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Maternity\Annual reports\Current Publications\2014 Publication Suite\Final\"/>
    </mc:Choice>
  </mc:AlternateContent>
  <bookViews>
    <workbookView xWindow="120" yWindow="30" windowWidth="24915" windowHeight="11310" tabRatio="788"/>
  </bookViews>
  <sheets>
    <sheet name="Info" sheetId="1" r:id="rId1"/>
    <sheet name="Contents" sheetId="2" r:id="rId2"/>
    <sheet name="About" sheetId="4" r:id="rId3"/>
    <sheet name="FigureIndex" sheetId="26" r:id="rId4"/>
    <sheet name="Age" sheetId="3" r:id="rId5"/>
    <sheet name="Ethnic" sheetId="6" r:id="rId6"/>
    <sheet name="Dep" sheetId="7" r:id="rId7"/>
    <sheet name="Geo" sheetId="8" r:id="rId8"/>
    <sheet name="Parity" sheetId="9" r:id="rId9"/>
    <sheet name="BMI" sheetId="23" r:id="rId10"/>
    <sheet name="Smoking" sheetId="10" r:id="rId11"/>
    <sheet name="PrimMatCare" sheetId="28" r:id="rId12"/>
    <sheet name="RegLMC" sheetId="11" r:id="rId13"/>
    <sheet name="BirthType" sheetId="12" r:id="rId14"/>
    <sheet name="Interv" sheetId="14" r:id="rId15"/>
    <sheet name="Plurality" sheetId="13" r:id="rId16"/>
    <sheet name="PlaceOfBirth" sheetId="15" r:id="rId17"/>
    <sheet name="Extra" sheetId="25" state="hidden" r:id="rId18"/>
    <sheet name="Babies" sheetId="16" r:id="rId19"/>
    <sheet name="Birthweight" sheetId="17" r:id="rId20"/>
    <sheet name="Gestation" sheetId="21" r:id="rId21"/>
    <sheet name="Bfeed" sheetId="19" r:id="rId22"/>
    <sheet name="Handover" sheetId="20" r:id="rId23"/>
  </sheets>
  <definedNames>
    <definedName name="_xlnm.Print_Area" localSheetId="2">About!$A$3:$B$35</definedName>
    <definedName name="_xlnm.Print_Area" localSheetId="4">Age!$A$3:$O$34</definedName>
    <definedName name="_xlnm.Print_Area" localSheetId="18">Babies!$A$3:$M$34</definedName>
    <definedName name="_xlnm.Print_Area" localSheetId="21">Bfeed!$A$3:$V$177</definedName>
    <definedName name="_xlnm.Print_Area" localSheetId="13">BirthType!$A$3:$U$113</definedName>
    <definedName name="_xlnm.Print_Area" localSheetId="19">Birthweight!$A$3:$U$123</definedName>
    <definedName name="_xlnm.Print_Area" localSheetId="9">BMI!$A$3:$Q$66</definedName>
    <definedName name="_xlnm.Print_Area" localSheetId="1">Contents!$A$1:$F$63</definedName>
    <definedName name="_xlnm.Print_Area" localSheetId="6">Dep!$A$3:$O$54</definedName>
    <definedName name="_xlnm.Print_Area" localSheetId="5">Ethnic!$A$3:$X$73</definedName>
    <definedName name="_xlnm.Print_Area" localSheetId="3">FigureIndex!$A$3:$C$69</definedName>
    <definedName name="_xlnm.Print_Area" localSheetId="7">Geo!$A$3:$S$115</definedName>
    <definedName name="_xlnm.Print_Area" localSheetId="20">Gestation!$A$3:$W$144</definedName>
    <definedName name="_xlnm.Print_Area" localSheetId="22">Handover!$A$3:$R$26</definedName>
    <definedName name="_xlnm.Print_Area" localSheetId="0">Info!$A$1:$T$40</definedName>
    <definedName name="_xlnm.Print_Area" localSheetId="14">Interv!$A$3:$O$80</definedName>
    <definedName name="_xlnm.Print_Area" localSheetId="8">Parity!$A$3:$U$66</definedName>
    <definedName name="_xlnm.Print_Area" localSheetId="16">PlaceOfBirth!$A$3:$V$165</definedName>
    <definedName name="_xlnm.Print_Area" localSheetId="15">Plurality!$A$3:$I$17</definedName>
    <definedName name="_xlnm.Print_Area" localSheetId="11">PrimMatCare!$A$3:$V$106</definedName>
    <definedName name="_xlnm.Print_Area" localSheetId="12">RegLMC!$A$3:$P$81</definedName>
    <definedName name="_xlnm.Print_Area" localSheetId="10">Smoking!$A$3:$S$182</definedName>
    <definedName name="_xlnm.Print_Titles" localSheetId="21">Bfeed!$3:$3</definedName>
    <definedName name="_xlnm.Print_Titles" localSheetId="13">BirthType!$3:$3</definedName>
    <definedName name="_xlnm.Print_Titles" localSheetId="19">Birthweight!$3:$3</definedName>
    <definedName name="_xlnm.Print_Titles" localSheetId="9">BMI!$3:$3</definedName>
    <definedName name="_xlnm.Print_Titles" localSheetId="1">Contents!$1:$3</definedName>
    <definedName name="_xlnm.Print_Titles" localSheetId="6">Dep!$3:$3</definedName>
    <definedName name="_xlnm.Print_Titles" localSheetId="5">Ethnic!$3:$3</definedName>
    <definedName name="_xlnm.Print_Titles" localSheetId="3">FigureIndex!$3:$5</definedName>
    <definedName name="_xlnm.Print_Titles" localSheetId="7">Geo!$3:$3</definedName>
    <definedName name="_xlnm.Print_Titles" localSheetId="20">Gestation!$3:$3</definedName>
    <definedName name="_xlnm.Print_Titles" localSheetId="14">Interv!$3:$3</definedName>
    <definedName name="_xlnm.Print_Titles" localSheetId="8">Parity!$3:$3</definedName>
    <definedName name="_xlnm.Print_Titles" localSheetId="16">PlaceOfBirth!$3:$3</definedName>
    <definedName name="_xlnm.Print_Titles" localSheetId="11">PrimMatCare!$3:$3</definedName>
    <definedName name="_xlnm.Print_Titles" localSheetId="12">RegLMC!$3:$3</definedName>
    <definedName name="_xlnm.Print_Titles" localSheetId="10">Smoking!$3:$3</definedName>
  </definedNames>
  <calcPr calcId="152511"/>
</workbook>
</file>

<file path=xl/calcChain.xml><?xml version="1.0" encoding="utf-8"?>
<calcChain xmlns="http://schemas.openxmlformats.org/spreadsheetml/2006/main">
  <c r="O135" i="15" l="1"/>
  <c r="N135" i="15"/>
  <c r="M135" i="15"/>
  <c r="O134" i="15"/>
  <c r="N134" i="15"/>
  <c r="M134" i="15"/>
  <c r="O133" i="15"/>
  <c r="N133" i="15"/>
  <c r="M133" i="15"/>
  <c r="O132" i="15"/>
  <c r="N132" i="15"/>
  <c r="M132" i="15"/>
  <c r="O131" i="15"/>
  <c r="N131" i="15"/>
  <c r="M131" i="15"/>
  <c r="O130" i="15"/>
  <c r="N130" i="15"/>
  <c r="M130" i="15"/>
  <c r="O129" i="15"/>
  <c r="N129" i="15"/>
  <c r="M129" i="15"/>
  <c r="O128" i="15"/>
  <c r="N128" i="15"/>
  <c r="M128" i="15"/>
  <c r="O127" i="15"/>
  <c r="N127" i="15"/>
  <c r="M127" i="15"/>
  <c r="O126" i="15"/>
  <c r="N126" i="15"/>
  <c r="M126" i="15"/>
  <c r="O125" i="15"/>
  <c r="N125" i="15"/>
  <c r="M125" i="15"/>
  <c r="O124" i="15"/>
  <c r="N124" i="15"/>
  <c r="M124" i="15"/>
  <c r="O123" i="15"/>
  <c r="N123" i="15"/>
  <c r="M123" i="15"/>
  <c r="O122" i="15"/>
  <c r="N122" i="15"/>
  <c r="M122" i="15"/>
  <c r="O121" i="15"/>
  <c r="N121" i="15"/>
  <c r="M121" i="15"/>
  <c r="O120" i="15"/>
  <c r="N120" i="15"/>
  <c r="M120" i="15"/>
  <c r="O119" i="15"/>
  <c r="N119" i="15"/>
  <c r="M119" i="15"/>
  <c r="O118" i="15"/>
  <c r="N118" i="15"/>
  <c r="M118" i="15"/>
  <c r="O117" i="15"/>
  <c r="N117" i="15"/>
  <c r="M117" i="15"/>
  <c r="O116" i="15"/>
  <c r="N116" i="15"/>
  <c r="M116" i="15"/>
  <c r="O113" i="15"/>
  <c r="N113" i="15"/>
  <c r="M113" i="15"/>
  <c r="O112" i="15"/>
  <c r="N112" i="15"/>
  <c r="M112" i="15"/>
  <c r="O109" i="15"/>
  <c r="N109" i="15"/>
  <c r="M109" i="15"/>
  <c r="O108" i="15"/>
  <c r="N108" i="15"/>
  <c r="M108" i="15"/>
  <c r="O107" i="15"/>
  <c r="N107" i="15"/>
  <c r="M107" i="15"/>
  <c r="O106" i="15"/>
  <c r="N106" i="15"/>
  <c r="M106" i="15"/>
  <c r="O105" i="15"/>
  <c r="N105" i="15"/>
  <c r="M105" i="15"/>
  <c r="O102" i="15"/>
  <c r="N102" i="15"/>
  <c r="M102" i="15"/>
  <c r="O101" i="15"/>
  <c r="N101" i="15"/>
  <c r="M101" i="15"/>
  <c r="O100" i="15"/>
  <c r="N100" i="15"/>
  <c r="M100" i="15"/>
  <c r="O99" i="15"/>
  <c r="N99" i="15"/>
  <c r="M99" i="15"/>
  <c r="O98" i="15"/>
  <c r="N98" i="15"/>
  <c r="M98" i="15"/>
  <c r="O96" i="15"/>
  <c r="N96" i="15"/>
  <c r="M96" i="15"/>
  <c r="O95" i="15"/>
  <c r="N95" i="15"/>
  <c r="M95" i="15"/>
  <c r="O94" i="15"/>
  <c r="N94" i="15"/>
  <c r="M94" i="15"/>
  <c r="O93" i="15"/>
  <c r="N93" i="15"/>
  <c r="M93" i="15"/>
  <c r="O92" i="15"/>
  <c r="N92" i="15"/>
  <c r="M92" i="15"/>
  <c r="O91" i="15"/>
  <c r="N91" i="15"/>
  <c r="M91" i="15"/>
  <c r="O89" i="15"/>
  <c r="N89" i="15"/>
  <c r="M89" i="15"/>
  <c r="G17" i="14" l="1"/>
  <c r="G16" i="14"/>
  <c r="G15" i="14"/>
  <c r="G14" i="14"/>
  <c r="G13" i="14"/>
  <c r="G12" i="14"/>
  <c r="G11" i="14"/>
  <c r="G10" i="14"/>
  <c r="G9" i="14"/>
  <c r="G8" i="14"/>
  <c r="C45" i="2"/>
  <c r="C44" i="2"/>
  <c r="C42" i="2"/>
  <c r="K14" i="11"/>
  <c r="J14" i="11"/>
  <c r="I14" i="11"/>
  <c r="H14" i="11"/>
  <c r="K13" i="11"/>
  <c r="J13" i="11"/>
  <c r="I13" i="11"/>
  <c r="H13" i="11"/>
  <c r="K12" i="11"/>
  <c r="J12" i="11"/>
  <c r="I12" i="11"/>
  <c r="H12" i="11"/>
  <c r="K11" i="11"/>
  <c r="J11" i="11"/>
  <c r="I11" i="11"/>
  <c r="H11" i="11"/>
  <c r="K10" i="11"/>
  <c r="J10" i="11"/>
  <c r="I10" i="11"/>
  <c r="H10" i="11"/>
  <c r="K9" i="11"/>
  <c r="J9" i="11"/>
  <c r="I9" i="11"/>
  <c r="H9" i="11"/>
  <c r="K8" i="11"/>
  <c r="J8" i="11"/>
  <c r="I8" i="11"/>
  <c r="H8" i="11"/>
  <c r="D32" i="6" l="1"/>
  <c r="D31" i="6"/>
  <c r="D30" i="6"/>
  <c r="D29" i="6"/>
  <c r="D28" i="6"/>
  <c r="D27" i="6"/>
  <c r="D26" i="6"/>
  <c r="D25" i="6"/>
  <c r="D24" i="6"/>
  <c r="D23" i="6"/>
  <c r="K111" i="19" l="1"/>
  <c r="J111" i="19"/>
  <c r="I111" i="19"/>
  <c r="H111" i="19"/>
  <c r="G22" i="19" l="1"/>
  <c r="F22" i="19"/>
  <c r="E22" i="19"/>
  <c r="D22" i="19"/>
  <c r="C22" i="19"/>
  <c r="B22" i="19"/>
  <c r="A9" i="19"/>
  <c r="A10" i="19"/>
  <c r="A11" i="19"/>
  <c r="A12" i="19"/>
  <c r="A13" i="19"/>
  <c r="A14" i="19"/>
  <c r="A8" i="19"/>
  <c r="K14" i="19"/>
  <c r="J14" i="19"/>
  <c r="I14" i="19"/>
  <c r="H14" i="19"/>
  <c r="K13" i="19"/>
  <c r="J13" i="19"/>
  <c r="I13" i="19"/>
  <c r="H13" i="19"/>
  <c r="K12" i="19"/>
  <c r="J12" i="19"/>
  <c r="I12" i="19"/>
  <c r="H12" i="19"/>
  <c r="K11" i="19"/>
  <c r="J11" i="19"/>
  <c r="I11" i="19"/>
  <c r="H11" i="19"/>
  <c r="K10" i="19"/>
  <c r="J10" i="19"/>
  <c r="I10" i="19"/>
  <c r="H10" i="19"/>
  <c r="K9" i="19"/>
  <c r="J9" i="19"/>
  <c r="I9" i="19"/>
  <c r="H9" i="19"/>
  <c r="K8" i="19"/>
  <c r="J8" i="19"/>
  <c r="I8" i="19"/>
  <c r="H8" i="19"/>
  <c r="K7" i="19"/>
  <c r="J7" i="19"/>
  <c r="I7" i="19"/>
  <c r="H7" i="19"/>
  <c r="K115" i="19"/>
  <c r="J115" i="19"/>
  <c r="I115" i="19"/>
  <c r="H115" i="19"/>
  <c r="K34" i="19"/>
  <c r="J34" i="19"/>
  <c r="I34" i="19"/>
  <c r="H34" i="19"/>
  <c r="F72" i="19"/>
  <c r="K72" i="19" s="1"/>
  <c r="P72" i="19" s="1"/>
  <c r="E72" i="19"/>
  <c r="J72" i="19" s="1"/>
  <c r="O72" i="19" s="1"/>
  <c r="D72" i="19"/>
  <c r="I72" i="19" s="1"/>
  <c r="N72" i="19" s="1"/>
  <c r="C72" i="19"/>
  <c r="H72" i="19" s="1"/>
  <c r="M72" i="19" s="1"/>
  <c r="B72" i="19"/>
  <c r="G72" i="19" s="1"/>
  <c r="L72" i="19" s="1"/>
  <c r="F153" i="19"/>
  <c r="K153" i="19" s="1"/>
  <c r="P153" i="19" s="1"/>
  <c r="E153" i="19"/>
  <c r="J153" i="19" s="1"/>
  <c r="O153" i="19" s="1"/>
  <c r="D153" i="19"/>
  <c r="I153" i="19" s="1"/>
  <c r="N153" i="19" s="1"/>
  <c r="C153" i="19"/>
  <c r="H153" i="19" s="1"/>
  <c r="M153" i="19" s="1"/>
  <c r="B153" i="19"/>
  <c r="G153" i="19" s="1"/>
  <c r="L153" i="19" s="1"/>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K110" i="21"/>
  <c r="J110" i="21"/>
  <c r="I110" i="21"/>
  <c r="H110" i="21"/>
  <c r="G110" i="21"/>
  <c r="A141" i="21"/>
  <c r="A140" i="21"/>
  <c r="A139" i="21"/>
  <c r="A138" i="21"/>
  <c r="A137" i="21"/>
  <c r="A136" i="21"/>
  <c r="A135" i="21"/>
  <c r="A134" i="21"/>
  <c r="A133" i="21"/>
  <c r="A132" i="21"/>
  <c r="A131" i="21"/>
  <c r="A130" i="21"/>
  <c r="A129" i="21"/>
  <c r="A128" i="21"/>
  <c r="A127" i="21"/>
  <c r="A126" i="21"/>
  <c r="A125" i="21"/>
  <c r="A124" i="21"/>
  <c r="A123" i="21"/>
  <c r="A122" i="21"/>
  <c r="A121" i="21"/>
  <c r="A120" i="21"/>
  <c r="A119" i="21"/>
  <c r="A118" i="21"/>
  <c r="A117" i="21"/>
  <c r="A116" i="21"/>
  <c r="A115" i="21"/>
  <c r="A114" i="21"/>
  <c r="A113" i="21"/>
  <c r="A112" i="21"/>
  <c r="A111" i="21"/>
  <c r="A110" i="21"/>
  <c r="A109" i="21"/>
  <c r="A108" i="21"/>
  <c r="A107" i="21"/>
  <c r="A106" i="21"/>
  <c r="A105" i="21"/>
  <c r="A104" i="21"/>
  <c r="A103" i="21"/>
  <c r="A102" i="21"/>
  <c r="A101" i="21"/>
  <c r="A100" i="21"/>
  <c r="A99" i="21"/>
  <c r="A98" i="21"/>
  <c r="K57" i="21"/>
  <c r="J57" i="21"/>
  <c r="I57" i="21"/>
  <c r="H57" i="21"/>
  <c r="G57"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63" i="21"/>
  <c r="A62" i="21"/>
  <c r="A61" i="21"/>
  <c r="A60" i="21"/>
  <c r="A59" i="21"/>
  <c r="A58" i="21"/>
  <c r="A57" i="21"/>
  <c r="A56" i="21"/>
  <c r="A55" i="21"/>
  <c r="A54" i="21"/>
  <c r="A53" i="21"/>
  <c r="A52" i="21"/>
  <c r="A51" i="21"/>
  <c r="A50" i="21"/>
  <c r="A49" i="21"/>
  <c r="A48" i="21"/>
  <c r="A47" i="21"/>
  <c r="A46" i="21"/>
  <c r="A45" i="21"/>
  <c r="K88" i="17"/>
  <c r="J88" i="17"/>
  <c r="I88" i="17"/>
  <c r="H88" i="17"/>
  <c r="G88" i="17"/>
  <c r="A120" i="17"/>
  <c r="A119" i="17"/>
  <c r="A118" i="17"/>
  <c r="A117" i="17"/>
  <c r="A116" i="17"/>
  <c r="A115" i="17"/>
  <c r="A114" i="17"/>
  <c r="A113" i="17"/>
  <c r="A112" i="17"/>
  <c r="A111" i="17"/>
  <c r="A110" i="17"/>
  <c r="A109" i="17"/>
  <c r="A108" i="17"/>
  <c r="A107" i="17"/>
  <c r="A106" i="17"/>
  <c r="A105" i="17"/>
  <c r="A104" i="17"/>
  <c r="A103" i="17"/>
  <c r="A102" i="17"/>
  <c r="A101" i="17"/>
  <c r="A100" i="17"/>
  <c r="A99" i="17"/>
  <c r="A98" i="17"/>
  <c r="A97" i="17"/>
  <c r="A96" i="17"/>
  <c r="A95" i="17"/>
  <c r="A94" i="17"/>
  <c r="A93" i="17"/>
  <c r="A92" i="17"/>
  <c r="A91" i="17"/>
  <c r="A90" i="17"/>
  <c r="A89" i="17"/>
  <c r="A88" i="17"/>
  <c r="A87" i="17"/>
  <c r="A86" i="17"/>
  <c r="A85" i="17"/>
  <c r="A84" i="17"/>
  <c r="A83" i="17"/>
  <c r="A82" i="17"/>
  <c r="A81" i="17"/>
  <c r="A80" i="17"/>
  <c r="A79" i="17"/>
  <c r="A78" i="17"/>
  <c r="A77"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H17" i="17"/>
  <c r="H16" i="17"/>
  <c r="H15" i="17"/>
  <c r="H14" i="17"/>
  <c r="H13" i="17"/>
  <c r="H12" i="17"/>
  <c r="H11" i="17"/>
  <c r="H10" i="17"/>
  <c r="H9" i="17"/>
  <c r="H8" i="17"/>
  <c r="F74" i="17"/>
  <c r="K74" i="17" s="1"/>
  <c r="P74" i="17" s="1"/>
  <c r="E74" i="17"/>
  <c r="J74" i="17" s="1"/>
  <c r="O74" i="17" s="1"/>
  <c r="D74" i="17"/>
  <c r="I74" i="17" s="1"/>
  <c r="N74" i="17" s="1"/>
  <c r="C74" i="17"/>
  <c r="H74" i="17" s="1"/>
  <c r="M74" i="17" s="1"/>
  <c r="B74" i="17"/>
  <c r="G74" i="17" s="1"/>
  <c r="L74" i="17" s="1"/>
  <c r="G22" i="16" l="1"/>
  <c r="F22" i="16"/>
  <c r="E22" i="16"/>
  <c r="A31" i="16"/>
  <c r="A30" i="16"/>
  <c r="A29" i="16"/>
  <c r="A28" i="16"/>
  <c r="A27" i="16"/>
  <c r="A26" i="16"/>
  <c r="A25" i="16"/>
  <c r="A24" i="16"/>
  <c r="A23" i="16"/>
  <c r="A22" i="16"/>
  <c r="A21" i="16"/>
  <c r="A20" i="16"/>
  <c r="A19" i="16"/>
  <c r="A18" i="16"/>
  <c r="A17" i="16"/>
  <c r="A16" i="16"/>
  <c r="A15" i="16"/>
  <c r="A14" i="16"/>
  <c r="A13" i="16"/>
  <c r="A12" i="16"/>
  <c r="A11" i="16"/>
  <c r="A10" i="16"/>
  <c r="F114" i="15" l="1"/>
  <c r="F113" i="15"/>
  <c r="K113" i="15" s="1"/>
  <c r="F112" i="15"/>
  <c r="L112" i="15" s="1"/>
  <c r="G89" i="15"/>
  <c r="E89" i="15"/>
  <c r="D89" i="15"/>
  <c r="C89" i="15"/>
  <c r="B89" i="15"/>
  <c r="L113" i="15" l="1"/>
  <c r="H113" i="15"/>
  <c r="J113" i="15"/>
  <c r="I112" i="15"/>
  <c r="K112" i="15"/>
  <c r="H112" i="15"/>
  <c r="J112" i="15"/>
  <c r="I113" i="15"/>
  <c r="F142" i="15" l="1"/>
  <c r="K142" i="15" s="1"/>
  <c r="P142" i="15" s="1"/>
  <c r="E142" i="15"/>
  <c r="J142" i="15" s="1"/>
  <c r="O142" i="15" s="1"/>
  <c r="D142" i="15"/>
  <c r="I142" i="15" s="1"/>
  <c r="N142" i="15" s="1"/>
  <c r="C142" i="15"/>
  <c r="H142" i="15" s="1"/>
  <c r="M142" i="15" s="1"/>
  <c r="B142" i="15"/>
  <c r="G142" i="15" s="1"/>
  <c r="L142" i="15" s="1"/>
  <c r="N42" i="15" l="1"/>
  <c r="M42" i="15"/>
  <c r="L42" i="15"/>
  <c r="K42" i="15"/>
  <c r="J42" i="15"/>
  <c r="N23" i="15"/>
  <c r="M23" i="15"/>
  <c r="L23" i="15"/>
  <c r="K23" i="15"/>
  <c r="J23" i="15"/>
  <c r="F23" i="15"/>
  <c r="E23" i="15"/>
  <c r="D23" i="15"/>
  <c r="C23" i="15"/>
  <c r="B23" i="15"/>
  <c r="F136" i="15"/>
  <c r="F135" i="15"/>
  <c r="F134" i="15"/>
  <c r="F133" i="15"/>
  <c r="F132" i="15"/>
  <c r="F131" i="15"/>
  <c r="F130" i="15"/>
  <c r="F129" i="15"/>
  <c r="F128" i="15"/>
  <c r="F127" i="15"/>
  <c r="F126" i="15"/>
  <c r="F125" i="15"/>
  <c r="F124" i="15"/>
  <c r="F123" i="15"/>
  <c r="F122" i="15"/>
  <c r="F121" i="15"/>
  <c r="F120" i="15"/>
  <c r="F119" i="15"/>
  <c r="F118" i="15"/>
  <c r="F117" i="15"/>
  <c r="F116" i="15"/>
  <c r="F110" i="15"/>
  <c r="F109" i="15"/>
  <c r="F108" i="15"/>
  <c r="F107" i="15"/>
  <c r="F106" i="15"/>
  <c r="F105" i="15"/>
  <c r="F103" i="15"/>
  <c r="F102" i="15"/>
  <c r="F101" i="15"/>
  <c r="K101" i="15" s="1"/>
  <c r="F100" i="15"/>
  <c r="F99" i="15"/>
  <c r="F98" i="15"/>
  <c r="F96" i="15"/>
  <c r="F95" i="15"/>
  <c r="F94" i="15"/>
  <c r="F93" i="15"/>
  <c r="F92" i="15"/>
  <c r="F91" i="15"/>
  <c r="F89" i="15"/>
  <c r="A136" i="15"/>
  <c r="A135" i="15"/>
  <c r="A134" i="15"/>
  <c r="A133" i="15"/>
  <c r="A132" i="15"/>
  <c r="A131" i="15"/>
  <c r="A130" i="15"/>
  <c r="A129" i="15"/>
  <c r="A128" i="15"/>
  <c r="A127" i="15"/>
  <c r="A126" i="15"/>
  <c r="A125" i="15"/>
  <c r="A124" i="15"/>
  <c r="A123" i="15"/>
  <c r="A122" i="15"/>
  <c r="A121" i="15"/>
  <c r="A120" i="15"/>
  <c r="A119" i="15"/>
  <c r="A118" i="15"/>
  <c r="A117" i="15"/>
  <c r="A116" i="15"/>
  <c r="A115" i="15"/>
  <c r="A110" i="15"/>
  <c r="A109" i="15"/>
  <c r="A108" i="15"/>
  <c r="A107" i="15"/>
  <c r="A106" i="15"/>
  <c r="A105" i="15"/>
  <c r="A104" i="15"/>
  <c r="A103" i="15"/>
  <c r="A102" i="15"/>
  <c r="A101" i="15"/>
  <c r="A100" i="15"/>
  <c r="A99" i="15"/>
  <c r="A98" i="15"/>
  <c r="A97" i="15"/>
  <c r="A96" i="15"/>
  <c r="A95" i="15"/>
  <c r="A94" i="15"/>
  <c r="A93" i="15"/>
  <c r="A92" i="15"/>
  <c r="A91" i="15"/>
  <c r="A90" i="15"/>
  <c r="F18" i="15"/>
  <c r="F17" i="15"/>
  <c r="F16" i="15"/>
  <c r="F15" i="15"/>
  <c r="F14" i="15"/>
  <c r="F13" i="15"/>
  <c r="F12" i="15"/>
  <c r="F11" i="15"/>
  <c r="F10" i="15"/>
  <c r="F9" i="15"/>
  <c r="L75" i="14"/>
  <c r="L74" i="14"/>
  <c r="G74" i="14" s="1"/>
  <c r="L73" i="14"/>
  <c r="L72" i="14"/>
  <c r="G72" i="14" s="1"/>
  <c r="L71" i="14"/>
  <c r="L70" i="14"/>
  <c r="G70" i="14" s="1"/>
  <c r="L69" i="14"/>
  <c r="L68" i="14"/>
  <c r="G68" i="14" s="1"/>
  <c r="L67" i="14"/>
  <c r="L66" i="14"/>
  <c r="G66" i="14" s="1"/>
  <c r="L65" i="14"/>
  <c r="L64" i="14"/>
  <c r="G64" i="14" s="1"/>
  <c r="L63" i="14"/>
  <c r="L62" i="14"/>
  <c r="G62" i="14" s="1"/>
  <c r="L61" i="14"/>
  <c r="L60" i="14"/>
  <c r="G60" i="14" s="1"/>
  <c r="L59" i="14"/>
  <c r="L58" i="14"/>
  <c r="G58" i="14" s="1"/>
  <c r="L57" i="14"/>
  <c r="L56" i="14"/>
  <c r="G56" i="14" s="1"/>
  <c r="L55" i="14"/>
  <c r="E49" i="28"/>
  <c r="L53" i="14"/>
  <c r="L52" i="14"/>
  <c r="G52" i="14" s="1"/>
  <c r="L51" i="14"/>
  <c r="L49" i="14"/>
  <c r="L48" i="14"/>
  <c r="L47" i="14"/>
  <c r="G47" i="14" s="1"/>
  <c r="L46" i="14"/>
  <c r="L45" i="14"/>
  <c r="G45" i="14" s="1"/>
  <c r="L44" i="14"/>
  <c r="L42" i="14"/>
  <c r="L41" i="14"/>
  <c r="G41" i="14" s="1"/>
  <c r="L40" i="14"/>
  <c r="G40" i="14" s="1"/>
  <c r="L39" i="14"/>
  <c r="G39" i="14" s="1"/>
  <c r="L38" i="14"/>
  <c r="G38" i="14" s="1"/>
  <c r="L37" i="14"/>
  <c r="G37" i="14" s="1"/>
  <c r="L35" i="14"/>
  <c r="G35" i="14" s="1"/>
  <c r="L34" i="14"/>
  <c r="L33" i="14"/>
  <c r="G33" i="14" s="1"/>
  <c r="L32" i="14"/>
  <c r="L31" i="14"/>
  <c r="G31" i="14" s="1"/>
  <c r="L30" i="14"/>
  <c r="K40" i="14"/>
  <c r="J40" i="14"/>
  <c r="I40" i="14"/>
  <c r="H40" i="14"/>
  <c r="G75" i="14"/>
  <c r="G73" i="14"/>
  <c r="G71" i="14"/>
  <c r="G69" i="14"/>
  <c r="G67" i="14"/>
  <c r="G65" i="14"/>
  <c r="G63" i="14"/>
  <c r="G61" i="14"/>
  <c r="G59" i="14"/>
  <c r="G57" i="14"/>
  <c r="G55" i="14"/>
  <c r="G51" i="14"/>
  <c r="G48" i="14"/>
  <c r="G46" i="14"/>
  <c r="G44" i="14"/>
  <c r="G34" i="14"/>
  <c r="G32" i="14"/>
  <c r="G30" i="14"/>
  <c r="L28" i="14"/>
  <c r="H17" i="14"/>
  <c r="H16" i="14"/>
  <c r="H15" i="14"/>
  <c r="H14" i="14"/>
  <c r="H13" i="14"/>
  <c r="H12" i="14"/>
  <c r="H11" i="14"/>
  <c r="H10" i="14"/>
  <c r="H9" i="14"/>
  <c r="H8" i="14"/>
  <c r="H52" i="14"/>
  <c r="H51" i="14"/>
  <c r="H48" i="14"/>
  <c r="H47" i="14"/>
  <c r="H46" i="14"/>
  <c r="H45" i="14"/>
  <c r="H44" i="14"/>
  <c r="H41" i="14"/>
  <c r="H39" i="14"/>
  <c r="H38" i="14"/>
  <c r="H37" i="14"/>
  <c r="H35" i="14"/>
  <c r="H34" i="14"/>
  <c r="H33" i="14"/>
  <c r="H32" i="14"/>
  <c r="H31" i="14"/>
  <c r="H30" i="14"/>
  <c r="H75" i="14"/>
  <c r="H74" i="14"/>
  <c r="H73" i="14"/>
  <c r="H72" i="14"/>
  <c r="H71" i="14"/>
  <c r="H70" i="14"/>
  <c r="H69" i="14"/>
  <c r="H68" i="14"/>
  <c r="H67" i="14"/>
  <c r="H66" i="14"/>
  <c r="H65" i="14"/>
  <c r="H64" i="14"/>
  <c r="H63" i="14"/>
  <c r="H62" i="14"/>
  <c r="H61" i="14"/>
  <c r="H60" i="14"/>
  <c r="H59" i="14"/>
  <c r="H58" i="14"/>
  <c r="H57" i="14"/>
  <c r="H56" i="14"/>
  <c r="H55" i="14"/>
  <c r="I72" i="14"/>
  <c r="J72" i="14"/>
  <c r="K72" i="14"/>
  <c r="I73" i="14"/>
  <c r="J73" i="14"/>
  <c r="K73" i="14"/>
  <c r="I74" i="14"/>
  <c r="J74" i="14"/>
  <c r="K74" i="14"/>
  <c r="A75" i="14"/>
  <c r="A74" i="14"/>
  <c r="A73" i="14"/>
  <c r="A72" i="14"/>
  <c r="A71" i="14"/>
  <c r="A70" i="14"/>
  <c r="A69" i="14"/>
  <c r="A68" i="14"/>
  <c r="A67" i="14"/>
  <c r="A66" i="14"/>
  <c r="A65" i="14"/>
  <c r="A64" i="14"/>
  <c r="A63" i="14"/>
  <c r="A62" i="14"/>
  <c r="A61" i="14"/>
  <c r="A60" i="14"/>
  <c r="A59" i="14"/>
  <c r="A58" i="14"/>
  <c r="A57" i="14"/>
  <c r="A56" i="14"/>
  <c r="A55" i="14"/>
  <c r="A54" i="14"/>
  <c r="I56" i="14"/>
  <c r="J56" i="14"/>
  <c r="K56" i="14"/>
  <c r="I57" i="14"/>
  <c r="J57" i="14"/>
  <c r="K57" i="14"/>
  <c r="I58" i="14"/>
  <c r="J58" i="14"/>
  <c r="K58" i="14"/>
  <c r="I59" i="14"/>
  <c r="J59" i="14"/>
  <c r="K59" i="14"/>
  <c r="I60" i="14"/>
  <c r="J60" i="14"/>
  <c r="K60" i="14"/>
  <c r="I61" i="14"/>
  <c r="J61" i="14"/>
  <c r="K61" i="14"/>
  <c r="I62" i="14"/>
  <c r="J62" i="14"/>
  <c r="K62" i="14"/>
  <c r="I63" i="14"/>
  <c r="J63" i="14"/>
  <c r="K63" i="14"/>
  <c r="I64" i="14"/>
  <c r="J64" i="14"/>
  <c r="K64" i="14"/>
  <c r="I65" i="14"/>
  <c r="J65" i="14"/>
  <c r="K65" i="14"/>
  <c r="I66" i="14"/>
  <c r="J66" i="14"/>
  <c r="K66" i="14"/>
  <c r="I67" i="14"/>
  <c r="J67" i="14"/>
  <c r="K67" i="14"/>
  <c r="I68" i="14"/>
  <c r="J68" i="14"/>
  <c r="K68" i="14"/>
  <c r="I69" i="14"/>
  <c r="J69" i="14"/>
  <c r="K69" i="14"/>
  <c r="I70" i="14"/>
  <c r="J70" i="14"/>
  <c r="K70" i="14"/>
  <c r="I71" i="14"/>
  <c r="J71" i="14"/>
  <c r="K71" i="14"/>
  <c r="I75" i="14"/>
  <c r="J75" i="14"/>
  <c r="K75" i="14"/>
  <c r="K55" i="14"/>
  <c r="J55" i="14"/>
  <c r="I55" i="14"/>
  <c r="A49" i="14"/>
  <c r="A48" i="14"/>
  <c r="A47" i="14"/>
  <c r="A46" i="14"/>
  <c r="A45" i="14"/>
  <c r="A44" i="14"/>
  <c r="A43" i="14"/>
  <c r="A42" i="14"/>
  <c r="A41" i="14"/>
  <c r="A40" i="14"/>
  <c r="A39" i="14"/>
  <c r="A38" i="14"/>
  <c r="A37" i="14"/>
  <c r="A36" i="14"/>
  <c r="A35" i="14"/>
  <c r="A34" i="14"/>
  <c r="A33" i="14"/>
  <c r="A32" i="14"/>
  <c r="A31" i="14"/>
  <c r="A30" i="14"/>
  <c r="A29" i="14"/>
  <c r="C28" i="14"/>
  <c r="B25" i="14"/>
  <c r="G25" i="14"/>
  <c r="K7" i="14"/>
  <c r="K26" i="14" s="1"/>
  <c r="J7" i="14"/>
  <c r="J26" i="14" s="1"/>
  <c r="I7" i="14"/>
  <c r="H7" i="14"/>
  <c r="H26" i="14" s="1"/>
  <c r="G7" i="14"/>
  <c r="G26" i="14" s="1"/>
  <c r="I26" i="14"/>
  <c r="F26" i="14"/>
  <c r="E26" i="14"/>
  <c r="D26" i="14"/>
  <c r="C26" i="14"/>
  <c r="B26" i="14"/>
  <c r="F39" i="12"/>
  <c r="E39" i="12"/>
  <c r="D39" i="12"/>
  <c r="G39" i="12" s="1"/>
  <c r="H28" i="12"/>
  <c r="A30" i="12"/>
  <c r="A31" i="12"/>
  <c r="A32" i="12"/>
  <c r="A33" i="12"/>
  <c r="A34" i="12"/>
  <c r="A35" i="12"/>
  <c r="A36" i="12"/>
  <c r="A37" i="12"/>
  <c r="A38" i="12"/>
  <c r="A39" i="12"/>
  <c r="A40" i="12"/>
  <c r="A41" i="12"/>
  <c r="A42" i="12"/>
  <c r="A43" i="12"/>
  <c r="A44" i="12"/>
  <c r="A45" i="12"/>
  <c r="A46" i="12"/>
  <c r="A47" i="12"/>
  <c r="A48" i="12"/>
  <c r="A49" i="12"/>
  <c r="A29" i="12"/>
  <c r="D53" i="12"/>
  <c r="D52" i="12"/>
  <c r="D51" i="12"/>
  <c r="D49" i="12"/>
  <c r="D48" i="12"/>
  <c r="D47" i="12"/>
  <c r="D46" i="12"/>
  <c r="D45" i="12"/>
  <c r="D44" i="12"/>
  <c r="D42" i="12"/>
  <c r="D41" i="12"/>
  <c r="D40" i="12"/>
  <c r="D38" i="12"/>
  <c r="D37" i="12"/>
  <c r="D35" i="12"/>
  <c r="D34" i="12"/>
  <c r="D33" i="12"/>
  <c r="D32" i="12"/>
  <c r="D31" i="12"/>
  <c r="D30" i="12"/>
  <c r="D28" i="12"/>
  <c r="C28" i="12"/>
  <c r="B28" i="12"/>
  <c r="G52" i="12"/>
  <c r="F52" i="12"/>
  <c r="E52" i="12"/>
  <c r="G51" i="12"/>
  <c r="F51" i="12"/>
  <c r="E51" i="12"/>
  <c r="F19" i="11"/>
  <c r="E19" i="11"/>
  <c r="D19" i="11"/>
  <c r="C19" i="11"/>
  <c r="B19" i="11"/>
  <c r="V106" i="28"/>
  <c r="U106" i="28"/>
  <c r="T106" i="28"/>
  <c r="S106" i="28"/>
  <c r="R106" i="28"/>
  <c r="Q106" i="28"/>
  <c r="P106" i="28"/>
  <c r="O106" i="28"/>
  <c r="M106" i="28"/>
  <c r="K106" i="28"/>
  <c r="I106" i="28"/>
  <c r="H106" i="28"/>
  <c r="G106" i="28"/>
  <c r="N106" i="28" s="1"/>
  <c r="F106" i="28"/>
  <c r="E106" i="28"/>
  <c r="L106" i="28" s="1"/>
  <c r="D106" i="28"/>
  <c r="C106" i="28"/>
  <c r="J106" i="28" s="1"/>
  <c r="B106" i="28"/>
  <c r="O104" i="28"/>
  <c r="N104" i="28"/>
  <c r="M104" i="28"/>
  <c r="L104" i="28"/>
  <c r="K104" i="28"/>
  <c r="J104" i="28"/>
  <c r="I104" i="28"/>
  <c r="O103" i="28"/>
  <c r="N103" i="28"/>
  <c r="M103" i="28"/>
  <c r="L103" i="28"/>
  <c r="K103" i="28"/>
  <c r="J103" i="28"/>
  <c r="I103" i="28"/>
  <c r="O102" i="28"/>
  <c r="N102" i="28"/>
  <c r="M102" i="28"/>
  <c r="L102" i="28"/>
  <c r="K102" i="28"/>
  <c r="J102" i="28"/>
  <c r="I102" i="28"/>
  <c r="O101" i="28"/>
  <c r="N101" i="28"/>
  <c r="M101" i="28"/>
  <c r="L101" i="28"/>
  <c r="K101" i="28"/>
  <c r="J101" i="28"/>
  <c r="I101" i="28"/>
  <c r="O100" i="28"/>
  <c r="N100" i="28"/>
  <c r="M100" i="28"/>
  <c r="L100" i="28"/>
  <c r="K100" i="28"/>
  <c r="J100" i="28"/>
  <c r="I100" i="28"/>
  <c r="O99" i="28"/>
  <c r="N99" i="28"/>
  <c r="M99" i="28"/>
  <c r="L99" i="28"/>
  <c r="K99" i="28"/>
  <c r="J99" i="28"/>
  <c r="I99" i="28"/>
  <c r="O98" i="28"/>
  <c r="N98" i="28"/>
  <c r="M98" i="28"/>
  <c r="L98" i="28"/>
  <c r="K98" i="28"/>
  <c r="J98" i="28"/>
  <c r="I98" i="28"/>
  <c r="O97" i="28"/>
  <c r="N97" i="28"/>
  <c r="M97" i="28"/>
  <c r="L97" i="28"/>
  <c r="K97" i="28"/>
  <c r="J97" i="28"/>
  <c r="I97" i="28"/>
  <c r="O96" i="28"/>
  <c r="N96" i="28"/>
  <c r="M96" i="28"/>
  <c r="L96" i="28"/>
  <c r="K96" i="28"/>
  <c r="J96" i="28"/>
  <c r="I96" i="28"/>
  <c r="O95" i="28"/>
  <c r="N95" i="28"/>
  <c r="M95" i="28"/>
  <c r="L95" i="28"/>
  <c r="K95" i="28"/>
  <c r="J95" i="28"/>
  <c r="I95" i="28"/>
  <c r="O94" i="28"/>
  <c r="N94" i="28"/>
  <c r="M94" i="28"/>
  <c r="L94" i="28"/>
  <c r="K94" i="28"/>
  <c r="J94" i="28"/>
  <c r="I94" i="28"/>
  <c r="O93" i="28"/>
  <c r="N93" i="28"/>
  <c r="M93" i="28"/>
  <c r="L93" i="28"/>
  <c r="K93" i="28"/>
  <c r="J93" i="28"/>
  <c r="I93" i="28"/>
  <c r="O92" i="28"/>
  <c r="N92" i="28"/>
  <c r="M92" i="28"/>
  <c r="L92" i="28"/>
  <c r="K92" i="28"/>
  <c r="J92" i="28"/>
  <c r="I92" i="28"/>
  <c r="O91" i="28"/>
  <c r="N91" i="28"/>
  <c r="M91" i="28"/>
  <c r="L91" i="28"/>
  <c r="K91" i="28"/>
  <c r="J91" i="28"/>
  <c r="I91" i="28"/>
  <c r="O90" i="28"/>
  <c r="N90" i="28"/>
  <c r="M90" i="28"/>
  <c r="L90" i="28"/>
  <c r="K90" i="28"/>
  <c r="J90" i="28"/>
  <c r="I90" i="28"/>
  <c r="O89" i="28"/>
  <c r="N89" i="28"/>
  <c r="M89" i="28"/>
  <c r="L89" i="28"/>
  <c r="K89" i="28"/>
  <c r="J89" i="28"/>
  <c r="I89" i="28"/>
  <c r="O88" i="28"/>
  <c r="N88" i="28"/>
  <c r="M88" i="28"/>
  <c r="L88" i="28"/>
  <c r="K88" i="28"/>
  <c r="J88" i="28"/>
  <c r="I88" i="28"/>
  <c r="O87" i="28"/>
  <c r="N87" i="28"/>
  <c r="M87" i="28"/>
  <c r="L87" i="28"/>
  <c r="K87" i="28"/>
  <c r="J87" i="28"/>
  <c r="I87" i="28"/>
  <c r="O86" i="28"/>
  <c r="N86" i="28"/>
  <c r="M86" i="28"/>
  <c r="L86" i="28"/>
  <c r="K86" i="28"/>
  <c r="J86" i="28"/>
  <c r="I86" i="28"/>
  <c r="O85" i="28"/>
  <c r="N85" i="28"/>
  <c r="M85" i="28"/>
  <c r="L85" i="28"/>
  <c r="K85" i="28"/>
  <c r="J85" i="28"/>
  <c r="I85" i="28"/>
  <c r="H48" i="28"/>
  <c r="G48" i="28"/>
  <c r="F48" i="28"/>
  <c r="H47" i="28"/>
  <c r="G47" i="28"/>
  <c r="F47" i="28"/>
  <c r="H44" i="28"/>
  <c r="G44" i="28"/>
  <c r="F44" i="28"/>
  <c r="H43" i="28"/>
  <c r="G43" i="28"/>
  <c r="F43" i="28"/>
  <c r="H42" i="28"/>
  <c r="G42" i="28"/>
  <c r="F42" i="28"/>
  <c r="H41" i="28"/>
  <c r="G41" i="28"/>
  <c r="F41" i="28"/>
  <c r="H40" i="28"/>
  <c r="G40" i="28"/>
  <c r="F40" i="28"/>
  <c r="H37" i="28"/>
  <c r="G37" i="28"/>
  <c r="F37" i="28"/>
  <c r="H36" i="28"/>
  <c r="G36" i="28"/>
  <c r="F36" i="28"/>
  <c r="H35" i="28"/>
  <c r="G35" i="28"/>
  <c r="F35" i="28"/>
  <c r="H34" i="28"/>
  <c r="G34" i="28"/>
  <c r="F34" i="28"/>
  <c r="H33" i="28"/>
  <c r="G33" i="28"/>
  <c r="F33" i="28"/>
  <c r="H31" i="28"/>
  <c r="G31" i="28"/>
  <c r="F31" i="28"/>
  <c r="H30" i="28"/>
  <c r="G30" i="28"/>
  <c r="F30" i="28"/>
  <c r="H29" i="28"/>
  <c r="G29" i="28"/>
  <c r="F29" i="28"/>
  <c r="H28" i="28"/>
  <c r="G28" i="28"/>
  <c r="F28" i="28"/>
  <c r="H27" i="28"/>
  <c r="G27" i="28"/>
  <c r="F27" i="28"/>
  <c r="H26" i="28"/>
  <c r="G26" i="28"/>
  <c r="F26" i="28"/>
  <c r="E24" i="28"/>
  <c r="D24" i="28"/>
  <c r="H24" i="28" s="1"/>
  <c r="C24" i="28"/>
  <c r="G24" i="28" s="1"/>
  <c r="B24" i="28"/>
  <c r="F24" i="28" s="1"/>
  <c r="A45" i="28"/>
  <c r="A44" i="28"/>
  <c r="A43" i="28"/>
  <c r="A42" i="28"/>
  <c r="A41" i="28"/>
  <c r="A40" i="28"/>
  <c r="A39" i="28"/>
  <c r="A38" i="28"/>
  <c r="A37" i="28"/>
  <c r="A36" i="28"/>
  <c r="A35" i="28"/>
  <c r="A34" i="28"/>
  <c r="A33" i="28"/>
  <c r="A32" i="28"/>
  <c r="A31" i="28"/>
  <c r="A30" i="28"/>
  <c r="A29" i="28"/>
  <c r="A28" i="28"/>
  <c r="A27" i="28"/>
  <c r="A26" i="28"/>
  <c r="A25" i="28"/>
  <c r="H14" i="28"/>
  <c r="G14" i="28"/>
  <c r="H13" i="28"/>
  <c r="G13" i="28"/>
  <c r="H12" i="28"/>
  <c r="G12" i="28"/>
  <c r="H11" i="28"/>
  <c r="G11" i="28"/>
  <c r="H10" i="28"/>
  <c r="G10" i="28"/>
  <c r="H9" i="28"/>
  <c r="G9" i="28"/>
  <c r="H8" i="28"/>
  <c r="G8" i="28"/>
  <c r="F14" i="28"/>
  <c r="F13" i="28"/>
  <c r="F12" i="28"/>
  <c r="F11" i="28"/>
  <c r="F10" i="28"/>
  <c r="F9" i="28"/>
  <c r="F8" i="28"/>
  <c r="A14" i="28"/>
  <c r="A13" i="28"/>
  <c r="A12" i="28"/>
  <c r="A11" i="28"/>
  <c r="A10" i="28"/>
  <c r="A9" i="28"/>
  <c r="A8" i="28"/>
  <c r="O77" i="28"/>
  <c r="N77" i="28"/>
  <c r="M77" i="28"/>
  <c r="L77" i="28"/>
  <c r="K77" i="28"/>
  <c r="J77" i="28"/>
  <c r="I77" i="28"/>
  <c r="O76" i="28"/>
  <c r="N76" i="28"/>
  <c r="M76" i="28"/>
  <c r="L76" i="28"/>
  <c r="K76" i="28"/>
  <c r="J76" i="28"/>
  <c r="I76" i="28"/>
  <c r="O75" i="28"/>
  <c r="N75" i="28"/>
  <c r="M75" i="28"/>
  <c r="L75" i="28"/>
  <c r="K75" i="28"/>
  <c r="J75" i="28"/>
  <c r="I75" i="28"/>
  <c r="O74" i="28"/>
  <c r="N74" i="28"/>
  <c r="M74" i="28"/>
  <c r="L74" i="28"/>
  <c r="K74" i="28"/>
  <c r="J74" i="28"/>
  <c r="I74" i="28"/>
  <c r="O73" i="28"/>
  <c r="N73" i="28"/>
  <c r="M73" i="28"/>
  <c r="L73" i="28"/>
  <c r="K73" i="28"/>
  <c r="J73" i="28"/>
  <c r="I73" i="28"/>
  <c r="O72" i="28"/>
  <c r="N72" i="28"/>
  <c r="M72" i="28"/>
  <c r="L72" i="28"/>
  <c r="K72" i="28"/>
  <c r="J72" i="28"/>
  <c r="I72" i="28"/>
  <c r="O71" i="28"/>
  <c r="N71" i="28"/>
  <c r="M71" i="28"/>
  <c r="L71" i="28"/>
  <c r="K71" i="28"/>
  <c r="J71" i="28"/>
  <c r="I71" i="28"/>
  <c r="O70" i="28"/>
  <c r="N70" i="28"/>
  <c r="M70" i="28"/>
  <c r="L70" i="28"/>
  <c r="K70" i="28"/>
  <c r="J70" i="28"/>
  <c r="I70" i="28"/>
  <c r="O69" i="28"/>
  <c r="N69" i="28"/>
  <c r="M69" i="28"/>
  <c r="L69" i="28"/>
  <c r="K69" i="28"/>
  <c r="J69" i="28"/>
  <c r="I69" i="28"/>
  <c r="O68" i="28"/>
  <c r="N68" i="28"/>
  <c r="M68" i="28"/>
  <c r="L68" i="28"/>
  <c r="K68" i="28"/>
  <c r="J68" i="28"/>
  <c r="I68" i="28"/>
  <c r="O67" i="28"/>
  <c r="N67" i="28"/>
  <c r="M67" i="28"/>
  <c r="L67" i="28"/>
  <c r="K67" i="28"/>
  <c r="J67" i="28"/>
  <c r="I67" i="28"/>
  <c r="O66" i="28"/>
  <c r="N66" i="28"/>
  <c r="M66" i="28"/>
  <c r="L66" i="28"/>
  <c r="K66" i="28"/>
  <c r="J66" i="28"/>
  <c r="I66" i="28"/>
  <c r="O65" i="28"/>
  <c r="N65" i="28"/>
  <c r="M65" i="28"/>
  <c r="L65" i="28"/>
  <c r="K65" i="28"/>
  <c r="J65" i="28"/>
  <c r="I65" i="28"/>
  <c r="O64" i="28"/>
  <c r="N64" i="28"/>
  <c r="M64" i="28"/>
  <c r="L64" i="28"/>
  <c r="K64" i="28"/>
  <c r="J64" i="28"/>
  <c r="I64" i="28"/>
  <c r="O63" i="28"/>
  <c r="N63" i="28"/>
  <c r="M63" i="28"/>
  <c r="L63" i="28"/>
  <c r="K63" i="28"/>
  <c r="J63" i="28"/>
  <c r="I63" i="28"/>
  <c r="O62" i="28"/>
  <c r="N62" i="28"/>
  <c r="M62" i="28"/>
  <c r="L62" i="28"/>
  <c r="K62" i="28"/>
  <c r="J62" i="28"/>
  <c r="I62" i="28"/>
  <c r="O61" i="28"/>
  <c r="N61" i="28"/>
  <c r="M61" i="28"/>
  <c r="L61" i="28"/>
  <c r="K61" i="28"/>
  <c r="J61" i="28"/>
  <c r="I61" i="28"/>
  <c r="O60" i="28"/>
  <c r="N60" i="28"/>
  <c r="M60" i="28"/>
  <c r="L60" i="28"/>
  <c r="K60" i="28"/>
  <c r="J60" i="28"/>
  <c r="I60" i="28"/>
  <c r="O59" i="28"/>
  <c r="N59" i="28"/>
  <c r="M59" i="28"/>
  <c r="L59" i="28"/>
  <c r="K59" i="28"/>
  <c r="J59" i="28"/>
  <c r="I59" i="28"/>
  <c r="O58" i="28"/>
  <c r="N58" i="28"/>
  <c r="M58" i="28"/>
  <c r="L58" i="28"/>
  <c r="K58" i="28"/>
  <c r="J58" i="28"/>
  <c r="I58" i="28"/>
  <c r="V79" i="28"/>
  <c r="U79" i="28"/>
  <c r="T79" i="28"/>
  <c r="S79" i="28"/>
  <c r="R79" i="28"/>
  <c r="Q79" i="28"/>
  <c r="P79" i="28"/>
  <c r="H79" i="28"/>
  <c r="G79" i="28"/>
  <c r="F79" i="28"/>
  <c r="E79" i="28"/>
  <c r="D79" i="28"/>
  <c r="C79" i="28"/>
  <c r="B79" i="28"/>
  <c r="F81" i="11"/>
  <c r="F80" i="11"/>
  <c r="F79" i="11"/>
  <c r="F78" i="11"/>
  <c r="F77" i="11"/>
  <c r="F76" i="11"/>
  <c r="F75" i="11"/>
  <c r="G69" i="11"/>
  <c r="G68" i="11"/>
  <c r="G67" i="11"/>
  <c r="G66" i="11"/>
  <c r="G65" i="11"/>
  <c r="G64" i="11"/>
  <c r="G62" i="11"/>
  <c r="G61" i="11"/>
  <c r="G60" i="11"/>
  <c r="G59" i="11"/>
  <c r="G58" i="11"/>
  <c r="G57" i="11"/>
  <c r="A69" i="11"/>
  <c r="A68" i="11"/>
  <c r="A67" i="11"/>
  <c r="A66" i="11"/>
  <c r="A65" i="11"/>
  <c r="A64" i="11"/>
  <c r="A63" i="11"/>
  <c r="A62" i="11"/>
  <c r="A61" i="11"/>
  <c r="A60" i="11"/>
  <c r="A59" i="11"/>
  <c r="A58" i="11"/>
  <c r="A57" i="11"/>
  <c r="A56" i="11"/>
  <c r="A55" i="11"/>
  <c r="A54" i="11"/>
  <c r="A53" i="11"/>
  <c r="A52" i="11"/>
  <c r="A51" i="11"/>
  <c r="A50" i="11"/>
  <c r="A49" i="11"/>
  <c r="G14" i="11"/>
  <c r="G13" i="11"/>
  <c r="G12" i="11"/>
  <c r="G11" i="11"/>
  <c r="G10" i="11"/>
  <c r="G9" i="11"/>
  <c r="G8" i="11"/>
  <c r="H101" i="15" l="1"/>
  <c r="J101" i="15"/>
  <c r="L101" i="15"/>
  <c r="I101" i="15"/>
  <c r="I79" i="28"/>
  <c r="K79" i="28"/>
  <c r="M79" i="28"/>
  <c r="O79" i="28"/>
  <c r="J79" i="28"/>
  <c r="L79" i="28"/>
  <c r="N79" i="28"/>
  <c r="K60" i="11"/>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C178" i="10"/>
  <c r="C177" i="10"/>
  <c r="C176" i="10"/>
  <c r="C175" i="10"/>
  <c r="C174" i="10"/>
  <c r="C173" i="10"/>
  <c r="C172" i="10"/>
  <c r="C171" i="10"/>
  <c r="C170" i="10"/>
  <c r="C169" i="10"/>
  <c r="C168" i="10"/>
  <c r="C167" i="10"/>
  <c r="C166" i="10"/>
  <c r="C165" i="10"/>
  <c r="C164" i="10"/>
  <c r="C163" i="10"/>
  <c r="C162" i="10"/>
  <c r="C161" i="10"/>
  <c r="C160" i="10"/>
  <c r="C159" i="10"/>
  <c r="C156" i="10"/>
  <c r="C155" i="10"/>
  <c r="C154" i="10"/>
  <c r="C153" i="10"/>
  <c r="C152" i="10"/>
  <c r="C149" i="10"/>
  <c r="C148" i="10"/>
  <c r="C147" i="10"/>
  <c r="C146" i="10"/>
  <c r="C145" i="10"/>
  <c r="C143" i="10"/>
  <c r="C142" i="10"/>
  <c r="C141" i="10"/>
  <c r="C140" i="10"/>
  <c r="C139" i="10"/>
  <c r="C138" i="10"/>
  <c r="C136" i="10"/>
  <c r="C46" i="10"/>
  <c r="C97" i="10"/>
  <c r="C98"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86" i="10"/>
  <c r="A45" i="10"/>
  <c r="A44" i="10"/>
  <c r="A43" i="10"/>
  <c r="A42" i="10"/>
  <c r="A41" i="10"/>
  <c r="A40" i="10"/>
  <c r="A39" i="10"/>
  <c r="A38" i="10"/>
  <c r="A37" i="10"/>
  <c r="A36" i="10"/>
  <c r="A35" i="10"/>
  <c r="B34" i="10"/>
  <c r="F22" i="23"/>
  <c r="E22" i="23"/>
  <c r="D22" i="23"/>
  <c r="C22" i="23"/>
  <c r="G22" i="23" s="1"/>
  <c r="B22" i="23"/>
  <c r="G65" i="23"/>
  <c r="G64" i="23"/>
  <c r="G63" i="23"/>
  <c r="G62" i="23"/>
  <c r="G61" i="23"/>
  <c r="G60" i="23"/>
  <c r="G59" i="23"/>
  <c r="G58" i="23"/>
  <c r="G57" i="23"/>
  <c r="G56" i="23"/>
  <c r="G55" i="23"/>
  <c r="G54" i="23"/>
  <c r="G53" i="23"/>
  <c r="G52" i="23"/>
  <c r="G51" i="23"/>
  <c r="G50" i="23"/>
  <c r="G49" i="23"/>
  <c r="G48" i="23"/>
  <c r="G47" i="23"/>
  <c r="G46" i="23"/>
  <c r="G45" i="23"/>
  <c r="G43" i="23"/>
  <c r="G42" i="23"/>
  <c r="J42" i="23" s="1"/>
  <c r="G41" i="23"/>
  <c r="G40" i="23"/>
  <c r="J40" i="23" s="1"/>
  <c r="G39" i="23"/>
  <c r="G38" i="23"/>
  <c r="J38" i="23" s="1"/>
  <c r="G36" i="23"/>
  <c r="G35" i="23"/>
  <c r="G34" i="23"/>
  <c r="G33" i="23"/>
  <c r="G32" i="23"/>
  <c r="G31" i="23"/>
  <c r="G29" i="23"/>
  <c r="G28" i="23"/>
  <c r="G27" i="23"/>
  <c r="G26" i="23"/>
  <c r="G25" i="23"/>
  <c r="G24" i="23"/>
  <c r="K41" i="23"/>
  <c r="K39" i="23"/>
  <c r="I34" i="23"/>
  <c r="K42" i="23"/>
  <c r="J41" i="23"/>
  <c r="H41" i="23"/>
  <c r="J39" i="23"/>
  <c r="H39" i="23"/>
  <c r="K38" i="23"/>
  <c r="G14" i="23"/>
  <c r="H14" i="23" s="1"/>
  <c r="A14" i="23"/>
  <c r="G13" i="23"/>
  <c r="H13" i="23" s="1"/>
  <c r="A13" i="23"/>
  <c r="G12" i="23"/>
  <c r="H12" i="23" s="1"/>
  <c r="A12" i="23"/>
  <c r="G11" i="23"/>
  <c r="H11" i="23" s="1"/>
  <c r="A11" i="23"/>
  <c r="G10" i="23"/>
  <c r="H10" i="23" s="1"/>
  <c r="A10" i="23"/>
  <c r="G9" i="23"/>
  <c r="H9" i="23" s="1"/>
  <c r="A9" i="23"/>
  <c r="G8" i="23"/>
  <c r="K8" i="23" s="1"/>
  <c r="A8" i="23"/>
  <c r="K7" i="23"/>
  <c r="J7" i="23"/>
  <c r="I7" i="23"/>
  <c r="H7" i="23"/>
  <c r="I35" i="9"/>
  <c r="J35" i="9"/>
  <c r="K35" i="9"/>
  <c r="L35" i="9"/>
  <c r="M35" i="9"/>
  <c r="I34" i="9"/>
  <c r="J34" i="9"/>
  <c r="K34" i="9"/>
  <c r="L34" i="9"/>
  <c r="M34" i="9"/>
  <c r="G22" i="9"/>
  <c r="F22" i="9"/>
  <c r="E22" i="9"/>
  <c r="D22" i="9"/>
  <c r="C22" i="9"/>
  <c r="B22" i="9"/>
  <c r="H65" i="9"/>
  <c r="H64" i="9"/>
  <c r="H63" i="9"/>
  <c r="H62" i="9"/>
  <c r="H61" i="9"/>
  <c r="H60" i="9"/>
  <c r="H59" i="9"/>
  <c r="H58" i="9"/>
  <c r="H57" i="9"/>
  <c r="H56" i="9"/>
  <c r="H55" i="9"/>
  <c r="H54" i="9"/>
  <c r="H53" i="9"/>
  <c r="H52" i="9"/>
  <c r="H51" i="9"/>
  <c r="H50" i="9"/>
  <c r="H49" i="9"/>
  <c r="H48" i="9"/>
  <c r="H47" i="9"/>
  <c r="H46" i="9"/>
  <c r="H45" i="9"/>
  <c r="H43" i="9"/>
  <c r="H42" i="9"/>
  <c r="H41" i="9"/>
  <c r="H40" i="9"/>
  <c r="H39" i="9"/>
  <c r="H38" i="9"/>
  <c r="H36" i="9"/>
  <c r="H35" i="9"/>
  <c r="H34" i="9"/>
  <c r="H33" i="9"/>
  <c r="H32" i="9"/>
  <c r="H31" i="9"/>
  <c r="H29" i="9"/>
  <c r="H28" i="9"/>
  <c r="H27" i="9"/>
  <c r="H26" i="9"/>
  <c r="H25" i="9"/>
  <c r="H24" i="9"/>
  <c r="H22" i="9"/>
  <c r="H14" i="9"/>
  <c r="H13" i="9"/>
  <c r="H12" i="9"/>
  <c r="H11" i="9"/>
  <c r="H10" i="9"/>
  <c r="H9" i="9"/>
  <c r="H8"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J34" i="23"/>
  <c r="A65" i="23"/>
  <c r="A64" i="23"/>
  <c r="A63" i="23"/>
  <c r="A62"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A25" i="23"/>
  <c r="A24" i="23"/>
  <c r="A23" i="23"/>
  <c r="P114" i="8"/>
  <c r="O114" i="8"/>
  <c r="N114" i="8"/>
  <c r="M114" i="8"/>
  <c r="L114" i="8"/>
  <c r="S58" i="8"/>
  <c r="R58" i="8"/>
  <c r="Q58" i="8"/>
  <c r="P58" i="8"/>
  <c r="O58" i="8"/>
  <c r="N58" i="8"/>
  <c r="M86" i="8"/>
  <c r="L86" i="8"/>
  <c r="K86" i="8"/>
  <c r="J86" i="8"/>
  <c r="F65" i="8"/>
  <c r="G65" i="8"/>
  <c r="H65" i="8"/>
  <c r="I65" i="8"/>
  <c r="F66" i="8"/>
  <c r="G66" i="8"/>
  <c r="H66" i="8"/>
  <c r="I66" i="8"/>
  <c r="F67" i="8"/>
  <c r="G67" i="8"/>
  <c r="H67" i="8"/>
  <c r="I67" i="8"/>
  <c r="F68" i="8"/>
  <c r="G68" i="8"/>
  <c r="H68" i="8"/>
  <c r="I68" i="8"/>
  <c r="F69" i="8"/>
  <c r="G69" i="8"/>
  <c r="H69" i="8"/>
  <c r="I69" i="8"/>
  <c r="F70" i="8"/>
  <c r="G70" i="8"/>
  <c r="H70" i="8"/>
  <c r="I70" i="8"/>
  <c r="F71" i="8"/>
  <c r="G71" i="8"/>
  <c r="H71" i="8"/>
  <c r="I71" i="8"/>
  <c r="F72" i="8"/>
  <c r="G72" i="8"/>
  <c r="H72" i="8"/>
  <c r="I72" i="8"/>
  <c r="F73" i="8"/>
  <c r="G73" i="8"/>
  <c r="H73" i="8"/>
  <c r="I73" i="8"/>
  <c r="F74" i="8"/>
  <c r="G74" i="8"/>
  <c r="H74" i="8"/>
  <c r="I74" i="8"/>
  <c r="F75" i="8"/>
  <c r="G75" i="8"/>
  <c r="H75" i="8"/>
  <c r="I75" i="8"/>
  <c r="F76" i="8"/>
  <c r="G76" i="8"/>
  <c r="H76" i="8"/>
  <c r="I76" i="8"/>
  <c r="F77" i="8"/>
  <c r="G77" i="8"/>
  <c r="H77" i="8"/>
  <c r="I77" i="8"/>
  <c r="F78" i="8"/>
  <c r="G78" i="8"/>
  <c r="H78" i="8"/>
  <c r="I78" i="8"/>
  <c r="F79" i="8"/>
  <c r="G79" i="8"/>
  <c r="H79" i="8"/>
  <c r="I79" i="8"/>
  <c r="F80" i="8"/>
  <c r="G80" i="8"/>
  <c r="H80" i="8"/>
  <c r="I80" i="8"/>
  <c r="F81" i="8"/>
  <c r="G81" i="8"/>
  <c r="H81" i="8"/>
  <c r="I81" i="8"/>
  <c r="F82" i="8"/>
  <c r="G82" i="8"/>
  <c r="H82" i="8"/>
  <c r="I82" i="8"/>
  <c r="F83" i="8"/>
  <c r="G83" i="8"/>
  <c r="H83" i="8"/>
  <c r="I83" i="8"/>
  <c r="F84" i="8"/>
  <c r="G84" i="8"/>
  <c r="H84" i="8"/>
  <c r="I84" i="8"/>
  <c r="B86" i="8"/>
  <c r="C86" i="8"/>
  <c r="D86" i="8"/>
  <c r="E86" i="8"/>
  <c r="F86" i="8"/>
  <c r="G86" i="8"/>
  <c r="H86" i="8"/>
  <c r="I86" i="8"/>
  <c r="F114" i="8"/>
  <c r="E114" i="8"/>
  <c r="D114" i="8"/>
  <c r="C114" i="8"/>
  <c r="B114" i="8"/>
  <c r="G58" i="8"/>
  <c r="F58" i="8"/>
  <c r="E58" i="8"/>
  <c r="D58" i="8"/>
  <c r="C58" i="8"/>
  <c r="B58" i="8"/>
  <c r="F29" i="8"/>
  <c r="E29" i="8"/>
  <c r="D29" i="8"/>
  <c r="C29" i="8"/>
  <c r="B29" i="8"/>
  <c r="M53" i="7"/>
  <c r="K53" i="7"/>
  <c r="I53" i="7"/>
  <c r="H53" i="7"/>
  <c r="L61" i="11" s="1"/>
  <c r="A54" i="7"/>
  <c r="A53" i="7"/>
  <c r="A52" i="7"/>
  <c r="A51" i="7"/>
  <c r="A50" i="7"/>
  <c r="A49" i="7"/>
  <c r="A48" i="7"/>
  <c r="A47" i="7"/>
  <c r="A46" i="7"/>
  <c r="A45" i="7"/>
  <c r="A44" i="7"/>
  <c r="A43" i="7"/>
  <c r="A42" i="7"/>
  <c r="A41" i="7"/>
  <c r="H54" i="7"/>
  <c r="L62" i="11" s="1"/>
  <c r="H52" i="7"/>
  <c r="L60" i="11" s="1"/>
  <c r="H60" i="11" s="1"/>
  <c r="H51" i="7"/>
  <c r="L59" i="11" s="1"/>
  <c r="H50" i="7"/>
  <c r="L58" i="11" s="1"/>
  <c r="H49" i="7"/>
  <c r="H47" i="7"/>
  <c r="H46" i="7"/>
  <c r="H45" i="7"/>
  <c r="H44" i="7"/>
  <c r="H43" i="7"/>
  <c r="H40" i="7"/>
  <c r="H42" i="7"/>
  <c r="E72" i="6"/>
  <c r="M71" i="6"/>
  <c r="M70" i="6"/>
  <c r="M69" i="6"/>
  <c r="M68" i="6"/>
  <c r="M67" i="6"/>
  <c r="M66" i="6"/>
  <c r="M65" i="6"/>
  <c r="M64" i="6"/>
  <c r="M63" i="6"/>
  <c r="M62" i="6"/>
  <c r="M61" i="6"/>
  <c r="M60" i="6"/>
  <c r="M59" i="6"/>
  <c r="M58" i="6"/>
  <c r="M57" i="6"/>
  <c r="M56" i="6"/>
  <c r="M55" i="6"/>
  <c r="M54" i="6"/>
  <c r="M53" i="6"/>
  <c r="M52" i="6"/>
  <c r="M51" i="6"/>
  <c r="M50" i="6"/>
  <c r="M49" i="6"/>
  <c r="M48" i="6"/>
  <c r="M47" i="6"/>
  <c r="M46" i="6"/>
  <c r="M45" i="6"/>
  <c r="M44" i="6"/>
  <c r="M43" i="6"/>
  <c r="M42" i="6"/>
  <c r="M41" i="6"/>
  <c r="M40" i="6"/>
  <c r="M17" i="6"/>
  <c r="M16" i="6"/>
  <c r="M15" i="6"/>
  <c r="M14" i="6"/>
  <c r="M13" i="6"/>
  <c r="M12" i="6"/>
  <c r="M11" i="6"/>
  <c r="M10" i="6"/>
  <c r="M9" i="6"/>
  <c r="M8" i="6"/>
  <c r="N7" i="6"/>
  <c r="O7" i="6"/>
  <c r="I39" i="6"/>
  <c r="H39" i="6"/>
  <c r="G39" i="6"/>
  <c r="F39" i="6"/>
  <c r="E39" i="6"/>
  <c r="D39" i="6"/>
  <c r="C39" i="6"/>
  <c r="B39" i="6"/>
  <c r="K7" i="6"/>
  <c r="K39" i="6" s="1"/>
  <c r="L7" i="6"/>
  <c r="L39" i="6" s="1"/>
  <c r="M7" i="6"/>
  <c r="M39" i="6" s="1"/>
  <c r="J7" i="6"/>
  <c r="J39" i="6" s="1"/>
  <c r="I8" i="3"/>
  <c r="J8" i="3"/>
  <c r="K8" i="3"/>
  <c r="I9" i="3"/>
  <c r="J9" i="3"/>
  <c r="K9" i="3"/>
  <c r="I10" i="3"/>
  <c r="J10" i="3"/>
  <c r="K10" i="3"/>
  <c r="I11" i="3"/>
  <c r="J11" i="3"/>
  <c r="K11" i="3"/>
  <c r="I12" i="3"/>
  <c r="J12" i="3"/>
  <c r="K12" i="3"/>
  <c r="I13" i="3"/>
  <c r="J13" i="3"/>
  <c r="K13" i="3"/>
  <c r="I14" i="3"/>
  <c r="J14" i="3"/>
  <c r="K14" i="3"/>
  <c r="J53" i="7" l="1"/>
  <c r="L53" i="7"/>
  <c r="J60" i="11"/>
  <c r="I60" i="11"/>
  <c r="K14" i="23"/>
  <c r="K12" i="23"/>
  <c r="K10" i="23"/>
  <c r="H8" i="23"/>
  <c r="K13" i="23"/>
  <c r="K11" i="23"/>
  <c r="K9" i="23"/>
  <c r="K40" i="23"/>
  <c r="I38" i="23"/>
  <c r="I40" i="23"/>
  <c r="I42" i="23"/>
  <c r="H38" i="23"/>
  <c r="H40" i="23"/>
  <c r="H42" i="23"/>
  <c r="H34" i="23"/>
  <c r="I39" i="23"/>
  <c r="I41" i="23"/>
  <c r="K34" i="23"/>
  <c r="J8" i="23"/>
  <c r="I14" i="23"/>
  <c r="I13" i="23"/>
  <c r="I12" i="23"/>
  <c r="I11" i="23"/>
  <c r="I10" i="23"/>
  <c r="I9" i="23"/>
  <c r="I8" i="23"/>
  <c r="J14" i="23"/>
  <c r="J13" i="23"/>
  <c r="J12" i="23"/>
  <c r="J11" i="23"/>
  <c r="J10" i="23"/>
  <c r="J9" i="23"/>
  <c r="M72" i="6"/>
  <c r="F19" i="20" l="1"/>
  <c r="F12" i="20"/>
  <c r="A14" i="20"/>
  <c r="A22" i="20" s="1"/>
  <c r="A13" i="20"/>
  <c r="A21" i="20" s="1"/>
  <c r="A12" i="20"/>
  <c r="A20" i="20" s="1"/>
  <c r="A11" i="20"/>
  <c r="A19" i="20" s="1"/>
  <c r="A10" i="20"/>
  <c r="A18" i="20" s="1"/>
  <c r="A9" i="20"/>
  <c r="A17" i="20" s="1"/>
  <c r="A8" i="20"/>
  <c r="A16" i="20" s="1"/>
  <c r="F42" i="21"/>
  <c r="F95" i="21" s="1"/>
  <c r="E42" i="21"/>
  <c r="E95" i="21" s="1"/>
  <c r="D42" i="21"/>
  <c r="D95" i="21" s="1"/>
  <c r="C42" i="21"/>
  <c r="C95" i="21" s="1"/>
  <c r="B42" i="21"/>
  <c r="B95" i="21" s="1"/>
  <c r="K7" i="21"/>
  <c r="U7" i="21" s="1"/>
  <c r="J7" i="21"/>
  <c r="T7" i="21" s="1"/>
  <c r="I7" i="21"/>
  <c r="S7" i="21" s="1"/>
  <c r="H7" i="21"/>
  <c r="R7" i="21" s="1"/>
  <c r="G7" i="21"/>
  <c r="Q7" i="21" s="1"/>
  <c r="F7" i="21"/>
  <c r="P7" i="21" s="1"/>
  <c r="E7" i="21"/>
  <c r="O7" i="21" s="1"/>
  <c r="D7" i="21"/>
  <c r="N7" i="21" s="1"/>
  <c r="C7" i="21"/>
  <c r="M7" i="21" s="1"/>
  <c r="B7" i="21"/>
  <c r="L7" i="21" s="1"/>
  <c r="A17" i="17"/>
  <c r="A16" i="17"/>
  <c r="A15" i="17"/>
  <c r="A14" i="17"/>
  <c r="A13" i="17"/>
  <c r="A12" i="17"/>
  <c r="A11" i="17"/>
  <c r="A10" i="17"/>
  <c r="A9" i="17"/>
  <c r="A8" i="17"/>
  <c r="F22" i="15"/>
  <c r="N22" i="15" s="1"/>
  <c r="E22" i="15"/>
  <c r="M22" i="15" s="1"/>
  <c r="D22" i="15"/>
  <c r="L22" i="15" s="1"/>
  <c r="C22" i="15"/>
  <c r="K22" i="15" s="1"/>
  <c r="B22" i="15"/>
  <c r="J22" i="15" s="1"/>
  <c r="A18" i="15"/>
  <c r="A17" i="15"/>
  <c r="A16" i="15"/>
  <c r="A15" i="15"/>
  <c r="A14" i="15"/>
  <c r="A13" i="15"/>
  <c r="A12" i="15"/>
  <c r="A11" i="15"/>
  <c r="A10" i="15"/>
  <c r="A9" i="15"/>
  <c r="A17" i="14"/>
  <c r="A16" i="14"/>
  <c r="A15" i="14"/>
  <c r="A14" i="14"/>
  <c r="A13" i="14"/>
  <c r="A12" i="14"/>
  <c r="A11" i="14"/>
  <c r="A10" i="14"/>
  <c r="A9" i="14"/>
  <c r="A8" i="14"/>
  <c r="A17" i="13"/>
  <c r="A16" i="13"/>
  <c r="A15" i="13"/>
  <c r="A14" i="13"/>
  <c r="A13" i="13"/>
  <c r="A12" i="13"/>
  <c r="A11" i="13"/>
  <c r="A10" i="13"/>
  <c r="A9" i="13"/>
  <c r="A8" i="13"/>
  <c r="O112" i="12"/>
  <c r="M112" i="12"/>
  <c r="P111" i="12"/>
  <c r="O111" i="12"/>
  <c r="N111" i="12"/>
  <c r="M111" i="12"/>
  <c r="P110" i="12"/>
  <c r="O110" i="12"/>
  <c r="N110" i="12"/>
  <c r="M110" i="12"/>
  <c r="P109" i="12"/>
  <c r="O109" i="12"/>
  <c r="N109" i="12"/>
  <c r="M109" i="12"/>
  <c r="P108" i="12"/>
  <c r="O108" i="12"/>
  <c r="N108" i="12"/>
  <c r="M108" i="12"/>
  <c r="P107" i="12"/>
  <c r="O107" i="12"/>
  <c r="N107" i="12"/>
  <c r="M107" i="12"/>
  <c r="P106" i="12"/>
  <c r="O106" i="12"/>
  <c r="N106" i="12"/>
  <c r="M106" i="12"/>
  <c r="P105" i="12"/>
  <c r="O105" i="12"/>
  <c r="N105" i="12"/>
  <c r="M105" i="12"/>
  <c r="P104" i="12"/>
  <c r="O104" i="12"/>
  <c r="N104" i="12"/>
  <c r="M104" i="12"/>
  <c r="P103" i="12"/>
  <c r="O103" i="12"/>
  <c r="N103" i="12"/>
  <c r="M103" i="12"/>
  <c r="P102" i="12"/>
  <c r="O102" i="12"/>
  <c r="N102" i="12"/>
  <c r="M102" i="12"/>
  <c r="P101" i="12"/>
  <c r="O101" i="12"/>
  <c r="N101" i="12"/>
  <c r="M101" i="12"/>
  <c r="P100" i="12"/>
  <c r="O100" i="12"/>
  <c r="N100" i="12"/>
  <c r="M100" i="12"/>
  <c r="P99" i="12"/>
  <c r="O99" i="12"/>
  <c r="N99" i="12"/>
  <c r="M99" i="12"/>
  <c r="P98" i="12"/>
  <c r="O98" i="12"/>
  <c r="N98" i="12"/>
  <c r="M98" i="12"/>
  <c r="P97" i="12"/>
  <c r="O97" i="12"/>
  <c r="N97" i="12"/>
  <c r="M97" i="12"/>
  <c r="P96" i="12"/>
  <c r="O96" i="12"/>
  <c r="N96" i="12"/>
  <c r="M96" i="12"/>
  <c r="P95" i="12"/>
  <c r="O95" i="12"/>
  <c r="N95" i="12"/>
  <c r="M95" i="12"/>
  <c r="P94" i="12"/>
  <c r="O94" i="12"/>
  <c r="N94" i="12"/>
  <c r="M94" i="12"/>
  <c r="P93" i="12"/>
  <c r="O93" i="12"/>
  <c r="N93" i="12"/>
  <c r="M93" i="12"/>
  <c r="P92" i="12"/>
  <c r="O92" i="12"/>
  <c r="N92" i="12"/>
  <c r="M92" i="12"/>
  <c r="P91" i="12"/>
  <c r="P112" i="12" s="1"/>
  <c r="O91" i="12"/>
  <c r="N91" i="12"/>
  <c r="N112" i="12" s="1"/>
  <c r="M91" i="12"/>
  <c r="L92" i="12"/>
  <c r="L93" i="12"/>
  <c r="L94" i="12"/>
  <c r="L95" i="12"/>
  <c r="L96" i="12"/>
  <c r="L97" i="12"/>
  <c r="L98" i="12"/>
  <c r="L99" i="12"/>
  <c r="L100" i="12"/>
  <c r="L101" i="12"/>
  <c r="L102" i="12"/>
  <c r="L103" i="12"/>
  <c r="L104" i="12"/>
  <c r="L105" i="12"/>
  <c r="L106" i="12"/>
  <c r="L107" i="12"/>
  <c r="L108" i="12"/>
  <c r="L109" i="12"/>
  <c r="L110" i="12"/>
  <c r="L111" i="12"/>
  <c r="L91" i="12"/>
  <c r="L112" i="12" s="1"/>
  <c r="F62" i="12"/>
  <c r="F90" i="12" s="1"/>
  <c r="E62" i="12"/>
  <c r="E90" i="12" s="1"/>
  <c r="D62" i="12"/>
  <c r="D90" i="12" s="1"/>
  <c r="C62" i="12"/>
  <c r="C90" i="12" s="1"/>
  <c r="B62" i="12"/>
  <c r="B90" i="12" s="1"/>
  <c r="K7" i="12"/>
  <c r="J7" i="12"/>
  <c r="I7" i="12"/>
  <c r="H7" i="12"/>
  <c r="G7" i="12"/>
  <c r="F7" i="12"/>
  <c r="E7" i="12"/>
  <c r="D7" i="12"/>
  <c r="C7" i="12"/>
  <c r="B7" i="12"/>
  <c r="G79" i="11"/>
  <c r="H79" i="11"/>
  <c r="I79" i="11"/>
  <c r="J79" i="11"/>
  <c r="A14" i="11"/>
  <c r="A81" i="11" s="1"/>
  <c r="A13" i="11"/>
  <c r="A80" i="11" s="1"/>
  <c r="A12" i="11"/>
  <c r="A79" i="11" s="1"/>
  <c r="A11" i="11"/>
  <c r="A78" i="11" s="1"/>
  <c r="A10" i="11"/>
  <c r="A77" i="11" s="1"/>
  <c r="A9" i="11"/>
  <c r="A76" i="11" s="1"/>
  <c r="A8" i="11"/>
  <c r="A75" i="11" s="1"/>
  <c r="C11" i="10"/>
  <c r="C24" i="10"/>
  <c r="A13" i="10"/>
  <c r="A26" i="10" s="1"/>
  <c r="A12" i="10"/>
  <c r="A25" i="10" s="1"/>
  <c r="A11" i="10"/>
  <c r="A24" i="10" s="1"/>
  <c r="A10" i="10"/>
  <c r="A23" i="10" s="1"/>
  <c r="A9" i="10"/>
  <c r="A22" i="10" s="1"/>
  <c r="A8" i="10"/>
  <c r="A21" i="10" s="1"/>
  <c r="A7" i="10"/>
  <c r="A20" i="10" s="1"/>
  <c r="A14" i="9"/>
  <c r="A13" i="9"/>
  <c r="A12" i="9"/>
  <c r="A11" i="9"/>
  <c r="A10" i="9"/>
  <c r="A9" i="9"/>
  <c r="A8" i="9"/>
  <c r="I13" i="9"/>
  <c r="J13" i="9"/>
  <c r="K13" i="9"/>
  <c r="L13" i="9"/>
  <c r="M13" i="9"/>
  <c r="F7" i="8"/>
  <c r="C7" i="8"/>
  <c r="D7" i="8"/>
  <c r="E7" i="8"/>
  <c r="B7" i="8"/>
  <c r="A17" i="7"/>
  <c r="A32" i="7" s="1"/>
  <c r="A16" i="7"/>
  <c r="A31" i="7" s="1"/>
  <c r="A15" i="7"/>
  <c r="A30" i="7" s="1"/>
  <c r="A14" i="7"/>
  <c r="A29" i="7" s="1"/>
  <c r="A13" i="7"/>
  <c r="A28" i="7" s="1"/>
  <c r="A12" i="7"/>
  <c r="A27" i="7" s="1"/>
  <c r="A11" i="7"/>
  <c r="A26" i="7" s="1"/>
  <c r="A10" i="7"/>
  <c r="A25" i="7" s="1"/>
  <c r="A9" i="7"/>
  <c r="A24" i="7" s="1"/>
  <c r="A8" i="7"/>
  <c r="A23" i="7" s="1"/>
  <c r="A17" i="6"/>
  <c r="A32" i="6" s="1"/>
  <c r="A16" i="6"/>
  <c r="A31" i="6" s="1"/>
  <c r="A15" i="6"/>
  <c r="A30" i="6" s="1"/>
  <c r="A14" i="6"/>
  <c r="A29" i="6" s="1"/>
  <c r="A13" i="6"/>
  <c r="A28" i="6" s="1"/>
  <c r="A12" i="6"/>
  <c r="A27" i="6" s="1"/>
  <c r="A11" i="6"/>
  <c r="A26" i="6" s="1"/>
  <c r="A10" i="6"/>
  <c r="A25" i="6" s="1"/>
  <c r="A9" i="6"/>
  <c r="A24" i="6" s="1"/>
  <c r="A8" i="6"/>
  <c r="A23" i="6" s="1"/>
  <c r="A17" i="3"/>
  <c r="A32" i="3" s="1"/>
  <c r="A16" i="3"/>
  <c r="A31" i="3" s="1"/>
  <c r="A15" i="3"/>
  <c r="A30" i="3" s="1"/>
  <c r="A14" i="3"/>
  <c r="A29" i="3" s="1"/>
  <c r="A13" i="3"/>
  <c r="A28" i="3" s="1"/>
  <c r="A12" i="3"/>
  <c r="A27" i="3" s="1"/>
  <c r="A11" i="3"/>
  <c r="A26" i="3" s="1"/>
  <c r="A10" i="3"/>
  <c r="A25" i="3" s="1"/>
  <c r="A9" i="3"/>
  <c r="A24" i="3" s="1"/>
  <c r="A8" i="3"/>
  <c r="A23" i="3" s="1"/>
  <c r="H42" i="21" l="1"/>
  <c r="J42" i="21"/>
  <c r="G42" i="21"/>
  <c r="I42" i="21"/>
  <c r="K42" i="21"/>
  <c r="N42" i="21" l="1"/>
  <c r="N95" i="21" s="1"/>
  <c r="I95" i="21"/>
  <c r="J95" i="21"/>
  <c r="O42" i="21"/>
  <c r="O95" i="21" s="1"/>
  <c r="P42" i="21"/>
  <c r="P95" i="21" s="1"/>
  <c r="K95" i="21"/>
  <c r="G95" i="21"/>
  <c r="L42" i="21"/>
  <c r="L95" i="21" s="1"/>
  <c r="H95" i="21"/>
  <c r="M42" i="21"/>
  <c r="M95" i="21" s="1"/>
  <c r="K175" i="19" l="1"/>
  <c r="J175" i="19"/>
  <c r="I175" i="19"/>
  <c r="H175" i="19"/>
  <c r="G175" i="19"/>
  <c r="K173" i="19"/>
  <c r="J173" i="19"/>
  <c r="I173" i="19"/>
  <c r="H173" i="19"/>
  <c r="G173" i="19"/>
  <c r="K172" i="19"/>
  <c r="J172" i="19"/>
  <c r="I172" i="19"/>
  <c r="H172" i="19"/>
  <c r="G172" i="19"/>
  <c r="K171" i="19"/>
  <c r="J171" i="19"/>
  <c r="I171" i="19"/>
  <c r="H171" i="19"/>
  <c r="G171" i="19"/>
  <c r="K170" i="19"/>
  <c r="J170" i="19"/>
  <c r="I170" i="19"/>
  <c r="H170" i="19"/>
  <c r="G170" i="19"/>
  <c r="K169" i="19"/>
  <c r="J169" i="19"/>
  <c r="I169" i="19"/>
  <c r="H169" i="19"/>
  <c r="G169" i="19"/>
  <c r="K168" i="19"/>
  <c r="J168" i="19"/>
  <c r="I168" i="19"/>
  <c r="H168" i="19"/>
  <c r="G168" i="19"/>
  <c r="K167" i="19"/>
  <c r="J167" i="19"/>
  <c r="I167" i="19"/>
  <c r="H167" i="19"/>
  <c r="G167" i="19"/>
  <c r="K166" i="19"/>
  <c r="J166" i="19"/>
  <c r="I166" i="19"/>
  <c r="H166" i="19"/>
  <c r="G166" i="19"/>
  <c r="K165" i="19"/>
  <c r="J165" i="19"/>
  <c r="I165" i="19"/>
  <c r="H165" i="19"/>
  <c r="G165" i="19"/>
  <c r="K164" i="19"/>
  <c r="J164" i="19"/>
  <c r="I164" i="19"/>
  <c r="H164" i="19"/>
  <c r="G164" i="19"/>
  <c r="K163" i="19"/>
  <c r="J163" i="19"/>
  <c r="I163" i="19"/>
  <c r="H163" i="19"/>
  <c r="G163" i="19"/>
  <c r="K162" i="19"/>
  <c r="J162" i="19"/>
  <c r="I162" i="19"/>
  <c r="H162" i="19"/>
  <c r="G162" i="19"/>
  <c r="K161" i="19"/>
  <c r="J161" i="19"/>
  <c r="I161" i="19"/>
  <c r="H161" i="19"/>
  <c r="G161" i="19"/>
  <c r="K160" i="19"/>
  <c r="J160" i="19"/>
  <c r="I160" i="19"/>
  <c r="H160" i="19"/>
  <c r="G160" i="19"/>
  <c r="K159" i="19"/>
  <c r="J159" i="19"/>
  <c r="I159" i="19"/>
  <c r="H159" i="19"/>
  <c r="G159" i="19"/>
  <c r="K158" i="19"/>
  <c r="J158" i="19"/>
  <c r="I158" i="19"/>
  <c r="H158" i="19"/>
  <c r="G158" i="19"/>
  <c r="K157" i="19"/>
  <c r="J157" i="19"/>
  <c r="I157" i="19"/>
  <c r="H157" i="19"/>
  <c r="G157" i="19"/>
  <c r="K156" i="19"/>
  <c r="J156" i="19"/>
  <c r="I156" i="19"/>
  <c r="H156" i="19"/>
  <c r="G156" i="19"/>
  <c r="K155" i="19"/>
  <c r="J155" i="19"/>
  <c r="I155" i="19"/>
  <c r="H155" i="19"/>
  <c r="G155" i="19"/>
  <c r="K154" i="19"/>
  <c r="J154" i="19"/>
  <c r="I154" i="19"/>
  <c r="H154" i="19"/>
  <c r="G154" i="19"/>
  <c r="K146" i="19"/>
  <c r="J146" i="19"/>
  <c r="I146" i="19"/>
  <c r="H146" i="19"/>
  <c r="K145" i="19"/>
  <c r="J145" i="19"/>
  <c r="I145" i="19"/>
  <c r="H145" i="19"/>
  <c r="K144" i="19"/>
  <c r="J144" i="19"/>
  <c r="I144" i="19"/>
  <c r="H144" i="19"/>
  <c r="K143" i="19"/>
  <c r="J143" i="19"/>
  <c r="I143" i="19"/>
  <c r="H143" i="19"/>
  <c r="K142" i="19"/>
  <c r="J142" i="19"/>
  <c r="I142" i="19"/>
  <c r="H142" i="19"/>
  <c r="K141" i="19"/>
  <c r="J141" i="19"/>
  <c r="I141" i="19"/>
  <c r="H141" i="19"/>
  <c r="K140" i="19"/>
  <c r="J140" i="19"/>
  <c r="I140" i="19"/>
  <c r="H140" i="19"/>
  <c r="K139" i="19"/>
  <c r="J139" i="19"/>
  <c r="I139" i="19"/>
  <c r="H139" i="19"/>
  <c r="K138" i="19"/>
  <c r="J138" i="19"/>
  <c r="I138" i="19"/>
  <c r="H138" i="19"/>
  <c r="K137" i="19"/>
  <c r="J137" i="19"/>
  <c r="I137" i="19"/>
  <c r="H137" i="19"/>
  <c r="K136" i="19"/>
  <c r="J136" i="19"/>
  <c r="I136" i="19"/>
  <c r="H136" i="19"/>
  <c r="K135" i="19"/>
  <c r="J135" i="19"/>
  <c r="I135" i="19"/>
  <c r="H135" i="19"/>
  <c r="K134" i="19"/>
  <c r="J134" i="19"/>
  <c r="I134" i="19"/>
  <c r="H134" i="19"/>
  <c r="K133" i="19"/>
  <c r="J133" i="19"/>
  <c r="I133" i="19"/>
  <c r="H133" i="19"/>
  <c r="K132" i="19"/>
  <c r="J132" i="19"/>
  <c r="I132" i="19"/>
  <c r="H132" i="19"/>
  <c r="K131" i="19"/>
  <c r="J131" i="19"/>
  <c r="I131" i="19"/>
  <c r="H131" i="19"/>
  <c r="K130" i="19"/>
  <c r="J130" i="19"/>
  <c r="I130" i="19"/>
  <c r="H130" i="19"/>
  <c r="K129" i="19"/>
  <c r="J129" i="19"/>
  <c r="I129" i="19"/>
  <c r="H129" i="19"/>
  <c r="K128" i="19"/>
  <c r="J128" i="19"/>
  <c r="I128" i="19"/>
  <c r="H128" i="19"/>
  <c r="K127" i="19"/>
  <c r="J127" i="19"/>
  <c r="I127" i="19"/>
  <c r="H127" i="19"/>
  <c r="K124" i="19"/>
  <c r="J124" i="19"/>
  <c r="I124" i="19"/>
  <c r="H124" i="19"/>
  <c r="K123" i="19"/>
  <c r="J123" i="19"/>
  <c r="I123" i="19"/>
  <c r="H123" i="19"/>
  <c r="K122" i="19"/>
  <c r="J122" i="19"/>
  <c r="I122" i="19"/>
  <c r="H122" i="19"/>
  <c r="K121" i="19"/>
  <c r="J121" i="19"/>
  <c r="I121" i="19"/>
  <c r="H121" i="19"/>
  <c r="K120" i="19"/>
  <c r="J120" i="19"/>
  <c r="I120" i="19"/>
  <c r="H120" i="19"/>
  <c r="K117" i="19"/>
  <c r="J117" i="19"/>
  <c r="I117" i="19"/>
  <c r="H117" i="19"/>
  <c r="K116" i="19"/>
  <c r="J116" i="19"/>
  <c r="I116" i="19"/>
  <c r="H116" i="19"/>
  <c r="K114" i="19"/>
  <c r="J114" i="19"/>
  <c r="I114" i="19"/>
  <c r="H114" i="19"/>
  <c r="K113" i="19"/>
  <c r="J113" i="19"/>
  <c r="I113" i="19"/>
  <c r="H113" i="19"/>
  <c r="K110" i="19"/>
  <c r="J110" i="19"/>
  <c r="I110" i="19"/>
  <c r="H110" i="19"/>
  <c r="K109" i="19"/>
  <c r="J109" i="19"/>
  <c r="I109" i="19"/>
  <c r="H109" i="19"/>
  <c r="K108" i="19"/>
  <c r="J108" i="19"/>
  <c r="I108" i="19"/>
  <c r="H108" i="19"/>
  <c r="K107" i="19"/>
  <c r="J107" i="19"/>
  <c r="I107" i="19"/>
  <c r="H107" i="19"/>
  <c r="K106" i="19"/>
  <c r="J106" i="19"/>
  <c r="I106" i="19"/>
  <c r="H106" i="19"/>
  <c r="K105" i="19"/>
  <c r="J105" i="19"/>
  <c r="I105" i="19"/>
  <c r="H105" i="19"/>
  <c r="K103" i="19"/>
  <c r="J103" i="19"/>
  <c r="I103" i="19"/>
  <c r="H103" i="19"/>
  <c r="K101" i="19"/>
  <c r="J101" i="19"/>
  <c r="I101" i="19"/>
  <c r="H101" i="19"/>
  <c r="B83" i="10"/>
  <c r="B32" i="10"/>
  <c r="C127" i="10"/>
  <c r="C126" i="10"/>
  <c r="C125" i="10"/>
  <c r="C124" i="10"/>
  <c r="C123" i="10"/>
  <c r="C122" i="10"/>
  <c r="C121" i="10"/>
  <c r="C120" i="10"/>
  <c r="C119" i="10"/>
  <c r="C118" i="10"/>
  <c r="C117" i="10"/>
  <c r="C116" i="10"/>
  <c r="C115" i="10"/>
  <c r="C114" i="10"/>
  <c r="C113" i="10"/>
  <c r="C112" i="10"/>
  <c r="C111" i="10"/>
  <c r="C110" i="10"/>
  <c r="C109" i="10"/>
  <c r="C108" i="10"/>
  <c r="C105" i="10"/>
  <c r="C104" i="10"/>
  <c r="C103" i="10"/>
  <c r="C102" i="10"/>
  <c r="C101" i="10"/>
  <c r="C96" i="10"/>
  <c r="C95" i="10"/>
  <c r="C94" i="10"/>
  <c r="C92" i="10"/>
  <c r="C91" i="10"/>
  <c r="C90" i="10"/>
  <c r="C89" i="10"/>
  <c r="C88" i="10"/>
  <c r="C87" i="10"/>
  <c r="D85" i="10"/>
  <c r="B85" i="10"/>
  <c r="C26" i="10"/>
  <c r="C25" i="10"/>
  <c r="C23" i="10"/>
  <c r="C22" i="10"/>
  <c r="C21" i="10"/>
  <c r="C20" i="10"/>
  <c r="C85" i="10" l="1"/>
  <c r="K19" i="11"/>
  <c r="P19" i="11" s="1"/>
  <c r="J19" i="11"/>
  <c r="O19" i="11" s="1"/>
  <c r="I19" i="11"/>
  <c r="N19" i="11" s="1"/>
  <c r="H19" i="11"/>
  <c r="M19" i="11" s="1"/>
  <c r="G19" i="11"/>
  <c r="L19" i="11" s="1"/>
  <c r="O17" i="6"/>
  <c r="N17" i="6"/>
  <c r="L17" i="6"/>
  <c r="K17" i="6"/>
  <c r="J17" i="6"/>
  <c r="O16" i="6"/>
  <c r="N16" i="6"/>
  <c r="L16" i="6"/>
  <c r="K16" i="6"/>
  <c r="J16" i="6"/>
  <c r="O15" i="6"/>
  <c r="N15" i="6"/>
  <c r="L15" i="6"/>
  <c r="K15" i="6"/>
  <c r="J15" i="6"/>
  <c r="O14" i="6"/>
  <c r="N14" i="6"/>
  <c r="L14" i="6"/>
  <c r="K14" i="6"/>
  <c r="J14" i="6"/>
  <c r="O13" i="6"/>
  <c r="N13" i="6"/>
  <c r="L13" i="6"/>
  <c r="K13" i="6"/>
  <c r="J13" i="6"/>
  <c r="O12" i="6"/>
  <c r="N12" i="6"/>
  <c r="L12" i="6"/>
  <c r="K12" i="6"/>
  <c r="J12" i="6"/>
  <c r="O11" i="6"/>
  <c r="N11" i="6"/>
  <c r="L11" i="6"/>
  <c r="K11" i="6"/>
  <c r="J11" i="6"/>
  <c r="O10" i="6"/>
  <c r="N10" i="6"/>
  <c r="L10" i="6"/>
  <c r="K10" i="6"/>
  <c r="J10" i="6"/>
  <c r="O9" i="6"/>
  <c r="N9" i="6"/>
  <c r="L9" i="6"/>
  <c r="K9" i="6"/>
  <c r="J9" i="6"/>
  <c r="O8" i="6"/>
  <c r="N8" i="6"/>
  <c r="L8" i="6"/>
  <c r="K8" i="6"/>
  <c r="J8" i="6"/>
  <c r="F8" i="20" l="1"/>
  <c r="F9" i="20"/>
  <c r="F10" i="20"/>
  <c r="F11" i="20"/>
  <c r="F13" i="20"/>
  <c r="F14" i="20"/>
  <c r="F28" i="14"/>
  <c r="E28" i="14"/>
  <c r="D28" i="14"/>
  <c r="B28" i="14"/>
  <c r="G28" i="14" s="1"/>
  <c r="N28" i="14"/>
  <c r="M28" i="14"/>
  <c r="H28" i="14" s="1"/>
  <c r="K90" i="12"/>
  <c r="P90" i="12" s="1"/>
  <c r="J90" i="12"/>
  <c r="O90" i="12" s="1"/>
  <c r="I90" i="12"/>
  <c r="N90" i="12" s="1"/>
  <c r="H90" i="12"/>
  <c r="M90" i="12" s="1"/>
  <c r="G90" i="12"/>
  <c r="L90" i="12" s="1"/>
  <c r="K62" i="12"/>
  <c r="P62" i="12" s="1"/>
  <c r="J62" i="12"/>
  <c r="O62" i="12" s="1"/>
  <c r="I62" i="12"/>
  <c r="N62" i="12" s="1"/>
  <c r="H62" i="12"/>
  <c r="M62" i="12" s="1"/>
  <c r="G62" i="12"/>
  <c r="L62" i="12" s="1"/>
  <c r="U7" i="12"/>
  <c r="T7" i="12"/>
  <c r="S7" i="12"/>
  <c r="R7" i="12"/>
  <c r="Q7" i="12"/>
  <c r="P7" i="12"/>
  <c r="O7" i="12"/>
  <c r="N7" i="12"/>
  <c r="M7" i="12"/>
  <c r="L7" i="12"/>
  <c r="J80" i="11"/>
  <c r="I80" i="11"/>
  <c r="H80" i="11"/>
  <c r="G80" i="11"/>
  <c r="L64" i="11"/>
  <c r="L67" i="11"/>
  <c r="L69" i="11"/>
  <c r="L68" i="11"/>
  <c r="L66" i="11"/>
  <c r="L65" i="11"/>
  <c r="L57" i="11"/>
  <c r="L55" i="11"/>
  <c r="L54" i="11"/>
  <c r="L53" i="11"/>
  <c r="L52" i="11"/>
  <c r="L51" i="11"/>
  <c r="L50" i="11"/>
  <c r="L48" i="11"/>
  <c r="D34" i="10"/>
  <c r="C7" i="10"/>
  <c r="C13" i="10"/>
  <c r="C12" i="10"/>
  <c r="C10" i="10"/>
  <c r="C9" i="10"/>
  <c r="C8" i="10"/>
  <c r="M14" i="9"/>
  <c r="L14" i="9"/>
  <c r="K14" i="9"/>
  <c r="J14" i="9"/>
  <c r="I14" i="9"/>
  <c r="M12" i="9"/>
  <c r="L12" i="9"/>
  <c r="K12" i="9"/>
  <c r="J12" i="9"/>
  <c r="I12" i="9"/>
  <c r="M11" i="9"/>
  <c r="L11" i="9"/>
  <c r="K11" i="9"/>
  <c r="J11" i="9"/>
  <c r="I11" i="9"/>
  <c r="M10" i="9"/>
  <c r="L10" i="9"/>
  <c r="K10" i="9"/>
  <c r="J10" i="9"/>
  <c r="I10" i="9"/>
  <c r="M9" i="9"/>
  <c r="L9" i="9"/>
  <c r="K9" i="9"/>
  <c r="J9" i="9"/>
  <c r="I9" i="9"/>
  <c r="M8" i="9"/>
  <c r="L8" i="9"/>
  <c r="K8" i="9"/>
  <c r="J8" i="9"/>
  <c r="I8" i="9"/>
  <c r="K7" i="8"/>
  <c r="P7" i="8" s="1"/>
  <c r="J7" i="8"/>
  <c r="O7" i="8" s="1"/>
  <c r="I7" i="8"/>
  <c r="N7" i="8" s="1"/>
  <c r="H7" i="8"/>
  <c r="M7" i="8" s="1"/>
  <c r="G7" i="8"/>
  <c r="L7" i="8" s="1"/>
  <c r="M52" i="7"/>
  <c r="L52" i="7"/>
  <c r="K52" i="7"/>
  <c r="J52" i="7"/>
  <c r="I52" i="7"/>
  <c r="M51" i="7"/>
  <c r="L51" i="7"/>
  <c r="K51" i="7"/>
  <c r="J51" i="7"/>
  <c r="I51" i="7"/>
  <c r="M50" i="7"/>
  <c r="L50" i="7"/>
  <c r="K50" i="7"/>
  <c r="J50" i="7"/>
  <c r="I50" i="7"/>
  <c r="M49" i="7"/>
  <c r="L49" i="7"/>
  <c r="K49" i="7"/>
  <c r="J49" i="7"/>
  <c r="I49" i="7"/>
  <c r="M47" i="7"/>
  <c r="L47" i="7"/>
  <c r="K47" i="7"/>
  <c r="J47" i="7"/>
  <c r="I47" i="7"/>
  <c r="M46" i="7"/>
  <c r="L46" i="7"/>
  <c r="K46" i="7"/>
  <c r="J46" i="7"/>
  <c r="I46" i="7"/>
  <c r="M45" i="7"/>
  <c r="L45" i="7"/>
  <c r="K45" i="7"/>
  <c r="J45" i="7"/>
  <c r="I45" i="7"/>
  <c r="M44" i="7"/>
  <c r="L44" i="7"/>
  <c r="K44" i="7"/>
  <c r="J44" i="7"/>
  <c r="I44" i="7"/>
  <c r="M43" i="7"/>
  <c r="L43" i="7"/>
  <c r="K43" i="7"/>
  <c r="J43" i="7"/>
  <c r="I43" i="7"/>
  <c r="M42" i="7"/>
  <c r="L42" i="7"/>
  <c r="K42" i="7"/>
  <c r="J42" i="7"/>
  <c r="I42" i="7"/>
  <c r="M40" i="7"/>
  <c r="L40" i="7"/>
  <c r="K40" i="7"/>
  <c r="J40" i="7"/>
  <c r="I40" i="7"/>
  <c r="G27" i="7" l="1"/>
  <c r="F27" i="7"/>
  <c r="E27" i="7"/>
  <c r="D27" i="7"/>
  <c r="C27" i="7"/>
  <c r="B27" i="7"/>
  <c r="G26" i="7"/>
  <c r="F26" i="7"/>
  <c r="E26" i="7"/>
  <c r="D26" i="7"/>
  <c r="C26" i="7"/>
  <c r="B26" i="7"/>
  <c r="G25" i="7"/>
  <c r="F25" i="7"/>
  <c r="E25" i="7"/>
  <c r="D25" i="7"/>
  <c r="C25" i="7"/>
  <c r="B25" i="7"/>
  <c r="G24" i="7"/>
  <c r="F24" i="7"/>
  <c r="E24" i="7"/>
  <c r="D24" i="7"/>
  <c r="C24" i="7"/>
  <c r="B24" i="7"/>
  <c r="G23" i="7"/>
  <c r="F23" i="7"/>
  <c r="E23" i="7"/>
  <c r="D23" i="7"/>
  <c r="C23" i="7"/>
  <c r="B23" i="7"/>
  <c r="K22" i="6" l="1"/>
  <c r="J22" i="6"/>
  <c r="I22" i="6"/>
  <c r="H22" i="6"/>
  <c r="G22" i="6"/>
  <c r="F21" i="20" l="1"/>
  <c r="F20" i="20"/>
  <c r="C76" i="10" l="1"/>
  <c r="C75" i="10"/>
  <c r="C74" i="10"/>
  <c r="C73" i="10"/>
  <c r="C72" i="10"/>
  <c r="C71" i="10"/>
  <c r="C70" i="10"/>
  <c r="C69" i="10"/>
  <c r="C68" i="10"/>
  <c r="C67" i="10"/>
  <c r="C66" i="10"/>
  <c r="C65" i="10"/>
  <c r="C64" i="10"/>
  <c r="C63" i="10"/>
  <c r="C62" i="10"/>
  <c r="C61" i="10"/>
  <c r="C60" i="10"/>
  <c r="C59" i="10"/>
  <c r="C58" i="10"/>
  <c r="C57" i="10"/>
  <c r="K64" i="23"/>
  <c r="J64" i="23"/>
  <c r="I64" i="23"/>
  <c r="H64" i="23"/>
  <c r="K63" i="23"/>
  <c r="J63" i="23"/>
  <c r="I63" i="23"/>
  <c r="H63" i="23"/>
  <c r="K62" i="23"/>
  <c r="J62" i="23"/>
  <c r="I62" i="23"/>
  <c r="H62" i="23"/>
  <c r="K61" i="23"/>
  <c r="J61" i="23"/>
  <c r="I61" i="23"/>
  <c r="H61" i="23"/>
  <c r="K60" i="23"/>
  <c r="J60" i="23"/>
  <c r="I60" i="23"/>
  <c r="H60" i="23"/>
  <c r="K59" i="23"/>
  <c r="J59" i="23"/>
  <c r="I59" i="23"/>
  <c r="H59" i="23"/>
  <c r="K58" i="23"/>
  <c r="J58" i="23"/>
  <c r="I58" i="23"/>
  <c r="H58" i="23"/>
  <c r="K57" i="23"/>
  <c r="J57" i="23"/>
  <c r="I57" i="23"/>
  <c r="H57" i="23"/>
  <c r="K56" i="23"/>
  <c r="J56" i="23"/>
  <c r="I56" i="23"/>
  <c r="H56" i="23"/>
  <c r="K55" i="23"/>
  <c r="J55" i="23"/>
  <c r="I55" i="23"/>
  <c r="H55" i="23"/>
  <c r="K54" i="23"/>
  <c r="J54" i="23"/>
  <c r="I54" i="23"/>
  <c r="H54" i="23"/>
  <c r="K53" i="23"/>
  <c r="J53" i="23"/>
  <c r="I53" i="23"/>
  <c r="H53" i="23"/>
  <c r="K52" i="23"/>
  <c r="J52" i="23"/>
  <c r="I52" i="23"/>
  <c r="H52" i="23"/>
  <c r="K51" i="23"/>
  <c r="J51" i="23"/>
  <c r="I51" i="23"/>
  <c r="H51" i="23"/>
  <c r="K50" i="23"/>
  <c r="J50" i="23"/>
  <c r="I50" i="23"/>
  <c r="H50" i="23"/>
  <c r="K49" i="23"/>
  <c r="J49" i="23"/>
  <c r="I49" i="23"/>
  <c r="H49" i="23"/>
  <c r="K48" i="23"/>
  <c r="J48" i="23"/>
  <c r="I48" i="23"/>
  <c r="H48" i="23"/>
  <c r="K47" i="23"/>
  <c r="J47" i="23"/>
  <c r="I47" i="23"/>
  <c r="H47" i="23"/>
  <c r="K46" i="23"/>
  <c r="J46" i="23"/>
  <c r="I46" i="23"/>
  <c r="H46" i="23"/>
  <c r="K45" i="23"/>
  <c r="J45" i="23"/>
  <c r="I45" i="23"/>
  <c r="H45" i="23"/>
  <c r="I46" i="9"/>
  <c r="J46" i="9"/>
  <c r="K46" i="9"/>
  <c r="L46" i="9"/>
  <c r="M46" i="9"/>
  <c r="I47" i="9"/>
  <c r="J47" i="9"/>
  <c r="K47" i="9"/>
  <c r="L47" i="9"/>
  <c r="M47" i="9"/>
  <c r="I48" i="9"/>
  <c r="J48" i="9"/>
  <c r="K48" i="9"/>
  <c r="L48" i="9"/>
  <c r="M48" i="9"/>
  <c r="I49" i="9"/>
  <c r="J49" i="9"/>
  <c r="K49" i="9"/>
  <c r="L49" i="9"/>
  <c r="M49" i="9"/>
  <c r="I50" i="9"/>
  <c r="J50" i="9"/>
  <c r="K50" i="9"/>
  <c r="L50" i="9"/>
  <c r="M50" i="9"/>
  <c r="I51" i="9"/>
  <c r="J51" i="9"/>
  <c r="K51" i="9"/>
  <c r="L51" i="9"/>
  <c r="M51" i="9"/>
  <c r="I52" i="9"/>
  <c r="J52" i="9"/>
  <c r="K52" i="9"/>
  <c r="L52" i="9"/>
  <c r="M52" i="9"/>
  <c r="I53" i="9"/>
  <c r="J53" i="9"/>
  <c r="K53" i="9"/>
  <c r="L53" i="9"/>
  <c r="M53" i="9"/>
  <c r="I54" i="9"/>
  <c r="J54" i="9"/>
  <c r="K54" i="9"/>
  <c r="L54" i="9"/>
  <c r="M54" i="9"/>
  <c r="I55" i="9"/>
  <c r="J55" i="9"/>
  <c r="K55" i="9"/>
  <c r="L55" i="9"/>
  <c r="M55" i="9"/>
  <c r="I56" i="9"/>
  <c r="J56" i="9"/>
  <c r="K56" i="9"/>
  <c r="L56" i="9"/>
  <c r="M56" i="9"/>
  <c r="I57" i="9"/>
  <c r="J57" i="9"/>
  <c r="K57" i="9"/>
  <c r="L57" i="9"/>
  <c r="M57" i="9"/>
  <c r="I58" i="9"/>
  <c r="J58" i="9"/>
  <c r="K58" i="9"/>
  <c r="L58" i="9"/>
  <c r="M58" i="9"/>
  <c r="I59" i="9"/>
  <c r="J59" i="9"/>
  <c r="K59" i="9"/>
  <c r="L59" i="9"/>
  <c r="M59" i="9"/>
  <c r="I60" i="9"/>
  <c r="J60" i="9"/>
  <c r="K60" i="9"/>
  <c r="L60" i="9"/>
  <c r="M60" i="9"/>
  <c r="I61" i="9"/>
  <c r="J61" i="9"/>
  <c r="K61" i="9"/>
  <c r="L61" i="9"/>
  <c r="M61" i="9"/>
  <c r="I62" i="9"/>
  <c r="J62" i="9"/>
  <c r="K62" i="9"/>
  <c r="L62" i="9"/>
  <c r="M62" i="9"/>
  <c r="I63" i="9"/>
  <c r="J63" i="9"/>
  <c r="K63" i="9"/>
  <c r="L63" i="9"/>
  <c r="M63" i="9"/>
  <c r="I64" i="9"/>
  <c r="J64" i="9"/>
  <c r="K64" i="9"/>
  <c r="L64" i="9"/>
  <c r="M64" i="9"/>
  <c r="M45" i="9"/>
  <c r="L45" i="9"/>
  <c r="K45" i="9"/>
  <c r="J45" i="9"/>
  <c r="I45" i="9"/>
  <c r="G29" i="7" l="1"/>
  <c r="G30" i="7"/>
  <c r="G31" i="7"/>
  <c r="G32" i="7"/>
  <c r="G28" i="7"/>
  <c r="C28" i="7"/>
  <c r="D28" i="7"/>
  <c r="E28" i="7"/>
  <c r="F28" i="7"/>
  <c r="C29" i="7"/>
  <c r="D29" i="7"/>
  <c r="E29" i="7"/>
  <c r="F29" i="7"/>
  <c r="C30" i="7"/>
  <c r="D30" i="7"/>
  <c r="E30" i="7"/>
  <c r="F30" i="7"/>
  <c r="C31" i="7"/>
  <c r="D31" i="7"/>
  <c r="E31" i="7"/>
  <c r="F31" i="7"/>
  <c r="C32" i="7"/>
  <c r="D32" i="7"/>
  <c r="E32" i="7"/>
  <c r="F32" i="7"/>
  <c r="B29" i="7"/>
  <c r="B30" i="7"/>
  <c r="B31" i="7"/>
  <c r="B32" i="7"/>
  <c r="B28" i="7"/>
  <c r="I9" i="7"/>
  <c r="J9" i="7"/>
  <c r="K9" i="7"/>
  <c r="L9" i="7"/>
  <c r="M9" i="7"/>
  <c r="I10" i="7"/>
  <c r="J10" i="7"/>
  <c r="K10" i="7"/>
  <c r="L10" i="7"/>
  <c r="M10" i="7"/>
  <c r="I11" i="7"/>
  <c r="J11" i="7"/>
  <c r="K11" i="7"/>
  <c r="L11" i="7"/>
  <c r="M11" i="7"/>
  <c r="I12" i="7"/>
  <c r="J12" i="7"/>
  <c r="K12" i="7"/>
  <c r="L12" i="7"/>
  <c r="M12" i="7"/>
  <c r="I13" i="7"/>
  <c r="J13" i="7"/>
  <c r="K13" i="7"/>
  <c r="L13" i="7"/>
  <c r="M13" i="7"/>
  <c r="I14" i="7"/>
  <c r="J14" i="7"/>
  <c r="K14" i="7"/>
  <c r="L14" i="7"/>
  <c r="M14" i="7"/>
  <c r="I15" i="7"/>
  <c r="J15" i="7"/>
  <c r="K15" i="7"/>
  <c r="L15" i="7"/>
  <c r="M15" i="7"/>
  <c r="I16" i="7"/>
  <c r="J16" i="7"/>
  <c r="K16" i="7"/>
  <c r="L16" i="7"/>
  <c r="M16" i="7"/>
  <c r="I17" i="7"/>
  <c r="J17" i="7"/>
  <c r="K17" i="7"/>
  <c r="L17" i="7"/>
  <c r="M17" i="7"/>
  <c r="J8" i="7"/>
  <c r="K8" i="7"/>
  <c r="L8" i="7"/>
  <c r="M8" i="7"/>
  <c r="I8" i="7"/>
  <c r="K140" i="21" l="1"/>
  <c r="J140" i="21"/>
  <c r="I140" i="21"/>
  <c r="H140" i="21"/>
  <c r="G140" i="21"/>
  <c r="K139" i="21"/>
  <c r="J139" i="21"/>
  <c r="I139" i="21"/>
  <c r="H139" i="21"/>
  <c r="G139" i="21"/>
  <c r="K138" i="21"/>
  <c r="J138" i="21"/>
  <c r="I138" i="21"/>
  <c r="H138" i="21"/>
  <c r="G138" i="21"/>
  <c r="K137" i="21"/>
  <c r="J137" i="21"/>
  <c r="I137" i="21"/>
  <c r="H137" i="21"/>
  <c r="G137" i="21"/>
  <c r="K136" i="21"/>
  <c r="J136" i="21"/>
  <c r="I136" i="21"/>
  <c r="H136" i="21"/>
  <c r="G136" i="21"/>
  <c r="K135" i="21"/>
  <c r="J135" i="21"/>
  <c r="I135" i="21"/>
  <c r="H135" i="21"/>
  <c r="G135" i="21"/>
  <c r="K134" i="21"/>
  <c r="J134" i="21"/>
  <c r="I134" i="21"/>
  <c r="H134" i="21"/>
  <c r="G134" i="21"/>
  <c r="K133" i="21"/>
  <c r="J133" i="21"/>
  <c r="I133" i="21"/>
  <c r="H133" i="21"/>
  <c r="G133" i="21"/>
  <c r="K132" i="21"/>
  <c r="J132" i="21"/>
  <c r="I132" i="21"/>
  <c r="H132" i="21"/>
  <c r="G132" i="21"/>
  <c r="K131" i="21"/>
  <c r="J131" i="21"/>
  <c r="I131" i="21"/>
  <c r="H131" i="21"/>
  <c r="G131" i="21"/>
  <c r="K130" i="21"/>
  <c r="J130" i="21"/>
  <c r="I130" i="21"/>
  <c r="H130" i="21"/>
  <c r="G130" i="21"/>
  <c r="K129" i="21"/>
  <c r="J129" i="21"/>
  <c r="I129" i="21"/>
  <c r="H129" i="21"/>
  <c r="G129" i="21"/>
  <c r="K128" i="21"/>
  <c r="J128" i="21"/>
  <c r="I128" i="21"/>
  <c r="H128" i="21"/>
  <c r="G128" i="21"/>
  <c r="K127" i="21"/>
  <c r="J127" i="21"/>
  <c r="I127" i="21"/>
  <c r="H127" i="21"/>
  <c r="G127" i="21"/>
  <c r="K126" i="21"/>
  <c r="J126" i="21"/>
  <c r="I126" i="21"/>
  <c r="H126" i="21"/>
  <c r="G126" i="21"/>
  <c r="K125" i="21"/>
  <c r="J125" i="21"/>
  <c r="I125" i="21"/>
  <c r="H125" i="21"/>
  <c r="G125" i="21"/>
  <c r="K124" i="21"/>
  <c r="J124" i="21"/>
  <c r="I124" i="21"/>
  <c r="H124" i="21"/>
  <c r="G124" i="21"/>
  <c r="K123" i="21"/>
  <c r="J123" i="21"/>
  <c r="I123" i="21"/>
  <c r="H123" i="21"/>
  <c r="G123" i="21"/>
  <c r="K122" i="21"/>
  <c r="J122" i="21"/>
  <c r="I122" i="21"/>
  <c r="H122" i="21"/>
  <c r="G122" i="21"/>
  <c r="K121" i="21"/>
  <c r="J121" i="21"/>
  <c r="I121" i="21"/>
  <c r="H121" i="21"/>
  <c r="G121" i="21"/>
  <c r="K118" i="21"/>
  <c r="J118" i="21"/>
  <c r="I118" i="21"/>
  <c r="H118" i="21"/>
  <c r="G118" i="21"/>
  <c r="K117" i="21"/>
  <c r="J117" i="21"/>
  <c r="I117" i="21"/>
  <c r="H117" i="21"/>
  <c r="G117" i="21"/>
  <c r="K116" i="21"/>
  <c r="J116" i="21"/>
  <c r="I116" i="21"/>
  <c r="H116" i="21"/>
  <c r="G116" i="21"/>
  <c r="K115" i="21"/>
  <c r="J115" i="21"/>
  <c r="I115" i="21"/>
  <c r="H115" i="21"/>
  <c r="G115" i="21"/>
  <c r="K114" i="21"/>
  <c r="J114" i="21"/>
  <c r="I114" i="21"/>
  <c r="H114" i="21"/>
  <c r="G114" i="21"/>
  <c r="K111" i="21"/>
  <c r="J111" i="21"/>
  <c r="I111" i="21"/>
  <c r="H111" i="21"/>
  <c r="G111" i="21"/>
  <c r="K109" i="21"/>
  <c r="J109" i="21"/>
  <c r="I109" i="21"/>
  <c r="H109" i="21"/>
  <c r="G109" i="21"/>
  <c r="K108" i="21"/>
  <c r="J108" i="21"/>
  <c r="I108" i="21"/>
  <c r="H108" i="21"/>
  <c r="G108" i="21"/>
  <c r="K107" i="21"/>
  <c r="J107" i="21"/>
  <c r="I107" i="21"/>
  <c r="H107" i="21"/>
  <c r="G107" i="21"/>
  <c r="K104" i="21"/>
  <c r="J104" i="21"/>
  <c r="I104" i="21"/>
  <c r="H104" i="21"/>
  <c r="G104" i="21"/>
  <c r="K103" i="21"/>
  <c r="J103" i="21"/>
  <c r="I103" i="21"/>
  <c r="H103" i="21"/>
  <c r="G103" i="21"/>
  <c r="K102" i="21"/>
  <c r="J102" i="21"/>
  <c r="I102" i="21"/>
  <c r="H102" i="21"/>
  <c r="G102" i="21"/>
  <c r="K101" i="21"/>
  <c r="J101" i="21"/>
  <c r="I101" i="21"/>
  <c r="H101" i="21"/>
  <c r="G101" i="21"/>
  <c r="K100" i="21"/>
  <c r="J100" i="21"/>
  <c r="I100" i="21"/>
  <c r="H100" i="21"/>
  <c r="G100" i="21"/>
  <c r="K99" i="21"/>
  <c r="J99" i="21"/>
  <c r="I99" i="21"/>
  <c r="H99" i="21"/>
  <c r="G99" i="21"/>
  <c r="K97" i="21"/>
  <c r="J97" i="21"/>
  <c r="I97" i="21"/>
  <c r="H97" i="21"/>
  <c r="G97" i="21"/>
  <c r="K87" i="21"/>
  <c r="J87" i="21"/>
  <c r="I87" i="21"/>
  <c r="H87" i="21"/>
  <c r="G87" i="21"/>
  <c r="K86" i="21"/>
  <c r="J86" i="21"/>
  <c r="I86" i="21"/>
  <c r="H86" i="21"/>
  <c r="G86" i="21"/>
  <c r="K85" i="21"/>
  <c r="J85" i="21"/>
  <c r="I85" i="21"/>
  <c r="H85" i="21"/>
  <c r="G85" i="21"/>
  <c r="K84" i="21"/>
  <c r="J84" i="21"/>
  <c r="I84" i="21"/>
  <c r="H84" i="21"/>
  <c r="G84" i="21"/>
  <c r="K83" i="21"/>
  <c r="J83" i="21"/>
  <c r="I83" i="21"/>
  <c r="H83" i="21"/>
  <c r="G83" i="21"/>
  <c r="K82" i="21"/>
  <c r="J82" i="21"/>
  <c r="I82" i="21"/>
  <c r="H82" i="21"/>
  <c r="G82" i="21"/>
  <c r="K81" i="21"/>
  <c r="J81" i="21"/>
  <c r="I81" i="21"/>
  <c r="H81" i="21"/>
  <c r="G81" i="21"/>
  <c r="K80" i="21"/>
  <c r="J80" i="21"/>
  <c r="I80" i="21"/>
  <c r="H80" i="21"/>
  <c r="G80" i="21"/>
  <c r="K79" i="21"/>
  <c r="J79" i="21"/>
  <c r="I79" i="21"/>
  <c r="H79" i="21"/>
  <c r="G79" i="21"/>
  <c r="K78" i="21"/>
  <c r="J78" i="21"/>
  <c r="I78" i="21"/>
  <c r="H78" i="21"/>
  <c r="G78" i="21"/>
  <c r="K77" i="21"/>
  <c r="J77" i="21"/>
  <c r="I77" i="21"/>
  <c r="H77" i="21"/>
  <c r="G77" i="21"/>
  <c r="K76" i="21"/>
  <c r="J76" i="21"/>
  <c r="I76" i="21"/>
  <c r="H76" i="21"/>
  <c r="G76" i="21"/>
  <c r="K75" i="21"/>
  <c r="J75" i="21"/>
  <c r="I75" i="21"/>
  <c r="H75" i="21"/>
  <c r="G75" i="21"/>
  <c r="K74" i="21"/>
  <c r="J74" i="21"/>
  <c r="I74" i="21"/>
  <c r="H74" i="21"/>
  <c r="G74" i="21"/>
  <c r="K73" i="21"/>
  <c r="J73" i="21"/>
  <c r="I73" i="21"/>
  <c r="H73" i="21"/>
  <c r="G73" i="21"/>
  <c r="K72" i="21"/>
  <c r="J72" i="21"/>
  <c r="I72" i="21"/>
  <c r="H72" i="21"/>
  <c r="G72" i="21"/>
  <c r="K71" i="21"/>
  <c r="J71" i="21"/>
  <c r="I71" i="21"/>
  <c r="H71" i="21"/>
  <c r="G71" i="21"/>
  <c r="K70" i="21"/>
  <c r="J70" i="21"/>
  <c r="I70" i="21"/>
  <c r="H70" i="21"/>
  <c r="G70" i="21"/>
  <c r="K69" i="21"/>
  <c r="J69" i="21"/>
  <c r="I69" i="21"/>
  <c r="H69" i="21"/>
  <c r="G69" i="21"/>
  <c r="K68" i="21"/>
  <c r="J68" i="21"/>
  <c r="I68" i="21"/>
  <c r="H68" i="21"/>
  <c r="G68" i="21"/>
  <c r="K65" i="21"/>
  <c r="J65" i="21"/>
  <c r="I65" i="21"/>
  <c r="H65" i="21"/>
  <c r="G65" i="21"/>
  <c r="K64" i="21"/>
  <c r="J64" i="21"/>
  <c r="I64" i="21"/>
  <c r="H64" i="21"/>
  <c r="G64" i="21"/>
  <c r="K63" i="21"/>
  <c r="J63" i="21"/>
  <c r="I63" i="21"/>
  <c r="H63" i="21"/>
  <c r="G63" i="21"/>
  <c r="K62" i="21"/>
  <c r="J62" i="21"/>
  <c r="I62" i="21"/>
  <c r="H62" i="21"/>
  <c r="G62" i="21"/>
  <c r="K61" i="21"/>
  <c r="J61" i="21"/>
  <c r="I61" i="21"/>
  <c r="H61" i="21"/>
  <c r="G61" i="21"/>
  <c r="K58" i="21"/>
  <c r="J58" i="21"/>
  <c r="I58" i="21"/>
  <c r="H58" i="21"/>
  <c r="G58" i="21"/>
  <c r="K56" i="21"/>
  <c r="J56" i="21"/>
  <c r="I56" i="21"/>
  <c r="H56" i="21"/>
  <c r="G56" i="21"/>
  <c r="K55" i="21"/>
  <c r="J55" i="21"/>
  <c r="I55" i="21"/>
  <c r="H55" i="21"/>
  <c r="G55" i="21"/>
  <c r="K54" i="21"/>
  <c r="J54" i="21"/>
  <c r="I54" i="21"/>
  <c r="H54" i="21"/>
  <c r="G54" i="21"/>
  <c r="K51" i="21"/>
  <c r="J51" i="21"/>
  <c r="I51" i="21"/>
  <c r="H51" i="21"/>
  <c r="G51" i="21"/>
  <c r="K50" i="21"/>
  <c r="J50" i="21"/>
  <c r="I50" i="21"/>
  <c r="H50" i="21"/>
  <c r="G50" i="21"/>
  <c r="K49" i="21"/>
  <c r="J49" i="21"/>
  <c r="I49" i="21"/>
  <c r="H49" i="21"/>
  <c r="G49" i="21"/>
  <c r="K48" i="21"/>
  <c r="J48" i="21"/>
  <c r="I48" i="21"/>
  <c r="H48" i="21"/>
  <c r="G48" i="21"/>
  <c r="K47" i="21"/>
  <c r="J47" i="21"/>
  <c r="I47" i="21"/>
  <c r="H47" i="21"/>
  <c r="G47" i="21"/>
  <c r="K46" i="21"/>
  <c r="J46" i="21"/>
  <c r="I46" i="21"/>
  <c r="H46" i="21"/>
  <c r="G46" i="21"/>
  <c r="K44" i="21"/>
  <c r="J44" i="21"/>
  <c r="I44" i="21"/>
  <c r="H44" i="21"/>
  <c r="G44" i="21"/>
  <c r="K119" i="17"/>
  <c r="J119" i="17"/>
  <c r="I119" i="17"/>
  <c r="H119" i="17"/>
  <c r="G119" i="17"/>
  <c r="K118" i="17"/>
  <c r="J118" i="17"/>
  <c r="I118" i="17"/>
  <c r="H118" i="17"/>
  <c r="G118" i="17"/>
  <c r="K117" i="17"/>
  <c r="J117" i="17"/>
  <c r="I117" i="17"/>
  <c r="H117" i="17"/>
  <c r="G117" i="17"/>
  <c r="K116" i="17"/>
  <c r="J116" i="17"/>
  <c r="I116" i="17"/>
  <c r="H116" i="17"/>
  <c r="G116" i="17"/>
  <c r="K115" i="17"/>
  <c r="J115" i="17"/>
  <c r="I115" i="17"/>
  <c r="H115" i="17"/>
  <c r="G115" i="17"/>
  <c r="K114" i="17"/>
  <c r="J114" i="17"/>
  <c r="I114" i="17"/>
  <c r="H114" i="17"/>
  <c r="G114" i="17"/>
  <c r="K113" i="17"/>
  <c r="J113" i="17"/>
  <c r="I113" i="17"/>
  <c r="H113" i="17"/>
  <c r="G113" i="17"/>
  <c r="K112" i="17"/>
  <c r="J112" i="17"/>
  <c r="I112" i="17"/>
  <c r="H112" i="17"/>
  <c r="G112" i="17"/>
  <c r="K111" i="17"/>
  <c r="J111" i="17"/>
  <c r="I111" i="17"/>
  <c r="H111" i="17"/>
  <c r="G111" i="17"/>
  <c r="K110" i="17"/>
  <c r="J110" i="17"/>
  <c r="I110" i="17"/>
  <c r="H110" i="17"/>
  <c r="G110" i="17"/>
  <c r="K109" i="17"/>
  <c r="J109" i="17"/>
  <c r="I109" i="17"/>
  <c r="H109" i="17"/>
  <c r="G109" i="17"/>
  <c r="K108" i="17"/>
  <c r="J108" i="17"/>
  <c r="I108" i="17"/>
  <c r="H108" i="17"/>
  <c r="G108" i="17"/>
  <c r="K107" i="17"/>
  <c r="J107" i="17"/>
  <c r="I107" i="17"/>
  <c r="H107" i="17"/>
  <c r="G107" i="17"/>
  <c r="K106" i="17"/>
  <c r="J106" i="17"/>
  <c r="I106" i="17"/>
  <c r="H106" i="17"/>
  <c r="G106" i="17"/>
  <c r="K105" i="17"/>
  <c r="J105" i="17"/>
  <c r="I105" i="17"/>
  <c r="H105" i="17"/>
  <c r="G105" i="17"/>
  <c r="K104" i="17"/>
  <c r="J104" i="17"/>
  <c r="I104" i="17"/>
  <c r="H104" i="17"/>
  <c r="G104" i="17"/>
  <c r="K103" i="17"/>
  <c r="J103" i="17"/>
  <c r="I103" i="17"/>
  <c r="H103" i="17"/>
  <c r="G103" i="17"/>
  <c r="K102" i="17"/>
  <c r="J102" i="17"/>
  <c r="I102" i="17"/>
  <c r="H102" i="17"/>
  <c r="G102" i="17"/>
  <c r="K101" i="17"/>
  <c r="J101" i="17"/>
  <c r="I101" i="17"/>
  <c r="H101" i="17"/>
  <c r="G101" i="17"/>
  <c r="K100" i="17"/>
  <c r="J100" i="17"/>
  <c r="I100" i="17"/>
  <c r="H100" i="17"/>
  <c r="G100" i="17"/>
  <c r="K97" i="17"/>
  <c r="J97" i="17"/>
  <c r="I97" i="17"/>
  <c r="H97" i="17"/>
  <c r="G97" i="17"/>
  <c r="K96" i="17"/>
  <c r="J96" i="17"/>
  <c r="I96" i="17"/>
  <c r="H96" i="17"/>
  <c r="G96" i="17"/>
  <c r="K95" i="17"/>
  <c r="J95" i="17"/>
  <c r="I95" i="17"/>
  <c r="H95" i="17"/>
  <c r="G95" i="17"/>
  <c r="K94" i="17"/>
  <c r="J94" i="17"/>
  <c r="I94" i="17"/>
  <c r="H94" i="17"/>
  <c r="G94" i="17"/>
  <c r="K93" i="17"/>
  <c r="J93" i="17"/>
  <c r="I93" i="17"/>
  <c r="H93" i="17"/>
  <c r="G93" i="17"/>
  <c r="K90" i="17"/>
  <c r="J90" i="17"/>
  <c r="I90" i="17"/>
  <c r="H90" i="17"/>
  <c r="G90" i="17"/>
  <c r="K89" i="17"/>
  <c r="J89" i="17"/>
  <c r="I89" i="17"/>
  <c r="H89" i="17"/>
  <c r="G89" i="17"/>
  <c r="K87" i="17"/>
  <c r="J87" i="17"/>
  <c r="I87" i="17"/>
  <c r="H87" i="17"/>
  <c r="G87" i="17"/>
  <c r="K86" i="17"/>
  <c r="J86" i="17"/>
  <c r="I86" i="17"/>
  <c r="H86" i="17"/>
  <c r="G86" i="17"/>
  <c r="K83" i="17"/>
  <c r="J83" i="17"/>
  <c r="I83" i="17"/>
  <c r="H83" i="17"/>
  <c r="G83" i="17"/>
  <c r="K82" i="17"/>
  <c r="J82" i="17"/>
  <c r="I82" i="17"/>
  <c r="H82" i="17"/>
  <c r="G82" i="17"/>
  <c r="K81" i="17"/>
  <c r="J81" i="17"/>
  <c r="I81" i="17"/>
  <c r="H81" i="17"/>
  <c r="G81" i="17"/>
  <c r="K80" i="17"/>
  <c r="J80" i="17"/>
  <c r="I80" i="17"/>
  <c r="H80" i="17"/>
  <c r="G80" i="17"/>
  <c r="K79" i="17"/>
  <c r="J79" i="17"/>
  <c r="I79" i="17"/>
  <c r="H79" i="17"/>
  <c r="G79" i="17"/>
  <c r="K78" i="17"/>
  <c r="J78" i="17"/>
  <c r="I78" i="17"/>
  <c r="H78" i="17"/>
  <c r="G78" i="17"/>
  <c r="H76" i="17"/>
  <c r="I76" i="17"/>
  <c r="J76" i="17"/>
  <c r="K76" i="17"/>
  <c r="K52" i="14"/>
  <c r="J52" i="14"/>
  <c r="I52" i="14"/>
  <c r="K51" i="14"/>
  <c r="J51" i="14"/>
  <c r="I51" i="14"/>
  <c r="K114" i="8"/>
  <c r="J114" i="8"/>
  <c r="I114" i="8"/>
  <c r="H114" i="8"/>
  <c r="G114" i="8"/>
  <c r="G94" i="8"/>
  <c r="H94" i="8"/>
  <c r="I94" i="8"/>
  <c r="J94" i="8"/>
  <c r="K94" i="8"/>
  <c r="G95" i="8"/>
  <c r="H95" i="8"/>
  <c r="I95" i="8"/>
  <c r="J95" i="8"/>
  <c r="K95" i="8"/>
  <c r="G96" i="8"/>
  <c r="H96" i="8"/>
  <c r="I96" i="8"/>
  <c r="J96" i="8"/>
  <c r="K96" i="8"/>
  <c r="G97" i="8"/>
  <c r="H97" i="8"/>
  <c r="I97" i="8"/>
  <c r="J97" i="8"/>
  <c r="K97" i="8"/>
  <c r="G98" i="8"/>
  <c r="H98" i="8"/>
  <c r="I98" i="8"/>
  <c r="J98" i="8"/>
  <c r="K98" i="8"/>
  <c r="G99" i="8"/>
  <c r="H99" i="8"/>
  <c r="I99" i="8"/>
  <c r="J99" i="8"/>
  <c r="K99" i="8"/>
  <c r="G100" i="8"/>
  <c r="H100" i="8"/>
  <c r="I100" i="8"/>
  <c r="J100" i="8"/>
  <c r="K100" i="8"/>
  <c r="G101" i="8"/>
  <c r="H101" i="8"/>
  <c r="I101" i="8"/>
  <c r="J101" i="8"/>
  <c r="K101" i="8"/>
  <c r="G102" i="8"/>
  <c r="H102" i="8"/>
  <c r="I102" i="8"/>
  <c r="J102" i="8"/>
  <c r="K102" i="8"/>
  <c r="G103" i="8"/>
  <c r="H103" i="8"/>
  <c r="I103" i="8"/>
  <c r="J103" i="8"/>
  <c r="K103" i="8"/>
  <c r="G104" i="8"/>
  <c r="H104" i="8"/>
  <c r="I104" i="8"/>
  <c r="J104" i="8"/>
  <c r="K104" i="8"/>
  <c r="G105" i="8"/>
  <c r="H105" i="8"/>
  <c r="I105" i="8"/>
  <c r="J105" i="8"/>
  <c r="K105" i="8"/>
  <c r="G106" i="8"/>
  <c r="H106" i="8"/>
  <c r="I106" i="8"/>
  <c r="J106" i="8"/>
  <c r="K106" i="8"/>
  <c r="G107" i="8"/>
  <c r="H107" i="8"/>
  <c r="I107" i="8"/>
  <c r="J107" i="8"/>
  <c r="K107" i="8"/>
  <c r="G108" i="8"/>
  <c r="H108" i="8"/>
  <c r="I108" i="8"/>
  <c r="J108" i="8"/>
  <c r="K108" i="8"/>
  <c r="G109" i="8"/>
  <c r="H109" i="8"/>
  <c r="I109" i="8"/>
  <c r="J109" i="8"/>
  <c r="K109" i="8"/>
  <c r="G110" i="8"/>
  <c r="H110" i="8"/>
  <c r="I110" i="8"/>
  <c r="J110" i="8"/>
  <c r="K110" i="8"/>
  <c r="G111" i="8"/>
  <c r="H111" i="8"/>
  <c r="I111" i="8"/>
  <c r="J111" i="8"/>
  <c r="K111" i="8"/>
  <c r="G112" i="8"/>
  <c r="H112" i="8"/>
  <c r="I112" i="8"/>
  <c r="J112" i="8"/>
  <c r="K112" i="8"/>
  <c r="H93" i="8"/>
  <c r="I93" i="8"/>
  <c r="J93" i="8"/>
  <c r="K93" i="8"/>
  <c r="G93" i="8"/>
  <c r="M58" i="8"/>
  <c r="L58" i="8"/>
  <c r="K58" i="8"/>
  <c r="J58" i="8"/>
  <c r="I58" i="8"/>
  <c r="H58" i="8"/>
  <c r="I37" i="8"/>
  <c r="J37" i="8"/>
  <c r="K37" i="8"/>
  <c r="L37" i="8"/>
  <c r="M37" i="8"/>
  <c r="I38" i="8"/>
  <c r="J38" i="8"/>
  <c r="K38" i="8"/>
  <c r="L38" i="8"/>
  <c r="M38" i="8"/>
  <c r="I39" i="8"/>
  <c r="J39" i="8"/>
  <c r="K39" i="8"/>
  <c r="L39" i="8"/>
  <c r="M39" i="8"/>
  <c r="I40" i="8"/>
  <c r="J40" i="8"/>
  <c r="K40" i="8"/>
  <c r="L40" i="8"/>
  <c r="M40" i="8"/>
  <c r="I41" i="8"/>
  <c r="J41" i="8"/>
  <c r="K41" i="8"/>
  <c r="L41" i="8"/>
  <c r="M41" i="8"/>
  <c r="I42" i="8"/>
  <c r="J42" i="8"/>
  <c r="K42" i="8"/>
  <c r="L42" i="8"/>
  <c r="M42" i="8"/>
  <c r="I43" i="8"/>
  <c r="J43" i="8"/>
  <c r="K43" i="8"/>
  <c r="L43" i="8"/>
  <c r="M43" i="8"/>
  <c r="I44" i="8"/>
  <c r="J44" i="8"/>
  <c r="K44" i="8"/>
  <c r="L44" i="8"/>
  <c r="M44" i="8"/>
  <c r="I45" i="8"/>
  <c r="J45" i="8"/>
  <c r="K45" i="8"/>
  <c r="L45" i="8"/>
  <c r="M45" i="8"/>
  <c r="I46" i="8"/>
  <c r="J46" i="8"/>
  <c r="K46" i="8"/>
  <c r="L46" i="8"/>
  <c r="M46" i="8"/>
  <c r="I47" i="8"/>
  <c r="J47" i="8"/>
  <c r="K47" i="8"/>
  <c r="L47" i="8"/>
  <c r="M47" i="8"/>
  <c r="I48" i="8"/>
  <c r="J48" i="8"/>
  <c r="K48" i="8"/>
  <c r="L48" i="8"/>
  <c r="M48" i="8"/>
  <c r="I49" i="8"/>
  <c r="J49" i="8"/>
  <c r="K49" i="8"/>
  <c r="L49" i="8"/>
  <c r="M49" i="8"/>
  <c r="I50" i="8"/>
  <c r="J50" i="8"/>
  <c r="K50" i="8"/>
  <c r="L50" i="8"/>
  <c r="M50" i="8"/>
  <c r="I51" i="8"/>
  <c r="J51" i="8"/>
  <c r="K51" i="8"/>
  <c r="L51" i="8"/>
  <c r="M51" i="8"/>
  <c r="I52" i="8"/>
  <c r="J52" i="8"/>
  <c r="K52" i="8"/>
  <c r="L52" i="8"/>
  <c r="M52" i="8"/>
  <c r="I53" i="8"/>
  <c r="J53" i="8"/>
  <c r="K53" i="8"/>
  <c r="L53" i="8"/>
  <c r="M53" i="8"/>
  <c r="I54" i="8"/>
  <c r="J54" i="8"/>
  <c r="K54" i="8"/>
  <c r="L54" i="8"/>
  <c r="M54" i="8"/>
  <c r="I55" i="8"/>
  <c r="J55" i="8"/>
  <c r="K55" i="8"/>
  <c r="L55" i="8"/>
  <c r="M55" i="8"/>
  <c r="I56" i="8"/>
  <c r="J56" i="8"/>
  <c r="K56" i="8"/>
  <c r="L56" i="8"/>
  <c r="M56" i="8"/>
  <c r="H38" i="8"/>
  <c r="H39" i="8"/>
  <c r="H40" i="8"/>
  <c r="H41" i="8"/>
  <c r="H42" i="8"/>
  <c r="H43" i="8"/>
  <c r="H44" i="8"/>
  <c r="H45" i="8"/>
  <c r="H46" i="8"/>
  <c r="H47" i="8"/>
  <c r="H48" i="8"/>
  <c r="H49" i="8"/>
  <c r="H50" i="8"/>
  <c r="H51" i="8"/>
  <c r="H52" i="8"/>
  <c r="H53" i="8"/>
  <c r="H54" i="8"/>
  <c r="H55" i="8"/>
  <c r="H56" i="8"/>
  <c r="H37" i="8"/>
  <c r="K29" i="8"/>
  <c r="J29" i="8"/>
  <c r="I29" i="8"/>
  <c r="H29" i="8"/>
  <c r="G29" i="8"/>
  <c r="G9" i="8"/>
  <c r="H9" i="8"/>
  <c r="I9" i="8"/>
  <c r="J9" i="8"/>
  <c r="K9" i="8"/>
  <c r="G10" i="8"/>
  <c r="H10" i="8"/>
  <c r="I10" i="8"/>
  <c r="J10" i="8"/>
  <c r="K10" i="8"/>
  <c r="G11" i="8"/>
  <c r="H11" i="8"/>
  <c r="I11" i="8"/>
  <c r="J11" i="8"/>
  <c r="K11" i="8"/>
  <c r="G12" i="8"/>
  <c r="H12" i="8"/>
  <c r="I12" i="8"/>
  <c r="J12" i="8"/>
  <c r="K12" i="8"/>
  <c r="G13" i="8"/>
  <c r="H13" i="8"/>
  <c r="I13" i="8"/>
  <c r="J13" i="8"/>
  <c r="K13" i="8"/>
  <c r="G14" i="8"/>
  <c r="H14" i="8"/>
  <c r="I14" i="8"/>
  <c r="J14" i="8"/>
  <c r="K14" i="8"/>
  <c r="G15" i="8"/>
  <c r="H15" i="8"/>
  <c r="I15" i="8"/>
  <c r="J15" i="8"/>
  <c r="K15" i="8"/>
  <c r="G16" i="8"/>
  <c r="H16" i="8"/>
  <c r="I16" i="8"/>
  <c r="J16" i="8"/>
  <c r="K16" i="8"/>
  <c r="G17" i="8"/>
  <c r="H17" i="8"/>
  <c r="I17" i="8"/>
  <c r="J17" i="8"/>
  <c r="K17" i="8"/>
  <c r="G18" i="8"/>
  <c r="H18" i="8"/>
  <c r="I18" i="8"/>
  <c r="J18" i="8"/>
  <c r="K18" i="8"/>
  <c r="G19" i="8"/>
  <c r="H19" i="8"/>
  <c r="I19" i="8"/>
  <c r="J19" i="8"/>
  <c r="K19" i="8"/>
  <c r="G20" i="8"/>
  <c r="H20" i="8"/>
  <c r="I20" i="8"/>
  <c r="J20" i="8"/>
  <c r="K20" i="8"/>
  <c r="G21" i="8"/>
  <c r="H21" i="8"/>
  <c r="I21" i="8"/>
  <c r="J21" i="8"/>
  <c r="K21" i="8"/>
  <c r="G22" i="8"/>
  <c r="H22" i="8"/>
  <c r="I22" i="8"/>
  <c r="J22" i="8"/>
  <c r="K22" i="8"/>
  <c r="G23" i="8"/>
  <c r="H23" i="8"/>
  <c r="I23" i="8"/>
  <c r="J23" i="8"/>
  <c r="K23" i="8"/>
  <c r="G24" i="8"/>
  <c r="H24" i="8"/>
  <c r="I24" i="8"/>
  <c r="J24" i="8"/>
  <c r="K24" i="8"/>
  <c r="G25" i="8"/>
  <c r="H25" i="8"/>
  <c r="I25" i="8"/>
  <c r="J25" i="8"/>
  <c r="K25" i="8"/>
  <c r="G26" i="8"/>
  <c r="H26" i="8"/>
  <c r="I26" i="8"/>
  <c r="J26" i="8"/>
  <c r="K26" i="8"/>
  <c r="G27" i="8"/>
  <c r="H27" i="8"/>
  <c r="I27" i="8"/>
  <c r="J27" i="8"/>
  <c r="K27" i="8"/>
  <c r="H8" i="8"/>
  <c r="I8" i="8"/>
  <c r="J8" i="8"/>
  <c r="K8" i="8"/>
  <c r="G8" i="8"/>
  <c r="B24" i="6"/>
  <c r="C24" i="6"/>
  <c r="E24" i="6"/>
  <c r="F24" i="6"/>
  <c r="B25" i="6"/>
  <c r="C25" i="6"/>
  <c r="E25" i="6"/>
  <c r="F25" i="6"/>
  <c r="B26" i="6"/>
  <c r="C26" i="6"/>
  <c r="E26" i="6"/>
  <c r="F26" i="6"/>
  <c r="B27" i="6"/>
  <c r="C27" i="6"/>
  <c r="E27" i="6"/>
  <c r="F27" i="6"/>
  <c r="B28" i="6"/>
  <c r="C28" i="6"/>
  <c r="E28" i="6"/>
  <c r="F28" i="6"/>
  <c r="B29" i="6"/>
  <c r="C29" i="6"/>
  <c r="E29" i="6"/>
  <c r="F29" i="6"/>
  <c r="B30" i="6"/>
  <c r="C30" i="6"/>
  <c r="E30" i="6"/>
  <c r="F30" i="6"/>
  <c r="B31" i="6"/>
  <c r="C31" i="6"/>
  <c r="E31" i="6"/>
  <c r="F31" i="6"/>
  <c r="B32" i="6"/>
  <c r="C32" i="6"/>
  <c r="E32" i="6"/>
  <c r="F32" i="6"/>
  <c r="F23" i="6"/>
  <c r="E23" i="6"/>
  <c r="C23" i="6"/>
  <c r="B23" i="6"/>
  <c r="B24" i="3"/>
  <c r="C24" i="3"/>
  <c r="D24" i="3"/>
  <c r="E24" i="3"/>
  <c r="F24" i="3"/>
  <c r="G24" i="3"/>
  <c r="H24" i="3"/>
  <c r="B25" i="3"/>
  <c r="C25" i="3"/>
  <c r="D25" i="3"/>
  <c r="E25" i="3"/>
  <c r="F25" i="3"/>
  <c r="G25" i="3"/>
  <c r="H25" i="3"/>
  <c r="B26" i="3"/>
  <c r="C26" i="3"/>
  <c r="D26" i="3"/>
  <c r="E26" i="3"/>
  <c r="F26" i="3"/>
  <c r="G26" i="3"/>
  <c r="H26" i="3"/>
  <c r="B27" i="3"/>
  <c r="C27" i="3"/>
  <c r="D27" i="3"/>
  <c r="E27" i="3"/>
  <c r="F27" i="3"/>
  <c r="G27" i="3"/>
  <c r="H27" i="3"/>
  <c r="B28" i="3"/>
  <c r="C28" i="3"/>
  <c r="D28" i="3"/>
  <c r="E28" i="3"/>
  <c r="F28" i="3"/>
  <c r="G28" i="3"/>
  <c r="H28" i="3"/>
  <c r="B29" i="3"/>
  <c r="C29" i="3"/>
  <c r="D29" i="3"/>
  <c r="E29" i="3"/>
  <c r="F29" i="3"/>
  <c r="G29" i="3"/>
  <c r="H29" i="3"/>
  <c r="B30" i="3"/>
  <c r="C30" i="3"/>
  <c r="D30" i="3"/>
  <c r="E30" i="3"/>
  <c r="F30" i="3"/>
  <c r="G30" i="3"/>
  <c r="H30" i="3"/>
  <c r="B31" i="3"/>
  <c r="C31" i="3"/>
  <c r="D31" i="3"/>
  <c r="E31" i="3"/>
  <c r="F31" i="3"/>
  <c r="G31" i="3"/>
  <c r="H31" i="3"/>
  <c r="B32" i="3"/>
  <c r="C32" i="3"/>
  <c r="D32" i="3"/>
  <c r="E32" i="3"/>
  <c r="F32" i="3"/>
  <c r="G32" i="3"/>
  <c r="H32" i="3"/>
  <c r="C23" i="3"/>
  <c r="D23" i="3"/>
  <c r="E23" i="3"/>
  <c r="F23" i="3"/>
  <c r="G23" i="3"/>
  <c r="H23" i="3"/>
  <c r="B23" i="3"/>
  <c r="K35" i="23"/>
  <c r="J35" i="23"/>
  <c r="I35" i="23"/>
  <c r="H35" i="23"/>
  <c r="K33" i="23"/>
  <c r="J33" i="23"/>
  <c r="I33" i="23"/>
  <c r="H33" i="23"/>
  <c r="K32" i="23"/>
  <c r="J32" i="23"/>
  <c r="I32" i="23"/>
  <c r="H32" i="23"/>
  <c r="K31" i="23"/>
  <c r="J31" i="23"/>
  <c r="I31" i="23"/>
  <c r="H31" i="23"/>
  <c r="K29" i="23"/>
  <c r="J29" i="23"/>
  <c r="I29" i="23"/>
  <c r="H29" i="23"/>
  <c r="K28" i="23"/>
  <c r="J28" i="23"/>
  <c r="I28" i="23"/>
  <c r="H28" i="23"/>
  <c r="K27" i="23"/>
  <c r="J27" i="23"/>
  <c r="I27" i="23"/>
  <c r="H27" i="23"/>
  <c r="K26" i="23"/>
  <c r="J26" i="23"/>
  <c r="I26" i="23"/>
  <c r="H26" i="23"/>
  <c r="K25" i="23"/>
  <c r="J25" i="23"/>
  <c r="I25" i="23"/>
  <c r="H25" i="23"/>
  <c r="K24" i="23"/>
  <c r="J24" i="23"/>
  <c r="I24" i="23"/>
  <c r="H24" i="23"/>
  <c r="K22" i="23"/>
  <c r="J22" i="23"/>
  <c r="I22" i="23"/>
  <c r="H22" i="23"/>
  <c r="G30" i="16" l="1"/>
  <c r="G29" i="16"/>
  <c r="G28" i="16"/>
  <c r="G27" i="16"/>
  <c r="G26" i="16"/>
  <c r="F30" i="16"/>
  <c r="F29" i="16"/>
  <c r="F28" i="16"/>
  <c r="F27" i="16"/>
  <c r="F26" i="16"/>
  <c r="E27" i="16"/>
  <c r="E28" i="16"/>
  <c r="E29" i="16"/>
  <c r="E30" i="16"/>
  <c r="E26" i="16"/>
  <c r="G23" i="16"/>
  <c r="G21" i="16"/>
  <c r="G20" i="16"/>
  <c r="G19" i="16"/>
  <c r="F23" i="16"/>
  <c r="F21" i="16"/>
  <c r="F20" i="16"/>
  <c r="F19" i="16"/>
  <c r="E20" i="16"/>
  <c r="E21" i="16"/>
  <c r="E23" i="16"/>
  <c r="E19" i="16"/>
  <c r="F11" i="16"/>
  <c r="G11" i="16"/>
  <c r="F12" i="16"/>
  <c r="G12" i="16"/>
  <c r="F13" i="16"/>
  <c r="G13" i="16"/>
  <c r="F14" i="16"/>
  <c r="G14" i="16"/>
  <c r="F15" i="16"/>
  <c r="G15" i="16"/>
  <c r="F16" i="16"/>
  <c r="G16" i="16"/>
  <c r="E12" i="16"/>
  <c r="E13" i="16"/>
  <c r="E14" i="16"/>
  <c r="E15" i="16"/>
  <c r="E16" i="16"/>
  <c r="E11" i="16"/>
  <c r="F22" i="20" l="1"/>
  <c r="F18" i="20"/>
  <c r="F17" i="20"/>
  <c r="F16" i="20"/>
  <c r="K94" i="19"/>
  <c r="J94" i="19"/>
  <c r="I94" i="19"/>
  <c r="H94" i="19"/>
  <c r="G94" i="19"/>
  <c r="K92" i="19"/>
  <c r="J92" i="19"/>
  <c r="I92" i="19"/>
  <c r="H92" i="19"/>
  <c r="G92" i="19"/>
  <c r="K91" i="19"/>
  <c r="J91" i="19"/>
  <c r="I91" i="19"/>
  <c r="H91" i="19"/>
  <c r="G91" i="19"/>
  <c r="K90" i="19"/>
  <c r="J90" i="19"/>
  <c r="I90" i="19"/>
  <c r="H90" i="19"/>
  <c r="G90" i="19"/>
  <c r="K89" i="19"/>
  <c r="J89" i="19"/>
  <c r="I89" i="19"/>
  <c r="H89" i="19"/>
  <c r="G89" i="19"/>
  <c r="K88" i="19"/>
  <c r="J88" i="19"/>
  <c r="I88" i="19"/>
  <c r="H88" i="19"/>
  <c r="G88" i="19"/>
  <c r="K87" i="19"/>
  <c r="J87" i="19"/>
  <c r="I87" i="19"/>
  <c r="H87" i="19"/>
  <c r="G87" i="19"/>
  <c r="K86" i="19"/>
  <c r="J86" i="19"/>
  <c r="I86" i="19"/>
  <c r="H86" i="19"/>
  <c r="G86" i="19"/>
  <c r="K85" i="19"/>
  <c r="J85" i="19"/>
  <c r="I85" i="19"/>
  <c r="H85" i="19"/>
  <c r="G85" i="19"/>
  <c r="K84" i="19"/>
  <c r="J84" i="19"/>
  <c r="I84" i="19"/>
  <c r="H84" i="19"/>
  <c r="G84" i="19"/>
  <c r="K83" i="19"/>
  <c r="J83" i="19"/>
  <c r="I83" i="19"/>
  <c r="H83" i="19"/>
  <c r="G83" i="19"/>
  <c r="K82" i="19"/>
  <c r="J82" i="19"/>
  <c r="I82" i="19"/>
  <c r="H82" i="19"/>
  <c r="G82" i="19"/>
  <c r="K81" i="19"/>
  <c r="J81" i="19"/>
  <c r="I81" i="19"/>
  <c r="H81" i="19"/>
  <c r="G81" i="19"/>
  <c r="K80" i="19"/>
  <c r="J80" i="19"/>
  <c r="I80" i="19"/>
  <c r="H80" i="19"/>
  <c r="G80" i="19"/>
  <c r="K79" i="19"/>
  <c r="J79" i="19"/>
  <c r="I79" i="19"/>
  <c r="H79" i="19"/>
  <c r="G79" i="19"/>
  <c r="K78" i="19"/>
  <c r="J78" i="19"/>
  <c r="I78" i="19"/>
  <c r="H78" i="19"/>
  <c r="G78" i="19"/>
  <c r="K77" i="19"/>
  <c r="J77" i="19"/>
  <c r="I77" i="19"/>
  <c r="H77" i="19"/>
  <c r="G77" i="19"/>
  <c r="K76" i="19"/>
  <c r="J76" i="19"/>
  <c r="I76" i="19"/>
  <c r="H76" i="19"/>
  <c r="G76" i="19"/>
  <c r="K75" i="19"/>
  <c r="J75" i="19"/>
  <c r="I75" i="19"/>
  <c r="H75" i="19"/>
  <c r="G75" i="19"/>
  <c r="K74" i="19"/>
  <c r="J74" i="19"/>
  <c r="I74" i="19"/>
  <c r="H74" i="19"/>
  <c r="G74" i="19"/>
  <c r="K73" i="19"/>
  <c r="J73" i="19"/>
  <c r="I73" i="19"/>
  <c r="H73" i="19"/>
  <c r="G73" i="19"/>
  <c r="K63" i="19"/>
  <c r="J63" i="19"/>
  <c r="I63" i="19"/>
  <c r="H63" i="19"/>
  <c r="K62" i="19"/>
  <c r="J62" i="19"/>
  <c r="I62" i="19"/>
  <c r="H62" i="19"/>
  <c r="K61" i="19"/>
  <c r="J61" i="19"/>
  <c r="I61" i="19"/>
  <c r="H61" i="19"/>
  <c r="K60" i="19"/>
  <c r="J60" i="19"/>
  <c r="I60" i="19"/>
  <c r="H60" i="19"/>
  <c r="K59" i="19"/>
  <c r="J59" i="19"/>
  <c r="I59" i="19"/>
  <c r="H59" i="19"/>
  <c r="K58" i="19"/>
  <c r="J58" i="19"/>
  <c r="I58" i="19"/>
  <c r="H58" i="19"/>
  <c r="K57" i="19"/>
  <c r="J57" i="19"/>
  <c r="I57" i="19"/>
  <c r="H57" i="19"/>
  <c r="K56" i="19"/>
  <c r="J56" i="19"/>
  <c r="I56" i="19"/>
  <c r="H56" i="19"/>
  <c r="K55" i="19"/>
  <c r="J55" i="19"/>
  <c r="I55" i="19"/>
  <c r="H55" i="19"/>
  <c r="K54" i="19"/>
  <c r="J54" i="19"/>
  <c r="I54" i="19"/>
  <c r="H54" i="19"/>
  <c r="K53" i="19"/>
  <c r="J53" i="19"/>
  <c r="I53" i="19"/>
  <c r="H53" i="19"/>
  <c r="K52" i="19"/>
  <c r="J52" i="19"/>
  <c r="I52" i="19"/>
  <c r="H52" i="19"/>
  <c r="K51" i="19"/>
  <c r="J51" i="19"/>
  <c r="I51" i="19"/>
  <c r="H51" i="19"/>
  <c r="K50" i="19"/>
  <c r="J50" i="19"/>
  <c r="I50" i="19"/>
  <c r="H50" i="19"/>
  <c r="K49" i="19"/>
  <c r="J49" i="19"/>
  <c r="I49" i="19"/>
  <c r="H49" i="19"/>
  <c r="K48" i="19"/>
  <c r="J48" i="19"/>
  <c r="I48" i="19"/>
  <c r="H48" i="19"/>
  <c r="K47" i="19"/>
  <c r="J47" i="19"/>
  <c r="I47" i="19"/>
  <c r="H47" i="19"/>
  <c r="K46" i="19"/>
  <c r="J46" i="19"/>
  <c r="I46" i="19"/>
  <c r="H46" i="19"/>
  <c r="K65" i="19"/>
  <c r="J65" i="19"/>
  <c r="I65" i="19"/>
  <c r="H65" i="19"/>
  <c r="K64" i="19"/>
  <c r="J64" i="19"/>
  <c r="I64" i="19"/>
  <c r="H64" i="19"/>
  <c r="K43" i="19"/>
  <c r="J43" i="19"/>
  <c r="I43" i="19"/>
  <c r="H43" i="19"/>
  <c r="K42" i="19"/>
  <c r="J42" i="19"/>
  <c r="I42" i="19"/>
  <c r="H42" i="19"/>
  <c r="K41" i="19"/>
  <c r="J41" i="19"/>
  <c r="I41" i="19"/>
  <c r="H41" i="19"/>
  <c r="K40" i="19"/>
  <c r="J40" i="19"/>
  <c r="I40" i="19"/>
  <c r="H40" i="19"/>
  <c r="K39" i="19"/>
  <c r="J39" i="19"/>
  <c r="I39" i="19"/>
  <c r="H39" i="19"/>
  <c r="K36" i="19"/>
  <c r="J36" i="19"/>
  <c r="I36" i="19"/>
  <c r="H36" i="19"/>
  <c r="K35" i="19"/>
  <c r="J35" i="19"/>
  <c r="I35" i="19"/>
  <c r="H35" i="19"/>
  <c r="K33" i="19"/>
  <c r="J33" i="19"/>
  <c r="I33" i="19"/>
  <c r="H33" i="19"/>
  <c r="K32" i="19"/>
  <c r="J32" i="19"/>
  <c r="I32" i="19"/>
  <c r="H32" i="19"/>
  <c r="K29" i="19"/>
  <c r="J29" i="19"/>
  <c r="I29" i="19"/>
  <c r="H29" i="19"/>
  <c r="K28" i="19"/>
  <c r="J28" i="19"/>
  <c r="I28" i="19"/>
  <c r="H28" i="19"/>
  <c r="K27" i="19"/>
  <c r="J27" i="19"/>
  <c r="I27" i="19"/>
  <c r="H27" i="19"/>
  <c r="K26" i="19"/>
  <c r="J26" i="19"/>
  <c r="I26" i="19"/>
  <c r="H26" i="19"/>
  <c r="K25" i="19"/>
  <c r="J25" i="19"/>
  <c r="I25" i="19"/>
  <c r="H25" i="19"/>
  <c r="K24" i="19"/>
  <c r="J24" i="19"/>
  <c r="I24" i="19"/>
  <c r="H24" i="19"/>
  <c r="I22" i="19"/>
  <c r="J22" i="19"/>
  <c r="K22" i="19"/>
  <c r="H22" i="19"/>
  <c r="I20" i="19"/>
  <c r="J20" i="19"/>
  <c r="K20" i="19"/>
  <c r="H20" i="19"/>
  <c r="M17" i="17"/>
  <c r="L17" i="17"/>
  <c r="K17" i="17"/>
  <c r="J17" i="17"/>
  <c r="I17" i="17"/>
  <c r="M16" i="17"/>
  <c r="L16" i="17"/>
  <c r="K16" i="17"/>
  <c r="J16" i="17"/>
  <c r="I16" i="17"/>
  <c r="M15" i="17"/>
  <c r="L15" i="17"/>
  <c r="K15" i="17"/>
  <c r="J15" i="17"/>
  <c r="I15" i="17"/>
  <c r="M14" i="17"/>
  <c r="L14" i="17"/>
  <c r="K14" i="17"/>
  <c r="J14" i="17"/>
  <c r="I14" i="17"/>
  <c r="M13" i="17"/>
  <c r="L13" i="17"/>
  <c r="K13" i="17"/>
  <c r="J13" i="17"/>
  <c r="I13" i="17"/>
  <c r="M12" i="17"/>
  <c r="L12" i="17"/>
  <c r="K12" i="17"/>
  <c r="J12" i="17"/>
  <c r="I12" i="17"/>
  <c r="M11" i="17"/>
  <c r="L11" i="17"/>
  <c r="K11" i="17"/>
  <c r="J11" i="17"/>
  <c r="I11" i="17"/>
  <c r="M10" i="17"/>
  <c r="L10" i="17"/>
  <c r="K10" i="17"/>
  <c r="J10" i="17"/>
  <c r="I10" i="17"/>
  <c r="M8" i="17"/>
  <c r="L8" i="17"/>
  <c r="K8" i="17"/>
  <c r="J8" i="17"/>
  <c r="I8" i="17"/>
  <c r="G76" i="17"/>
  <c r="M42" i="9"/>
  <c r="L42" i="9"/>
  <c r="K42" i="9"/>
  <c r="J42" i="9"/>
  <c r="I42" i="9"/>
  <c r="M41" i="9"/>
  <c r="L41" i="9"/>
  <c r="K41" i="9"/>
  <c r="J41" i="9"/>
  <c r="I41" i="9"/>
  <c r="M40" i="9"/>
  <c r="L40" i="9"/>
  <c r="K40" i="9"/>
  <c r="J40" i="9"/>
  <c r="I40" i="9"/>
  <c r="M39" i="9"/>
  <c r="L39" i="9"/>
  <c r="K39" i="9"/>
  <c r="J39" i="9"/>
  <c r="I39" i="9"/>
  <c r="M38" i="9"/>
  <c r="L38" i="9"/>
  <c r="K38" i="9"/>
  <c r="J38" i="9"/>
  <c r="I38" i="9"/>
  <c r="M33" i="9"/>
  <c r="L33" i="9"/>
  <c r="K33" i="9"/>
  <c r="J33" i="9"/>
  <c r="I33" i="9"/>
  <c r="M32" i="9"/>
  <c r="L32" i="9"/>
  <c r="K32" i="9"/>
  <c r="J32" i="9"/>
  <c r="I32" i="9"/>
  <c r="M31" i="9"/>
  <c r="L31" i="9"/>
  <c r="K31" i="9"/>
  <c r="J31" i="9"/>
  <c r="I31" i="9"/>
  <c r="M29" i="9"/>
  <c r="L29" i="9"/>
  <c r="K29" i="9"/>
  <c r="J29" i="9"/>
  <c r="I29" i="9"/>
  <c r="M28" i="9"/>
  <c r="L28" i="9"/>
  <c r="K28" i="9"/>
  <c r="J28" i="9"/>
  <c r="I28" i="9"/>
  <c r="M27" i="9"/>
  <c r="L27" i="9"/>
  <c r="K27" i="9"/>
  <c r="J27" i="9"/>
  <c r="I27" i="9"/>
  <c r="M26" i="9"/>
  <c r="L26" i="9"/>
  <c r="K26" i="9"/>
  <c r="J26" i="9"/>
  <c r="I26" i="9"/>
  <c r="M25" i="9"/>
  <c r="L25" i="9"/>
  <c r="K25" i="9"/>
  <c r="J25" i="9"/>
  <c r="I25" i="9"/>
  <c r="M24" i="9"/>
  <c r="L24" i="9"/>
  <c r="K24" i="9"/>
  <c r="J24" i="9"/>
  <c r="I24" i="9"/>
  <c r="J22" i="9"/>
  <c r="K22" i="9"/>
  <c r="L22" i="9"/>
  <c r="M22" i="9"/>
  <c r="I22" i="9"/>
  <c r="C34" i="10"/>
  <c r="K48" i="11"/>
  <c r="I48" i="11"/>
  <c r="H48" i="11"/>
  <c r="J48" i="11"/>
  <c r="K28" i="14"/>
  <c r="J28" i="14"/>
  <c r="I28" i="14"/>
  <c r="G28" i="12" l="1"/>
  <c r="F28" i="12"/>
  <c r="E28" i="12"/>
  <c r="M8" i="21"/>
  <c r="N8" i="21"/>
  <c r="O8" i="21"/>
  <c r="P8" i="21"/>
  <c r="Q8" i="21"/>
  <c r="R8" i="21"/>
  <c r="S8" i="21"/>
  <c r="T8" i="21"/>
  <c r="U8" i="21"/>
  <c r="M9" i="21"/>
  <c r="N9" i="21"/>
  <c r="O9" i="21"/>
  <c r="P9" i="21"/>
  <c r="Q9" i="21"/>
  <c r="R9" i="21"/>
  <c r="S9" i="21"/>
  <c r="T9" i="21"/>
  <c r="U9" i="21"/>
  <c r="M10" i="21"/>
  <c r="N10" i="21"/>
  <c r="O10" i="21"/>
  <c r="P10" i="21"/>
  <c r="Q10" i="21"/>
  <c r="R10" i="21"/>
  <c r="S10" i="21"/>
  <c r="T10" i="21"/>
  <c r="U10" i="21"/>
  <c r="M11" i="21"/>
  <c r="N11" i="21"/>
  <c r="O11" i="21"/>
  <c r="P11" i="21"/>
  <c r="Q11" i="21"/>
  <c r="R11" i="21"/>
  <c r="S11" i="21"/>
  <c r="T11" i="21"/>
  <c r="U11" i="21"/>
  <c r="M12" i="21"/>
  <c r="N12" i="21"/>
  <c r="O12" i="21"/>
  <c r="P12" i="21"/>
  <c r="Q12" i="21"/>
  <c r="R12" i="21"/>
  <c r="S12" i="21"/>
  <c r="T12" i="21"/>
  <c r="U12" i="21"/>
  <c r="M13" i="21"/>
  <c r="N13" i="21"/>
  <c r="O13" i="21"/>
  <c r="P13" i="21"/>
  <c r="Q13" i="21"/>
  <c r="R13" i="21"/>
  <c r="S13" i="21"/>
  <c r="T13" i="21"/>
  <c r="U13" i="21"/>
  <c r="M14" i="21"/>
  <c r="N14" i="21"/>
  <c r="O14" i="21"/>
  <c r="P14" i="21"/>
  <c r="Q14" i="21"/>
  <c r="R14" i="21"/>
  <c r="S14" i="21"/>
  <c r="T14" i="21"/>
  <c r="U14" i="21"/>
  <c r="M15" i="21"/>
  <c r="N15" i="21"/>
  <c r="O15" i="21"/>
  <c r="P15" i="21"/>
  <c r="Q15" i="21"/>
  <c r="R15" i="21"/>
  <c r="S15" i="21"/>
  <c r="T15" i="21"/>
  <c r="U15" i="21"/>
  <c r="M16" i="21"/>
  <c r="N16" i="21"/>
  <c r="O16" i="21"/>
  <c r="P16" i="21"/>
  <c r="Q16" i="21"/>
  <c r="R16" i="21"/>
  <c r="S16" i="21"/>
  <c r="T16" i="21"/>
  <c r="U16" i="21"/>
  <c r="M17" i="21"/>
  <c r="N17" i="21"/>
  <c r="O17" i="21"/>
  <c r="P17" i="21"/>
  <c r="Q17" i="21"/>
  <c r="R17" i="21"/>
  <c r="S17" i="21"/>
  <c r="T17" i="21"/>
  <c r="U17" i="21"/>
  <c r="M18" i="21"/>
  <c r="N18" i="21"/>
  <c r="O18" i="21"/>
  <c r="P18" i="21"/>
  <c r="Q18" i="21"/>
  <c r="R18" i="21"/>
  <c r="S18" i="21"/>
  <c r="T18" i="21"/>
  <c r="U18" i="21"/>
  <c r="M19" i="21"/>
  <c r="N19" i="21"/>
  <c r="O19" i="21"/>
  <c r="P19" i="21"/>
  <c r="Q19" i="21"/>
  <c r="R19" i="21"/>
  <c r="S19" i="21"/>
  <c r="T19" i="21"/>
  <c r="U19" i="21"/>
  <c r="M20" i="21"/>
  <c r="N20" i="21"/>
  <c r="O20" i="21"/>
  <c r="P20" i="21"/>
  <c r="Q20" i="21"/>
  <c r="R20" i="21"/>
  <c r="S20" i="21"/>
  <c r="T20" i="21"/>
  <c r="U20" i="21"/>
  <c r="M21" i="21"/>
  <c r="N21" i="21"/>
  <c r="O21" i="21"/>
  <c r="P21" i="21"/>
  <c r="Q21" i="21"/>
  <c r="R21" i="21"/>
  <c r="S21" i="21"/>
  <c r="T21" i="21"/>
  <c r="U21" i="21"/>
  <c r="M22" i="21"/>
  <c r="N22" i="21"/>
  <c r="O22" i="21"/>
  <c r="P22" i="21"/>
  <c r="Q22" i="21"/>
  <c r="R22" i="21"/>
  <c r="S22" i="21"/>
  <c r="T22" i="21"/>
  <c r="U22" i="21"/>
  <c r="M23" i="21"/>
  <c r="N23" i="21"/>
  <c r="O23" i="21"/>
  <c r="P23" i="21"/>
  <c r="Q23" i="21"/>
  <c r="R23" i="21"/>
  <c r="S23" i="21"/>
  <c r="T23" i="21"/>
  <c r="U23" i="21"/>
  <c r="M24" i="21"/>
  <c r="N24" i="21"/>
  <c r="O24" i="21"/>
  <c r="P24" i="21"/>
  <c r="Q24" i="21"/>
  <c r="R24" i="21"/>
  <c r="S24" i="21"/>
  <c r="T24" i="21"/>
  <c r="U24" i="21"/>
  <c r="M25" i="21"/>
  <c r="N25" i="21"/>
  <c r="O25" i="21"/>
  <c r="P25" i="21"/>
  <c r="Q25" i="21"/>
  <c r="R25" i="21"/>
  <c r="S25" i="21"/>
  <c r="T25" i="21"/>
  <c r="U25" i="21"/>
  <c r="M26" i="21"/>
  <c r="N26" i="21"/>
  <c r="O26" i="21"/>
  <c r="P26" i="21"/>
  <c r="Q26" i="21"/>
  <c r="R26" i="21"/>
  <c r="S26" i="21"/>
  <c r="T26" i="21"/>
  <c r="U26" i="21"/>
  <c r="M27" i="21"/>
  <c r="N27" i="21"/>
  <c r="O27" i="21"/>
  <c r="P27" i="21"/>
  <c r="Q27" i="21"/>
  <c r="R27" i="21"/>
  <c r="S27" i="21"/>
  <c r="T27" i="21"/>
  <c r="U27" i="21"/>
  <c r="M28" i="21"/>
  <c r="N28" i="21"/>
  <c r="O28" i="21"/>
  <c r="P28" i="21"/>
  <c r="Q28" i="21"/>
  <c r="R28" i="21"/>
  <c r="S28" i="21"/>
  <c r="T28" i="21"/>
  <c r="U28" i="21"/>
  <c r="M29" i="21"/>
  <c r="N29" i="21"/>
  <c r="O29" i="21"/>
  <c r="P29" i="21"/>
  <c r="Q29" i="21"/>
  <c r="R29" i="21"/>
  <c r="S29" i="21"/>
  <c r="T29" i="21"/>
  <c r="U29" i="21"/>
  <c r="M30" i="21"/>
  <c r="N30" i="21"/>
  <c r="O30" i="21"/>
  <c r="P30" i="21"/>
  <c r="Q30" i="21"/>
  <c r="R30" i="21"/>
  <c r="S30" i="21"/>
  <c r="T30" i="21"/>
  <c r="U30" i="21"/>
  <c r="M31" i="21"/>
  <c r="N31" i="21"/>
  <c r="O31" i="21"/>
  <c r="P31" i="21"/>
  <c r="Q31" i="21"/>
  <c r="R31" i="21"/>
  <c r="S31" i="21"/>
  <c r="T31" i="21"/>
  <c r="U31" i="21"/>
  <c r="M32" i="21"/>
  <c r="N32" i="21"/>
  <c r="O32" i="21"/>
  <c r="P32" i="21"/>
  <c r="Q32" i="21"/>
  <c r="R32" i="21"/>
  <c r="S32" i="21"/>
  <c r="T32" i="21"/>
  <c r="U32" i="21"/>
  <c r="M33" i="21"/>
  <c r="N33" i="21"/>
  <c r="O33" i="21"/>
  <c r="P33" i="21"/>
  <c r="Q33" i="21"/>
  <c r="R33" i="21"/>
  <c r="S33" i="21"/>
  <c r="T33" i="21"/>
  <c r="U33" i="21"/>
  <c r="M34" i="21"/>
  <c r="N34" i="21"/>
  <c r="O34" i="21"/>
  <c r="P34" i="21"/>
  <c r="Q34" i="21"/>
  <c r="R34" i="21"/>
  <c r="S34" i="21"/>
  <c r="T34" i="21"/>
  <c r="U34"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8" i="21"/>
  <c r="M9" i="17"/>
  <c r="L9" i="17"/>
  <c r="K9" i="17"/>
  <c r="J9" i="17"/>
  <c r="I9" i="17"/>
  <c r="K164" i="15" l="1"/>
  <c r="J164" i="15"/>
  <c r="I164" i="15"/>
  <c r="H164" i="15"/>
  <c r="G164" i="15"/>
  <c r="K162" i="15"/>
  <c r="J162" i="15"/>
  <c r="I162" i="15"/>
  <c r="H162" i="15"/>
  <c r="G162" i="15"/>
  <c r="K161" i="15"/>
  <c r="J161" i="15"/>
  <c r="I161" i="15"/>
  <c r="H161" i="15"/>
  <c r="G161" i="15"/>
  <c r="K160" i="15"/>
  <c r="J160" i="15"/>
  <c r="I160" i="15"/>
  <c r="H160" i="15"/>
  <c r="G160" i="15"/>
  <c r="K159" i="15"/>
  <c r="J159" i="15"/>
  <c r="I159" i="15"/>
  <c r="H159" i="15"/>
  <c r="G159" i="15"/>
  <c r="K158" i="15"/>
  <c r="J158" i="15"/>
  <c r="I158" i="15"/>
  <c r="H158" i="15"/>
  <c r="G158" i="15"/>
  <c r="K157" i="15"/>
  <c r="J157" i="15"/>
  <c r="I157" i="15"/>
  <c r="H157" i="15"/>
  <c r="G157" i="15"/>
  <c r="K156" i="15"/>
  <c r="J156" i="15"/>
  <c r="I156" i="15"/>
  <c r="H156" i="15"/>
  <c r="G156" i="15"/>
  <c r="K155" i="15"/>
  <c r="J155" i="15"/>
  <c r="I155" i="15"/>
  <c r="H155" i="15"/>
  <c r="G155" i="15"/>
  <c r="K154" i="15"/>
  <c r="J154" i="15"/>
  <c r="I154" i="15"/>
  <c r="H154" i="15"/>
  <c r="G154" i="15"/>
  <c r="K153" i="15"/>
  <c r="J153" i="15"/>
  <c r="I153" i="15"/>
  <c r="H153" i="15"/>
  <c r="G153" i="15"/>
  <c r="K152" i="15"/>
  <c r="J152" i="15"/>
  <c r="I152" i="15"/>
  <c r="H152" i="15"/>
  <c r="G152" i="15"/>
  <c r="K151" i="15"/>
  <c r="J151" i="15"/>
  <c r="I151" i="15"/>
  <c r="H151" i="15"/>
  <c r="G151" i="15"/>
  <c r="K150" i="15"/>
  <c r="J150" i="15"/>
  <c r="I150" i="15"/>
  <c r="H150" i="15"/>
  <c r="G150" i="15"/>
  <c r="K149" i="15"/>
  <c r="J149" i="15"/>
  <c r="I149" i="15"/>
  <c r="H149" i="15"/>
  <c r="G149" i="15"/>
  <c r="K148" i="15"/>
  <c r="J148" i="15"/>
  <c r="I148" i="15"/>
  <c r="H148" i="15"/>
  <c r="G148" i="15"/>
  <c r="K147" i="15"/>
  <c r="J147" i="15"/>
  <c r="I147" i="15"/>
  <c r="H147" i="15"/>
  <c r="G147" i="15"/>
  <c r="K146" i="15"/>
  <c r="J146" i="15"/>
  <c r="I146" i="15"/>
  <c r="H146" i="15"/>
  <c r="G146" i="15"/>
  <c r="K145" i="15"/>
  <c r="J145" i="15"/>
  <c r="I145" i="15"/>
  <c r="H145" i="15"/>
  <c r="G145" i="15"/>
  <c r="K144" i="15"/>
  <c r="J144" i="15"/>
  <c r="I144" i="15"/>
  <c r="H144" i="15"/>
  <c r="G144" i="15"/>
  <c r="K143" i="15"/>
  <c r="J143" i="15"/>
  <c r="I143" i="15"/>
  <c r="H143" i="15"/>
  <c r="G143" i="15"/>
  <c r="L118" i="15"/>
  <c r="L119" i="15"/>
  <c r="L120" i="15"/>
  <c r="H121" i="15"/>
  <c r="H122" i="15"/>
  <c r="H123" i="15"/>
  <c r="H124" i="15"/>
  <c r="H125" i="15"/>
  <c r="H126" i="15"/>
  <c r="H127" i="15"/>
  <c r="H128" i="15"/>
  <c r="H129" i="15"/>
  <c r="H130" i="15"/>
  <c r="H131" i="15"/>
  <c r="H132" i="15"/>
  <c r="H133" i="15"/>
  <c r="H134" i="15"/>
  <c r="H135" i="15"/>
  <c r="L116" i="15"/>
  <c r="K121" i="15"/>
  <c r="K122" i="15"/>
  <c r="I123" i="15"/>
  <c r="I124" i="15"/>
  <c r="K125" i="15"/>
  <c r="K126" i="15"/>
  <c r="I127" i="15"/>
  <c r="I128" i="15"/>
  <c r="K129" i="15"/>
  <c r="K130" i="15"/>
  <c r="I131" i="15"/>
  <c r="I132" i="15"/>
  <c r="K133" i="15"/>
  <c r="K134" i="15"/>
  <c r="I135" i="15"/>
  <c r="L135" i="15"/>
  <c r="L117" i="15"/>
  <c r="L109" i="15"/>
  <c r="L108" i="15"/>
  <c r="L107" i="15"/>
  <c r="K106" i="15"/>
  <c r="L105" i="15"/>
  <c r="K100" i="15"/>
  <c r="K98" i="15"/>
  <c r="K95" i="15"/>
  <c r="K93" i="15"/>
  <c r="L91" i="15"/>
  <c r="K109" i="15"/>
  <c r="I109" i="15"/>
  <c r="K107" i="15"/>
  <c r="I107" i="15"/>
  <c r="J106" i="15"/>
  <c r="K105" i="15"/>
  <c r="I105" i="15"/>
  <c r="L102" i="15"/>
  <c r="K102" i="15"/>
  <c r="J102" i="15"/>
  <c r="I102" i="15"/>
  <c r="H102" i="15"/>
  <c r="J100" i="15"/>
  <c r="L99" i="15"/>
  <c r="K99" i="15"/>
  <c r="J99" i="15"/>
  <c r="I99" i="15"/>
  <c r="H99" i="15"/>
  <c r="J98" i="15"/>
  <c r="L96" i="15"/>
  <c r="K96" i="15"/>
  <c r="J96" i="15"/>
  <c r="I96" i="15"/>
  <c r="H96" i="15"/>
  <c r="J95" i="15"/>
  <c r="L94" i="15"/>
  <c r="K94" i="15"/>
  <c r="J94" i="15"/>
  <c r="I94" i="15"/>
  <c r="H94" i="15"/>
  <c r="J93" i="15"/>
  <c r="L92" i="15"/>
  <c r="K92" i="15"/>
  <c r="J92" i="15"/>
  <c r="I92" i="15"/>
  <c r="H92" i="15"/>
  <c r="J91" i="15"/>
  <c r="L10" i="15"/>
  <c r="L11" i="15"/>
  <c r="L12" i="15"/>
  <c r="L13" i="15"/>
  <c r="L14" i="15"/>
  <c r="L15" i="15"/>
  <c r="L16" i="15"/>
  <c r="L17" i="15"/>
  <c r="L18" i="15"/>
  <c r="L9" i="15"/>
  <c r="K48" i="14"/>
  <c r="J48" i="14"/>
  <c r="I48" i="14"/>
  <c r="K47" i="14"/>
  <c r="J47" i="14"/>
  <c r="I47" i="14"/>
  <c r="K46" i="14"/>
  <c r="J46" i="14"/>
  <c r="I46" i="14"/>
  <c r="K45" i="14"/>
  <c r="J45" i="14"/>
  <c r="I45" i="14"/>
  <c r="K44" i="14"/>
  <c r="J44" i="14"/>
  <c r="I44" i="14"/>
  <c r="K41" i="14"/>
  <c r="J41" i="14"/>
  <c r="I41" i="14"/>
  <c r="K39" i="14"/>
  <c r="J39" i="14"/>
  <c r="I39" i="14"/>
  <c r="K38" i="14"/>
  <c r="J38" i="14"/>
  <c r="I38" i="14"/>
  <c r="K37" i="14"/>
  <c r="J37" i="14"/>
  <c r="I37" i="14"/>
  <c r="I31" i="14"/>
  <c r="J31" i="14"/>
  <c r="K31" i="14"/>
  <c r="I32" i="14"/>
  <c r="J32" i="14"/>
  <c r="K32" i="14"/>
  <c r="I33" i="14"/>
  <c r="J33" i="14"/>
  <c r="K33" i="14"/>
  <c r="I34" i="14"/>
  <c r="J34" i="14"/>
  <c r="K34" i="14"/>
  <c r="I35" i="14"/>
  <c r="J35" i="14"/>
  <c r="K35" i="14"/>
  <c r="K30" i="14"/>
  <c r="J30" i="14"/>
  <c r="I30" i="14"/>
  <c r="K9" i="14"/>
  <c r="K10" i="14"/>
  <c r="K11" i="14"/>
  <c r="K12" i="14"/>
  <c r="K13" i="14"/>
  <c r="K14" i="14"/>
  <c r="K15" i="14"/>
  <c r="K16" i="14"/>
  <c r="K17" i="14"/>
  <c r="K8" i="14"/>
  <c r="J17" i="14"/>
  <c r="J16" i="14"/>
  <c r="J15" i="14"/>
  <c r="J14" i="14"/>
  <c r="J13" i="14"/>
  <c r="J12" i="14"/>
  <c r="J11" i="14"/>
  <c r="J10" i="14"/>
  <c r="J9" i="14"/>
  <c r="J8" i="14"/>
  <c r="I17" i="14"/>
  <c r="I16" i="14"/>
  <c r="I15" i="14"/>
  <c r="I14" i="14"/>
  <c r="I13" i="14"/>
  <c r="I12" i="14"/>
  <c r="I11" i="14"/>
  <c r="I10" i="14"/>
  <c r="I9" i="14"/>
  <c r="I8" i="14"/>
  <c r="I17" i="13"/>
  <c r="I16" i="13"/>
  <c r="I15" i="13"/>
  <c r="I14" i="13"/>
  <c r="I13" i="13"/>
  <c r="I12" i="13"/>
  <c r="I11" i="13"/>
  <c r="I10" i="13"/>
  <c r="I9" i="13"/>
  <c r="I8" i="13"/>
  <c r="H17" i="13"/>
  <c r="H16" i="13"/>
  <c r="H15" i="13"/>
  <c r="H14" i="13"/>
  <c r="H13" i="13"/>
  <c r="H12" i="13"/>
  <c r="H11" i="13"/>
  <c r="H10" i="13"/>
  <c r="H9" i="13"/>
  <c r="H8" i="13"/>
  <c r="G17" i="13"/>
  <c r="G16" i="13"/>
  <c r="G15" i="13"/>
  <c r="G14" i="13"/>
  <c r="G13" i="13"/>
  <c r="G12" i="13"/>
  <c r="G11" i="13"/>
  <c r="G10" i="13"/>
  <c r="G9" i="13"/>
  <c r="G8" i="13"/>
  <c r="I7" i="13"/>
  <c r="H7" i="13"/>
  <c r="G7" i="13"/>
  <c r="K112" i="12"/>
  <c r="J112" i="12"/>
  <c r="I112" i="12"/>
  <c r="H112" i="12"/>
  <c r="G112" i="12"/>
  <c r="K110" i="12"/>
  <c r="J110" i="12"/>
  <c r="I110" i="12"/>
  <c r="H110" i="12"/>
  <c r="G110" i="12"/>
  <c r="K109" i="12"/>
  <c r="J109" i="12"/>
  <c r="I109" i="12"/>
  <c r="H109" i="12"/>
  <c r="G109" i="12"/>
  <c r="K108" i="12"/>
  <c r="J108" i="12"/>
  <c r="I108" i="12"/>
  <c r="H108" i="12"/>
  <c r="G108" i="12"/>
  <c r="K107" i="12"/>
  <c r="J107" i="12"/>
  <c r="I107" i="12"/>
  <c r="H107" i="12"/>
  <c r="G107" i="12"/>
  <c r="K106" i="12"/>
  <c r="J106" i="12"/>
  <c r="I106" i="12"/>
  <c r="H106" i="12"/>
  <c r="G106" i="12"/>
  <c r="K105" i="12"/>
  <c r="J105" i="12"/>
  <c r="I105" i="12"/>
  <c r="H105" i="12"/>
  <c r="G105" i="12"/>
  <c r="K104" i="12"/>
  <c r="J104" i="12"/>
  <c r="I104" i="12"/>
  <c r="H104" i="12"/>
  <c r="G104" i="12"/>
  <c r="K103" i="12"/>
  <c r="J103" i="12"/>
  <c r="I103" i="12"/>
  <c r="H103" i="12"/>
  <c r="G103" i="12"/>
  <c r="K102" i="12"/>
  <c r="J102" i="12"/>
  <c r="I102" i="12"/>
  <c r="H102" i="12"/>
  <c r="G102" i="12"/>
  <c r="K101" i="12"/>
  <c r="J101" i="12"/>
  <c r="I101" i="12"/>
  <c r="H101" i="12"/>
  <c r="G101" i="12"/>
  <c r="K100" i="12"/>
  <c r="J100" i="12"/>
  <c r="I100" i="12"/>
  <c r="H100" i="12"/>
  <c r="G100" i="12"/>
  <c r="K99" i="12"/>
  <c r="J99" i="12"/>
  <c r="I99" i="12"/>
  <c r="H99" i="12"/>
  <c r="G99" i="12"/>
  <c r="K98" i="12"/>
  <c r="J98" i="12"/>
  <c r="I98" i="12"/>
  <c r="H98" i="12"/>
  <c r="G98" i="12"/>
  <c r="K97" i="12"/>
  <c r="J97" i="12"/>
  <c r="I97" i="12"/>
  <c r="H97" i="12"/>
  <c r="G97" i="12"/>
  <c r="K96" i="12"/>
  <c r="J96" i="12"/>
  <c r="I96" i="12"/>
  <c r="H96" i="12"/>
  <c r="G96" i="12"/>
  <c r="K95" i="12"/>
  <c r="J95" i="12"/>
  <c r="I95" i="12"/>
  <c r="H95" i="12"/>
  <c r="G95" i="12"/>
  <c r="K94" i="12"/>
  <c r="J94" i="12"/>
  <c r="I94" i="12"/>
  <c r="H94" i="12"/>
  <c r="G94" i="12"/>
  <c r="K93" i="12"/>
  <c r="J93" i="12"/>
  <c r="I93" i="12"/>
  <c r="H93" i="12"/>
  <c r="G93" i="12"/>
  <c r="K92" i="12"/>
  <c r="J92" i="12"/>
  <c r="I92" i="12"/>
  <c r="H92" i="12"/>
  <c r="G92" i="12"/>
  <c r="K91" i="12"/>
  <c r="J91" i="12"/>
  <c r="I91" i="12"/>
  <c r="H91" i="12"/>
  <c r="G91" i="12"/>
  <c r="K84" i="12"/>
  <c r="J84" i="12"/>
  <c r="I84" i="12"/>
  <c r="H84" i="12"/>
  <c r="G84" i="12"/>
  <c r="K82" i="12"/>
  <c r="J82" i="12"/>
  <c r="I82" i="12"/>
  <c r="H82" i="12"/>
  <c r="G82" i="12"/>
  <c r="K81" i="12"/>
  <c r="J81" i="12"/>
  <c r="I81" i="12"/>
  <c r="H81" i="12"/>
  <c r="G81" i="12"/>
  <c r="K80" i="12"/>
  <c r="J80" i="12"/>
  <c r="I80" i="12"/>
  <c r="H80" i="12"/>
  <c r="G80" i="12"/>
  <c r="K79" i="12"/>
  <c r="J79" i="12"/>
  <c r="I79" i="12"/>
  <c r="H79" i="12"/>
  <c r="G79" i="12"/>
  <c r="K78" i="12"/>
  <c r="J78" i="12"/>
  <c r="I78" i="12"/>
  <c r="H78" i="12"/>
  <c r="G78" i="12"/>
  <c r="K77" i="12"/>
  <c r="J77" i="12"/>
  <c r="I77" i="12"/>
  <c r="H77" i="12"/>
  <c r="G77" i="12"/>
  <c r="K76" i="12"/>
  <c r="J76" i="12"/>
  <c r="I76" i="12"/>
  <c r="H76" i="12"/>
  <c r="G76" i="12"/>
  <c r="K75" i="12"/>
  <c r="J75" i="12"/>
  <c r="I75" i="12"/>
  <c r="H75" i="12"/>
  <c r="G75" i="12"/>
  <c r="K74" i="12"/>
  <c r="J74" i="12"/>
  <c r="I74" i="12"/>
  <c r="H74" i="12"/>
  <c r="G74" i="12"/>
  <c r="K73" i="12"/>
  <c r="J73" i="12"/>
  <c r="I73" i="12"/>
  <c r="H73" i="12"/>
  <c r="G73" i="12"/>
  <c r="K72" i="12"/>
  <c r="J72" i="12"/>
  <c r="I72" i="12"/>
  <c r="H72" i="12"/>
  <c r="G72" i="12"/>
  <c r="K71" i="12"/>
  <c r="J71" i="12"/>
  <c r="I71" i="12"/>
  <c r="H71" i="12"/>
  <c r="G71" i="12"/>
  <c r="K70" i="12"/>
  <c r="J70" i="12"/>
  <c r="I70" i="12"/>
  <c r="H70" i="12"/>
  <c r="G70" i="12"/>
  <c r="K69" i="12"/>
  <c r="J69" i="12"/>
  <c r="I69" i="12"/>
  <c r="H69" i="12"/>
  <c r="G69" i="12"/>
  <c r="K68" i="12"/>
  <c r="J68" i="12"/>
  <c r="I68" i="12"/>
  <c r="H68" i="12"/>
  <c r="G68" i="12"/>
  <c r="K67" i="12"/>
  <c r="J67" i="12"/>
  <c r="I67" i="12"/>
  <c r="H67" i="12"/>
  <c r="G67" i="12"/>
  <c r="K66" i="12"/>
  <c r="J66" i="12"/>
  <c r="I66" i="12"/>
  <c r="H66" i="12"/>
  <c r="G66" i="12"/>
  <c r="K65" i="12"/>
  <c r="J65" i="12"/>
  <c r="I65" i="12"/>
  <c r="H65" i="12"/>
  <c r="G65" i="12"/>
  <c r="K64" i="12"/>
  <c r="J64" i="12"/>
  <c r="I64" i="12"/>
  <c r="H64" i="12"/>
  <c r="G64" i="12"/>
  <c r="K63" i="12"/>
  <c r="J63" i="12"/>
  <c r="I63" i="12"/>
  <c r="H63" i="12"/>
  <c r="G63" i="12"/>
  <c r="G30" i="12"/>
  <c r="G31" i="12"/>
  <c r="G32" i="12"/>
  <c r="G33" i="12"/>
  <c r="G34" i="12"/>
  <c r="G35" i="12"/>
  <c r="G37" i="12"/>
  <c r="G38" i="12"/>
  <c r="G40" i="12"/>
  <c r="G41" i="12"/>
  <c r="G44" i="12"/>
  <c r="G45" i="12"/>
  <c r="G46" i="12"/>
  <c r="G47" i="12"/>
  <c r="G48" i="12"/>
  <c r="F48" i="12"/>
  <c r="E48" i="12"/>
  <c r="F47" i="12"/>
  <c r="E47" i="12"/>
  <c r="F46" i="12"/>
  <c r="E46" i="12"/>
  <c r="F45" i="12"/>
  <c r="E45" i="12"/>
  <c r="F44" i="12"/>
  <c r="E44" i="12"/>
  <c r="F41" i="12"/>
  <c r="E41" i="12"/>
  <c r="F40" i="12"/>
  <c r="E40" i="12"/>
  <c r="F38" i="12"/>
  <c r="E38" i="12"/>
  <c r="F37" i="12"/>
  <c r="E37" i="12"/>
  <c r="F35" i="12"/>
  <c r="E35" i="12"/>
  <c r="F34" i="12"/>
  <c r="E34" i="12"/>
  <c r="F33" i="12"/>
  <c r="E33" i="12"/>
  <c r="F32" i="12"/>
  <c r="E32" i="12"/>
  <c r="F31" i="12"/>
  <c r="E31" i="12"/>
  <c r="F30" i="12"/>
  <c r="E30" i="12"/>
  <c r="C11" i="12"/>
  <c r="D11" i="12"/>
  <c r="E11" i="12"/>
  <c r="F11" i="12"/>
  <c r="G11" i="12"/>
  <c r="H11" i="12"/>
  <c r="I11" i="12"/>
  <c r="J11" i="12"/>
  <c r="K11" i="12"/>
  <c r="B11" i="12"/>
  <c r="K17" i="12"/>
  <c r="J17" i="12"/>
  <c r="I17" i="12"/>
  <c r="H17" i="12"/>
  <c r="G17" i="12"/>
  <c r="F17" i="12"/>
  <c r="E17" i="12"/>
  <c r="D17" i="12"/>
  <c r="C17" i="12"/>
  <c r="B17" i="12"/>
  <c r="C8" i="12"/>
  <c r="C21" i="12" s="1"/>
  <c r="D8" i="12"/>
  <c r="D21" i="12" s="1"/>
  <c r="E8" i="12"/>
  <c r="E21" i="12" s="1"/>
  <c r="F8" i="12"/>
  <c r="F21" i="12" s="1"/>
  <c r="G8" i="12"/>
  <c r="G21" i="12" s="1"/>
  <c r="H8" i="12"/>
  <c r="H21" i="12" s="1"/>
  <c r="I8" i="12"/>
  <c r="I21" i="12" s="1"/>
  <c r="J8" i="12"/>
  <c r="J21" i="12" s="1"/>
  <c r="K8" i="12"/>
  <c r="K21" i="12" s="1"/>
  <c r="B8" i="12"/>
  <c r="B21" i="12" s="1"/>
  <c r="L8" i="12" l="1"/>
  <c r="T8" i="12"/>
  <c r="R8" i="12"/>
  <c r="P8" i="12"/>
  <c r="N8" i="12"/>
  <c r="L17" i="12"/>
  <c r="N17" i="12"/>
  <c r="P17" i="12"/>
  <c r="R17" i="12"/>
  <c r="T17" i="12"/>
  <c r="L11" i="12"/>
  <c r="T11" i="12"/>
  <c r="R11" i="12"/>
  <c r="P11" i="12"/>
  <c r="N11" i="12"/>
  <c r="U8" i="12"/>
  <c r="S8" i="12"/>
  <c r="Q8" i="12"/>
  <c r="O8" i="12"/>
  <c r="M8" i="12"/>
  <c r="M17" i="12"/>
  <c r="O17" i="12"/>
  <c r="Q17" i="12"/>
  <c r="S17" i="12"/>
  <c r="U17" i="12"/>
  <c r="U11" i="12"/>
  <c r="S11" i="12"/>
  <c r="Q11" i="12"/>
  <c r="O11" i="12"/>
  <c r="M11" i="12"/>
  <c r="I108" i="15"/>
  <c r="K135" i="15"/>
  <c r="I133" i="15"/>
  <c r="K131" i="15"/>
  <c r="I129" i="15"/>
  <c r="K127" i="15"/>
  <c r="I125" i="15"/>
  <c r="K123" i="15"/>
  <c r="I121" i="15"/>
  <c r="H91" i="15"/>
  <c r="H93" i="15"/>
  <c r="L93" i="15"/>
  <c r="H95" i="15"/>
  <c r="L95" i="15"/>
  <c r="H98" i="15"/>
  <c r="L98" i="15"/>
  <c r="H100" i="15"/>
  <c r="L100" i="15"/>
  <c r="H106" i="15"/>
  <c r="L106" i="15"/>
  <c r="K108" i="15"/>
  <c r="J135" i="15"/>
  <c r="L133" i="15"/>
  <c r="J133" i="15"/>
  <c r="L131" i="15"/>
  <c r="J131" i="15"/>
  <c r="L129" i="15"/>
  <c r="J129" i="15"/>
  <c r="L127" i="15"/>
  <c r="J127" i="15"/>
  <c r="L125" i="15"/>
  <c r="J125" i="15"/>
  <c r="L123" i="15"/>
  <c r="J123" i="15"/>
  <c r="L121" i="15"/>
  <c r="J121" i="15"/>
  <c r="K91" i="15"/>
  <c r="I91" i="15"/>
  <c r="I93" i="15"/>
  <c r="I95" i="15"/>
  <c r="I98" i="15"/>
  <c r="I100" i="15"/>
  <c r="I106" i="15"/>
  <c r="H108" i="15"/>
  <c r="J108" i="15"/>
  <c r="I134" i="15"/>
  <c r="K132" i="15"/>
  <c r="I130" i="15"/>
  <c r="K128" i="15"/>
  <c r="I126" i="15"/>
  <c r="K124" i="15"/>
  <c r="I122" i="15"/>
  <c r="L134" i="15"/>
  <c r="J134" i="15"/>
  <c r="L132" i="15"/>
  <c r="J132" i="15"/>
  <c r="L130" i="15"/>
  <c r="J130" i="15"/>
  <c r="L128" i="15"/>
  <c r="J128" i="15"/>
  <c r="L126" i="15"/>
  <c r="J126" i="15"/>
  <c r="L124" i="15"/>
  <c r="J124" i="15"/>
  <c r="L122" i="15"/>
  <c r="J122" i="15"/>
  <c r="H9" i="15"/>
  <c r="H17" i="15"/>
  <c r="H15" i="15"/>
  <c r="H13" i="15"/>
  <c r="H11" i="15"/>
  <c r="I9" i="15"/>
  <c r="K9" i="15"/>
  <c r="I10" i="15"/>
  <c r="K10" i="15"/>
  <c r="I11" i="15"/>
  <c r="K11" i="15"/>
  <c r="I12" i="15"/>
  <c r="K12" i="15"/>
  <c r="I13" i="15"/>
  <c r="K13" i="15"/>
  <c r="I14" i="15"/>
  <c r="K14" i="15"/>
  <c r="I15" i="15"/>
  <c r="K15" i="15"/>
  <c r="I16" i="15"/>
  <c r="K16" i="15"/>
  <c r="I17" i="15"/>
  <c r="K17" i="15"/>
  <c r="I18" i="15"/>
  <c r="K18" i="15"/>
  <c r="H18" i="15"/>
  <c r="H16" i="15"/>
  <c r="H14" i="15"/>
  <c r="H12" i="15"/>
  <c r="H10" i="15"/>
  <c r="J9" i="15"/>
  <c r="J10" i="15"/>
  <c r="J11" i="15"/>
  <c r="J12" i="15"/>
  <c r="J13" i="15"/>
  <c r="J14" i="15"/>
  <c r="J15" i="15"/>
  <c r="J16" i="15"/>
  <c r="J17" i="15"/>
  <c r="J18" i="15"/>
  <c r="I116" i="15"/>
  <c r="K116" i="15"/>
  <c r="I117" i="15"/>
  <c r="K117" i="15"/>
  <c r="I118" i="15"/>
  <c r="K118" i="15"/>
  <c r="I119" i="15"/>
  <c r="K119" i="15"/>
  <c r="I120" i="15"/>
  <c r="K120" i="15"/>
  <c r="H116" i="15"/>
  <c r="J116" i="15"/>
  <c r="H117" i="15"/>
  <c r="J117" i="15"/>
  <c r="H118" i="15"/>
  <c r="J118" i="15"/>
  <c r="H119" i="15"/>
  <c r="J119" i="15"/>
  <c r="H120" i="15"/>
  <c r="J120" i="15"/>
  <c r="H105" i="15"/>
  <c r="J105" i="15"/>
  <c r="H107" i="15"/>
  <c r="J107" i="15"/>
  <c r="H109" i="15"/>
  <c r="J109" i="15"/>
  <c r="J81" i="11"/>
  <c r="I81" i="11"/>
  <c r="H81" i="11"/>
  <c r="G81" i="11"/>
  <c r="J78" i="11"/>
  <c r="I78" i="11"/>
  <c r="H78" i="11"/>
  <c r="G78" i="11"/>
  <c r="J77" i="11"/>
  <c r="I77" i="11"/>
  <c r="H77" i="11"/>
  <c r="G77" i="11"/>
  <c r="J76" i="11"/>
  <c r="I76" i="11"/>
  <c r="H76" i="11"/>
  <c r="G76" i="11"/>
  <c r="J75" i="11"/>
  <c r="I75" i="11"/>
  <c r="H75" i="11"/>
  <c r="G75" i="11"/>
  <c r="J74" i="11"/>
  <c r="H74" i="11"/>
  <c r="G74" i="11"/>
  <c r="K68" i="11"/>
  <c r="J68" i="11"/>
  <c r="I68" i="11"/>
  <c r="H68" i="11"/>
  <c r="K67" i="11"/>
  <c r="J67" i="11"/>
  <c r="I67" i="11"/>
  <c r="H67" i="11"/>
  <c r="K66" i="11"/>
  <c r="J66" i="11"/>
  <c r="I66" i="11"/>
  <c r="H66" i="11"/>
  <c r="K65" i="11"/>
  <c r="J65" i="11"/>
  <c r="I65" i="11"/>
  <c r="H65" i="11"/>
  <c r="K64" i="11"/>
  <c r="J64" i="11"/>
  <c r="I64" i="11"/>
  <c r="H64" i="11"/>
  <c r="K61" i="11"/>
  <c r="J61" i="11"/>
  <c r="I61" i="11"/>
  <c r="H61" i="11"/>
  <c r="K59" i="11"/>
  <c r="J59" i="11"/>
  <c r="I59" i="11"/>
  <c r="H59" i="11"/>
  <c r="K58" i="11"/>
  <c r="J58" i="11"/>
  <c r="I58" i="11"/>
  <c r="H58" i="11"/>
  <c r="K57" i="11"/>
  <c r="J57" i="11"/>
  <c r="I57" i="11"/>
  <c r="H57" i="11"/>
  <c r="H54" i="11"/>
  <c r="I54" i="11"/>
  <c r="J54" i="11"/>
  <c r="K54" i="11"/>
  <c r="H55" i="11"/>
  <c r="I55" i="11"/>
  <c r="J55" i="11"/>
  <c r="K55" i="11"/>
  <c r="K53" i="11"/>
  <c r="J53" i="11"/>
  <c r="I53" i="11"/>
  <c r="H53" i="11"/>
  <c r="K52" i="11"/>
  <c r="J52" i="11"/>
  <c r="I52" i="11"/>
  <c r="H52" i="11"/>
  <c r="K51" i="11"/>
  <c r="J51" i="11"/>
  <c r="I51" i="11"/>
  <c r="H51" i="11"/>
  <c r="K50" i="11"/>
  <c r="J50" i="11"/>
  <c r="I50" i="11"/>
  <c r="H50" i="11"/>
  <c r="K46" i="11"/>
  <c r="J46" i="11"/>
  <c r="I46" i="11"/>
  <c r="H46" i="11"/>
  <c r="J41" i="11"/>
  <c r="H41" i="11"/>
  <c r="K39" i="11"/>
  <c r="J39" i="11"/>
  <c r="I39" i="11"/>
  <c r="H39" i="11"/>
  <c r="G39" i="11"/>
  <c r="K38" i="11"/>
  <c r="J38" i="11"/>
  <c r="I38" i="11"/>
  <c r="H38" i="11"/>
  <c r="G38" i="11"/>
  <c r="K37" i="11"/>
  <c r="J37" i="11"/>
  <c r="I37" i="11"/>
  <c r="H37" i="11"/>
  <c r="G37" i="11"/>
  <c r="K36" i="11"/>
  <c r="J36" i="11"/>
  <c r="I36" i="11"/>
  <c r="H36" i="11"/>
  <c r="G36" i="11"/>
  <c r="K35" i="11"/>
  <c r="J35" i="11"/>
  <c r="I35" i="11"/>
  <c r="H35" i="11"/>
  <c r="G35" i="11"/>
  <c r="K34" i="11"/>
  <c r="J34" i="11"/>
  <c r="I34" i="11"/>
  <c r="H34" i="11"/>
  <c r="G34" i="11"/>
  <c r="K33" i="11"/>
  <c r="J33" i="11"/>
  <c r="I33" i="11"/>
  <c r="H33" i="11"/>
  <c r="G33" i="11"/>
  <c r="K32" i="11"/>
  <c r="J32" i="11"/>
  <c r="I32" i="11"/>
  <c r="H32" i="11"/>
  <c r="G32" i="11"/>
  <c r="K31" i="11"/>
  <c r="J31" i="11"/>
  <c r="I31" i="11"/>
  <c r="H31" i="11"/>
  <c r="G31" i="11"/>
  <c r="K30" i="11"/>
  <c r="J30" i="11"/>
  <c r="I30" i="11"/>
  <c r="H30" i="11"/>
  <c r="G30" i="11"/>
  <c r="K29" i="11"/>
  <c r="J29" i="11"/>
  <c r="I29" i="11"/>
  <c r="H29" i="11"/>
  <c r="G29" i="11"/>
  <c r="K28" i="11"/>
  <c r="J28" i="11"/>
  <c r="I28" i="11"/>
  <c r="H28" i="11"/>
  <c r="G28" i="11"/>
  <c r="K27" i="11"/>
  <c r="J27" i="11"/>
  <c r="I27" i="11"/>
  <c r="H27" i="11"/>
  <c r="G27" i="11"/>
  <c r="K26" i="11"/>
  <c r="J26" i="11"/>
  <c r="I26" i="11"/>
  <c r="H26" i="11"/>
  <c r="G26" i="11"/>
  <c r="K25" i="11"/>
  <c r="J25" i="11"/>
  <c r="I25" i="11"/>
  <c r="H25" i="11"/>
  <c r="G25" i="11"/>
  <c r="K24" i="11"/>
  <c r="J24" i="11"/>
  <c r="I24" i="11"/>
  <c r="H24" i="11"/>
  <c r="G24" i="11"/>
  <c r="K23" i="11"/>
  <c r="J23" i="11"/>
  <c r="I23" i="11"/>
  <c r="H23" i="11"/>
  <c r="G23" i="11"/>
  <c r="K22" i="11"/>
  <c r="J22" i="11"/>
  <c r="I22" i="11"/>
  <c r="H22" i="11"/>
  <c r="G22" i="11"/>
  <c r="K21" i="11"/>
  <c r="J21" i="11"/>
  <c r="I21" i="11"/>
  <c r="H21" i="11"/>
  <c r="G21" i="11"/>
  <c r="K20" i="11"/>
  <c r="J20" i="11"/>
  <c r="I20" i="11"/>
  <c r="H20" i="11"/>
  <c r="G20" i="11"/>
  <c r="I7" i="11"/>
  <c r="J7" i="11"/>
  <c r="K7" i="11"/>
  <c r="H7" i="11"/>
  <c r="C54" i="10"/>
  <c r="C53" i="10"/>
  <c r="C52" i="10"/>
  <c r="C51" i="10"/>
  <c r="C50" i="10"/>
  <c r="C47" i="10"/>
  <c r="C45" i="10"/>
  <c r="C44" i="10"/>
  <c r="C43" i="10"/>
  <c r="C37" i="10"/>
  <c r="C38" i="10"/>
  <c r="C39" i="10"/>
  <c r="C40" i="10"/>
  <c r="C41" i="10"/>
  <c r="C36" i="10"/>
  <c r="M20" i="9"/>
  <c r="L20" i="9"/>
  <c r="K20" i="9"/>
  <c r="J20" i="9"/>
  <c r="I20" i="9"/>
  <c r="M7" i="9"/>
  <c r="L7" i="9"/>
  <c r="K7" i="9"/>
  <c r="J7" i="9"/>
  <c r="I7" i="9"/>
  <c r="M38" i="7"/>
  <c r="L38" i="7"/>
  <c r="K38" i="7"/>
  <c r="J38" i="7"/>
  <c r="I38" i="7"/>
  <c r="M22" i="7"/>
  <c r="C22" i="7"/>
  <c r="I22" i="7" s="1"/>
  <c r="D22" i="7"/>
  <c r="J22" i="7" s="1"/>
  <c r="E22" i="7"/>
  <c r="K22" i="7" s="1"/>
  <c r="F22" i="7"/>
  <c r="L22" i="7" s="1"/>
  <c r="B22" i="7"/>
  <c r="H22" i="7" s="1"/>
  <c r="M7" i="7"/>
  <c r="L7" i="7"/>
  <c r="K7" i="7"/>
  <c r="J7" i="7"/>
  <c r="I7" i="7"/>
  <c r="C72" i="6"/>
  <c r="D72" i="6"/>
  <c r="F72" i="6"/>
  <c r="G72" i="6"/>
  <c r="H72" i="6"/>
  <c r="I72" i="6"/>
  <c r="B72" i="6"/>
  <c r="C9" i="2"/>
  <c r="C10" i="2" s="1"/>
  <c r="L9" i="3"/>
  <c r="M9" i="3"/>
  <c r="N9" i="3"/>
  <c r="L10" i="3"/>
  <c r="M10" i="3"/>
  <c r="N10" i="3"/>
  <c r="L11" i="3"/>
  <c r="M11" i="3"/>
  <c r="N11" i="3"/>
  <c r="L12" i="3"/>
  <c r="M12" i="3"/>
  <c r="N12" i="3"/>
  <c r="L13" i="3"/>
  <c r="M13" i="3"/>
  <c r="N13" i="3"/>
  <c r="L14" i="3"/>
  <c r="M14" i="3"/>
  <c r="N14" i="3"/>
  <c r="I15" i="3"/>
  <c r="J15" i="3"/>
  <c r="K15" i="3"/>
  <c r="L15" i="3"/>
  <c r="M15" i="3"/>
  <c r="N15" i="3"/>
  <c r="I16" i="3"/>
  <c r="J16" i="3"/>
  <c r="K16" i="3"/>
  <c r="L16" i="3"/>
  <c r="M16" i="3"/>
  <c r="N16" i="3"/>
  <c r="I17" i="3"/>
  <c r="J17" i="3"/>
  <c r="K17" i="3"/>
  <c r="L17" i="3"/>
  <c r="M17" i="3"/>
  <c r="N17" i="3"/>
  <c r="L8" i="3"/>
  <c r="M8" i="3"/>
  <c r="N8" i="3"/>
  <c r="E8" i="2"/>
  <c r="M9" i="12" l="1"/>
  <c r="M12" i="12"/>
  <c r="M14" i="12"/>
  <c r="M16" i="12"/>
  <c r="M19" i="12"/>
  <c r="M10" i="12"/>
  <c r="M13" i="12"/>
  <c r="M15" i="12"/>
  <c r="M18" i="12"/>
  <c r="O9" i="12"/>
  <c r="O12" i="12"/>
  <c r="O14" i="12"/>
  <c r="O16" i="12"/>
  <c r="O19" i="12"/>
  <c r="O10" i="12"/>
  <c r="O13" i="12"/>
  <c r="O15" i="12"/>
  <c r="O18" i="12"/>
  <c r="Q9" i="12"/>
  <c r="Q12" i="12"/>
  <c r="Q14" i="12"/>
  <c r="Q16" i="12"/>
  <c r="Q19" i="12"/>
  <c r="Q10" i="12"/>
  <c r="Q13" i="12"/>
  <c r="Q15" i="12"/>
  <c r="Q18" i="12"/>
  <c r="S9" i="12"/>
  <c r="S12" i="12"/>
  <c r="S14" i="12"/>
  <c r="S16" i="12"/>
  <c r="S19" i="12"/>
  <c r="S10" i="12"/>
  <c r="S13" i="12"/>
  <c r="S15" i="12"/>
  <c r="S18" i="12"/>
  <c r="U9" i="12"/>
  <c r="U12" i="12"/>
  <c r="U14" i="12"/>
  <c r="U16" i="12"/>
  <c r="U19" i="12"/>
  <c r="U10" i="12"/>
  <c r="U13" i="12"/>
  <c r="U15" i="12"/>
  <c r="U18" i="12"/>
  <c r="N10" i="12"/>
  <c r="N13" i="12"/>
  <c r="N15" i="12"/>
  <c r="N18" i="12"/>
  <c r="N9" i="12"/>
  <c r="N12" i="12"/>
  <c r="N14" i="12"/>
  <c r="N16" i="12"/>
  <c r="N19" i="12"/>
  <c r="P10" i="12"/>
  <c r="P13" i="12"/>
  <c r="P15" i="12"/>
  <c r="P18" i="12"/>
  <c r="P9" i="12"/>
  <c r="P12" i="12"/>
  <c r="P14" i="12"/>
  <c r="P16" i="12"/>
  <c r="P19" i="12"/>
  <c r="R10" i="12"/>
  <c r="R13" i="12"/>
  <c r="R15" i="12"/>
  <c r="R18" i="12"/>
  <c r="R9" i="12"/>
  <c r="R12" i="12"/>
  <c r="R14" i="12"/>
  <c r="R19" i="12"/>
  <c r="R16" i="12"/>
  <c r="T10" i="12"/>
  <c r="T13" i="12"/>
  <c r="T15" i="12"/>
  <c r="T18" i="12"/>
  <c r="T9" i="12"/>
  <c r="T12" i="12"/>
  <c r="T14" i="12"/>
  <c r="T16" i="12"/>
  <c r="T19" i="12"/>
  <c r="L18" i="12"/>
  <c r="L15" i="12"/>
  <c r="L13" i="12"/>
  <c r="L10" i="12"/>
  <c r="L19" i="12"/>
  <c r="L14" i="12"/>
  <c r="L9" i="12"/>
  <c r="L16" i="12"/>
  <c r="L12" i="12"/>
  <c r="G41" i="11"/>
  <c r="I41" i="11"/>
  <c r="K41" i="11"/>
  <c r="O41" i="6"/>
  <c r="O43" i="6"/>
  <c r="O45" i="6"/>
  <c r="O47" i="6"/>
  <c r="O49" i="6"/>
  <c r="O51" i="6"/>
  <c r="O53" i="6"/>
  <c r="O55" i="6"/>
  <c r="O57" i="6"/>
  <c r="O60" i="6"/>
  <c r="O62" i="6"/>
  <c r="O64" i="6"/>
  <c r="O66" i="6"/>
  <c r="O68" i="6"/>
  <c r="O70" i="6"/>
  <c r="O40" i="6"/>
  <c r="O42" i="6"/>
  <c r="O44" i="6"/>
  <c r="O46" i="6"/>
  <c r="O48" i="6"/>
  <c r="O50" i="6"/>
  <c r="O52" i="6"/>
  <c r="O54" i="6"/>
  <c r="O56" i="6"/>
  <c r="O58" i="6"/>
  <c r="O59" i="6"/>
  <c r="O61" i="6"/>
  <c r="O63" i="6"/>
  <c r="O65" i="6"/>
  <c r="O67" i="6"/>
  <c r="O69" i="6"/>
  <c r="O71" i="6"/>
  <c r="L41" i="6"/>
  <c r="L43" i="6"/>
  <c r="L45" i="6"/>
  <c r="L47" i="6"/>
  <c r="L49" i="6"/>
  <c r="L51" i="6"/>
  <c r="L53" i="6"/>
  <c r="L55" i="6"/>
  <c r="L57" i="6"/>
  <c r="L60" i="6"/>
  <c r="L62" i="6"/>
  <c r="L64" i="6"/>
  <c r="L42" i="6"/>
  <c r="L44" i="6"/>
  <c r="L46" i="6"/>
  <c r="L48" i="6"/>
  <c r="L50" i="6"/>
  <c r="L52" i="6"/>
  <c r="L54" i="6"/>
  <c r="L56" i="6"/>
  <c r="L58" i="6"/>
  <c r="L61" i="6"/>
  <c r="L65" i="6"/>
  <c r="L66" i="6"/>
  <c r="L68" i="6"/>
  <c r="L70" i="6"/>
  <c r="L59" i="6"/>
  <c r="L63" i="6"/>
  <c r="L67" i="6"/>
  <c r="L69" i="6"/>
  <c r="L71" i="6"/>
  <c r="L40" i="6"/>
  <c r="J41" i="6"/>
  <c r="J43" i="6"/>
  <c r="J45" i="6"/>
  <c r="J47" i="6"/>
  <c r="J49" i="6"/>
  <c r="J51" i="6"/>
  <c r="J53" i="6"/>
  <c r="J55" i="6"/>
  <c r="J57" i="6"/>
  <c r="J60" i="6"/>
  <c r="J62" i="6"/>
  <c r="J64" i="6"/>
  <c r="J66" i="6"/>
  <c r="J42" i="6"/>
  <c r="J44" i="6"/>
  <c r="J46" i="6"/>
  <c r="J48" i="6"/>
  <c r="J50" i="6"/>
  <c r="J52" i="6"/>
  <c r="J54" i="6"/>
  <c r="J56" i="6"/>
  <c r="J58" i="6"/>
  <c r="J59" i="6"/>
  <c r="J63" i="6"/>
  <c r="J68" i="6"/>
  <c r="J70" i="6"/>
  <c r="J61" i="6"/>
  <c r="J65" i="6"/>
  <c r="J67" i="6"/>
  <c r="J69" i="6"/>
  <c r="J71" i="6"/>
  <c r="J40" i="6"/>
  <c r="N42" i="6"/>
  <c r="N44" i="6"/>
  <c r="N46" i="6"/>
  <c r="N48" i="6"/>
  <c r="N50" i="6"/>
  <c r="N52" i="6"/>
  <c r="N54" i="6"/>
  <c r="N56" i="6"/>
  <c r="N58" i="6"/>
  <c r="N59" i="6"/>
  <c r="N61" i="6"/>
  <c r="N63" i="6"/>
  <c r="N65" i="6"/>
  <c r="N67" i="6"/>
  <c r="N69" i="6"/>
  <c r="N71" i="6"/>
  <c r="N41" i="6"/>
  <c r="N43" i="6"/>
  <c r="N45" i="6"/>
  <c r="N47" i="6"/>
  <c r="N49" i="6"/>
  <c r="N51" i="6"/>
  <c r="N53" i="6"/>
  <c r="N55" i="6"/>
  <c r="N57" i="6"/>
  <c r="N60" i="6"/>
  <c r="N62" i="6"/>
  <c r="N64" i="6"/>
  <c r="N66" i="6"/>
  <c r="N68" i="6"/>
  <c r="N70" i="6"/>
  <c r="N40" i="6"/>
  <c r="K42" i="6"/>
  <c r="K44" i="6"/>
  <c r="K46" i="6"/>
  <c r="K48" i="6"/>
  <c r="K50" i="6"/>
  <c r="K52" i="6"/>
  <c r="K54" i="6"/>
  <c r="K56" i="6"/>
  <c r="K58" i="6"/>
  <c r="K59" i="6"/>
  <c r="K61" i="6"/>
  <c r="K63" i="6"/>
  <c r="K65" i="6"/>
  <c r="K41" i="6"/>
  <c r="K43" i="6"/>
  <c r="K45" i="6"/>
  <c r="K47" i="6"/>
  <c r="K49" i="6"/>
  <c r="K51" i="6"/>
  <c r="K53" i="6"/>
  <c r="K55" i="6"/>
  <c r="K57" i="6"/>
  <c r="K60" i="6"/>
  <c r="K64" i="6"/>
  <c r="K67" i="6"/>
  <c r="K69" i="6"/>
  <c r="K71" i="6"/>
  <c r="K40" i="6"/>
  <c r="K62" i="6"/>
  <c r="K66" i="6"/>
  <c r="K68" i="6"/>
  <c r="K70" i="6"/>
  <c r="C11" i="2"/>
  <c r="E11" i="2" s="1"/>
  <c r="E10" i="2"/>
  <c r="B10" i="2"/>
  <c r="A5" i="6" s="1"/>
  <c r="B9" i="2"/>
  <c r="A20" i="3" s="1"/>
  <c r="E9" i="2"/>
  <c r="L89" i="15"/>
  <c r="I89" i="15"/>
  <c r="H89" i="15"/>
  <c r="K89" i="15"/>
  <c r="J89" i="15"/>
  <c r="B11" i="2"/>
  <c r="A20" i="6" s="1"/>
  <c r="B8" i="2"/>
  <c r="A5" i="3" s="1"/>
  <c r="C12" i="2" l="1"/>
  <c r="E12" i="2" s="1"/>
  <c r="K72" i="6"/>
  <c r="N72" i="6"/>
  <c r="L72" i="6"/>
  <c r="J72" i="6"/>
  <c r="O72" i="6"/>
  <c r="C13" i="2"/>
  <c r="B12" i="2" l="1"/>
  <c r="A37" i="6" s="1"/>
  <c r="B13" i="2"/>
  <c r="A5" i="7" s="1"/>
  <c r="E13" i="2"/>
  <c r="C14" i="2"/>
  <c r="E14" i="2" s="1"/>
  <c r="C15" i="2" l="1"/>
  <c r="E15" i="2" s="1"/>
  <c r="B14" i="2"/>
  <c r="A20" i="7" s="1"/>
  <c r="C16" i="2" l="1"/>
  <c r="E16" i="2" s="1"/>
  <c r="B15" i="2"/>
  <c r="A36" i="7" s="1"/>
  <c r="C17" i="2" l="1"/>
  <c r="E17" i="2" s="1"/>
  <c r="B16" i="2"/>
  <c r="A5" i="8" s="1"/>
  <c r="B17" i="2" l="1"/>
  <c r="A34" i="8" s="1"/>
  <c r="C18" i="2"/>
  <c r="E18" i="2" s="1"/>
  <c r="C19" i="2" l="1"/>
  <c r="E19" i="2" s="1"/>
  <c r="B18" i="2"/>
  <c r="A62" i="8" s="1"/>
  <c r="B19" i="2" l="1"/>
  <c r="A90" i="8" s="1"/>
  <c r="C20" i="2"/>
  <c r="E20" i="2" s="1"/>
  <c r="C21" i="2" l="1"/>
  <c r="B20" i="2"/>
  <c r="C22" i="2" l="1"/>
  <c r="B21" i="2"/>
  <c r="A18" i="9" s="1"/>
  <c r="E21" i="2"/>
  <c r="A5" i="9"/>
  <c r="E22" i="2" l="1"/>
  <c r="C23" i="2"/>
  <c r="B22" i="2"/>
  <c r="A5" i="23" s="1"/>
  <c r="E23" i="2" l="1"/>
  <c r="C24" i="2"/>
  <c r="B23" i="2"/>
  <c r="A18" i="23" s="1"/>
  <c r="E24" i="2" l="1"/>
  <c r="C25" i="2"/>
  <c r="B24" i="2"/>
  <c r="A5" i="10" s="1"/>
  <c r="E25" i="2" l="1"/>
  <c r="C26" i="2"/>
  <c r="B25" i="2"/>
  <c r="A18" i="10" s="1"/>
  <c r="E26" i="2" l="1"/>
  <c r="C27" i="2"/>
  <c r="C28" i="2" s="1"/>
  <c r="B26" i="2"/>
  <c r="A31" i="10" s="1"/>
  <c r="E28" i="2" l="1"/>
  <c r="C29" i="2"/>
  <c r="C30" i="2" s="1"/>
  <c r="C31" i="2" s="1"/>
  <c r="B28" i="2"/>
  <c r="A133" i="10" s="1"/>
  <c r="E27" i="2"/>
  <c r="B27" i="2"/>
  <c r="A82" i="10" s="1"/>
  <c r="E31" i="2" l="1"/>
  <c r="C32" i="2"/>
  <c r="C33" i="2" s="1"/>
  <c r="C34" i="2" s="1"/>
  <c r="B31" i="2"/>
  <c r="A55" i="28" s="1"/>
  <c r="E30" i="2"/>
  <c r="B30" i="2"/>
  <c r="A20" i="28" s="1"/>
  <c r="B29" i="2"/>
  <c r="E29" i="2"/>
  <c r="B33" i="2" l="1"/>
  <c r="E33" i="2"/>
  <c r="A5" i="28"/>
  <c r="E32" i="2"/>
  <c r="B32" i="2"/>
  <c r="A82" i="28" s="1"/>
  <c r="A5" i="11" l="1"/>
  <c r="C35" i="2" l="1"/>
  <c r="E34" i="2"/>
  <c r="B34" i="2"/>
  <c r="A17" i="11" s="1"/>
  <c r="C36" i="2" l="1"/>
  <c r="E35" i="2"/>
  <c r="B35" i="2"/>
  <c r="A44" i="11" s="1"/>
  <c r="C38" i="2" l="1"/>
  <c r="E36" i="2"/>
  <c r="B36" i="2"/>
  <c r="A72" i="11" s="1"/>
  <c r="E38" i="2" l="1"/>
  <c r="C39" i="2"/>
  <c r="B38" i="2"/>
  <c r="A5" i="12" s="1"/>
  <c r="C40" i="2" l="1"/>
  <c r="B39" i="2"/>
  <c r="A24" i="12" s="1"/>
  <c r="E39" i="2"/>
  <c r="E40" i="2" l="1"/>
  <c r="C41" i="2"/>
  <c r="B40" i="2"/>
  <c r="A60" i="12" s="1"/>
  <c r="B41" i="2" l="1"/>
  <c r="A88" i="12" s="1"/>
  <c r="E41" i="2"/>
  <c r="B44" i="2" l="1"/>
  <c r="A5" i="13" s="1"/>
  <c r="E44" i="2"/>
  <c r="B42" i="2" l="1"/>
  <c r="A5" i="14" s="1"/>
  <c r="C43" i="2"/>
  <c r="E42" i="2"/>
  <c r="B43" i="2" l="1"/>
  <c r="A24" i="14" s="1"/>
  <c r="E43" i="2"/>
  <c r="E45" i="2" l="1"/>
  <c r="B45" i="2"/>
  <c r="A5" i="15" s="1"/>
  <c r="C46" i="2"/>
  <c r="B46" i="2" l="1"/>
  <c r="A21" i="15" s="1"/>
  <c r="E46" i="2"/>
  <c r="C47" i="2"/>
  <c r="C48" i="2" s="1"/>
  <c r="E47" i="2" l="1"/>
  <c r="B47" i="2"/>
  <c r="A84" i="15" s="1"/>
  <c r="C50" i="2" l="1"/>
  <c r="E48" i="2"/>
  <c r="B48" i="2"/>
  <c r="A140" i="15" s="1"/>
  <c r="E50" i="2" l="1"/>
  <c r="C51" i="2"/>
  <c r="B50" i="2"/>
  <c r="A5" i="16" s="1"/>
  <c r="C52" i="2" l="1"/>
  <c r="B51" i="2"/>
  <c r="A5" i="17" s="1"/>
  <c r="E51" i="2"/>
  <c r="E52" i="2" l="1"/>
  <c r="B52" i="2"/>
  <c r="A25" i="17" s="1"/>
  <c r="C53" i="2"/>
  <c r="E53" i="2" l="1"/>
  <c r="C54" i="2"/>
  <c r="B53" i="2"/>
  <c r="A72" i="17" s="1"/>
  <c r="C55" i="2" l="1"/>
  <c r="E54" i="2"/>
  <c r="B54" i="2"/>
  <c r="A5" i="21" s="1"/>
  <c r="C56" i="2" l="1"/>
  <c r="B55" i="2"/>
  <c r="A40" i="21" s="1"/>
  <c r="E55" i="2"/>
  <c r="E56" i="2" l="1"/>
  <c r="B56" i="2"/>
  <c r="A93" i="21" s="1"/>
  <c r="C57" i="2"/>
  <c r="C58" i="2" s="1"/>
  <c r="E58" i="2" l="1"/>
  <c r="B58" i="2"/>
  <c r="A18" i="19" s="1"/>
  <c r="C59" i="2"/>
  <c r="B57" i="2"/>
  <c r="A5" i="19" s="1"/>
  <c r="E57" i="2"/>
  <c r="B59" i="2" l="1"/>
  <c r="A70" i="19" s="1"/>
  <c r="C60" i="2"/>
  <c r="E59" i="2"/>
  <c r="E60" i="2" l="1"/>
  <c r="C61" i="2"/>
  <c r="B60" i="2"/>
  <c r="A99" i="19" s="1"/>
  <c r="E61" i="2" l="1"/>
  <c r="C62" i="2"/>
  <c r="B61" i="2"/>
  <c r="A151" i="19" s="1"/>
  <c r="E62" i="2" l="1"/>
  <c r="B62" i="2"/>
  <c r="A5" i="20" s="1"/>
</calcChain>
</file>

<file path=xl/sharedStrings.xml><?xml version="1.0" encoding="utf-8"?>
<sst xmlns="http://schemas.openxmlformats.org/spreadsheetml/2006/main" count="1679" uniqueCount="556">
  <si>
    <t xml:space="preserve">Title: </t>
  </si>
  <si>
    <t>Summary:</t>
  </si>
  <si>
    <t>Series:</t>
  </si>
  <si>
    <t>Report on Maternity</t>
  </si>
  <si>
    <t>Source:</t>
  </si>
  <si>
    <t>It provides statistical, demographic and clinical information about selected publicly-funded maternity services up to nine months before and three months after a birth.</t>
  </si>
  <si>
    <t>Published:</t>
  </si>
  <si>
    <t>Additional information:</t>
  </si>
  <si>
    <t>National Maternity Collection</t>
  </si>
  <si>
    <t>National Minimum Dataset</t>
  </si>
  <si>
    <t>Other maternity and newborn data and stats</t>
  </si>
  <si>
    <t>If you require information not included in this file, the Ministry of Health is able to provide customised data extracts tailored to your needs. These may incur a charge (at Official Information Act rates).</t>
  </si>
  <si>
    <t>See below for contact details.</t>
  </si>
  <si>
    <t>Postal address:</t>
  </si>
  <si>
    <t>Analytical Services</t>
  </si>
  <si>
    <t>Ministry of Health</t>
  </si>
  <si>
    <t>PO Box 5013</t>
  </si>
  <si>
    <t>Wellington</t>
  </si>
  <si>
    <t>New Zealand</t>
  </si>
  <si>
    <t>Email:</t>
  </si>
  <si>
    <t>data-enquiries@moh.govt.nz</t>
  </si>
  <si>
    <t>Phone:</t>
  </si>
  <si>
    <t>(04) 496 2000</t>
  </si>
  <si>
    <t>Contents</t>
  </si>
  <si>
    <t>Table of contents</t>
  </si>
  <si>
    <t>Women giving birth</t>
  </si>
  <si>
    <t>Age</t>
  </si>
  <si>
    <t>Ethnicity</t>
  </si>
  <si>
    <t>Deprivation</t>
  </si>
  <si>
    <t>Geographic distribution</t>
  </si>
  <si>
    <t>Parity</t>
  </si>
  <si>
    <t>Registration with a Lead Maternity Carer</t>
  </si>
  <si>
    <t>Labour and birth</t>
  </si>
  <si>
    <t>Babies</t>
  </si>
  <si>
    <t>About the publication</t>
  </si>
  <si>
    <t>&lt;20</t>
  </si>
  <si>
    <t>40+</t>
  </si>
  <si>
    <t>Year</t>
  </si>
  <si>
    <t>25−29</t>
  </si>
  <si>
    <t>30−34</t>
  </si>
  <si>
    <t>35−39</t>
  </si>
  <si>
    <t>Total</t>
  </si>
  <si>
    <t>20−24</t>
  </si>
  <si>
    <t>Percentage of women giving birth (%)</t>
  </si>
  <si>
    <t>Female population of reproductive age</t>
  </si>
  <si>
    <t>Asian</t>
  </si>
  <si>
    <t>Other</t>
  </si>
  <si>
    <t>European</t>
  </si>
  <si>
    <t>Unknown</t>
  </si>
  <si>
    <t>European or Other</t>
  </si>
  <si>
    <t>Median</t>
  </si>
  <si>
    <t>Quintile 1</t>
  </si>
  <si>
    <t>Quintile 2</t>
  </si>
  <si>
    <t>Quintile 3</t>
  </si>
  <si>
    <t>Quintile 4</t>
  </si>
  <si>
    <t>Quintile 5</t>
  </si>
  <si>
    <t>Category</t>
  </si>
  <si>
    <t>Age group (years)</t>
  </si>
  <si>
    <t xml:space="preserve"> &lt;20</t>
  </si>
  <si>
    <t>Ethnic group</t>
  </si>
  <si>
    <t>Māori</t>
  </si>
  <si>
    <t>Northland</t>
  </si>
  <si>
    <t>Waitemata</t>
  </si>
  <si>
    <t>Auckland</t>
  </si>
  <si>
    <t>Counties Manukau</t>
  </si>
  <si>
    <t>Waikato</t>
  </si>
  <si>
    <t>Lakes</t>
  </si>
  <si>
    <t>Bay of Plenty</t>
  </si>
  <si>
    <t>Tairawhiti</t>
  </si>
  <si>
    <t>Hawke's Bay</t>
  </si>
  <si>
    <t>Taranaki</t>
  </si>
  <si>
    <t>MidCentral</t>
  </si>
  <si>
    <t>Whanganui</t>
  </si>
  <si>
    <t>Capital &amp; Coast</t>
  </si>
  <si>
    <t>Hutt Valley</t>
  </si>
  <si>
    <t>Wairarapa</t>
  </si>
  <si>
    <t>Nelson Marlborough</t>
  </si>
  <si>
    <t>West Coast</t>
  </si>
  <si>
    <t>Canterbury</t>
  </si>
  <si>
    <t>South Canterbury</t>
  </si>
  <si>
    <t>Southern</t>
  </si>
  <si>
    <t>-</t>
  </si>
  <si>
    <t>Chapter and section</t>
  </si>
  <si>
    <t>4+</t>
  </si>
  <si>
    <t>Deprivation quintile</t>
  </si>
  <si>
    <t>1 (least deprived)</t>
  </si>
  <si>
    <t>5 (most deprived)</t>
  </si>
  <si>
    <t>Trimester 1</t>
  </si>
  <si>
    <t>Trimester 2</t>
  </si>
  <si>
    <t>Trimester 3</t>
  </si>
  <si>
    <t>Postnatal</t>
  </si>
  <si>
    <t>Women registered within 1st trimester</t>
  </si>
  <si>
    <t>TableLabel</t>
  </si>
  <si>
    <t>TableNo</t>
  </si>
  <si>
    <t>TableDesc</t>
  </si>
  <si>
    <t>Type of birth</t>
  </si>
  <si>
    <t>Plurality</t>
  </si>
  <si>
    <t>Interventions</t>
  </si>
  <si>
    <t>Place of birth</t>
  </si>
  <si>
    <t>Midwife</t>
  </si>
  <si>
    <t>Obstetrician</t>
  </si>
  <si>
    <t>General practitioner</t>
  </si>
  <si>
    <t>Labour and birth: type of birth</t>
  </si>
  <si>
    <t>Spontaneous vaginal birth</t>
  </si>
  <si>
    <t>Spontaneous vertex</t>
  </si>
  <si>
    <t>Spontaneous breech</t>
  </si>
  <si>
    <t>Assisted birth</t>
  </si>
  <si>
    <t>Forceps and vacuum</t>
  </si>
  <si>
    <t>Assisted breech</t>
  </si>
  <si>
    <t>Breech extraction</t>
  </si>
  <si>
    <t>Caesarean section</t>
  </si>
  <si>
    <t>Emergency caesarean</t>
  </si>
  <si>
    <t>Elective caesarean</t>
  </si>
  <si>
    <t>Caesarean sections</t>
  </si>
  <si>
    <t>Emergency caesarean sections</t>
  </si>
  <si>
    <t>Elective caesarean sections</t>
  </si>
  <si>
    <t>Labour and birth: plurality</t>
  </si>
  <si>
    <t>Women giving birth: age</t>
  </si>
  <si>
    <t>Women giving birth: ethnicity</t>
  </si>
  <si>
    <t>Women giving birth: deprivation</t>
  </si>
  <si>
    <t>Women giving birth: geographic distribution</t>
  </si>
  <si>
    <t>Women giving birth: parity</t>
  </si>
  <si>
    <t>Women giving birth: registration with a Lead Maternity Carer</t>
  </si>
  <si>
    <t>Singleton</t>
  </si>
  <si>
    <t>Twin</t>
  </si>
  <si>
    <t>Multiple</t>
  </si>
  <si>
    <t>Labour and birth: interventions</t>
  </si>
  <si>
    <t>Induction</t>
  </si>
  <si>
    <t>Augmentation</t>
  </si>
  <si>
    <t>Epidural</t>
  </si>
  <si>
    <t>Episiotomy</t>
  </si>
  <si>
    <t>Women giving birth, excl. caesarean sections</t>
  </si>
  <si>
    <t>Women giving birth, excl. elective caesarean sections</t>
  </si>
  <si>
    <t xml:space="preserve">The percentage of women having an induction, augmentation and epidural excludes women having an elective caesarean section. </t>
  </si>
  <si>
    <t xml:space="preserve">The percentage of women having an episiotomy excludes women having caesarean sections. </t>
  </si>
  <si>
    <t xml:space="preserve">Women giving birth may have more than one of these procedures. </t>
  </si>
  <si>
    <t>Labour and birth: place of birth</t>
  </si>
  <si>
    <t>Primary</t>
  </si>
  <si>
    <t>Secondary</t>
  </si>
  <si>
    <t>Tertiary</t>
  </si>
  <si>
    <t>Primary facility</t>
  </si>
  <si>
    <t>Secondary facility</t>
  </si>
  <si>
    <t>Tertiary facility</t>
  </si>
  <si>
    <t>Maternity facility</t>
  </si>
  <si>
    <t>Akaroa</t>
  </si>
  <si>
    <t>Ashburton</t>
  </si>
  <si>
    <t>Bay of Islands</t>
  </si>
  <si>
    <t>Birthcare Auckland</t>
  </si>
  <si>
    <t>Birthcare Huntly</t>
  </si>
  <si>
    <t>Botany Downs</t>
  </si>
  <si>
    <t>Buller</t>
  </si>
  <si>
    <t>Burwood</t>
  </si>
  <si>
    <t>Charlotte Jean</t>
  </si>
  <si>
    <t>Clutha</t>
  </si>
  <si>
    <t>Dannevirke</t>
  </si>
  <si>
    <t>Darfield</t>
  </si>
  <si>
    <t>Dargaville</t>
  </si>
  <si>
    <t>Dunstan</t>
  </si>
  <si>
    <t>Elizabeth R</t>
  </si>
  <si>
    <t>Golden Bay</t>
  </si>
  <si>
    <t>Gore</t>
  </si>
  <si>
    <t>Hawera</t>
  </si>
  <si>
    <t>Helensville</t>
  </si>
  <si>
    <t>Hokianga Health</t>
  </si>
  <si>
    <t>Horowhenua</t>
  </si>
  <si>
    <t>Kaikoura</t>
  </si>
  <si>
    <t>Kaitaia</t>
  </si>
  <si>
    <t>Kapiti</t>
  </si>
  <si>
    <t>Kenepuru</t>
  </si>
  <si>
    <t>Lakes District</t>
  </si>
  <si>
    <t>Lincoln</t>
  </si>
  <si>
    <t>Lumsden</t>
  </si>
  <si>
    <t>Maniototo</t>
  </si>
  <si>
    <t>Matariki</t>
  </si>
  <si>
    <t>Motueka</t>
  </si>
  <si>
    <t>Murupara</t>
  </si>
  <si>
    <t>Ngati Porou Hauora</t>
  </si>
  <si>
    <t>Oamaru</t>
  </si>
  <si>
    <t>Opotiki</t>
  </si>
  <si>
    <t>Otaihape</t>
  </si>
  <si>
    <t>Papakura</t>
  </si>
  <si>
    <t>Pohlen Trust</t>
  </si>
  <si>
    <t>Pukekohe</t>
  </si>
  <si>
    <t>Rangiora</t>
  </si>
  <si>
    <t>Rhoda Read</t>
  </si>
  <si>
    <t>River Ridge</t>
  </si>
  <si>
    <t>St George's</t>
  </si>
  <si>
    <t>Taumarunui</t>
  </si>
  <si>
    <t>Taupo</t>
  </si>
  <si>
    <t>Te Kuiti</t>
  </si>
  <si>
    <t>Thames</t>
  </si>
  <si>
    <t>Tokoroa</t>
  </si>
  <si>
    <t>Tuatapere</t>
  </si>
  <si>
    <t>Waihi</t>
  </si>
  <si>
    <t>Waikari</t>
  </si>
  <si>
    <t>Waimarino</t>
  </si>
  <si>
    <t>Wairoa</t>
  </si>
  <si>
    <t>Warkworth</t>
  </si>
  <si>
    <t>Waterford</t>
  </si>
  <si>
    <t>Wellsford</t>
  </si>
  <si>
    <t>Winton</t>
  </si>
  <si>
    <t>Gisborne</t>
  </si>
  <si>
    <t>Grey Base</t>
  </si>
  <si>
    <t>Hutt</t>
  </si>
  <si>
    <t>Nelson</t>
  </si>
  <si>
    <t>North Shore</t>
  </si>
  <si>
    <t>Palmerston North</t>
  </si>
  <si>
    <t>Rotorua</t>
  </si>
  <si>
    <t>Southland</t>
  </si>
  <si>
    <t>Taranaki Base</t>
  </si>
  <si>
    <t>Tauranga</t>
  </si>
  <si>
    <t>Timaru</t>
  </si>
  <si>
    <t>Wairau</t>
  </si>
  <si>
    <t>Waitakere</t>
  </si>
  <si>
    <t>Whakatane</t>
  </si>
  <si>
    <t>Whangarei</t>
  </si>
  <si>
    <t>Auckland City</t>
  </si>
  <si>
    <t>Christchurch</t>
  </si>
  <si>
    <t>Dunedin</t>
  </si>
  <si>
    <t>Middlemore</t>
  </si>
  <si>
    <t>DHB of residence</t>
  </si>
  <si>
    <t>Home
birth</t>
  </si>
  <si>
    <t>Home births</t>
  </si>
  <si>
    <t>Percentage of home births (%)</t>
  </si>
  <si>
    <t>Sex, maternal age, ethnicity and deprivation</t>
  </si>
  <si>
    <t>Babies: sex, maternal age, ethnicity and deprivation</t>
  </si>
  <si>
    <t>Male</t>
  </si>
  <si>
    <t>Female</t>
  </si>
  <si>
    <t>Maternal age group (years)</t>
  </si>
  <si>
    <t>Breastfeeding</t>
  </si>
  <si>
    <t>Average birthweight (kg)</t>
  </si>
  <si>
    <t>Babies: birthweight</t>
  </si>
  <si>
    <t>Birthweight</t>
  </si>
  <si>
    <t>Gestation</t>
  </si>
  <si>
    <t>Babies: gestation</t>
  </si>
  <si>
    <t>Gestation (weeks)</t>
  </si>
  <si>
    <t>45+</t>
  </si>
  <si>
    <t>Overall</t>
  </si>
  <si>
    <t>Babies: breastfeeding</t>
  </si>
  <si>
    <t>Exclusive</t>
  </si>
  <si>
    <t>Fully</t>
  </si>
  <si>
    <t>Partial</t>
  </si>
  <si>
    <t>Artificial</t>
  </si>
  <si>
    <t>Babies exclusively/fully breastfed</t>
  </si>
  <si>
    <t>Introduction</t>
  </si>
  <si>
    <t xml:space="preserve">Birth procedure type codes are only available for women giving birth at a maternity facility. 
Women giving birth at home are assumed to have a spontaneous vertex (normal) delivery.
Women may have more than one birth procedure for each pregnancy so a priority system is used to allocate one procedure type per pregnancy. </t>
  </si>
  <si>
    <t>Rates</t>
  </si>
  <si>
    <t>District health board</t>
  </si>
  <si>
    <t>District health boards (DHBs) presented are derived from the residence of the individual (instead of the facility where the woman gave birth or baby was born), unless otherwise stated.</t>
  </si>
  <si>
    <t>Percentages</t>
  </si>
  <si>
    <t>Population data for rate calculations was provided by Statistics New Zealand.</t>
  </si>
  <si>
    <t>The denominator used for percentage calculations is usually the total for each variable where the information was recorded and excludes ‘Unknown’ categories.</t>
  </si>
  <si>
    <t>Smoking status</t>
  </si>
  <si>
    <t>Body mass index</t>
  </si>
  <si>
    <t>Women giving birth: body mass index</t>
  </si>
  <si>
    <t>Underweight
(BMI: &lt;19)</t>
  </si>
  <si>
    <t>Overweight
(BMI: 25–29)</t>
  </si>
  <si>
    <t>Obese
(BMI: 30+)</t>
  </si>
  <si>
    <t>Birth rate (per 1000 females of reproductive age)</t>
  </si>
  <si>
    <t>Women giving birth: smoking status</t>
  </si>
  <si>
    <t>Forceps only</t>
  </si>
  <si>
    <t>Vacuum only</t>
  </si>
  <si>
    <t>Women referred to GP</t>
  </si>
  <si>
    <t>Babies referred to Well Child/Tamariki Ora provider</t>
  </si>
  <si>
    <t>Wellington 6145</t>
  </si>
  <si>
    <t>Notes:</t>
  </si>
  <si>
    <t>2 Very low: 1.0kg –1.4kg</t>
  </si>
  <si>
    <t>1 Extremely low: &lt;1.0kg</t>
  </si>
  <si>
    <t>3 Low: 1.5kg–2.4kg</t>
  </si>
  <si>
    <t>4 Normal: 2.5kg–4.4kg</t>
  </si>
  <si>
    <t>5 High: ≥4.5kg</t>
  </si>
  <si>
    <t>1 Emergency caesarean</t>
  </si>
  <si>
    <t>2 Elective caesarean</t>
  </si>
  <si>
    <t>3 Number of women giving birth, excluding those with unknown birth type.</t>
  </si>
  <si>
    <t>Note: the number of women giving birth excludes those with unknown birth type.</t>
  </si>
  <si>
    <t>Note: the number of women giving birth excludes those without place of birth recorded.</t>
  </si>
  <si>
    <t>1 Babies born with a birthweight of less than 2.5kg at any gestation.</t>
  </si>
  <si>
    <t>1 Babies born at gestation of under 37 weeks.</t>
  </si>
  <si>
    <t>1 Babies born at term (37+ weeks gestation) with a low birthweight (&lt;2.5kg).</t>
  </si>
  <si>
    <t>2 Babies born at term (37+ weeks gestation), excluding babies with unknown birthweight.</t>
  </si>
  <si>
    <t>Percentage of women giving birth</t>
  </si>
  <si>
    <t>Age (years)</t>
  </si>
  <si>
    <t>Percentage</t>
  </si>
  <si>
    <t>Percentage of women registered within 1st trimester</t>
  </si>
  <si>
    <t>Women registered with an LMC</t>
  </si>
  <si>
    <t>Percentage of women registered with an LMC</t>
  </si>
  <si>
    <t>Percentage of 
caesarean sections</t>
  </si>
  <si>
    <t>Percentage of emergency caesarean sections</t>
  </si>
  <si>
    <t>Percentage of elective caesarean sections</t>
  </si>
  <si>
    <t>Percentage of babies</t>
  </si>
  <si>
    <t>Percentage of babies exclusively/fully breastfed</t>
  </si>
  <si>
    <t xml:space="preserve">Data presented was extracted from the National Maternity Collection (MAT) on 11 August 2015. </t>
  </si>
  <si>
    <t>1 Distribution of babies by maternal age, by ethnic group and by deprivation quintile.</t>
  </si>
  <si>
    <r>
      <t>Distribution (%)</t>
    </r>
    <r>
      <rPr>
        <b/>
        <vertAlign val="superscript"/>
        <sz val="9"/>
        <rFont val="Arial"/>
        <family val="2"/>
      </rPr>
      <t>1</t>
    </r>
  </si>
  <si>
    <r>
      <t>Total</t>
    </r>
    <r>
      <rPr>
        <b/>
        <vertAlign val="superscript"/>
        <sz val="9"/>
        <rFont val="Arial"/>
        <family val="2"/>
      </rPr>
      <t>2</t>
    </r>
  </si>
  <si>
    <r>
      <t>Extremely low</t>
    </r>
    <r>
      <rPr>
        <b/>
        <vertAlign val="superscript"/>
        <sz val="9"/>
        <rFont val="Arial"/>
        <family val="2"/>
      </rPr>
      <t>1</t>
    </r>
  </si>
  <si>
    <r>
      <t>Very low</t>
    </r>
    <r>
      <rPr>
        <b/>
        <vertAlign val="superscript"/>
        <sz val="9"/>
        <rFont val="Arial"/>
        <family val="2"/>
      </rPr>
      <t>2</t>
    </r>
  </si>
  <si>
    <r>
      <t>Low</t>
    </r>
    <r>
      <rPr>
        <b/>
        <vertAlign val="superscript"/>
        <sz val="9"/>
        <rFont val="Arial"/>
        <family val="2"/>
      </rPr>
      <t>3</t>
    </r>
  </si>
  <si>
    <r>
      <t>Normal</t>
    </r>
    <r>
      <rPr>
        <b/>
        <vertAlign val="superscript"/>
        <sz val="9"/>
        <rFont val="Arial"/>
        <family val="2"/>
      </rPr>
      <t>4</t>
    </r>
  </si>
  <si>
    <r>
      <t>High</t>
    </r>
    <r>
      <rPr>
        <b/>
        <vertAlign val="superscript"/>
        <sz val="9"/>
        <rFont val="Arial"/>
        <family val="2"/>
      </rPr>
      <t>5</t>
    </r>
  </si>
  <si>
    <r>
      <t>Babies born with low birthweight</t>
    </r>
    <r>
      <rPr>
        <b/>
        <vertAlign val="superscript"/>
        <sz val="9"/>
        <rFont val="Arial"/>
        <family val="2"/>
      </rPr>
      <t>1</t>
    </r>
  </si>
  <si>
    <r>
      <t>Percentage of babies born with low birthweight</t>
    </r>
    <r>
      <rPr>
        <b/>
        <vertAlign val="superscript"/>
        <sz val="9"/>
        <rFont val="Arial"/>
        <family val="2"/>
      </rPr>
      <t>1</t>
    </r>
  </si>
  <si>
    <r>
      <t>All babies</t>
    </r>
    <r>
      <rPr>
        <b/>
        <vertAlign val="superscript"/>
        <sz val="9"/>
        <rFont val="Arial"/>
        <family val="2"/>
      </rPr>
      <t>2</t>
    </r>
  </si>
  <si>
    <r>
      <t>Babies born preterm</t>
    </r>
    <r>
      <rPr>
        <b/>
        <vertAlign val="superscript"/>
        <sz val="9"/>
        <rFont val="Arial"/>
        <family val="2"/>
      </rPr>
      <t>1</t>
    </r>
  </si>
  <si>
    <r>
      <t>Percentage of babies born preterm</t>
    </r>
    <r>
      <rPr>
        <b/>
        <vertAlign val="superscript"/>
        <sz val="9"/>
        <rFont val="Arial"/>
        <family val="2"/>
      </rPr>
      <t>1</t>
    </r>
  </si>
  <si>
    <r>
      <t>Babies born at term with low birthweight</t>
    </r>
    <r>
      <rPr>
        <b/>
        <vertAlign val="superscript"/>
        <sz val="9"/>
        <rFont val="Arial"/>
        <family val="2"/>
      </rPr>
      <t>1</t>
    </r>
  </si>
  <si>
    <r>
      <t>Percentage of babies born at term with
low birthweight</t>
    </r>
    <r>
      <rPr>
        <b/>
        <vertAlign val="superscript"/>
        <sz val="9"/>
        <rFont val="Arial"/>
        <family val="2"/>
      </rPr>
      <t>1</t>
    </r>
  </si>
  <si>
    <r>
      <t>Babies born at term</t>
    </r>
    <r>
      <rPr>
        <b/>
        <vertAlign val="superscript"/>
        <sz val="9"/>
        <rFont val="Arial"/>
        <family val="2"/>
      </rPr>
      <t>2</t>
    </r>
  </si>
  <si>
    <r>
      <t>All babies</t>
    </r>
    <r>
      <rPr>
        <b/>
        <vertAlign val="superscript"/>
        <sz val="9"/>
        <rFont val="Arial"/>
        <family val="2"/>
      </rPr>
      <t>1</t>
    </r>
  </si>
  <si>
    <t>1 Number of babies excludes those with unknown breastfeeding status at 2 weeks after birth</t>
  </si>
  <si>
    <t xml:space="preserve">Maternity-related data was extracted from the National Maternity Collection on 11 August 2015.
</t>
  </si>
  <si>
    <t xml:space="preserve">Deprivation is derived according to the residence of the individual. Deprivation scores are based on the 2006 New Zealand Deprivation Index for women giving birth before 2010 and on the 2013 Deprivation Index for women giving birth from 2010 onwards.
Numbers and rates are presented by deprivation quintile, ranging from quintile 1 (least deprived) to quintile 5 (most deprived). </t>
  </si>
  <si>
    <t xml:space="preserve">Notes: </t>
  </si>
  <si>
    <t xml:space="preserve">Reproductive age refers to females aged 15─44 years. </t>
  </si>
  <si>
    <t>Pacific</t>
  </si>
  <si>
    <t xml:space="preserve">Reproductive age refers to women aged 15─44 years.  </t>
  </si>
  <si>
    <t>Healthy weight
(BMI: 19–24)</t>
  </si>
  <si>
    <r>
      <t>Women giving birth</t>
    </r>
    <r>
      <rPr>
        <b/>
        <vertAlign val="superscript"/>
        <sz val="9"/>
        <rFont val="Arial"/>
        <family val="2"/>
      </rPr>
      <t>3</t>
    </r>
  </si>
  <si>
    <r>
      <t>Emer</t>
    </r>
    <r>
      <rPr>
        <b/>
        <vertAlign val="superscript"/>
        <sz val="9"/>
        <rFont val="Arial"/>
        <family val="2"/>
      </rPr>
      <t>1</t>
    </r>
  </si>
  <si>
    <r>
      <t>Elec</t>
    </r>
    <r>
      <rPr>
        <b/>
        <vertAlign val="superscript"/>
        <sz val="9"/>
        <rFont val="Arial"/>
        <family val="2"/>
      </rPr>
      <t>2</t>
    </r>
  </si>
  <si>
    <t>5 (most)</t>
  </si>
  <si>
    <t>1 (least)</t>
  </si>
  <si>
    <t>Relevant technical notes</t>
  </si>
  <si>
    <t>Counting births and babies</t>
  </si>
  <si>
    <t>When the term 'women giving birth' is used, the numbers presented are births and are the number of women giving birth during the calendar year (ie, from 1 January to 31 December). These births include live-born babies (born at any gestation) and stillborn babies (born at 20+ weeks' gestation or with a birthweight of 400g or more). A twin or multiple birth is counted as one birth. Women giving birth twice within the same calendar year are counted has having two births.
When the term 'babies' is used, the numbers presented only include live-born babies (at any gestation). Babies resulting from a twin or multiple pregnancy are counted as individual babies.</t>
  </si>
  <si>
    <t>Time series</t>
  </si>
  <si>
    <t>Handover of care</t>
  </si>
  <si>
    <t>Babies: handover of care</t>
  </si>
  <si>
    <t>Referred</t>
  </si>
  <si>
    <t>Not referred</t>
  </si>
  <si>
    <t>Percentage referred (%)</t>
  </si>
  <si>
    <t>Live-born babies</t>
  </si>
  <si>
    <t xml:space="preserve">Live-born babies </t>
  </si>
  <si>
    <t>2 Number of live-born babies, excluding those with unknown birthweight.</t>
  </si>
  <si>
    <t>2 Number of live-born babies, excluding those with unknown gestation.</t>
  </si>
  <si>
    <t>2 Number of live-born babies, including those with indeterminate/unknown sex.</t>
  </si>
  <si>
    <t>Smokers
(2 weeks after birth)</t>
  </si>
  <si>
    <t>To provide annual health statistics about women giving birth, their pregnancy and childbirth experience and the characteristics of live-born babies in New Zealand.</t>
  </si>
  <si>
    <t>Note: referral data is only available for women registered with an LMC and their babies.</t>
  </si>
  <si>
    <t>1 Number of babies excludes those with unknown breastfeeding status at LMC discharge.</t>
  </si>
  <si>
    <t>Information about the series and technical notes</t>
  </si>
  <si>
    <t>Report on Maternity 2014: accompanying tables</t>
  </si>
  <si>
    <r>
      <t xml:space="preserve">This file contains supplementary data for the </t>
    </r>
    <r>
      <rPr>
        <i/>
        <sz val="10"/>
        <color theme="1"/>
        <rFont val="Arial"/>
        <family val="2"/>
      </rPr>
      <t>Report on Maternity 2014,</t>
    </r>
    <r>
      <rPr>
        <sz val="10"/>
        <color theme="1"/>
        <rFont val="Arial"/>
        <family val="2"/>
      </rPr>
      <t xml:space="preserve"> including underlying data used in figures, and additional information about maternity events in New Zealand.</t>
    </r>
  </si>
  <si>
    <t>Number and percentage of women giving birth, by age group, 2005–2014</t>
  </si>
  <si>
    <t>Number and percentage of women giving birth, by ethnic group, 2005–2014</t>
  </si>
  <si>
    <t>Number and percentage of women giving birth, by type of birth, 2005–2014</t>
  </si>
  <si>
    <t>Number and percentage of women giving birth, by plurality, 2005–2014</t>
  </si>
  <si>
    <t>Number and percentage of women giving birth, by place of birth, 2005–2014</t>
  </si>
  <si>
    <t>Number and percentage of babies, by birthweight group, and the average birthweight, 2005–2014</t>
  </si>
  <si>
    <t>Number and percentage of babies, by gestation, 2005–2014</t>
  </si>
  <si>
    <t>Number and percentage of women registered with an LMC, by type of LMC, 2008–2014</t>
  </si>
  <si>
    <t>Number and percentage of families referred by their LMC to general practice and to a Well Child / Tamariki Ora provider, 2008–2014</t>
  </si>
  <si>
    <t>Number and percentage of women giving birth for each ethnic group, by age group, 2014</t>
  </si>
  <si>
    <t>Birth rate, by age group and DHB of residence, 2014</t>
  </si>
  <si>
    <t>Birth rate, by ethnic group DHB of residence, 2014</t>
  </si>
  <si>
    <t>Birth rate, by deprivation quintile and DHB of residence, 2014</t>
  </si>
  <si>
    <t>Number and percentage of emergency caesarean sections, by DHB of residence, 2010–2014</t>
  </si>
  <si>
    <t>Number and percentage of elective caesarean sections, by DHB of residence, 2010–2014</t>
  </si>
  <si>
    <t>Number of women giving birth at a maternity facility, by facility of birth, 2010–2014</t>
  </si>
  <si>
    <t>Number and percentage of home births, by DHB of residence, 2010–2014</t>
  </si>
  <si>
    <t>Number and percentage of babies breastfed exclusively/fully at two weeks after birth, by DHB of residence, 2010–2014</t>
  </si>
  <si>
    <t>Birth rate, by age group, 2005−2014</t>
  </si>
  <si>
    <t>Birth rate, by ethnic group, 2005−2014</t>
  </si>
  <si>
    <t>Number and percentage of women identified as smokers at two weeks after birth, 2008–2014</t>
  </si>
  <si>
    <t>Number and percentage of women registered with an LMC, by trimester of registration, 2008–2014</t>
  </si>
  <si>
    <t>Birth rate, by DHB of residence, 2010−2014</t>
  </si>
  <si>
    <t>Number and percentage of women registered with an LMC within the first trimester of pregnancy, by DHB of residence, 2010−2014</t>
  </si>
  <si>
    <t>Number and percentage of women giving birth, by number of previous births (parity), 2008−2014</t>
  </si>
  <si>
    <t>Accessing the publication</t>
  </si>
  <si>
    <t>Report on Maternity, 2014</t>
  </si>
  <si>
    <t>www.health.govt.nz/publication/report-maternity-2014</t>
  </si>
  <si>
    <t>Data sources used for the publication</t>
  </si>
  <si>
    <t>Purpose of the publication series</t>
  </si>
  <si>
    <t>The focus of these tables is on births in 2014. Data is often presented as a 10-year (2005–2014) or 5-year (2010–2014) time series to provide context and to help with interpreting the information provided. 
Data sourced from LMC claims and DHB primary maternity services is only available from 2008 onwards. Therefore, the 2008–2014 period is the largest time series possible for these variables. Over time, a 10-year time series will become available for these variables.</t>
  </si>
  <si>
    <t>Underlying data for figures presented in publication</t>
  </si>
  <si>
    <t>A list of figures presented in the publication and links to appropriate tables is provided here:</t>
  </si>
  <si>
    <t>List of figures in publication and links to relevant accompanying tables</t>
  </si>
  <si>
    <t>Figure</t>
  </si>
  <si>
    <t>Relevant data table</t>
  </si>
  <si>
    <t>Primary maternity care</t>
  </si>
  <si>
    <t>Indian</t>
  </si>
  <si>
    <t>Asian (excl. Indian)</t>
  </si>
  <si>
    <t>&lt;15</t>
  </si>
  <si>
    <t>15</t>
  </si>
  <si>
    <t>16</t>
  </si>
  <si>
    <t>17</t>
  </si>
  <si>
    <t>18</t>
  </si>
  <si>
    <t>19</t>
  </si>
  <si>
    <t xml:space="preserve">Note: reproductive age refers to females aged 15─44 years. </t>
  </si>
  <si>
    <t>Note: BMI data is only available for women registered with an LMC or a DHB primary maternity service.</t>
  </si>
  <si>
    <t>Note: parity data is only available for women registered with an LMC or a DHB primary maternity service.</t>
  </si>
  <si>
    <t>Number and percentage of women identified as smokers at first registration with their primary maternity care provider, 2008–2014</t>
  </si>
  <si>
    <t>Number and percentage of women giving birth, by body mass index (BMI) weight category at first registration with their primary maternity care provider, 2008–2014</t>
  </si>
  <si>
    <t>Note: smoking data is only available for women registered with an LMC or a DHB primary maternity service.</t>
  </si>
  <si>
    <t>Smokers
(at first reg)</t>
  </si>
  <si>
    <r>
      <t>Women giving birth</t>
    </r>
    <r>
      <rPr>
        <b/>
        <vertAlign val="superscript"/>
        <sz val="9"/>
        <rFont val="Arial"/>
        <family val="2"/>
      </rPr>
      <t>1</t>
    </r>
  </si>
  <si>
    <t>1 Number of women giving birth, excludin those with unknown smoking status</t>
  </si>
  <si>
    <t>Number and percentage of women who were smoking at first registration with their primary maternity care provider and were still smoking at two weeks after birth, by age group, ethnic group and neighbourhood deprivation quintile, 2014</t>
  </si>
  <si>
    <r>
      <t>Smoking at first registration and two weeks after birth</t>
    </r>
    <r>
      <rPr>
        <b/>
        <vertAlign val="superscript"/>
        <sz val="9"/>
        <rFont val="Arial"/>
        <family val="2"/>
      </rPr>
      <t>1</t>
    </r>
  </si>
  <si>
    <t>1 Number of women giving birth who were smoking at first registration with their primary maternity care provider and were still smoking at two weeks after birth.</t>
  </si>
  <si>
    <t>2 Number of women giving birth who were smoking at first registration with their primary maternity care provider.</t>
  </si>
  <si>
    <r>
      <t>Smoking at first registration</t>
    </r>
    <r>
      <rPr>
        <b/>
        <vertAlign val="superscript"/>
        <sz val="9"/>
        <rFont val="Arial"/>
        <family val="2"/>
      </rPr>
      <t>2</t>
    </r>
  </si>
  <si>
    <t>Women registered with a DHB primary maternity service</t>
  </si>
  <si>
    <t>All women giving birth</t>
  </si>
  <si>
    <t>Percentage of women registered with a DHB primary maternity service</t>
  </si>
  <si>
    <t>Number and percentage of women registered with a DHB primary maternity service, by DHB of residence, 2008–2014</t>
  </si>
  <si>
    <t>Number and percentage of women giving birth, by neighbourhood deprivation quintile, 2005–2014</t>
  </si>
  <si>
    <t>Birth rate, by neighbourhood deprivation quintile, 2005−2014</t>
  </si>
  <si>
    <t>Number and percentage of women giving birth, by neighbourhood deprivation quintile for each age group and ethnic group, 2014</t>
  </si>
  <si>
    <t>Number and percentage of women giving birth, by number of previous births (parity), age group, ethnic group, neighbourhood deprivation quintile and DHB of residence, 2014</t>
  </si>
  <si>
    <t>Number and percentage of women giving birth, by body mass index (BMI) weight category at first registration with their primary maternity care provider, by age group, ethnic group, neighbourhood deprivation quintile and DHB of residence, 2014</t>
  </si>
  <si>
    <t>Number and percentage of women identified as smokers at first registration with their primary maternity care provider, by age group, ethnic group, neighbourhood deprivation quintile and DHB of residence, 2014</t>
  </si>
  <si>
    <t>Number and percentage of women identified as smokers at two weeks after birth, by age group, ethnic group, neighbourhood deprivation quintile and DHB of residence, 2014</t>
  </si>
  <si>
    <t>Number and percentage of male and female babies, by maternal age group, baby ethnic goup and baby neighbourhood deprivation quintile, 2014</t>
  </si>
  <si>
    <t>Average birthweight of male and female babies, by maternal age group, baby ethnic group, baby neighbourhood deprivation quintile and baby DHB of residence, 2014</t>
  </si>
  <si>
    <t>Number and percentage of babies born with a low birthweight, by maternal age group, baby ethnic group, baby neighbourhood deprivation quintile and baby DHB of residence, 2010–2014</t>
  </si>
  <si>
    <t>Number and percentage of babies born preterm, by maternal age group, baby ethnic group, baby neighbourhood deprivation quintile and baby DHB of residence, 2010–2014</t>
  </si>
  <si>
    <t>Number and percentage of babies born at term with a low birthweight, by maternal age group, baby ethnic group, baby neighbourhood deprivation quintile and baby DHB of residence, 2010–2014</t>
  </si>
  <si>
    <t>Number and percentage of women registered with an LMC, by trimester of registration, age group, ethnic group and neighbourhood deprivation quintile, 2014</t>
  </si>
  <si>
    <t>Number and percentage of women by primary maternity care provider, 2008–2014</t>
  </si>
  <si>
    <t>LMC</t>
  </si>
  <si>
    <t>DHB</t>
  </si>
  <si>
    <t>LMC: women registered with an LMC</t>
  </si>
  <si>
    <t>DHB: women registered with a DHB primary maternity service</t>
  </si>
  <si>
    <t>Number and percentage of women by primary maternity care provider, age group, ethnic group, neighbourhood deprivation quintile and parity, 2014</t>
  </si>
  <si>
    <t>1+</t>
  </si>
  <si>
    <t>Number and percentage of women registered with an LMC, by DHB of residence, 2008–2014</t>
  </si>
  <si>
    <t>Women giving birth: primary maternity care</t>
  </si>
  <si>
    <t>Normal</t>
  </si>
  <si>
    <t>Parity data is only available for women registered with an LMC or a DHB primary maternity service.</t>
  </si>
  <si>
    <t>Number and percentage of women having a normal birth, induction, augmentation, epidural or episiotomy, 2005–2014</t>
  </si>
  <si>
    <t>Number and percentage of women having a normal birth, induction, augmentation, epidural or episiotomy, by age group, ethnic group, neighbourhood deprivation quintile, parity and DHB of residence, 2014</t>
  </si>
  <si>
    <t>Bethlehem</t>
  </si>
  <si>
    <t>Note: a dash (-) means that the facility did not provide birth care for the year.</t>
  </si>
  <si>
    <t>Number and percentage of women giving birth, by place of birth, age group, ethnic group, neighbourhood deprivation quintile, parity and DHB of residence, 2014</t>
  </si>
  <si>
    <t>Median gestation</t>
  </si>
  <si>
    <t>Number and percentage of babies, by breastfeeding status at two weeks after birth, 2008–2014</t>
  </si>
  <si>
    <t>Note: breastfeeding data is only available for babies of women registered with an LMC or DHB primary maternity service.</t>
  </si>
  <si>
    <t>Number and percentage of babies, by breastfeeding status at two weeks after birth, maternal age group, baby ethnic group, baby neighbourhood deprivation quintile and baby DHB of residence, 2014</t>
  </si>
  <si>
    <t>Number and percentage of babies, by breastfeeding status at discharge from their primary maternity care provider, maternal age group, baby ethnic group, baby neighbourhood deprivation quintile and baby DHB of residence, 2014</t>
  </si>
  <si>
    <t>Number and percentage of babies breastfed exclusively/fully at discharge from their primary maternity care provider, by DHB of residence, 2010–2014</t>
  </si>
  <si>
    <r>
      <t>Each individual represented in the data is allocated to a single ethnic group, using the following priority system: M</t>
    </r>
    <r>
      <rPr>
        <sz val="9"/>
        <color theme="1"/>
        <rFont val="Calibri"/>
        <family val="2"/>
      </rPr>
      <t>ā</t>
    </r>
    <r>
      <rPr>
        <sz val="9"/>
        <color theme="1"/>
        <rFont val="Arial"/>
        <family val="2"/>
      </rPr>
      <t>ori &gt; Pacific peoples &gt; Indian &gt; Asian (excl. Indian) &gt; Other &gt; European. Individuals of European and of Other ethnicities are often grouped together and presented as being part of the 'European or Other' ethnic group due to small numbers in the 'Other' ethnic group.</t>
    </r>
  </si>
  <si>
    <r>
      <t>Birth rates are expressed as 'births per 1000 females of reproductive age' (ie, aged 15</t>
    </r>
    <r>
      <rPr>
        <sz val="9"/>
        <color theme="1"/>
        <rFont val="Calibri"/>
        <family val="2"/>
      </rPr>
      <t>–</t>
    </r>
    <r>
      <rPr>
        <sz val="9"/>
        <color theme="1"/>
        <rFont val="Arial"/>
        <family val="2"/>
      </rPr>
      <t>44 years).
Rates for a specific group are calculated using the population for that specific group.
Regional rates (DHB region) are calculated based on the residence of the individual.
Rates have not been standardised for differences in population structures.</t>
    </r>
  </si>
  <si>
    <t>MAT integrates maternity-related hospitalisation data from the National Minimum Dataset, Lead Maternity Carer (LMC) claim forms and DHB primary maternity services.</t>
  </si>
  <si>
    <t>Figure 1: Percentage of women giving birth, by age group (years), 2014</t>
  </si>
  <si>
    <t>Figure 2: Birth rate, by age group, 2005–2014</t>
  </si>
  <si>
    <t>Figure 3: Percentage of women giving birth, by ethnic group, 2014</t>
  </si>
  <si>
    <t>Figure 4: Percentage of women giving birth, by age (in years), for each ethnic group, 2014</t>
  </si>
  <si>
    <t>Figure 5: Birth rate, by ethnic group, 2005–2014</t>
  </si>
  <si>
    <t>Figure 6: Percentage of women giving birth, by neighbourhood deprivation quintile, 2014</t>
  </si>
  <si>
    <t>Figure 7: Distribution of women giving birth, by neighbourhood deprivation quintile for each age group, 2014</t>
  </si>
  <si>
    <t>Figure 8: Distribution of women giving birth, by neighbourhood deprivation quintile for each ethnic group, 2014</t>
  </si>
  <si>
    <t>Figure 9: Birth rate, by neighbourhood deprivation quintile, 2005–2014</t>
  </si>
  <si>
    <t>Figure 10: Birth rates by DHB of residence, 2010 and 2014</t>
  </si>
  <si>
    <t>Figure 11: Birth rates for the under 20 years and the 40 years and over age groups, by DHB of residence, 2014</t>
  </si>
  <si>
    <t>Figure 12: Birth rates for Māori and non-Māori, by DHB of residence, 2014</t>
  </si>
  <si>
    <t>Figure 13: Birth rates of women in the least deprived neighbourhoods (quintile 1) and in the most deprived neighbourhoods (quintile 5), by DHB of residence, 2014</t>
  </si>
  <si>
    <t>Figure 14: Percentage of women giving birth, by number of previous births (parity), 2008–2014</t>
  </si>
  <si>
    <t>Figure 16: Percentage of women giving birth, by body mass index (BMI) category at first registration with their primary maternity care provider, 2008–2014</t>
  </si>
  <si>
    <t>Figure 17: Percentage of women giving birth identified as obese at first registration with their primary maternity care provider, by age group, ethnic group and neighbourhood deprivation quintile, 2014</t>
  </si>
  <si>
    <t>Figure 19: Percentage of women giving birth identified as smokers at first registration with their primary maternity care provider, by age group, ethnic group and neighbourhood deprivation quintile, 2014</t>
  </si>
  <si>
    <t>Figure 20: Percentage of women giving birth identified as smokers at two weeks after birth, by age group, ethnic group and neighbourhood deprivation quintile, 2014</t>
  </si>
  <si>
    <t>Figure 29: Percentage of women giving birth who were registered with a DHB primary maternity service, 2014</t>
  </si>
  <si>
    <t>Figure 30: Percentage of women giving birth, by type of birth (aggregated), 2005–2014</t>
  </si>
  <si>
    <t>Figure 31: Comparison of caesarean section rates (per 100 live births) in 2000, 2005 and 2011 (or nearest year) for OECD countries</t>
  </si>
  <si>
    <t>Figure 32: Percentage of vaginal breech births, 2005–2014</t>
  </si>
  <si>
    <t>Figure 33: Distribution of breech birth types, 2005–2014</t>
  </si>
  <si>
    <t>Figure 34: Percentage of emergency and elective caesarean sections, 2005–2014</t>
  </si>
  <si>
    <t>Figure 35: Percentage of caesarean sections, by type, age group, ethnic group and neighbourhood deprivation quintile, 2014</t>
  </si>
  <si>
    <t>Figure 36: Percentage of emergency caesarean sections, by DHB of residence, 2010 and 2014</t>
  </si>
  <si>
    <t>Figure 37: Percentage of elective caesarean sections, by DHB of residence, 2010 and 2014</t>
  </si>
  <si>
    <t>Figure 38: Percentage of women having a normal birth and having an induction, augmentation, epidural or episiotomy during labour and birth, 2005–2014</t>
  </si>
  <si>
    <t>Figure 39: Percentage of women having a normal birth, by age group, ethnic group and neighbourhood deprivation quintile, 2014</t>
  </si>
  <si>
    <t>Figure 40: Percentage of women having an induction of labour, by age group, ethnic group and neighbourhood deprivation quintile, 2014</t>
  </si>
  <si>
    <t>Figure 41: Percentage of women undergoing augmentation of labour, by age group, ethnic group and neighbourhood deprivation quintile, 2014</t>
  </si>
  <si>
    <t>Figure 42: Percentage of women having an epidural, by age group, ethnic group and neighbourhood deprivation quintile, 2014</t>
  </si>
  <si>
    <t>Figure 43: Percentage of women having an episiotomy, by age group, ethnic group and neighbourhood deprivation quintile, 2014</t>
  </si>
  <si>
    <t>Figure 44: Percentage of women giving birth, by place of birth, 2005–2014</t>
  </si>
  <si>
    <t>Figure 45: Distribution of women giving birth at a maternity facility, by type of facility, age group, ethnic group and neighbourhood deprivation quintile, 2014</t>
  </si>
  <si>
    <t>Figure 46: Distribution of women giving birth at a maternity facility, by type of facility and DHB of residence, 2014</t>
  </si>
  <si>
    <t>Figure 47: Percentage of women giving birth at home, by age group, ethnic group and neighbourhood deprivation quintile, 2014</t>
  </si>
  <si>
    <t>Figure 49: Percentage of babies, by sex, maternal age group, baby ethnic group and baby neighbourhood deprivation quintile, 2014</t>
  </si>
  <si>
    <t>Figure 50: Average birthweight, by maternal age group, baby ethnic group and baby neighbourhood deprivation quintile, 2014</t>
  </si>
  <si>
    <t>Figure 53: Percentage of babies, by gestation in weeks, 2005–2014</t>
  </si>
  <si>
    <t>Table 1</t>
  </si>
  <si>
    <t>Table 2</t>
  </si>
  <si>
    <t>Table 3</t>
  </si>
  <si>
    <t>Table 5</t>
  </si>
  <si>
    <t>Table 4</t>
  </si>
  <si>
    <t>Table 6</t>
  </si>
  <si>
    <t>Table 8</t>
  </si>
  <si>
    <t>Table 7</t>
  </si>
  <si>
    <t>Table 9</t>
  </si>
  <si>
    <t>Table 10</t>
  </si>
  <si>
    <t>Table 11</t>
  </si>
  <si>
    <t>Table 12</t>
  </si>
  <si>
    <t>Table 13</t>
  </si>
  <si>
    <t>Table 14</t>
  </si>
  <si>
    <t>Table 15</t>
  </si>
  <si>
    <t>Table 16</t>
  </si>
  <si>
    <t>Table 17, Table 18</t>
  </si>
  <si>
    <t>Table 19</t>
  </si>
  <si>
    <t>Table 20</t>
  </si>
  <si>
    <t>Table 21</t>
  </si>
  <si>
    <t>Table 22</t>
  </si>
  <si>
    <t>Table 23</t>
  </si>
  <si>
    <t>Table 24</t>
  </si>
  <si>
    <t>Table 26</t>
  </si>
  <si>
    <t>Table 28</t>
  </si>
  <si>
    <t>Table 27</t>
  </si>
  <si>
    <t>Table 29</t>
  </si>
  <si>
    <t>Table 30</t>
  </si>
  <si>
    <t>Table 31</t>
  </si>
  <si>
    <t>Table 32</t>
  </si>
  <si>
    <t>Table 33</t>
  </si>
  <si>
    <t>Table 35</t>
  </si>
  <si>
    <t>Table 37</t>
  </si>
  <si>
    <t>Table 39</t>
  </si>
  <si>
    <t>Table 40</t>
  </si>
  <si>
    <t>OECD Health at a Glance 2013</t>
  </si>
  <si>
    <t>Table 41</t>
  </si>
  <si>
    <t>Table 43</t>
  </si>
  <si>
    <t>Table 44</t>
  </si>
  <si>
    <t>Table 45</t>
  </si>
  <si>
    <t>Table 46</t>
  </si>
  <si>
    <t>Table 47</t>
  </si>
  <si>
    <t>Table 48</t>
  </si>
  <si>
    <t>Table 49</t>
  </si>
  <si>
    <t>Table 50</t>
  </si>
  <si>
    <t>Table 53</t>
  </si>
  <si>
    <t>Figure index</t>
  </si>
  <si>
    <t>Table 34</t>
  </si>
  <si>
    <t>Number and percentage of women having a caesarean section, by type of caesarean section, age group, ethnic group, neighbourhood deprivation quintile and parity, 2014</t>
  </si>
  <si>
    <t>Figure 15: Percentage of women giving birth for the first time, by age group, ethnic group and neighbourhood deprivation quintile, 2014</t>
  </si>
  <si>
    <t>Figure 18: Percentage of women giving birth identified as smokers at first registration with their primary maternity care provider and at two weeks after birth, 2008–2014</t>
  </si>
  <si>
    <t>Figure 21: Percentage of women smoking at first registration with their primary maternity care provider who were also smoking at two weeks after birth, by age group, ethnic group and neighbourhood deprivation quintile, 2014</t>
  </si>
  <si>
    <t>Figure 22: Percentage of women giving birth, by primary maternity care provider, 2008–2014</t>
  </si>
  <si>
    <t>Figure 23: Percentage of women giving birth who registered with a Lead Maternity Carer by age group, ethnic group and neighbourhood deprivation quintile, 2014</t>
  </si>
  <si>
    <t>Figure 24: Percentage of women registered with a Lead Maternity Carer, by DHB of residence, 2010 and 2014</t>
  </si>
  <si>
    <t>Figure 25: Percentage of women registered with a Lead Maternity Carer by trimester of first registration, 2008–2014</t>
  </si>
  <si>
    <t>Figure 26: Percentage of women giving birth who registered with a Lead Maternity Carer prior to birth, by trimester of registration, age group, ethnic group and neighbourhood deprivation quintile, 2014</t>
  </si>
  <si>
    <t>Figure 27: Percentage of women giving birth who registered with a Lead Maternity Carer within the first trimester of pregnancy, by DHB of residence, 2010 and 2014</t>
  </si>
  <si>
    <t>Figure 28: Percentage of women registered with a Lead Maternity Carer (LMC), by type of LMC, 2008–2014</t>
  </si>
  <si>
    <t>Figure 48: Percentage of women giving birth at home, by DHB of residence, 2010 and 2014</t>
  </si>
  <si>
    <t>Figure 51: Percentage of babies born with a low birthweight, by maternal age group, baby ethnic group and baby neighbourhood deprivation quintile, 2014</t>
  </si>
  <si>
    <t>Figure 52: Percentage of babies born with a low birthweight, by DHB of residence, 2010 and 2014</t>
  </si>
  <si>
    <t>Figure 54: Percentage of babies born preterm, by maternal age group, baby ethnic group and baby neighbourhood deprivation quintile, 2014</t>
  </si>
  <si>
    <t>Figure 55: Percentage of babies born preterm, by DHB of residence, 2010 and 2014</t>
  </si>
  <si>
    <t>Figure 56: Percentage of babies born at term with a low birthweight, by maternal age group, baby ethnic group and baby neighbourhood deprivation quintile, 2014</t>
  </si>
  <si>
    <t>Figure 57: Percentage of babies born at term with a low birthweight, by DHB of residence, 2010 and 2014</t>
  </si>
  <si>
    <t>Figure 58: Percentage of babies, by breastfeeding status at two weeks after birth, 2008–2014</t>
  </si>
  <si>
    <t>Figure 59: Percentage of breastfed babies at two weeks after birth, by maternal age group, baby ethnic group and baby neighbourhood deprivation quintile, 2014</t>
  </si>
  <si>
    <t>Figure 60: Percentage of babies exclusively or fully breastfed at two weeks after birth, by DHB of residence, 2010 and 2014</t>
  </si>
  <si>
    <t>Figure 61: Percentage of women referred to their general practitioner and babies to a Well Child/Tamariki Ora provider, 2008–2014</t>
  </si>
  <si>
    <t>Distribution of women giving birth at a maternity facility</t>
  </si>
  <si>
    <t>7 December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</si>
</sst>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4" formatCode="_-&quot;$&quot;* #,##0.00_-;\-&quot;$&quot;* #,##0.00_-;_-&quot;$&quot;* &quot;-&quot;??_-;_-@_-"/>
    <numFmt numFmtId="43" formatCode="_-* #,##0.00_-;\-* #,##0.00_-;_-* &quot;-&quot;??_-;_-@_-"/>
    <numFmt numFmtId="164" formatCode="#,##0_ ;\-#,##0\ "/>
    <numFmt numFmtId="165" formatCode="_(* #,##0.00_);_(* \(#,##0.00\);_(* &quot;-&quot;??_);_(@_)"/>
    <numFmt numFmtId="166" formatCode="[$-1409]d\ mmmm\ yyyy;@"/>
    <numFmt numFmtId="167" formatCode="0.0"/>
  </numFmts>
  <fonts count="56">
    <font>
      <sz val="9"/>
      <color theme="1"/>
      <name val="Arial"/>
      <family val="2"/>
    </font>
    <font>
      <sz val="9"/>
      <color theme="1"/>
      <name val="Arial"/>
      <family val="2"/>
    </font>
    <font>
      <sz val="11"/>
      <color theme="1"/>
      <name val="Calibri"/>
      <family val="2"/>
      <scheme val="minor"/>
    </font>
    <font>
      <sz val="10"/>
      <name val="Arial Narrow"/>
      <family val="2"/>
    </font>
    <font>
      <sz val="10"/>
      <name val="Arial"/>
      <family val="2"/>
    </font>
    <font>
      <sz val="10"/>
      <name val="MS Sans Serif"/>
      <family val="2"/>
    </font>
    <font>
      <sz val="10"/>
      <color theme="1"/>
      <name val="Arial"/>
      <family val="2"/>
    </font>
    <font>
      <sz val="11"/>
      <color rgb="FF3F3F76"/>
      <name val="Calibri"/>
      <family val="2"/>
      <scheme val="minor"/>
    </font>
    <font>
      <sz val="10"/>
      <color theme="1"/>
      <name val="Arial Unicode MS"/>
      <family val="2"/>
    </font>
    <font>
      <u/>
      <sz val="11"/>
      <color theme="10"/>
      <name val="Calibri"/>
      <family val="2"/>
      <scheme val="minor"/>
    </font>
    <font>
      <sz val="10"/>
      <color theme="1"/>
      <name val="Arial Narrow"/>
      <family val="2"/>
    </font>
    <font>
      <sz val="10"/>
      <name val="Times New Roman"/>
      <family val="1"/>
    </font>
    <font>
      <sz val="10"/>
      <color theme="1"/>
      <name val="Arial Mäori"/>
      <family val="2"/>
    </font>
    <font>
      <sz val="11"/>
      <color theme="1"/>
      <name val="Arial"/>
      <family val="2"/>
    </font>
    <font>
      <u/>
      <sz val="10"/>
      <color theme="10"/>
      <name val="Arial"/>
      <family val="2"/>
    </font>
    <font>
      <b/>
      <sz val="11"/>
      <color theme="1"/>
      <name val="Arial"/>
      <family val="2"/>
    </font>
    <font>
      <sz val="11"/>
      <name val="Arial"/>
      <family val="2"/>
    </font>
    <font>
      <b/>
      <sz val="10"/>
      <color theme="1"/>
      <name val="Arial"/>
      <family val="2"/>
    </font>
    <font>
      <sz val="10"/>
      <color theme="1"/>
      <name val="Calibri"/>
      <family val="2"/>
    </font>
    <font>
      <b/>
      <sz val="11"/>
      <color theme="7" tint="-0.249977111117893"/>
      <name val="Arial"/>
      <family val="2"/>
    </font>
    <font>
      <u/>
      <sz val="10"/>
      <color rgb="FF0070C0"/>
      <name val="Arial"/>
      <family val="2"/>
    </font>
    <font>
      <b/>
      <sz val="15"/>
      <color rgb="FF2B8CBE"/>
      <name val="Arial"/>
      <family val="2"/>
    </font>
    <font>
      <sz val="11"/>
      <color theme="1"/>
      <name val="Calibri"/>
      <family val="2"/>
    </font>
    <font>
      <b/>
      <sz val="18"/>
      <color theme="3"/>
      <name val="Cambria"/>
      <family val="2"/>
      <scheme val="major"/>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b/>
      <sz val="15"/>
      <color theme="3"/>
      <name val="Calibri"/>
      <family val="2"/>
    </font>
    <font>
      <b/>
      <sz val="11"/>
      <color theme="3"/>
      <name val="Arial"/>
      <family val="2"/>
    </font>
    <font>
      <sz val="11"/>
      <color rgb="FF9C6500"/>
      <name val="Calibri"/>
      <family val="2"/>
      <scheme val="minor"/>
    </font>
    <font>
      <b/>
      <sz val="14"/>
      <color theme="0"/>
      <name val="Arial"/>
      <family val="2"/>
    </font>
    <font>
      <u/>
      <sz val="10"/>
      <color theme="10"/>
      <name val="Arial Narrow"/>
      <family val="2"/>
    </font>
    <font>
      <b/>
      <sz val="16"/>
      <color theme="1" tint="0.24994659260841701"/>
      <name val="Arial"/>
      <family val="2"/>
    </font>
    <font>
      <b/>
      <sz val="11"/>
      <color theme="1" tint="0.24994659260841701"/>
      <name val="Arial"/>
      <family val="2"/>
    </font>
    <font>
      <b/>
      <sz val="10"/>
      <color theme="1" tint="0.24994659260841701"/>
      <name val="Arial"/>
      <family val="2"/>
    </font>
    <font>
      <u/>
      <sz val="9"/>
      <color rgb="FF0070C0"/>
      <name val="Arial"/>
      <family val="2"/>
    </font>
    <font>
      <u/>
      <sz val="10"/>
      <color theme="4" tint="-0.24994659260841701"/>
      <name val="Arial"/>
      <family val="2"/>
    </font>
    <font>
      <b/>
      <sz val="9"/>
      <name val="Arial"/>
      <family val="2"/>
    </font>
    <font>
      <b/>
      <vertAlign val="superscript"/>
      <sz val="9"/>
      <name val="Arial"/>
      <family val="2"/>
    </font>
    <font>
      <sz val="8"/>
      <name val="Arial"/>
      <family val="2"/>
    </font>
    <font>
      <sz val="8"/>
      <color theme="1"/>
      <name val="Arial"/>
      <family val="2"/>
    </font>
    <font>
      <b/>
      <sz val="9"/>
      <color theme="1"/>
      <name val="Arial"/>
      <family val="2"/>
    </font>
    <font>
      <sz val="11"/>
      <color rgb="FF2B8CBE"/>
      <name val="Arial"/>
      <family val="2"/>
    </font>
    <font>
      <i/>
      <sz val="10"/>
      <color theme="1"/>
      <name val="Arial"/>
      <family val="2"/>
    </font>
    <font>
      <sz val="9"/>
      <color theme="1"/>
      <name val="Calibri"/>
      <family val="2"/>
    </font>
  </fonts>
  <fills count="36">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right/>
      <top/>
      <bottom style="medium">
        <color indexed="64"/>
      </bottom>
      <diagonal/>
    </border>
    <border>
      <left/>
      <right/>
      <top/>
      <bottom style="thick">
        <color theme="4"/>
      </bottom>
      <diagonal/>
    </border>
    <border>
      <left/>
      <right/>
      <top style="thin">
        <color theme="0" tint="-0.499984740745262"/>
      </top>
      <bottom style="thin">
        <color theme="0" tint="-0.499984740745262"/>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1" tint="0.499984740745262"/>
      </right>
      <top/>
      <bottom/>
      <diagonal/>
    </border>
    <border>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167">
    <xf numFmtId="0" fontId="0" fillId="0" borderId="0"/>
    <xf numFmtId="0" fontId="2" fillId="0" borderId="0"/>
    <xf numFmtId="43"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2" borderId="1" applyNumberFormat="0" applyAlignment="0" applyProtection="0"/>
    <xf numFmtId="0" fontId="1" fillId="0" borderId="0" applyProtection="0"/>
    <xf numFmtId="0" fontId="6" fillId="0" borderId="0"/>
    <xf numFmtId="0" fontId="3" fillId="0" borderId="0"/>
    <xf numFmtId="0" fontId="3" fillId="0" borderId="0"/>
    <xf numFmtId="0" fontId="2"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4" fillId="0" borderId="0"/>
    <xf numFmtId="0" fontId="4" fillId="0" borderId="0"/>
    <xf numFmtId="0" fontId="4"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 fillId="0" borderId="0"/>
    <xf numFmtId="41" fontId="2" fillId="0" borderId="2"/>
    <xf numFmtId="164" fontId="8" fillId="3" borderId="0"/>
    <xf numFmtId="0" fontId="9" fillId="0" borderId="0" applyNumberFormat="0" applyFill="0" applyBorder="0" applyAlignment="0" applyProtection="0"/>
    <xf numFmtId="44" fontId="6" fillId="0" borderId="0" applyFont="0" applyFill="0" applyBorder="0" applyAlignment="0" applyProtection="0"/>
    <xf numFmtId="0" fontId="5" fillId="0" borderId="0"/>
    <xf numFmtId="0" fontId="4"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6"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0" fillId="0" borderId="0"/>
    <xf numFmtId="0" fontId="4" fillId="0" borderId="0"/>
    <xf numFmtId="0" fontId="3" fillId="0" borderId="0"/>
    <xf numFmtId="0" fontId="11" fillId="0" borderId="0"/>
    <xf numFmtId="165" fontId="11" fillId="0" borderId="0" applyFont="0" applyFill="0" applyBorder="0" applyAlignment="0" applyProtection="0"/>
    <xf numFmtId="0" fontId="4" fillId="0" borderId="0"/>
    <xf numFmtId="0" fontId="12" fillId="0" borderId="0"/>
    <xf numFmtId="0" fontId="21" fillId="0" borderId="3" applyNumberFormat="0" applyFill="0" applyBorder="0" applyAlignment="0" applyProtection="0"/>
    <xf numFmtId="0" fontId="52" fillId="0" borderId="0" applyNumberFormat="0" applyFill="0" applyBorder="0" applyAlignment="0" applyProtection="0"/>
    <xf numFmtId="0" fontId="20" fillId="0" borderId="0" applyNumberFormat="0" applyFill="0" applyBorder="0" applyAlignment="0" applyProtection="0"/>
    <xf numFmtId="0" fontId="48" fillId="3" borderId="14" applyNumberFormat="0" applyProtection="0">
      <alignment horizontal="center" vertical="center"/>
    </xf>
    <xf numFmtId="0" fontId="48" fillId="4" borderId="16" applyNumberFormat="0" applyProtection="0">
      <alignment vertical="center"/>
    </xf>
    <xf numFmtId="0" fontId="50" fillId="0" borderId="0" applyNumberFormat="0" applyBorder="0" applyProtection="0">
      <alignment vertical="center"/>
    </xf>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2" borderId="1" applyNumberFormat="0" applyAlignment="0" applyProtection="0"/>
    <xf numFmtId="0" fontId="30" fillId="8" borderId="7" applyNumberFormat="0" applyAlignment="0" applyProtection="0"/>
    <xf numFmtId="0" fontId="31" fillId="8" borderId="1" applyNumberFormat="0" applyAlignment="0" applyProtection="0"/>
    <xf numFmtId="0" fontId="32" fillId="0" borderId="8" applyNumberFormat="0" applyFill="0" applyAlignment="0" applyProtection="0"/>
    <xf numFmtId="0" fontId="33" fillId="9" borderId="9" applyNumberFormat="0" applyAlignment="0" applyProtection="0"/>
    <xf numFmtId="0" fontId="34" fillId="0" borderId="0" applyNumberFormat="0" applyFill="0" applyBorder="0" applyAlignment="0" applyProtection="0"/>
    <xf numFmtId="0" fontId="22" fillId="10" borderId="10" applyNumberFormat="0" applyFont="0" applyAlignment="0" applyProtection="0"/>
    <xf numFmtId="0" fontId="35" fillId="0" borderId="0" applyNumberFormat="0" applyFill="0" applyBorder="0" applyAlignment="0" applyProtection="0"/>
    <xf numFmtId="0" fontId="36" fillId="0" borderId="11" applyNumberFormat="0" applyFill="0" applyAlignment="0" applyProtection="0"/>
    <xf numFmtId="0" fontId="37"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37" fillId="34" borderId="0" applyNumberFormat="0" applyBorder="0" applyAlignment="0" applyProtection="0"/>
    <xf numFmtId="0" fontId="14" fillId="0" borderId="0" applyNumberFormat="0" applyFill="0" applyBorder="0" applyAlignment="0" applyProtection="0"/>
    <xf numFmtId="0" fontId="45" fillId="0" borderId="0" applyNumberFormat="0" applyFill="0" applyAlignment="0" applyProtection="0"/>
    <xf numFmtId="0" fontId="10" fillId="0" borderId="0"/>
    <xf numFmtId="0" fontId="21" fillId="0" borderId="0" applyNumberFormat="0" applyFill="0" applyAlignment="0" applyProtection="0"/>
    <xf numFmtId="0" fontId="39" fillId="0" borderId="5" applyNumberFormat="0" applyFill="0" applyBorder="0" applyAlignment="0" applyProtection="0"/>
    <xf numFmtId="0" fontId="46" fillId="0" borderId="0" applyNumberFormat="0" applyFill="0" applyBorder="0" applyProtection="0">
      <alignment vertical="top"/>
    </xf>
    <xf numFmtId="0" fontId="22" fillId="0" borderId="0"/>
    <xf numFmtId="9" fontId="22" fillId="0" borderId="0" applyFont="0" applyFill="0" applyBorder="0" applyAlignment="0" applyProtection="0"/>
    <xf numFmtId="0" fontId="6" fillId="0" borderId="0"/>
    <xf numFmtId="0" fontId="6" fillId="0" borderId="0"/>
    <xf numFmtId="0" fontId="3" fillId="0" borderId="0"/>
    <xf numFmtId="0" fontId="3" fillId="0" borderId="0"/>
    <xf numFmtId="0" fontId="4" fillId="0" borderId="0"/>
    <xf numFmtId="43" fontId="4" fillId="0" borderId="0" applyFont="0" applyFill="0" applyBorder="0" applyAlignment="0" applyProtection="0"/>
    <xf numFmtId="0" fontId="40" fillId="7" borderId="0" applyNumberFormat="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1" fillId="35" borderId="0" applyAlignment="0">
      <alignment horizontal="left"/>
    </xf>
    <xf numFmtId="43" fontId="4" fillId="0" borderId="0" applyFont="0" applyFill="0" applyBorder="0" applyAlignment="0" applyProtection="0"/>
    <xf numFmtId="0" fontId="3" fillId="0" borderId="0"/>
    <xf numFmtId="43" fontId="4" fillId="0" borderId="0" applyFont="0" applyFill="0" applyBorder="0" applyAlignment="0" applyProtection="0"/>
    <xf numFmtId="0" fontId="6" fillId="0" borderId="0"/>
    <xf numFmtId="0" fontId="10" fillId="0" borderId="0"/>
    <xf numFmtId="9" fontId="6" fillId="0" borderId="0" applyFont="0" applyFill="0" applyBorder="0" applyAlignment="0" applyProtection="0"/>
    <xf numFmtId="9" fontId="6" fillId="0" borderId="0" applyFont="0" applyFill="0" applyBorder="0" applyAlignment="0" applyProtection="0"/>
    <xf numFmtId="0" fontId="5" fillId="0" borderId="0"/>
    <xf numFmtId="0" fontId="12" fillId="0" borderId="0"/>
    <xf numFmtId="0" fontId="22" fillId="0" borderId="0"/>
    <xf numFmtId="0" fontId="6" fillId="0" borderId="0"/>
    <xf numFmtId="0" fontId="6" fillId="0" borderId="0"/>
    <xf numFmtId="9" fontId="6" fillId="0" borderId="0" applyFont="0" applyFill="0" applyBorder="0" applyAlignment="0" applyProtection="0"/>
    <xf numFmtId="0" fontId="43" fillId="0" borderId="3" applyNumberFormat="0" applyFill="0" applyBorder="0" applyProtection="0">
      <alignment vertical="center"/>
    </xf>
    <xf numFmtId="0" fontId="46" fillId="0" borderId="0" applyNumberFormat="0" applyFill="0" applyBorder="0" applyAlignment="0" applyProtection="0"/>
    <xf numFmtId="0" fontId="10" fillId="0" borderId="0"/>
    <xf numFmtId="0" fontId="3" fillId="0" borderId="0"/>
    <xf numFmtId="0" fontId="4" fillId="0" borderId="0"/>
    <xf numFmtId="0" fontId="14" fillId="0" borderId="0" applyNumberFormat="0" applyFill="0" applyBorder="0" applyAlignment="0" applyProtection="0"/>
    <xf numFmtId="0" fontId="45" fillId="0" borderId="0">
      <alignment vertical="center"/>
      <protection locked="0"/>
    </xf>
    <xf numFmtId="0" fontId="44" fillId="0" borderId="0" applyNumberFormat="0" applyFill="0" applyAlignment="0" applyProtection="0"/>
    <xf numFmtId="0" fontId="42" fillId="0" borderId="0" applyNumberFormat="0" applyFont="0" applyFill="0" applyBorder="0" applyAlignment="0" applyProtection="0"/>
    <xf numFmtId="0" fontId="45" fillId="3" borderId="0">
      <alignment vertical="center"/>
      <protection locked="0"/>
    </xf>
    <xf numFmtId="0" fontId="47" fillId="0" borderId="0" applyNumberFormat="0" applyFill="0" applyBorder="0" applyAlignment="0" applyProtection="0"/>
    <xf numFmtId="0" fontId="46" fillId="0" borderId="0" applyNumberFormat="0" applyFill="0" applyBorder="0" applyAlignment="0" applyProtection="0"/>
    <xf numFmtId="0" fontId="45" fillId="0" borderId="0">
      <alignment vertical="center"/>
      <protection locked="0"/>
    </xf>
    <xf numFmtId="0" fontId="42" fillId="0" borderId="0" applyNumberFormat="0" applyFill="0" applyBorder="0" applyAlignment="0" applyProtection="0"/>
    <xf numFmtId="0" fontId="51" fillId="0" borderId="0" applyNumberFormat="0" applyFill="0" applyBorder="0" applyAlignment="0" applyProtection="0"/>
    <xf numFmtId="0" fontId="46" fillId="0" borderId="0" applyNumberFormat="0" applyFill="0" applyBorder="0" applyAlignment="0" applyProtection="0"/>
    <xf numFmtId="0" fontId="38" fillId="0" borderId="3" applyNumberFormat="0" applyFill="0" applyAlignment="0" applyProtection="0"/>
    <xf numFmtId="0" fontId="24" fillId="0" borderId="5" applyNumberFormat="0" applyFill="0" applyAlignment="0" applyProtection="0"/>
    <xf numFmtId="0" fontId="43" fillId="0" borderId="3" applyNumberFormat="0" applyFill="0" applyBorder="0" applyProtection="0">
      <alignment vertical="center"/>
    </xf>
    <xf numFmtId="0" fontId="44" fillId="0" borderId="0" applyNumberFormat="0" applyFill="0" applyAlignment="0" applyProtection="0"/>
    <xf numFmtId="0" fontId="10" fillId="0" borderId="0"/>
    <xf numFmtId="0" fontId="53" fillId="3" borderId="0" applyNumberFormat="0" applyFill="0" applyBorder="0" applyAlignment="0" applyProtection="0">
      <alignment vertical="top" wrapText="1"/>
    </xf>
  </cellStyleXfs>
  <cellXfs count="525">
    <xf numFmtId="0" fontId="0" fillId="0" borderId="0" xfId="0"/>
    <xf numFmtId="0" fontId="15" fillId="3" borderId="0" xfId="0" applyFont="1" applyFill="1"/>
    <xf numFmtId="0" fontId="13" fillId="3" borderId="0" xfId="0" applyFont="1" applyFill="1" applyAlignment="1"/>
    <xf numFmtId="0" fontId="16" fillId="3" borderId="0" xfId="0" applyFont="1" applyFill="1"/>
    <xf numFmtId="0" fontId="16" fillId="3" borderId="0" xfId="0" applyFont="1" applyFill="1" applyAlignment="1">
      <alignment wrapText="1"/>
    </xf>
    <xf numFmtId="0" fontId="16" fillId="3" borderId="0" xfId="0" applyFont="1" applyFill="1" applyAlignment="1"/>
    <xf numFmtId="0" fontId="15" fillId="3" borderId="0" xfId="0" applyFont="1" applyFill="1" applyAlignment="1"/>
    <xf numFmtId="0" fontId="0" fillId="3" borderId="0" xfId="0" applyFill="1"/>
    <xf numFmtId="0" fontId="46" fillId="3" borderId="0" xfId="53" applyFill="1"/>
    <xf numFmtId="0" fontId="17" fillId="3" borderId="0" xfId="0" applyFont="1" applyFill="1"/>
    <xf numFmtId="0" fontId="6" fillId="3" borderId="0" xfId="0" applyFont="1" applyFill="1"/>
    <xf numFmtId="0" fontId="18" fillId="3" borderId="0" xfId="0" applyFont="1" applyFill="1"/>
    <xf numFmtId="0" fontId="6" fillId="3" borderId="0" xfId="0" applyFont="1" applyFill="1" applyBorder="1"/>
    <xf numFmtId="0" fontId="14" fillId="3" borderId="0" xfId="53" applyFont="1" applyFill="1" applyBorder="1"/>
    <xf numFmtId="166" fontId="6" fillId="3" borderId="0" xfId="0" quotePrefix="1" applyNumberFormat="1" applyFont="1" applyFill="1" applyAlignment="1"/>
    <xf numFmtId="0" fontId="14" fillId="3" borderId="0" xfId="53" applyFont="1" applyFill="1"/>
    <xf numFmtId="0" fontId="14" fillId="3" borderId="0" xfId="53" applyFont="1" applyFill="1" applyAlignment="1"/>
    <xf numFmtId="0" fontId="14" fillId="3" borderId="0" xfId="53" applyFont="1" applyFill="1" applyAlignment="1">
      <alignment horizontal="left" wrapText="1"/>
    </xf>
    <xf numFmtId="0" fontId="4" fillId="3" borderId="0" xfId="0" applyFont="1" applyFill="1" applyAlignment="1"/>
    <xf numFmtId="0" fontId="6" fillId="3" borderId="0" xfId="0" applyFont="1" applyFill="1" applyAlignment="1"/>
    <xf numFmtId="0" fontId="21" fillId="3" borderId="0" xfId="65" applyFill="1" applyBorder="1"/>
    <xf numFmtId="0" fontId="48" fillId="3" borderId="14" xfId="68">
      <alignment horizontal="center" vertical="center"/>
    </xf>
    <xf numFmtId="0" fontId="48" fillId="4" borderId="16" xfId="69">
      <alignment vertical="center"/>
    </xf>
    <xf numFmtId="0" fontId="1" fillId="0" borderId="0" xfId="8" applyAlignment="1">
      <alignment horizontal="left"/>
    </xf>
    <xf numFmtId="167" fontId="1" fillId="0" borderId="14" xfId="8" applyNumberFormat="1" applyBorder="1"/>
    <xf numFmtId="167" fontId="1" fillId="0" borderId="15" xfId="8" applyNumberFormat="1" applyBorder="1"/>
    <xf numFmtId="167" fontId="1" fillId="0" borderId="21" xfId="8" applyNumberFormat="1" applyBorder="1"/>
    <xf numFmtId="167" fontId="1" fillId="0" borderId="0" xfId="8" applyNumberFormat="1" applyBorder="1"/>
    <xf numFmtId="0" fontId="1" fillId="0" borderId="14" xfId="8" applyBorder="1"/>
    <xf numFmtId="0" fontId="1" fillId="0" borderId="13" xfId="8" applyBorder="1"/>
    <xf numFmtId="0" fontId="48" fillId="4" borderId="16" xfId="69" applyBorder="1">
      <alignment vertical="center"/>
    </xf>
    <xf numFmtId="2" fontId="48" fillId="4" borderId="16" xfId="69" applyNumberFormat="1">
      <alignment vertical="center"/>
    </xf>
    <xf numFmtId="167" fontId="1" fillId="0" borderId="12" xfId="8" applyNumberFormat="1" applyBorder="1"/>
    <xf numFmtId="0" fontId="1" fillId="0" borderId="0" xfId="8" applyBorder="1" applyAlignment="1">
      <alignment horizontal="left"/>
    </xf>
    <xf numFmtId="167" fontId="48" fillId="4" borderId="16" xfId="69" applyNumberFormat="1">
      <alignment vertical="center"/>
    </xf>
    <xf numFmtId="0" fontId="50" fillId="0" borderId="0" xfId="70">
      <alignment vertical="center"/>
    </xf>
    <xf numFmtId="0" fontId="50" fillId="0" borderId="0" xfId="70" applyBorder="1">
      <alignment vertical="center"/>
    </xf>
    <xf numFmtId="167" fontId="1" fillId="0" borderId="13" xfId="8" applyNumberFormat="1" applyBorder="1"/>
    <xf numFmtId="0" fontId="0" fillId="3" borderId="0" xfId="0" applyFill="1" applyBorder="1" applyAlignment="1">
      <alignment vertical="top"/>
    </xf>
    <xf numFmtId="0" fontId="46" fillId="3" borderId="0" xfId="53" applyFill="1" applyAlignment="1">
      <alignment vertical="top"/>
    </xf>
    <xf numFmtId="0" fontId="0" fillId="3" borderId="0" xfId="0" applyFill="1" applyAlignment="1">
      <alignment vertical="top"/>
    </xf>
    <xf numFmtId="167" fontId="6" fillId="0" borderId="13" xfId="0" quotePrefix="1" applyNumberFormat="1" applyFont="1" applyBorder="1" applyAlignment="1">
      <alignment horizontal="right"/>
    </xf>
    <xf numFmtId="0" fontId="1" fillId="0" borderId="0" xfId="8" quotePrefix="1" applyBorder="1"/>
    <xf numFmtId="0" fontId="1" fillId="0" borderId="0" xfId="8"/>
    <xf numFmtId="0" fontId="0" fillId="3" borderId="0" xfId="0" applyFill="1"/>
    <xf numFmtId="0" fontId="0" fillId="0" borderId="0" xfId="0"/>
    <xf numFmtId="0" fontId="6" fillId="0" borderId="14" xfId="0" applyFont="1" applyBorder="1"/>
    <xf numFmtId="167" fontId="6" fillId="0" borderId="14" xfId="0" quotePrefix="1" applyNumberFormat="1" applyFont="1" applyBorder="1" applyAlignment="1">
      <alignment horizontal="right"/>
    </xf>
    <xf numFmtId="0" fontId="0" fillId="0" borderId="0" xfId="0" applyAlignment="1">
      <alignment vertical="top"/>
    </xf>
    <xf numFmtId="0" fontId="1" fillId="0" borderId="0" xfId="8" applyBorder="1"/>
    <xf numFmtId="0" fontId="1" fillId="0" borderId="12" xfId="8" applyBorder="1"/>
    <xf numFmtId="0" fontId="1" fillId="0" borderId="14" xfId="8" quotePrefix="1" applyBorder="1"/>
    <xf numFmtId="0" fontId="0" fillId="0" borderId="0" xfId="0" quotePrefix="1"/>
    <xf numFmtId="0" fontId="0" fillId="0" borderId="0" xfId="0"/>
    <xf numFmtId="0" fontId="0" fillId="3" borderId="0" xfId="0" applyFill="1"/>
    <xf numFmtId="0" fontId="0" fillId="0" borderId="0" xfId="0" applyBorder="1"/>
    <xf numFmtId="0" fontId="46" fillId="3" borderId="0" xfId="53" applyFill="1" applyAlignment="1"/>
    <xf numFmtId="0" fontId="52" fillId="0" borderId="0" xfId="66" applyAlignment="1">
      <alignment vertical="top"/>
    </xf>
    <xf numFmtId="0" fontId="1" fillId="3" borderId="0" xfId="8" applyFill="1"/>
    <xf numFmtId="0" fontId="52" fillId="0" borderId="0" xfId="66" applyFill="1" applyAlignment="1">
      <alignment vertical="top"/>
    </xf>
    <xf numFmtId="0" fontId="6" fillId="3" borderId="0" xfId="0" applyFont="1" applyFill="1" applyBorder="1" applyAlignment="1">
      <alignment vertical="top"/>
    </xf>
    <xf numFmtId="49" fontId="19" fillId="3" borderId="0" xfId="0" applyNumberFormat="1" applyFont="1" applyFill="1"/>
    <xf numFmtId="0" fontId="1" fillId="3" borderId="0" xfId="8" applyFill="1" applyAlignment="1">
      <alignment vertical="top"/>
    </xf>
    <xf numFmtId="0" fontId="0" fillId="3" borderId="0" xfId="0" applyFill="1" applyAlignment="1">
      <alignment vertical="top" wrapText="1"/>
    </xf>
    <xf numFmtId="0" fontId="1" fillId="3" borderId="0" xfId="8" applyFill="1" applyAlignment="1">
      <alignment vertical="top" wrapText="1"/>
    </xf>
    <xf numFmtId="0" fontId="21" fillId="3" borderId="0" xfId="65" applyFill="1" applyBorder="1" applyAlignment="1">
      <alignment vertical="top"/>
    </xf>
    <xf numFmtId="0" fontId="1" fillId="3" borderId="0" xfId="8" applyFill="1" applyAlignment="1">
      <alignment horizontal="left" vertical="top" wrapText="1"/>
    </xf>
    <xf numFmtId="0" fontId="1" fillId="3" borderId="0" xfId="8" applyFill="1" applyAlignment="1">
      <alignment horizontal="left" vertical="top"/>
    </xf>
    <xf numFmtId="0" fontId="1" fillId="3" borderId="14" xfId="8" applyFill="1" applyBorder="1" applyAlignment="1">
      <alignment vertical="top"/>
    </xf>
    <xf numFmtId="0" fontId="6" fillId="3" borderId="0" xfId="0" applyFont="1" applyFill="1" applyAlignment="1">
      <alignment vertical="top" wrapText="1"/>
    </xf>
    <xf numFmtId="0" fontId="1" fillId="3" borderId="0" xfId="39" applyFill="1"/>
    <xf numFmtId="0" fontId="0" fillId="3" borderId="0" xfId="0" applyFill="1" applyBorder="1"/>
    <xf numFmtId="0" fontId="0" fillId="0" borderId="0" xfId="0"/>
    <xf numFmtId="0" fontId="0" fillId="3" borderId="0" xfId="0" applyFill="1"/>
    <xf numFmtId="0" fontId="0" fillId="0" borderId="0" xfId="0" applyAlignment="1"/>
    <xf numFmtId="49" fontId="48" fillId="3" borderId="4" xfId="68" applyNumberFormat="1" applyBorder="1" applyAlignment="1">
      <alignment vertical="center"/>
    </xf>
    <xf numFmtId="0" fontId="48" fillId="3" borderId="4" xfId="68" applyBorder="1" applyAlignment="1">
      <alignment vertical="center"/>
    </xf>
    <xf numFmtId="0" fontId="48" fillId="3" borderId="17" xfId="68" applyBorder="1" applyAlignment="1">
      <alignment horizontal="center" vertical="center"/>
    </xf>
    <xf numFmtId="0" fontId="48" fillId="3" borderId="18" xfId="68" applyBorder="1" applyAlignment="1">
      <alignment horizontal="center" vertical="center"/>
    </xf>
    <xf numFmtId="0" fontId="48" fillId="3" borderId="14" xfId="68" applyBorder="1" applyAlignment="1">
      <alignment horizontal="center" vertical="center"/>
    </xf>
    <xf numFmtId="0" fontId="48" fillId="4" borderId="16" xfId="69">
      <alignment vertical="center"/>
    </xf>
    <xf numFmtId="0" fontId="48" fillId="3" borderId="14" xfId="68" applyFill="1">
      <alignment horizontal="center" vertical="center"/>
    </xf>
    <xf numFmtId="0" fontId="48" fillId="3" borderId="14" xfId="68" applyFont="1" applyBorder="1" applyAlignment="1">
      <alignment horizontal="center" vertical="center"/>
    </xf>
    <xf numFmtId="0" fontId="13" fillId="3" borderId="0" xfId="0" applyFont="1" applyFill="1"/>
    <xf numFmtId="0" fontId="13" fillId="3" borderId="0" xfId="0" applyFont="1" applyFill="1" applyAlignment="1">
      <alignment vertical="top"/>
    </xf>
    <xf numFmtId="0" fontId="13" fillId="3" borderId="0" xfId="0" applyFont="1" applyFill="1" applyBorder="1"/>
    <xf numFmtId="0" fontId="13" fillId="3" borderId="0" xfId="0" applyFont="1" applyFill="1" applyBorder="1" applyAlignment="1">
      <alignment horizontal="center"/>
    </xf>
    <xf numFmtId="0" fontId="13" fillId="3" borderId="0" xfId="0" applyFont="1" applyFill="1" applyAlignment="1">
      <alignment horizontal="center"/>
    </xf>
    <xf numFmtId="167" fontId="6" fillId="3" borderId="0" xfId="0" applyNumberFormat="1" applyFont="1" applyFill="1" applyBorder="1"/>
    <xf numFmtId="167" fontId="6" fillId="3" borderId="12" xfId="0" applyNumberFormat="1" applyFont="1" applyFill="1" applyBorder="1"/>
    <xf numFmtId="0" fontId="6" fillId="3" borderId="14" xfId="0" applyFont="1" applyFill="1" applyBorder="1"/>
    <xf numFmtId="0" fontId="52" fillId="3" borderId="0" xfId="66" applyFill="1" applyAlignment="1">
      <alignment vertical="top"/>
    </xf>
    <xf numFmtId="0" fontId="1" fillId="3" borderId="0" xfId="8" applyFill="1" applyBorder="1"/>
    <xf numFmtId="0" fontId="1" fillId="3" borderId="12" xfId="8" applyFill="1" applyBorder="1"/>
    <xf numFmtId="167" fontId="1" fillId="3" borderId="21" xfId="8" applyNumberFormat="1" applyFill="1" applyBorder="1"/>
    <xf numFmtId="167" fontId="1" fillId="3" borderId="0" xfId="8" applyNumberFormat="1" applyFill="1" applyBorder="1"/>
    <xf numFmtId="167" fontId="1" fillId="3" borderId="12" xfId="8" applyNumberFormat="1" applyFill="1" applyBorder="1"/>
    <xf numFmtId="2" fontId="1" fillId="3" borderId="0" xfId="8" applyNumberFormat="1" applyFill="1"/>
    <xf numFmtId="0" fontId="1" fillId="3" borderId="14" xfId="8" applyFill="1" applyBorder="1"/>
    <xf numFmtId="0" fontId="1" fillId="3" borderId="14" xfId="8" quotePrefix="1" applyFill="1" applyBorder="1"/>
    <xf numFmtId="167" fontId="1" fillId="3" borderId="15" xfId="8" applyNumberFormat="1" applyFill="1" applyBorder="1"/>
    <xf numFmtId="167" fontId="1" fillId="3" borderId="14" xfId="8" applyNumberFormat="1" applyFill="1" applyBorder="1"/>
    <xf numFmtId="167" fontId="1" fillId="3" borderId="13" xfId="8" applyNumberFormat="1" applyFill="1" applyBorder="1"/>
    <xf numFmtId="2" fontId="1" fillId="3" borderId="14" xfId="8" applyNumberFormat="1" applyFill="1" applyBorder="1"/>
    <xf numFmtId="0" fontId="50" fillId="3" borderId="0" xfId="70" applyFill="1">
      <alignment vertical="center"/>
    </xf>
    <xf numFmtId="2" fontId="1" fillId="3" borderId="0" xfId="8" applyNumberFormat="1" applyFill="1" applyBorder="1"/>
    <xf numFmtId="0" fontId="1" fillId="3" borderId="0" xfId="8" applyFill="1" applyAlignment="1">
      <alignment horizontal="left"/>
    </xf>
    <xf numFmtId="0" fontId="1" fillId="3" borderId="0" xfId="8" applyFill="1" applyBorder="1" applyAlignment="1">
      <alignment horizontal="left"/>
    </xf>
    <xf numFmtId="167" fontId="6" fillId="3" borderId="14" xfId="0" quotePrefix="1" applyNumberFormat="1" applyFont="1" applyFill="1" applyBorder="1" applyAlignment="1">
      <alignment horizontal="right"/>
    </xf>
    <xf numFmtId="0" fontId="1" fillId="3" borderId="0" xfId="8" quotePrefix="1" applyFill="1" applyBorder="1"/>
    <xf numFmtId="167" fontId="0" fillId="3" borderId="0" xfId="0" applyNumberFormat="1" applyFill="1"/>
    <xf numFmtId="0" fontId="1" fillId="3" borderId="13" xfId="8" applyFill="1" applyBorder="1"/>
    <xf numFmtId="167" fontId="6" fillId="3" borderId="13" xfId="0" quotePrefix="1" applyNumberFormat="1" applyFont="1" applyFill="1" applyBorder="1" applyAlignment="1">
      <alignment horizontal="right"/>
    </xf>
    <xf numFmtId="0" fontId="6" fillId="3" borderId="0" xfId="0" applyFont="1" applyFill="1" applyBorder="1" applyAlignment="1">
      <alignment horizontal="left"/>
    </xf>
    <xf numFmtId="0" fontId="48" fillId="3" borderId="13" xfId="68" applyFill="1" applyBorder="1" applyAlignment="1">
      <alignment horizontal="center" vertical="center" wrapText="1"/>
    </xf>
    <xf numFmtId="0" fontId="48" fillId="3" borderId="14" xfId="68" applyFill="1" applyBorder="1" applyAlignment="1">
      <alignment horizontal="center" vertical="center"/>
    </xf>
    <xf numFmtId="0" fontId="0" fillId="3" borderId="0" xfId="8" applyFont="1" applyFill="1" applyAlignment="1">
      <alignment vertical="top"/>
    </xf>
    <xf numFmtId="0" fontId="48" fillId="3" borderId="18" xfId="68" applyFont="1" applyBorder="1" applyAlignment="1">
      <alignment horizontal="center" vertical="center"/>
    </xf>
    <xf numFmtId="0" fontId="48" fillId="3" borderId="17" xfId="68" applyFill="1" applyBorder="1" applyAlignment="1">
      <alignment vertical="center" wrapText="1"/>
    </xf>
    <xf numFmtId="0" fontId="48" fillId="3" borderId="17" xfId="68" applyFont="1" applyFill="1" applyBorder="1" applyAlignment="1">
      <alignment horizontal="center" vertical="center" wrapText="1"/>
    </xf>
    <xf numFmtId="0" fontId="48" fillId="3" borderId="18" xfId="68" applyFont="1" applyFill="1" applyBorder="1" applyAlignment="1">
      <alignment horizontal="center" vertical="center" wrapText="1"/>
    </xf>
    <xf numFmtId="0" fontId="48" fillId="3" borderId="22" xfId="68" applyFont="1" applyFill="1" applyBorder="1" applyAlignment="1">
      <alignment horizontal="center" vertical="center" wrapText="1"/>
    </xf>
    <xf numFmtId="167" fontId="1" fillId="3" borderId="0" xfId="8" applyNumberFormat="1" applyFill="1"/>
    <xf numFmtId="0" fontId="1" fillId="3" borderId="14" xfId="8" applyFill="1" applyBorder="1" applyAlignment="1">
      <alignment horizontal="left"/>
    </xf>
    <xf numFmtId="0" fontId="48" fillId="3" borderId="15" xfId="68" applyFont="1" applyFill="1" applyBorder="1" applyAlignment="1">
      <alignment horizontal="center" vertical="center"/>
    </xf>
    <xf numFmtId="0" fontId="48" fillId="3" borderId="14" xfId="68" applyFont="1" applyFill="1" applyBorder="1" applyAlignment="1">
      <alignment horizontal="center" vertical="center"/>
    </xf>
    <xf numFmtId="0" fontId="48" fillId="3" borderId="13" xfId="68" applyFont="1" applyFill="1" applyBorder="1" applyAlignment="1">
      <alignment horizontal="center" vertical="center"/>
    </xf>
    <xf numFmtId="0" fontId="48" fillId="3" borderId="15" xfId="68" applyBorder="1" applyAlignment="1">
      <alignment horizontal="center" vertical="center"/>
    </xf>
    <xf numFmtId="0" fontId="48" fillId="3" borderId="14" xfId="68" applyBorder="1" applyAlignment="1">
      <alignment horizontal="center" vertical="center"/>
    </xf>
    <xf numFmtId="0" fontId="48" fillId="3" borderId="13" xfId="68" applyBorder="1" applyAlignment="1">
      <alignment horizontal="center" vertical="center"/>
    </xf>
    <xf numFmtId="0" fontId="48" fillId="3" borderId="14" xfId="68" applyBorder="1" applyAlignment="1">
      <alignment horizontal="center" vertical="center" wrapText="1"/>
    </xf>
    <xf numFmtId="0" fontId="48" fillId="3" borderId="13" xfId="68" applyBorder="1" applyAlignment="1">
      <alignment horizontal="center" vertical="center" wrapText="1"/>
    </xf>
    <xf numFmtId="0" fontId="48" fillId="3" borderId="15" xfId="68" applyBorder="1" applyAlignment="1">
      <alignment horizontal="center" vertical="center" wrapText="1"/>
    </xf>
    <xf numFmtId="0" fontId="48" fillId="3" borderId="14" xfId="68" applyAlignment="1">
      <alignment horizontal="left" vertical="center"/>
    </xf>
    <xf numFmtId="0" fontId="48" fillId="4" borderId="16" xfId="69">
      <alignment vertical="center"/>
    </xf>
    <xf numFmtId="0" fontId="48" fillId="3" borderId="17" xfId="68" applyBorder="1" applyAlignment="1">
      <alignment horizontal="center" vertical="center" wrapText="1"/>
    </xf>
    <xf numFmtId="0" fontId="48" fillId="3" borderId="14" xfId="68" applyFill="1" applyBorder="1" applyAlignment="1">
      <alignment horizontal="center" vertical="center" wrapText="1"/>
    </xf>
    <xf numFmtId="0" fontId="48" fillId="3" borderId="14" xfId="68" applyBorder="1">
      <alignment horizontal="center" vertical="center"/>
    </xf>
    <xf numFmtId="0" fontId="48" fillId="3" borderId="17" xfId="68" applyFill="1" applyBorder="1" applyAlignment="1">
      <alignment horizontal="left" vertical="center"/>
    </xf>
    <xf numFmtId="0" fontId="48" fillId="3" borderId="17" xfId="68" applyFill="1" applyBorder="1" applyAlignment="1">
      <alignment horizontal="center" vertical="center"/>
    </xf>
    <xf numFmtId="0" fontId="48" fillId="3" borderId="17" xfId="68" applyBorder="1" applyAlignment="1">
      <alignment horizontal="left" vertical="center"/>
    </xf>
    <xf numFmtId="0" fontId="48" fillId="3" borderId="17" xfId="68" applyFont="1" applyBorder="1" applyAlignment="1">
      <alignment horizontal="center" vertical="center"/>
    </xf>
    <xf numFmtId="0" fontId="48" fillId="3" borderId="18" xfId="68" applyFont="1" applyBorder="1" applyAlignment="1">
      <alignment horizontal="center" vertical="center"/>
    </xf>
    <xf numFmtId="0" fontId="0" fillId="3" borderId="0" xfId="8" applyFont="1" applyFill="1" applyAlignment="1">
      <alignment vertical="top" wrapText="1"/>
    </xf>
    <xf numFmtId="0" fontId="48" fillId="3" borderId="14" xfId="68" applyBorder="1" applyAlignment="1">
      <alignment horizontal="center" vertical="center" wrapText="1"/>
    </xf>
    <xf numFmtId="0" fontId="13" fillId="3" borderId="0" xfId="0" applyFont="1" applyFill="1" applyBorder="1" applyAlignment="1">
      <alignment vertical="top"/>
    </xf>
    <xf numFmtId="0" fontId="50" fillId="3" borderId="0" xfId="70" applyFont="1" applyFill="1">
      <alignment vertical="center"/>
    </xf>
    <xf numFmtId="0" fontId="0" fillId="3" borderId="14" xfId="8" applyFont="1" applyFill="1" applyBorder="1" applyAlignment="1">
      <alignment vertical="top"/>
    </xf>
    <xf numFmtId="0" fontId="1" fillId="3" borderId="0" xfId="0" applyFont="1" applyFill="1" applyBorder="1" applyAlignment="1">
      <alignment horizontal="left"/>
    </xf>
    <xf numFmtId="167" fontId="1" fillId="3" borderId="0" xfId="0" applyNumberFormat="1" applyFont="1" applyFill="1" applyBorder="1"/>
    <xf numFmtId="0" fontId="1" fillId="3" borderId="0" xfId="0" applyFont="1" applyFill="1"/>
    <xf numFmtId="0" fontId="1" fillId="3" borderId="0" xfId="0" applyFont="1" applyFill="1" applyBorder="1"/>
    <xf numFmtId="0" fontId="0" fillId="3" borderId="0" xfId="0" applyFill="1" applyBorder="1" applyAlignment="1">
      <alignment horizontal="center"/>
    </xf>
    <xf numFmtId="167" fontId="1" fillId="3" borderId="20" xfId="8" applyNumberFormat="1" applyFill="1" applyBorder="1"/>
    <xf numFmtId="167" fontId="1" fillId="3" borderId="16" xfId="8" applyNumberFormat="1" applyFill="1" applyBorder="1"/>
    <xf numFmtId="0" fontId="1" fillId="3" borderId="21" xfId="8" applyFill="1" applyBorder="1"/>
    <xf numFmtId="0" fontId="48" fillId="3" borderId="18" xfId="69" applyFill="1" applyBorder="1">
      <alignment vertical="center"/>
    </xf>
    <xf numFmtId="0" fontId="48" fillId="3" borderId="17" xfId="69" applyFill="1" applyBorder="1">
      <alignment vertical="center"/>
    </xf>
    <xf numFmtId="0" fontId="1" fillId="3" borderId="0" xfId="39" applyFill="1" applyBorder="1"/>
    <xf numFmtId="0" fontId="52" fillId="3" borderId="0" xfId="66" applyFill="1" applyBorder="1" applyAlignment="1">
      <alignment vertical="top"/>
    </xf>
    <xf numFmtId="0" fontId="0" fillId="3" borderId="0" xfId="0" applyFont="1" applyFill="1" applyBorder="1"/>
    <xf numFmtId="167" fontId="0" fillId="3" borderId="0" xfId="8" applyNumberFormat="1" applyFont="1" applyFill="1" applyBorder="1"/>
    <xf numFmtId="0" fontId="0" fillId="3" borderId="0" xfId="0" applyFont="1" applyFill="1" applyBorder="1" applyAlignment="1">
      <alignment horizontal="left"/>
    </xf>
    <xf numFmtId="167" fontId="0" fillId="3" borderId="0" xfId="0" applyNumberFormat="1" applyFont="1" applyFill="1" applyBorder="1"/>
    <xf numFmtId="0" fontId="0" fillId="3" borderId="0" xfId="8" applyFont="1" applyFill="1" applyBorder="1" applyAlignment="1">
      <alignment vertical="top"/>
    </xf>
    <xf numFmtId="0" fontId="48" fillId="3" borderId="18" xfId="68" applyFill="1" applyBorder="1" applyAlignment="1">
      <alignment horizontal="center" vertical="center"/>
    </xf>
    <xf numFmtId="0" fontId="48" fillId="3" borderId="13" xfId="68" applyFill="1" applyBorder="1" applyAlignment="1">
      <alignment horizontal="center" vertical="center"/>
    </xf>
    <xf numFmtId="0" fontId="1" fillId="3" borderId="14" xfId="0" applyFont="1" applyFill="1" applyBorder="1" applyAlignment="1">
      <alignment horizontal="left"/>
    </xf>
    <xf numFmtId="0" fontId="1" fillId="3" borderId="14" xfId="0" applyFont="1" applyFill="1" applyBorder="1"/>
    <xf numFmtId="167" fontId="1" fillId="3" borderId="14" xfId="0" applyNumberFormat="1" applyFont="1" applyFill="1" applyBorder="1"/>
    <xf numFmtId="0" fontId="1" fillId="3" borderId="19" xfId="0" applyFont="1" applyFill="1" applyBorder="1"/>
    <xf numFmtId="0" fontId="1" fillId="3" borderId="12" xfId="0" applyFont="1" applyFill="1" applyBorder="1"/>
    <xf numFmtId="0" fontId="1" fillId="3" borderId="13" xfId="0" applyFont="1" applyFill="1" applyBorder="1"/>
    <xf numFmtId="0" fontId="48" fillId="3" borderId="13" xfId="68" applyBorder="1">
      <alignment horizontal="center" vertical="center"/>
    </xf>
    <xf numFmtId="167" fontId="1" fillId="3" borderId="12" xfId="0" applyNumberFormat="1" applyFont="1" applyFill="1" applyBorder="1"/>
    <xf numFmtId="167" fontId="1" fillId="3" borderId="13" xfId="0" applyNumberFormat="1" applyFont="1" applyFill="1" applyBorder="1"/>
    <xf numFmtId="0" fontId="0" fillId="3" borderId="14" xfId="0" applyFont="1" applyFill="1" applyBorder="1" applyAlignment="1">
      <alignment horizontal="left"/>
    </xf>
    <xf numFmtId="0" fontId="0" fillId="3" borderId="14" xfId="0" applyFont="1" applyFill="1" applyBorder="1"/>
    <xf numFmtId="167" fontId="0" fillId="3" borderId="14" xfId="8" applyNumberFormat="1" applyFont="1" applyFill="1" applyBorder="1"/>
    <xf numFmtId="0" fontId="0" fillId="3" borderId="12" xfId="0" applyFont="1" applyFill="1" applyBorder="1"/>
    <xf numFmtId="0" fontId="0" fillId="3" borderId="13" xfId="0" applyFont="1" applyFill="1" applyBorder="1"/>
    <xf numFmtId="167" fontId="0" fillId="3" borderId="12" xfId="0" applyNumberFormat="1" applyFont="1" applyFill="1" applyBorder="1"/>
    <xf numFmtId="167" fontId="0" fillId="3" borderId="14" xfId="0" applyNumberFormat="1" applyFont="1" applyFill="1" applyBorder="1"/>
    <xf numFmtId="167" fontId="0" fillId="3" borderId="13" xfId="0" applyNumberFormat="1" applyFont="1" applyFill="1" applyBorder="1"/>
    <xf numFmtId="0" fontId="48" fillId="3" borderId="14" xfId="69" applyFill="1" applyBorder="1">
      <alignment vertical="center"/>
    </xf>
    <xf numFmtId="0" fontId="48" fillId="3" borderId="14" xfId="69" quotePrefix="1" applyFill="1" applyBorder="1" applyAlignment="1">
      <alignment horizontal="right" vertical="center"/>
    </xf>
    <xf numFmtId="0" fontId="48" fillId="3" borderId="13" xfId="69" applyFill="1" applyBorder="1">
      <alignment vertical="center"/>
    </xf>
    <xf numFmtId="2" fontId="48" fillId="3" borderId="17" xfId="69" applyNumberFormat="1" applyFill="1" applyBorder="1">
      <alignment vertical="center"/>
    </xf>
    <xf numFmtId="167" fontId="0" fillId="3" borderId="16" xfId="0" applyNumberFormat="1" applyFill="1" applyBorder="1"/>
    <xf numFmtId="167" fontId="0" fillId="3" borderId="19" xfId="0" applyNumberFormat="1" applyFill="1" applyBorder="1"/>
    <xf numFmtId="167" fontId="0" fillId="3" borderId="0" xfId="0" applyNumberFormat="1" applyFill="1" applyBorder="1"/>
    <xf numFmtId="167" fontId="0" fillId="3" borderId="12" xfId="0" applyNumberFormat="1" applyFill="1" applyBorder="1"/>
    <xf numFmtId="0" fontId="1" fillId="3" borderId="21" xfId="8" quotePrefix="1" applyFill="1" applyBorder="1" applyAlignment="1">
      <alignment horizontal="right"/>
    </xf>
    <xf numFmtId="0" fontId="1" fillId="3" borderId="0" xfId="8" applyFill="1" applyBorder="1" applyAlignment="1">
      <alignment horizontal="right"/>
    </xf>
    <xf numFmtId="0" fontId="1" fillId="3" borderId="12" xfId="8" applyFill="1" applyBorder="1" applyAlignment="1">
      <alignment horizontal="right"/>
    </xf>
    <xf numFmtId="0" fontId="1" fillId="3" borderId="21" xfId="8" applyFill="1" applyBorder="1" applyAlignment="1">
      <alignment horizontal="right"/>
    </xf>
    <xf numFmtId="167" fontId="48" fillId="3" borderId="17" xfId="69" applyNumberFormat="1" applyFill="1" applyBorder="1">
      <alignment vertical="center"/>
    </xf>
    <xf numFmtId="167" fontId="48" fillId="3" borderId="18" xfId="69" applyNumberFormat="1" applyFill="1" applyBorder="1">
      <alignment vertical="center"/>
    </xf>
    <xf numFmtId="0" fontId="50" fillId="3" borderId="0" xfId="70" applyFill="1" applyBorder="1">
      <alignment vertical="center"/>
    </xf>
    <xf numFmtId="0" fontId="0" fillId="3" borderId="12" xfId="0" applyFill="1" applyBorder="1"/>
    <xf numFmtId="0" fontId="6" fillId="3" borderId="0" xfId="8" applyFont="1" applyFill="1" applyBorder="1" applyAlignment="1">
      <alignment horizontal="right"/>
    </xf>
    <xf numFmtId="167" fontId="48" fillId="3" borderId="22" xfId="69" applyNumberFormat="1" applyFill="1" applyBorder="1">
      <alignment vertical="center"/>
    </xf>
    <xf numFmtId="0" fontId="48" fillId="3" borderId="15" xfId="68" applyBorder="1">
      <alignment horizontal="center" vertical="center"/>
    </xf>
    <xf numFmtId="0" fontId="0" fillId="3" borderId="16" xfId="8" applyFont="1" applyFill="1" applyBorder="1" applyAlignment="1">
      <alignment vertical="top"/>
    </xf>
    <xf numFmtId="0" fontId="1" fillId="3" borderId="16" xfId="8" applyFill="1" applyBorder="1"/>
    <xf numFmtId="0" fontId="0" fillId="0" borderId="0" xfId="0" applyFont="1" applyBorder="1"/>
    <xf numFmtId="0" fontId="0" fillId="0" borderId="12" xfId="0" applyFont="1" applyBorder="1"/>
    <xf numFmtId="167" fontId="0" fillId="3" borderId="16" xfId="8" applyNumberFormat="1" applyFont="1" applyFill="1" applyBorder="1"/>
    <xf numFmtId="167" fontId="0" fillId="3" borderId="21" xfId="8" applyNumberFormat="1" applyFont="1" applyFill="1" applyBorder="1"/>
    <xf numFmtId="167" fontId="0" fillId="3" borderId="15" xfId="8" applyNumberFormat="1" applyFont="1" applyFill="1" applyBorder="1"/>
    <xf numFmtId="167" fontId="1" fillId="3" borderId="15" xfId="8" quotePrefix="1" applyNumberFormat="1" applyFill="1" applyBorder="1" applyAlignment="1">
      <alignment horizontal="right"/>
    </xf>
    <xf numFmtId="167" fontId="1" fillId="3" borderId="14" xfId="8" applyNumberFormat="1" applyFill="1" applyBorder="1" applyAlignment="1">
      <alignment horizontal="right"/>
    </xf>
    <xf numFmtId="0" fontId="0" fillId="3" borderId="0" xfId="0" applyFill="1" applyAlignment="1">
      <alignment horizontal="left" vertical="top"/>
    </xf>
    <xf numFmtId="0" fontId="1" fillId="3" borderId="14" xfId="8" quotePrefix="1" applyFill="1" applyBorder="1" applyAlignment="1">
      <alignment horizontal="right"/>
    </xf>
    <xf numFmtId="0" fontId="1" fillId="3" borderId="0" xfId="8" quotePrefix="1" applyFill="1"/>
    <xf numFmtId="0" fontId="1" fillId="3" borderId="15" xfId="8" applyFill="1" applyBorder="1"/>
    <xf numFmtId="0" fontId="0" fillId="3" borderId="16" xfId="0" applyFont="1" applyFill="1" applyBorder="1" applyAlignment="1">
      <alignment horizontal="left"/>
    </xf>
    <xf numFmtId="0" fontId="0" fillId="3" borderId="16" xfId="8" applyFont="1" applyFill="1" applyBorder="1"/>
    <xf numFmtId="0" fontId="0" fillId="3" borderId="19" xfId="8" applyFont="1" applyFill="1" applyBorder="1"/>
    <xf numFmtId="167" fontId="0" fillId="3" borderId="21" xfId="0" applyNumberFormat="1" applyFont="1" applyFill="1" applyBorder="1"/>
    <xf numFmtId="0" fontId="0" fillId="3" borderId="0" xfId="8" applyFont="1" applyFill="1" applyBorder="1"/>
    <xf numFmtId="0" fontId="0" fillId="3" borderId="12" xfId="8" applyFont="1" applyFill="1" applyBorder="1"/>
    <xf numFmtId="0" fontId="0" fillId="3" borderId="14" xfId="8" applyFont="1" applyFill="1" applyBorder="1"/>
    <xf numFmtId="0" fontId="0" fillId="3" borderId="13" xfId="8" applyFont="1" applyFill="1" applyBorder="1"/>
    <xf numFmtId="167" fontId="0" fillId="3" borderId="15" xfId="0" applyNumberFormat="1" applyFont="1" applyFill="1" applyBorder="1"/>
    <xf numFmtId="0" fontId="1" fillId="3" borderId="0" xfId="8" applyFont="1" applyFill="1" applyBorder="1"/>
    <xf numFmtId="0" fontId="1" fillId="3" borderId="12" xfId="8" applyFont="1" applyFill="1" applyBorder="1"/>
    <xf numFmtId="167" fontId="1" fillId="3" borderId="0" xfId="0" applyNumberFormat="1" applyFont="1" applyFill="1"/>
    <xf numFmtId="0" fontId="1" fillId="3" borderId="21" xfId="8" applyFont="1" applyFill="1" applyBorder="1"/>
    <xf numFmtId="0" fontId="48" fillId="4" borderId="16" xfId="69" applyFont="1">
      <alignment vertical="center"/>
    </xf>
    <xf numFmtId="167" fontId="48" fillId="4" borderId="16" xfId="69" applyNumberFormat="1" applyFont="1">
      <alignment vertical="center"/>
    </xf>
    <xf numFmtId="0" fontId="1" fillId="3" borderId="14" xfId="8" applyFont="1" applyFill="1" applyBorder="1"/>
    <xf numFmtId="0" fontId="1" fillId="3" borderId="13" xfId="8" applyFont="1" applyFill="1" applyBorder="1"/>
    <xf numFmtId="0" fontId="1" fillId="3" borderId="0" xfId="8" quotePrefix="1" applyFont="1" applyFill="1" applyBorder="1" applyAlignment="1">
      <alignment horizontal="right"/>
    </xf>
    <xf numFmtId="0" fontId="1" fillId="3" borderId="0" xfId="8" applyFont="1" applyFill="1" applyBorder="1" applyAlignment="1">
      <alignment horizontal="right"/>
    </xf>
    <xf numFmtId="0" fontId="1" fillId="3" borderId="14" xfId="8" quotePrefix="1" applyFont="1" applyFill="1" applyBorder="1" applyAlignment="1">
      <alignment horizontal="right"/>
    </xf>
    <xf numFmtId="0" fontId="1" fillId="3" borderId="14" xfId="8" applyFont="1" applyFill="1" applyBorder="1" applyAlignment="1">
      <alignment horizontal="right"/>
    </xf>
    <xf numFmtId="0" fontId="1" fillId="3" borderId="15" xfId="8" applyFont="1" applyFill="1" applyBorder="1"/>
    <xf numFmtId="167" fontId="1" fillId="3" borderId="19" xfId="8" applyNumberFormat="1" applyFill="1" applyBorder="1"/>
    <xf numFmtId="2" fontId="0" fillId="3" borderId="16" xfId="8" applyNumberFormat="1" applyFont="1" applyFill="1" applyBorder="1"/>
    <xf numFmtId="2" fontId="0" fillId="3" borderId="0" xfId="8" applyNumberFormat="1" applyFont="1" applyFill="1" applyBorder="1"/>
    <xf numFmtId="2" fontId="0" fillId="3" borderId="14" xfId="8" applyNumberFormat="1" applyFont="1" applyFill="1" applyBorder="1"/>
    <xf numFmtId="0" fontId="0" fillId="3" borderId="24" xfId="0" applyFont="1" applyFill="1" applyBorder="1"/>
    <xf numFmtId="0" fontId="0" fillId="3" borderId="23" xfId="0" applyFont="1" applyFill="1" applyBorder="1"/>
    <xf numFmtId="167" fontId="1" fillId="3" borderId="21" xfId="8" applyNumberFormat="1" applyFont="1" applyFill="1" applyBorder="1"/>
    <xf numFmtId="167" fontId="1" fillId="3" borderId="0" xfId="8" applyNumberFormat="1" applyFont="1" applyFill="1" applyBorder="1"/>
    <xf numFmtId="167" fontId="1" fillId="3" borderId="12" xfId="8" applyNumberFormat="1" applyFont="1" applyFill="1" applyBorder="1"/>
    <xf numFmtId="167" fontId="1" fillId="3" borderId="21" xfId="0" applyNumberFormat="1" applyFont="1" applyFill="1" applyBorder="1"/>
    <xf numFmtId="167" fontId="1" fillId="3" borderId="21" xfId="0" quotePrefix="1" applyNumberFormat="1" applyFont="1" applyFill="1" applyBorder="1" applyAlignment="1">
      <alignment horizontal="right"/>
    </xf>
    <xf numFmtId="167" fontId="1" fillId="3" borderId="0" xfId="0" applyNumberFormat="1" applyFont="1" applyFill="1" applyBorder="1" applyAlignment="1">
      <alignment horizontal="right"/>
    </xf>
    <xf numFmtId="167" fontId="1" fillId="3" borderId="12" xfId="0" applyNumberFormat="1" applyFont="1" applyFill="1" applyBorder="1" applyAlignment="1">
      <alignment horizontal="right"/>
    </xf>
    <xf numFmtId="0" fontId="1" fillId="3" borderId="0" xfId="8" applyFont="1" applyFill="1" applyAlignment="1">
      <alignment horizontal="left"/>
    </xf>
    <xf numFmtId="0" fontId="1" fillId="3" borderId="0" xfId="8" applyFont="1" applyFill="1" applyBorder="1" applyAlignment="1">
      <alignment horizontal="left"/>
    </xf>
    <xf numFmtId="167" fontId="1" fillId="3" borderId="15" xfId="0" quotePrefix="1" applyNumberFormat="1" applyFont="1" applyFill="1" applyBorder="1" applyAlignment="1">
      <alignment horizontal="right"/>
    </xf>
    <xf numFmtId="167" fontId="1" fillId="3" borderId="14" xfId="0" applyNumberFormat="1" applyFont="1" applyFill="1" applyBorder="1" applyAlignment="1">
      <alignment horizontal="right"/>
    </xf>
    <xf numFmtId="167" fontId="1" fillId="3" borderId="13" xfId="0" applyNumberFormat="1" applyFont="1" applyFill="1" applyBorder="1" applyAlignment="1">
      <alignment horizontal="right"/>
    </xf>
    <xf numFmtId="0" fontId="1" fillId="3" borderId="14" xfId="8" applyFont="1" applyFill="1" applyBorder="1" applyAlignment="1">
      <alignment horizontal="left"/>
    </xf>
    <xf numFmtId="0" fontId="48" fillId="3" borderId="14" xfId="68" applyFill="1" applyBorder="1">
      <alignment horizontal="center" vertical="center"/>
    </xf>
    <xf numFmtId="0" fontId="0" fillId="3" borderId="0" xfId="0" applyFont="1" applyFill="1" applyAlignment="1">
      <alignment horizontal="left"/>
    </xf>
    <xf numFmtId="167" fontId="0" fillId="3" borderId="0" xfId="0" applyNumberFormat="1" applyFont="1" applyFill="1"/>
    <xf numFmtId="0" fontId="48" fillId="3" borderId="14" xfId="68" applyFill="1" applyAlignment="1">
      <alignment horizontal="left" vertical="center"/>
    </xf>
    <xf numFmtId="0" fontId="0" fillId="3" borderId="0" xfId="0" applyFont="1" applyFill="1" applyAlignment="1"/>
    <xf numFmtId="0" fontId="0" fillId="3" borderId="0" xfId="0" applyFont="1" applyFill="1"/>
    <xf numFmtId="0" fontId="0" fillId="3" borderId="0" xfId="0" quotePrefix="1" applyFont="1" applyFill="1" applyAlignment="1">
      <alignment horizontal="right"/>
    </xf>
    <xf numFmtId="0" fontId="0" fillId="3" borderId="14" xfId="0" applyFont="1" applyFill="1" applyBorder="1" applyAlignment="1"/>
    <xf numFmtId="0" fontId="52" fillId="3" borderId="0" xfId="66" applyFill="1" applyAlignment="1">
      <alignment vertical="top" wrapText="1"/>
    </xf>
    <xf numFmtId="167" fontId="0" fillId="3" borderId="12" xfId="8" applyNumberFormat="1" applyFont="1" applyFill="1" applyBorder="1"/>
    <xf numFmtId="0" fontId="0" fillId="3" borderId="14" xfId="8" quotePrefix="1" applyFont="1" applyFill="1" applyBorder="1"/>
    <xf numFmtId="0" fontId="0" fillId="3" borderId="13" xfId="8" quotePrefix="1" applyFont="1" applyFill="1" applyBorder="1"/>
    <xf numFmtId="167" fontId="0" fillId="3" borderId="13" xfId="8" applyNumberFormat="1" applyFont="1" applyFill="1" applyBorder="1"/>
    <xf numFmtId="0" fontId="48" fillId="3" borderId="14" xfId="68" applyFont="1" applyFill="1" applyBorder="1" applyAlignment="1">
      <alignment horizontal="center" vertical="center" wrapText="1"/>
    </xf>
    <xf numFmtId="0" fontId="48" fillId="3" borderId="13" xfId="68" applyFont="1" applyFill="1" applyBorder="1" applyAlignment="1">
      <alignment horizontal="center" vertical="center" wrapText="1"/>
    </xf>
    <xf numFmtId="0" fontId="48" fillId="3" borderId="15" xfId="68" applyFont="1" applyFill="1" applyBorder="1" applyAlignment="1">
      <alignment horizontal="center" vertical="center" wrapText="1"/>
    </xf>
    <xf numFmtId="0" fontId="48" fillId="0" borderId="17" xfId="69" applyFont="1" applyFill="1" applyBorder="1">
      <alignment vertical="center"/>
    </xf>
    <xf numFmtId="0" fontId="48" fillId="0" borderId="18" xfId="69" applyFont="1" applyFill="1" applyBorder="1">
      <alignment vertical="center"/>
    </xf>
    <xf numFmtId="167" fontId="48" fillId="0" borderId="17" xfId="69" applyNumberFormat="1" applyFont="1" applyFill="1" applyBorder="1">
      <alignment vertical="center"/>
    </xf>
    <xf numFmtId="0" fontId="0" fillId="0" borderId="0" xfId="0" applyFont="1" applyAlignment="1">
      <alignment horizontal="left"/>
    </xf>
    <xf numFmtId="167" fontId="0" fillId="0" borderId="0" xfId="0" applyNumberFormat="1" applyFont="1"/>
    <xf numFmtId="0" fontId="0" fillId="0" borderId="0" xfId="8" applyFont="1"/>
    <xf numFmtId="167" fontId="0" fillId="0" borderId="0" xfId="0" quotePrefix="1" applyNumberFormat="1" applyFont="1" applyAlignment="1">
      <alignment horizontal="right"/>
    </xf>
    <xf numFmtId="0" fontId="1" fillId="3" borderId="0" xfId="8" applyFont="1" applyFill="1"/>
    <xf numFmtId="167" fontId="1" fillId="3" borderId="0" xfId="0" quotePrefix="1" applyNumberFormat="1" applyFont="1" applyFill="1" applyAlignment="1">
      <alignment horizontal="right"/>
    </xf>
    <xf numFmtId="167" fontId="1" fillId="3" borderId="14" xfId="0" quotePrefix="1" applyNumberFormat="1" applyFont="1" applyFill="1" applyBorder="1" applyAlignment="1">
      <alignment horizontal="right"/>
    </xf>
    <xf numFmtId="0" fontId="1" fillId="3" borderId="21" xfId="8" quotePrefix="1" applyFont="1" applyFill="1" applyBorder="1" applyAlignment="1">
      <alignment horizontal="right"/>
    </xf>
    <xf numFmtId="0" fontId="1" fillId="3" borderId="12" xfId="8" applyFont="1" applyFill="1" applyBorder="1" applyAlignment="1">
      <alignment horizontal="right"/>
    </xf>
    <xf numFmtId="0" fontId="48" fillId="3" borderId="17" xfId="69" applyFont="1" applyFill="1" applyBorder="1">
      <alignment vertical="center"/>
    </xf>
    <xf numFmtId="0" fontId="48" fillId="3" borderId="18" xfId="69" applyFont="1" applyFill="1" applyBorder="1">
      <alignment vertical="center"/>
    </xf>
    <xf numFmtId="167" fontId="48" fillId="3" borderId="22" xfId="69" applyNumberFormat="1" applyFont="1" applyFill="1" applyBorder="1">
      <alignment vertical="center"/>
    </xf>
    <xf numFmtId="167" fontId="48" fillId="3" borderId="17" xfId="69" applyNumberFormat="1" applyFont="1" applyFill="1" applyBorder="1">
      <alignment vertical="center"/>
    </xf>
    <xf numFmtId="167" fontId="48" fillId="3" borderId="18" xfId="69" applyNumberFormat="1" applyFont="1" applyFill="1" applyBorder="1">
      <alignment vertical="center"/>
    </xf>
    <xf numFmtId="167" fontId="1" fillId="3" borderId="0" xfId="0" applyNumberFormat="1" applyFont="1" applyFill="1" applyAlignment="1">
      <alignment horizontal="right"/>
    </xf>
    <xf numFmtId="0" fontId="48" fillId="3" borderId="17" xfId="68" applyBorder="1" applyAlignment="1">
      <alignment horizontal="left" vertical="center" wrapText="1"/>
    </xf>
    <xf numFmtId="0" fontId="48" fillId="4" borderId="16" xfId="69" applyFont="1" applyAlignment="1">
      <alignment vertical="center"/>
    </xf>
    <xf numFmtId="0" fontId="46" fillId="3" borderId="0" xfId="53" applyFont="1" applyFill="1" applyBorder="1" applyAlignment="1">
      <alignment vertical="top"/>
    </xf>
    <xf numFmtId="0" fontId="1" fillId="3" borderId="14" xfId="0" applyFont="1" applyFill="1" applyBorder="1" applyAlignment="1">
      <alignment vertical="top"/>
    </xf>
    <xf numFmtId="0" fontId="46" fillId="3" borderId="16" xfId="53" applyFont="1" applyFill="1" applyBorder="1" applyAlignment="1">
      <alignment vertical="top"/>
    </xf>
    <xf numFmtId="0" fontId="1" fillId="3" borderId="0" xfId="0" applyFont="1" applyFill="1" applyBorder="1" applyAlignment="1">
      <alignment vertical="top"/>
    </xf>
    <xf numFmtId="0" fontId="46" fillId="3" borderId="0" xfId="53" applyFont="1" applyFill="1" applyAlignment="1">
      <alignment vertical="top"/>
    </xf>
    <xf numFmtId="0" fontId="1" fillId="3" borderId="0" xfId="0" applyFont="1" applyFill="1" applyAlignment="1">
      <alignment vertical="top"/>
    </xf>
    <xf numFmtId="0" fontId="0" fillId="3" borderId="0" xfId="0" applyFont="1" applyFill="1" applyBorder="1" applyAlignment="1">
      <alignment vertical="top" wrapText="1"/>
    </xf>
    <xf numFmtId="0" fontId="0" fillId="3" borderId="14" xfId="0" applyFont="1" applyFill="1" applyBorder="1" applyAlignment="1">
      <alignment vertical="top" wrapText="1"/>
    </xf>
    <xf numFmtId="0" fontId="0" fillId="3" borderId="16" xfId="0" applyFont="1" applyFill="1" applyBorder="1" applyAlignment="1">
      <alignment vertical="top" wrapText="1"/>
    </xf>
    <xf numFmtId="0" fontId="0" fillId="3" borderId="0" xfId="0" applyFont="1" applyFill="1" applyAlignment="1">
      <alignment vertical="top" wrapText="1"/>
    </xf>
    <xf numFmtId="0" fontId="48" fillId="4" borderId="16" xfId="69" applyFont="1" applyAlignment="1">
      <alignment vertical="top"/>
    </xf>
    <xf numFmtId="0" fontId="0" fillId="0" borderId="0" xfId="0" applyAlignment="1">
      <alignment horizontal="left"/>
    </xf>
    <xf numFmtId="1" fontId="0" fillId="3" borderId="0" xfId="0" applyNumberFormat="1" applyFill="1"/>
    <xf numFmtId="0" fontId="46" fillId="3" borderId="0" xfId="53" applyFont="1" applyFill="1"/>
    <xf numFmtId="0" fontId="48" fillId="4" borderId="16" xfId="69">
      <alignment vertical="center"/>
    </xf>
    <xf numFmtId="0" fontId="48" fillId="3" borderId="17" xfId="68" applyBorder="1" applyAlignment="1">
      <alignment horizontal="center" vertical="center" wrapText="1"/>
    </xf>
    <xf numFmtId="0" fontId="48" fillId="3" borderId="17" xfId="68" applyBorder="1" applyAlignment="1">
      <alignment horizontal="left" vertical="center" wrapText="1"/>
    </xf>
    <xf numFmtId="0" fontId="48" fillId="3" borderId="14" xfId="68" applyFont="1" applyBorder="1">
      <alignment horizontal="center" vertical="center"/>
    </xf>
    <xf numFmtId="0" fontId="48" fillId="3" borderId="13" xfId="68" applyFont="1" applyBorder="1">
      <alignment horizontal="center" vertical="center"/>
    </xf>
    <xf numFmtId="0" fontId="48" fillId="3" borderId="15" xfId="68" applyFont="1" applyBorder="1">
      <alignment horizontal="center" vertical="center"/>
    </xf>
    <xf numFmtId="0" fontId="48" fillId="4" borderId="16" xfId="69">
      <alignment vertical="center"/>
    </xf>
    <xf numFmtId="0" fontId="48" fillId="3" borderId="14" xfId="68" applyFill="1" applyBorder="1" applyAlignment="1">
      <alignment horizontal="center" vertical="center"/>
    </xf>
    <xf numFmtId="0" fontId="48" fillId="3" borderId="13" xfId="68" applyFill="1" applyBorder="1" applyAlignment="1">
      <alignment horizontal="center" vertical="center"/>
    </xf>
    <xf numFmtId="0" fontId="48" fillId="3" borderId="18" xfId="68" applyFill="1" applyBorder="1">
      <alignment horizontal="center" vertical="center"/>
    </xf>
    <xf numFmtId="0" fontId="0" fillId="3" borderId="14" xfId="8" applyFont="1" applyFill="1" applyBorder="1" applyAlignment="1">
      <alignment horizontal="left"/>
    </xf>
    <xf numFmtId="1" fontId="0" fillId="3" borderId="0" xfId="0" applyNumberFormat="1" applyFont="1" applyFill="1" applyBorder="1"/>
    <xf numFmtId="1" fontId="0" fillId="3" borderId="14" xfId="0" applyNumberFormat="1" applyFont="1" applyFill="1" applyBorder="1"/>
    <xf numFmtId="1" fontId="1" fillId="3" borderId="0" xfId="8" applyNumberFormat="1" applyFill="1" applyBorder="1"/>
    <xf numFmtId="1" fontId="1" fillId="3" borderId="0" xfId="8" applyNumberFormat="1" applyFill="1" applyBorder="1" applyAlignment="1">
      <alignment horizontal="right"/>
    </xf>
    <xf numFmtId="1" fontId="48" fillId="3" borderId="17" xfId="69" applyNumberFormat="1" applyFill="1" applyBorder="1">
      <alignment vertical="center"/>
    </xf>
    <xf numFmtId="0" fontId="1" fillId="3" borderId="0" xfId="8" applyFill="1" applyAlignment="1">
      <alignment wrapText="1"/>
    </xf>
    <xf numFmtId="0" fontId="0" fillId="3" borderId="0" xfId="0" applyFill="1" applyAlignment="1">
      <alignment wrapText="1"/>
    </xf>
    <xf numFmtId="0" fontId="0" fillId="3" borderId="21" xfId="8" quotePrefix="1" applyFont="1" applyFill="1" applyBorder="1" applyAlignment="1">
      <alignment horizontal="right"/>
    </xf>
    <xf numFmtId="0" fontId="0" fillId="3" borderId="0" xfId="8" applyFont="1" applyFill="1" applyBorder="1" applyAlignment="1">
      <alignment horizontal="right"/>
    </xf>
    <xf numFmtId="0" fontId="0" fillId="3" borderId="14" xfId="8" quotePrefix="1" applyFont="1" applyFill="1" applyBorder="1" applyAlignment="1">
      <alignment horizontal="right"/>
    </xf>
    <xf numFmtId="0" fontId="0" fillId="3" borderId="14" xfId="8" applyFont="1" applyFill="1" applyBorder="1" applyAlignment="1">
      <alignment horizontal="right"/>
    </xf>
    <xf numFmtId="167" fontId="48" fillId="4" borderId="16" xfId="69" quotePrefix="1" applyNumberFormat="1" applyFont="1">
      <alignment vertical="center"/>
    </xf>
    <xf numFmtId="167" fontId="48" fillId="4" borderId="17" xfId="69" applyNumberFormat="1" applyFont="1" applyBorder="1">
      <alignment vertical="center"/>
    </xf>
    <xf numFmtId="0" fontId="48" fillId="4" borderId="16" xfId="69" applyFont="1" applyBorder="1">
      <alignment vertical="center"/>
    </xf>
    <xf numFmtId="0" fontId="48" fillId="4" borderId="19" xfId="69" applyFont="1" applyBorder="1">
      <alignment vertical="center"/>
    </xf>
    <xf numFmtId="0" fontId="48" fillId="4" borderId="17" xfId="69" applyFont="1" applyBorder="1">
      <alignment vertical="center"/>
    </xf>
    <xf numFmtId="0" fontId="48" fillId="4" borderId="18" xfId="69" applyFont="1" applyBorder="1">
      <alignment vertical="center"/>
    </xf>
    <xf numFmtId="0" fontId="48" fillId="3" borderId="14" xfId="68" applyFont="1" applyBorder="1" applyAlignment="1">
      <alignment horizontal="center" vertical="center" wrapText="1"/>
    </xf>
    <xf numFmtId="0" fontId="48" fillId="3" borderId="13" xfId="68" applyFont="1" applyBorder="1" applyAlignment="1">
      <alignment horizontal="center" vertical="center" wrapText="1"/>
    </xf>
    <xf numFmtId="0" fontId="48" fillId="3" borderId="15" xfId="68" applyFont="1" applyBorder="1" applyAlignment="1">
      <alignment horizontal="center" vertical="center" wrapText="1"/>
    </xf>
    <xf numFmtId="2" fontId="0" fillId="3" borderId="0" xfId="0" applyNumberFormat="1" applyFont="1" applyFill="1" applyBorder="1" applyAlignment="1">
      <alignment horizontal="right"/>
    </xf>
    <xf numFmtId="167" fontId="1" fillId="3" borderId="0" xfId="8" applyNumberFormat="1" applyFont="1" applyFill="1"/>
    <xf numFmtId="0" fontId="1" fillId="0" borderId="0" xfId="8" applyFont="1"/>
    <xf numFmtId="0" fontId="1" fillId="0" borderId="0" xfId="8" applyFont="1" applyBorder="1"/>
    <xf numFmtId="0" fontId="1" fillId="0" borderId="0" xfId="8" quotePrefix="1" applyFont="1" applyBorder="1"/>
    <xf numFmtId="0" fontId="1" fillId="0" borderId="14" xfId="8" quotePrefix="1" applyFont="1" applyBorder="1"/>
    <xf numFmtId="0" fontId="46" fillId="3" borderId="14" xfId="53" applyFont="1" applyFill="1" applyBorder="1" applyAlignment="1">
      <alignment vertical="top"/>
    </xf>
    <xf numFmtId="0" fontId="48" fillId="3" borderId="17" xfId="68" applyBorder="1" applyAlignment="1">
      <alignment horizontal="center" vertical="center" wrapText="1"/>
    </xf>
    <xf numFmtId="0" fontId="48" fillId="3" borderId="18" xfId="68" applyBorder="1" applyAlignment="1">
      <alignment horizontal="center" vertical="center" wrapText="1"/>
    </xf>
    <xf numFmtId="0" fontId="48" fillId="3" borderId="17" xfId="68" applyBorder="1" applyAlignment="1">
      <alignment horizontal="left" vertical="center" wrapText="1"/>
    </xf>
    <xf numFmtId="0" fontId="48" fillId="3" borderId="18" xfId="68" applyFill="1" applyBorder="1" applyAlignment="1">
      <alignment horizontal="center" vertical="center" wrapText="1"/>
    </xf>
    <xf numFmtId="0" fontId="48" fillId="3" borderId="14" xfId="68" applyBorder="1" applyAlignment="1">
      <alignment horizontal="center" vertical="center" wrapText="1"/>
    </xf>
    <xf numFmtId="0" fontId="48" fillId="4" borderId="16" xfId="69">
      <alignment vertical="center"/>
    </xf>
    <xf numFmtId="0" fontId="48" fillId="3" borderId="14" xfId="68" applyFill="1" applyBorder="1" applyAlignment="1">
      <alignment horizontal="center" vertical="center" wrapText="1"/>
    </xf>
    <xf numFmtId="0" fontId="48" fillId="3" borderId="0" xfId="68" applyFill="1" applyBorder="1" applyAlignment="1">
      <alignment horizontal="center" vertical="center" wrapText="1"/>
    </xf>
    <xf numFmtId="0" fontId="1" fillId="3" borderId="0" xfId="8" applyFill="1" applyAlignment="1">
      <alignment horizontal="left" vertical="top" wrapText="1"/>
    </xf>
    <xf numFmtId="0" fontId="48" fillId="4" borderId="16" xfId="69">
      <alignment vertical="center"/>
    </xf>
    <xf numFmtId="0" fontId="46" fillId="3" borderId="0" xfId="53" applyFont="1" applyFill="1" applyAlignment="1">
      <alignment vertical="top" wrapText="1"/>
    </xf>
    <xf numFmtId="0" fontId="52" fillId="3" borderId="14" xfId="8" applyFont="1" applyFill="1" applyBorder="1" applyAlignment="1">
      <alignment horizontal="left" vertical="top"/>
    </xf>
    <xf numFmtId="0" fontId="1" fillId="3" borderId="14" xfId="8" applyFill="1" applyBorder="1" applyAlignment="1">
      <alignment horizontal="left" vertical="top" wrapText="1"/>
    </xf>
    <xf numFmtId="0" fontId="46" fillId="3" borderId="0" xfId="53" applyFill="1" applyAlignment="1">
      <alignment horizontal="left" vertical="top"/>
    </xf>
    <xf numFmtId="0" fontId="48" fillId="3" borderId="14" xfId="68" applyAlignment="1">
      <alignment vertical="center"/>
    </xf>
    <xf numFmtId="0" fontId="46" fillId="3" borderId="0" xfId="53" applyFill="1" applyBorder="1" applyAlignment="1">
      <alignment vertical="top"/>
    </xf>
    <xf numFmtId="0" fontId="6" fillId="3" borderId="14" xfId="0" applyFont="1" applyFill="1" applyBorder="1" applyAlignment="1">
      <alignment vertical="top"/>
    </xf>
    <xf numFmtId="0" fontId="46" fillId="3" borderId="16" xfId="53" applyFill="1" applyBorder="1" applyAlignment="1">
      <alignment vertical="top"/>
    </xf>
    <xf numFmtId="0" fontId="6" fillId="3" borderId="0" xfId="0" applyFont="1" applyFill="1" applyAlignment="1">
      <alignment vertical="top"/>
    </xf>
    <xf numFmtId="0" fontId="46" fillId="3" borderId="14" xfId="53" applyFill="1" applyBorder="1" applyAlignment="1">
      <alignment vertical="top"/>
    </xf>
    <xf numFmtId="0" fontId="46" fillId="3" borderId="17" xfId="53" applyFill="1" applyBorder="1" applyAlignment="1">
      <alignment vertical="top"/>
    </xf>
    <xf numFmtId="0" fontId="48" fillId="4" borderId="16" xfId="69" applyAlignment="1">
      <alignment vertical="top"/>
    </xf>
    <xf numFmtId="0" fontId="48" fillId="4" borderId="16" xfId="69" applyAlignment="1">
      <alignment vertical="center"/>
    </xf>
    <xf numFmtId="0" fontId="0" fillId="3" borderId="14" xfId="0" applyFill="1" applyBorder="1" applyAlignment="1">
      <alignment vertical="top"/>
    </xf>
    <xf numFmtId="0" fontId="48" fillId="3" borderId="0" xfId="68" applyBorder="1" applyAlignment="1">
      <alignment horizontal="center" vertical="center" wrapText="1"/>
    </xf>
    <xf numFmtId="0" fontId="48" fillId="3" borderId="17" xfId="68" applyBorder="1" applyAlignment="1">
      <alignment vertical="center"/>
    </xf>
    <xf numFmtId="0" fontId="48" fillId="3" borderId="18" xfId="68" applyBorder="1" applyAlignment="1">
      <alignment vertical="center"/>
    </xf>
    <xf numFmtId="0" fontId="52" fillId="0" borderId="0" xfId="0" applyFont="1"/>
    <xf numFmtId="167" fontId="0" fillId="3" borderId="14" xfId="8" quotePrefix="1" applyNumberFormat="1" applyFont="1" applyFill="1" applyBorder="1" applyAlignment="1">
      <alignment horizontal="right"/>
    </xf>
    <xf numFmtId="167" fontId="0" fillId="3" borderId="14" xfId="8" applyNumberFormat="1" applyFont="1" applyFill="1" applyBorder="1" applyAlignment="1">
      <alignment horizontal="right"/>
    </xf>
    <xf numFmtId="0" fontId="52" fillId="3" borderId="0" xfId="66" applyFont="1" applyFill="1" applyAlignment="1">
      <alignment vertical="top"/>
    </xf>
    <xf numFmtId="0" fontId="1" fillId="3" borderId="0" xfId="8" quotePrefix="1" applyFill="1" applyBorder="1" applyAlignment="1">
      <alignment horizontal="right"/>
    </xf>
    <xf numFmtId="0" fontId="52" fillId="0" borderId="14" xfId="0" applyFont="1" applyBorder="1" applyAlignment="1">
      <alignment horizontal="center"/>
    </xf>
    <xf numFmtId="0" fontId="52" fillId="0" borderId="13" xfId="0" applyFont="1" applyBorder="1" applyAlignment="1">
      <alignment horizontal="center"/>
    </xf>
    <xf numFmtId="0" fontId="0" fillId="0" borderId="12" xfId="0" applyBorder="1"/>
    <xf numFmtId="0" fontId="52" fillId="0" borderId="15" xfId="0" applyFont="1" applyBorder="1" applyAlignment="1">
      <alignment horizontal="center"/>
    </xf>
    <xf numFmtId="0" fontId="52" fillId="0" borderId="17" xfId="0" applyFont="1" applyBorder="1"/>
    <xf numFmtId="0" fontId="0" fillId="0" borderId="0" xfId="0" applyFill="1" applyBorder="1"/>
    <xf numFmtId="0" fontId="52" fillId="0" borderId="18" xfId="0" applyFont="1" applyBorder="1"/>
    <xf numFmtId="167" fontId="0" fillId="0" borderId="21" xfId="0" applyNumberFormat="1" applyBorder="1"/>
    <xf numFmtId="167" fontId="0" fillId="0" borderId="0" xfId="0" applyNumberFormat="1" applyBorder="1"/>
    <xf numFmtId="167" fontId="0" fillId="0" borderId="12" xfId="0" applyNumberFormat="1" applyBorder="1"/>
    <xf numFmtId="167" fontId="0" fillId="0" borderId="21" xfId="0" quotePrefix="1" applyNumberFormat="1" applyBorder="1" applyAlignment="1">
      <alignment horizontal="right"/>
    </xf>
    <xf numFmtId="167" fontId="0" fillId="0" borderId="0" xfId="0" applyNumberFormat="1" applyBorder="1" applyAlignment="1">
      <alignment horizontal="right"/>
    </xf>
    <xf numFmtId="167" fontId="0" fillId="0" borderId="12" xfId="0" applyNumberFormat="1" applyBorder="1" applyAlignment="1">
      <alignment horizontal="right"/>
    </xf>
    <xf numFmtId="167" fontId="52" fillId="0" borderId="22" xfId="0" applyNumberFormat="1" applyFont="1" applyBorder="1"/>
    <xf numFmtId="167" fontId="52" fillId="0" borderId="17" xfId="0" applyNumberFormat="1" applyFont="1" applyBorder="1"/>
    <xf numFmtId="167" fontId="52" fillId="0" borderId="18" xfId="0" applyNumberFormat="1" applyFont="1" applyBorder="1"/>
    <xf numFmtId="0" fontId="48" fillId="3" borderId="14" xfId="68" applyFont="1" applyFill="1" applyAlignment="1">
      <alignment vertical="top"/>
    </xf>
    <xf numFmtId="0" fontId="48" fillId="3" borderId="16" xfId="69" applyFont="1" applyFill="1" applyAlignment="1">
      <alignment vertical="top"/>
    </xf>
    <xf numFmtId="0" fontId="48" fillId="3" borderId="16" xfId="69" applyFont="1" applyFill="1" applyAlignment="1">
      <alignment vertical="center"/>
    </xf>
    <xf numFmtId="0" fontId="1" fillId="0" borderId="0" xfId="39"/>
    <xf numFmtId="1" fontId="0" fillId="3" borderId="0" xfId="8" applyNumberFormat="1" applyFont="1" applyFill="1" applyBorder="1"/>
    <xf numFmtId="1" fontId="0" fillId="3" borderId="14" xfId="8" applyNumberFormat="1" applyFont="1" applyFill="1" applyBorder="1"/>
    <xf numFmtId="0" fontId="0" fillId="0" borderId="0" xfId="39" applyFont="1"/>
    <xf numFmtId="0" fontId="1" fillId="0" borderId="14" xfId="39" applyBorder="1"/>
    <xf numFmtId="0" fontId="1" fillId="0" borderId="12" xfId="39" applyBorder="1"/>
    <xf numFmtId="0" fontId="1" fillId="0" borderId="13" xfId="39" applyBorder="1"/>
    <xf numFmtId="0" fontId="1" fillId="3" borderId="0" xfId="8" applyFont="1" applyFill="1" applyAlignment="1">
      <alignment horizontal="right"/>
    </xf>
    <xf numFmtId="0" fontId="0" fillId="3" borderId="13" xfId="8" applyFont="1" applyFill="1" applyBorder="1" applyAlignment="1">
      <alignment horizontal="right"/>
    </xf>
    <xf numFmtId="0" fontId="0" fillId="3" borderId="0" xfId="8" applyFont="1" applyFill="1" applyAlignment="1">
      <alignment horizontal="left"/>
    </xf>
    <xf numFmtId="167" fontId="0" fillId="3" borderId="0" xfId="0" quotePrefix="1" applyNumberFormat="1" applyFont="1" applyFill="1" applyBorder="1" applyAlignment="1">
      <alignment horizontal="right"/>
    </xf>
    <xf numFmtId="167" fontId="0" fillId="3" borderId="0" xfId="0" applyNumberFormat="1" applyFont="1" applyFill="1" applyBorder="1" applyAlignment="1">
      <alignment horizontal="right"/>
    </xf>
    <xf numFmtId="167" fontId="0" fillId="3" borderId="15" xfId="0" quotePrefix="1" applyNumberFormat="1" applyFont="1" applyFill="1" applyBorder="1" applyAlignment="1">
      <alignment horizontal="right"/>
    </xf>
    <xf numFmtId="167" fontId="0" fillId="3" borderId="14" xfId="0" applyNumberFormat="1" applyFont="1" applyFill="1" applyBorder="1" applyAlignment="1">
      <alignment horizontal="right"/>
    </xf>
    <xf numFmtId="0" fontId="1" fillId="0" borderId="0" xfId="39" applyFill="1" applyBorder="1"/>
    <xf numFmtId="1" fontId="0" fillId="0" borderId="0" xfId="8" applyNumberFormat="1" applyFont="1" applyFill="1" applyBorder="1"/>
    <xf numFmtId="0" fontId="48" fillId="0" borderId="0" xfId="69" applyFont="1" applyFill="1" applyBorder="1">
      <alignment vertical="center"/>
    </xf>
    <xf numFmtId="0" fontId="48" fillId="0" borderId="0" xfId="69" applyFill="1" applyBorder="1">
      <alignment vertical="center"/>
    </xf>
    <xf numFmtId="0" fontId="1" fillId="0" borderId="0" xfId="8" applyFont="1" applyFill="1" applyBorder="1" applyAlignment="1">
      <alignment horizontal="right"/>
    </xf>
    <xf numFmtId="0" fontId="0" fillId="0" borderId="0" xfId="8" applyFont="1" applyFill="1" applyBorder="1" applyAlignment="1">
      <alignment horizontal="right"/>
    </xf>
    <xf numFmtId="0" fontId="1" fillId="3" borderId="13" xfId="8" applyFont="1" applyFill="1" applyBorder="1" applyAlignment="1">
      <alignment horizontal="right"/>
    </xf>
    <xf numFmtId="0" fontId="0" fillId="3" borderId="21" xfId="0" applyFont="1" applyFill="1" applyBorder="1"/>
    <xf numFmtId="0" fontId="0" fillId="3" borderId="15" xfId="0" applyFont="1" applyFill="1" applyBorder="1"/>
    <xf numFmtId="167" fontId="1" fillId="3" borderId="15" xfId="0" applyNumberFormat="1" applyFont="1" applyFill="1" applyBorder="1"/>
    <xf numFmtId="1" fontId="1" fillId="3" borderId="12" xfId="8" applyNumberFormat="1" applyFill="1" applyBorder="1"/>
    <xf numFmtId="1" fontId="1" fillId="3" borderId="13" xfId="8" applyNumberFormat="1" applyFill="1" applyBorder="1"/>
    <xf numFmtId="1" fontId="1" fillId="3" borderId="12" xfId="8" applyNumberFormat="1" applyFont="1" applyFill="1" applyBorder="1"/>
    <xf numFmtId="1" fontId="1" fillId="3" borderId="12" xfId="0" applyNumberFormat="1" applyFont="1" applyFill="1" applyBorder="1"/>
    <xf numFmtId="1" fontId="1" fillId="3" borderId="13" xfId="0" applyNumberFormat="1" applyFont="1" applyFill="1" applyBorder="1"/>
    <xf numFmtId="0" fontId="50" fillId="3" borderId="0" xfId="0" applyFont="1" applyFill="1"/>
    <xf numFmtId="167" fontId="1" fillId="3" borderId="0" xfId="0" quotePrefix="1" applyNumberFormat="1" applyFont="1" applyFill="1" applyBorder="1" applyAlignment="1">
      <alignment horizontal="right"/>
    </xf>
    <xf numFmtId="167" fontId="48" fillId="0" borderId="17" xfId="69" applyNumberFormat="1" applyFont="1" applyFill="1" applyBorder="1" applyAlignment="1">
      <alignment horizontal="right" vertical="center"/>
    </xf>
    <xf numFmtId="0" fontId="1" fillId="3" borderId="0" xfId="8" applyFont="1" applyFill="1" applyAlignment="1">
      <alignment vertical="top" wrapText="1"/>
    </xf>
    <xf numFmtId="0" fontId="1" fillId="3" borderId="14" xfId="8" applyFont="1" applyFill="1" applyBorder="1" applyAlignment="1">
      <alignment vertical="top" wrapText="1"/>
    </xf>
    <xf numFmtId="0" fontId="0" fillId="0" borderId="16" xfId="0" applyBorder="1" applyAlignment="1">
      <alignment vertical="top"/>
    </xf>
    <xf numFmtId="0" fontId="0" fillId="0" borderId="14" xfId="0" applyBorder="1" applyAlignment="1">
      <alignment vertical="top"/>
    </xf>
    <xf numFmtId="0" fontId="0" fillId="0" borderId="17" xfId="0" applyBorder="1" applyAlignment="1">
      <alignment vertical="top"/>
    </xf>
    <xf numFmtId="0" fontId="1" fillId="3" borderId="0" xfId="39" applyFill="1" applyAlignment="1">
      <alignment vertical="top" wrapText="1"/>
    </xf>
    <xf numFmtId="0" fontId="1" fillId="3" borderId="14" xfId="39" applyFill="1" applyBorder="1" applyAlignment="1">
      <alignment vertical="top" wrapText="1"/>
    </xf>
    <xf numFmtId="0" fontId="1" fillId="3" borderId="16" xfId="39" applyFill="1" applyBorder="1" applyAlignment="1">
      <alignment vertical="top" wrapText="1"/>
    </xf>
    <xf numFmtId="0" fontId="1" fillId="3" borderId="0" xfId="39" applyFill="1" applyBorder="1" applyAlignment="1">
      <alignment vertical="top" wrapText="1"/>
    </xf>
    <xf numFmtId="0" fontId="48" fillId="4" borderId="16" xfId="69" applyAlignment="1">
      <alignment vertical="top" wrapText="1"/>
    </xf>
    <xf numFmtId="0" fontId="1" fillId="3" borderId="17" xfId="39" applyFill="1" applyBorder="1" applyAlignment="1">
      <alignment vertical="top" wrapText="1"/>
    </xf>
    <xf numFmtId="0" fontId="48" fillId="3" borderId="0" xfId="68" applyBorder="1" applyAlignment="1">
      <alignment vertical="center"/>
    </xf>
    <xf numFmtId="0" fontId="48" fillId="3" borderId="0" xfId="68" applyBorder="1">
      <alignment horizontal="center" vertical="center"/>
    </xf>
    <xf numFmtId="0" fontId="48" fillId="3" borderId="0" xfId="68" applyFill="1" applyBorder="1" applyAlignment="1">
      <alignment horizontal="center" vertical="center" wrapText="1"/>
    </xf>
    <xf numFmtId="0" fontId="48" fillId="3" borderId="14" xfId="68" applyFill="1" applyBorder="1" applyAlignment="1">
      <alignment horizontal="center" vertical="center" wrapText="1"/>
    </xf>
    <xf numFmtId="0" fontId="48" fillId="3" borderId="13" xfId="68" applyFill="1" applyBorder="1" applyAlignment="1">
      <alignment horizontal="center" vertical="center" wrapText="1"/>
    </xf>
    <xf numFmtId="49" fontId="4" fillId="3" borderId="0" xfId="0" quotePrefix="1" applyNumberFormat="1" applyFont="1" applyFill="1" applyAlignment="1"/>
    <xf numFmtId="0" fontId="48" fillId="3" borderId="0" xfId="69" applyFont="1" applyFill="1" applyBorder="1">
      <alignment vertical="center"/>
    </xf>
    <xf numFmtId="167" fontId="48" fillId="3" borderId="0" xfId="69" applyNumberFormat="1" applyFont="1" applyFill="1" applyBorder="1">
      <alignment vertical="center"/>
    </xf>
    <xf numFmtId="167" fontId="48" fillId="4" borderId="16" xfId="69" applyNumberFormat="1" applyFont="1" applyAlignment="1">
      <alignment horizontal="right" vertical="center"/>
    </xf>
    <xf numFmtId="0" fontId="48" fillId="3" borderId="0" xfId="68" applyFill="1" applyBorder="1" applyAlignment="1">
      <alignment vertical="center" wrapText="1"/>
    </xf>
    <xf numFmtId="0" fontId="46" fillId="3" borderId="16" xfId="53" applyFill="1" applyBorder="1" applyAlignment="1">
      <alignment horizontal="left" vertical="top" wrapText="1"/>
    </xf>
    <xf numFmtId="0" fontId="46" fillId="3" borderId="0" xfId="53" applyFill="1" applyBorder="1" applyAlignment="1">
      <alignment horizontal="left" vertical="top" wrapText="1"/>
    </xf>
    <xf numFmtId="0" fontId="46" fillId="3" borderId="14" xfId="53" applyFill="1" applyBorder="1" applyAlignment="1">
      <alignment horizontal="left" vertical="top" wrapText="1"/>
    </xf>
    <xf numFmtId="0" fontId="0" fillId="3" borderId="0" xfId="8" applyFont="1" applyFill="1" applyAlignment="1">
      <alignment horizontal="left" vertical="top" wrapText="1"/>
    </xf>
    <xf numFmtId="0" fontId="1" fillId="3" borderId="0" xfId="8" applyFill="1" applyAlignment="1">
      <alignment horizontal="left" vertical="top" wrapText="1"/>
    </xf>
    <xf numFmtId="0" fontId="48" fillId="3" borderId="17" xfId="68" applyBorder="1">
      <alignment horizontal="center" vertical="center"/>
    </xf>
    <xf numFmtId="0" fontId="48" fillId="3" borderId="18" xfId="68" applyBorder="1">
      <alignment horizontal="center" vertical="center"/>
    </xf>
    <xf numFmtId="0" fontId="48" fillId="3" borderId="17" xfId="68" applyFont="1" applyFill="1" applyBorder="1" applyAlignment="1">
      <alignment horizontal="center" vertical="center"/>
    </xf>
    <xf numFmtId="0" fontId="48" fillId="3" borderId="18" xfId="68" applyFont="1" applyFill="1" applyBorder="1" applyAlignment="1">
      <alignment horizontal="center" vertical="center"/>
    </xf>
    <xf numFmtId="0" fontId="48" fillId="3" borderId="16" xfId="68" applyBorder="1" applyAlignment="1">
      <alignment horizontal="left" vertical="center"/>
    </xf>
    <xf numFmtId="0" fontId="48" fillId="3" borderId="14" xfId="68" applyBorder="1" applyAlignment="1">
      <alignment horizontal="left" vertical="center"/>
    </xf>
    <xf numFmtId="0" fontId="48" fillId="3" borderId="16" xfId="68" applyFont="1" applyFill="1" applyBorder="1" applyAlignment="1">
      <alignment horizontal="left" vertical="center"/>
    </xf>
    <xf numFmtId="0" fontId="48" fillId="3" borderId="14" xfId="68" applyFont="1" applyFill="1" applyBorder="1" applyAlignment="1">
      <alignment horizontal="left" vertical="center"/>
    </xf>
    <xf numFmtId="0" fontId="48" fillId="3" borderId="17" xfId="68" applyBorder="1" applyAlignment="1">
      <alignment horizontal="center" vertical="center" wrapText="1"/>
    </xf>
    <xf numFmtId="0" fontId="48" fillId="3" borderId="18" xfId="68" applyBorder="1" applyAlignment="1">
      <alignment horizontal="center" vertical="center" wrapText="1"/>
    </xf>
    <xf numFmtId="0" fontId="48" fillId="3" borderId="17" xfId="68" applyBorder="1" applyAlignment="1">
      <alignment horizontal="left" vertical="center" wrapText="1"/>
    </xf>
    <xf numFmtId="0" fontId="48" fillId="3" borderId="14" xfId="68" applyBorder="1" applyAlignment="1">
      <alignment horizontal="left" vertical="center" wrapText="1"/>
    </xf>
    <xf numFmtId="0" fontId="48" fillId="3" borderId="17" xfId="68" applyBorder="1" applyAlignment="1">
      <alignment horizontal="left" vertical="center"/>
    </xf>
    <xf numFmtId="0" fontId="48" fillId="3" borderId="17" xfId="68" applyFill="1" applyBorder="1" applyAlignment="1">
      <alignment horizontal="center" vertical="center"/>
    </xf>
    <xf numFmtId="0" fontId="48" fillId="3" borderId="18" xfId="68" applyFill="1" applyBorder="1" applyAlignment="1">
      <alignment horizontal="center" vertical="center"/>
    </xf>
    <xf numFmtId="0" fontId="48" fillId="3" borderId="22" xfId="68" applyFill="1" applyBorder="1" applyAlignment="1">
      <alignment horizontal="center" vertical="center"/>
    </xf>
    <xf numFmtId="0" fontId="48" fillId="3" borderId="16" xfId="68" applyFill="1" applyBorder="1" applyAlignment="1">
      <alignment horizontal="left" vertical="center"/>
    </xf>
    <xf numFmtId="0" fontId="48" fillId="3" borderId="14" xfId="68" applyFill="1" applyBorder="1" applyAlignment="1">
      <alignment horizontal="left" vertical="center"/>
    </xf>
    <xf numFmtId="0" fontId="48" fillId="3" borderId="22" xfId="68" applyBorder="1">
      <alignment horizontal="center" vertical="center"/>
    </xf>
    <xf numFmtId="0" fontId="48" fillId="3" borderId="22" xfId="68" applyBorder="1" applyAlignment="1">
      <alignment horizontal="center" vertical="center"/>
    </xf>
    <xf numFmtId="0" fontId="48" fillId="3" borderId="17" xfId="68" applyBorder="1" applyAlignment="1">
      <alignment horizontal="center" vertical="center"/>
    </xf>
    <xf numFmtId="0" fontId="48" fillId="3" borderId="22" xfId="68" applyBorder="1" applyAlignment="1">
      <alignment horizontal="center" vertical="center" wrapText="1"/>
    </xf>
    <xf numFmtId="0" fontId="48" fillId="3" borderId="18" xfId="68" applyBorder="1" applyAlignment="1">
      <alignment horizontal="center" vertical="center"/>
    </xf>
    <xf numFmtId="0" fontId="48" fillId="3" borderId="17" xfId="68" applyFill="1" applyBorder="1" applyAlignment="1">
      <alignment horizontal="left" vertical="center"/>
    </xf>
    <xf numFmtId="0" fontId="48" fillId="3" borderId="17" xfId="68" applyFill="1" applyBorder="1">
      <alignment horizontal="center" vertical="center"/>
    </xf>
    <xf numFmtId="0" fontId="48" fillId="3" borderId="18" xfId="68" applyFill="1" applyBorder="1">
      <alignment horizontal="center" vertical="center"/>
    </xf>
    <xf numFmtId="0" fontId="48" fillId="3" borderId="17" xfId="68" applyFill="1" applyBorder="1" applyAlignment="1">
      <alignment horizontal="left" vertical="center" wrapText="1"/>
    </xf>
    <xf numFmtId="0" fontId="48" fillId="3" borderId="14" xfId="68" applyFill="1" applyBorder="1" applyAlignment="1">
      <alignment horizontal="left" vertical="center" wrapText="1"/>
    </xf>
    <xf numFmtId="0" fontId="48" fillId="3" borderId="17" xfId="68" applyFill="1" applyBorder="1" applyAlignment="1">
      <alignment horizontal="center" vertical="center" wrapText="1"/>
    </xf>
    <xf numFmtId="0" fontId="48" fillId="3" borderId="18" xfId="68" applyFill="1" applyBorder="1" applyAlignment="1">
      <alignment horizontal="center" vertical="center" wrapText="1"/>
    </xf>
    <xf numFmtId="0" fontId="52" fillId="0" borderId="17" xfId="0" applyFont="1" applyBorder="1" applyAlignment="1">
      <alignment horizontal="center"/>
    </xf>
    <xf numFmtId="0" fontId="52" fillId="0" borderId="18" xfId="0" applyFont="1" applyBorder="1" applyAlignment="1">
      <alignment horizontal="center"/>
    </xf>
    <xf numFmtId="0" fontId="48" fillId="3" borderId="16" xfId="68" applyBorder="1" applyAlignment="1">
      <alignment horizontal="left" vertical="center" wrapText="1"/>
    </xf>
    <xf numFmtId="0" fontId="52" fillId="0" borderId="22" xfId="0" applyFont="1" applyBorder="1" applyAlignment="1">
      <alignment horizontal="center"/>
    </xf>
    <xf numFmtId="0" fontId="48" fillId="3" borderId="0" xfId="68" applyBorder="1" applyAlignment="1">
      <alignment horizontal="center" vertical="center" wrapText="1"/>
    </xf>
    <xf numFmtId="0" fontId="48" fillId="3" borderId="14" xfId="68" applyBorder="1" applyAlignment="1">
      <alignment horizontal="center" vertical="center" wrapText="1"/>
    </xf>
    <xf numFmtId="0" fontId="48" fillId="3" borderId="17" xfId="68" applyFont="1" applyBorder="1" applyAlignment="1">
      <alignment horizontal="center" vertical="center" wrapText="1"/>
    </xf>
    <xf numFmtId="0" fontId="48" fillId="3" borderId="18" xfId="68" applyFont="1" applyBorder="1" applyAlignment="1">
      <alignment horizontal="center" vertical="center" wrapText="1"/>
    </xf>
    <xf numFmtId="0" fontId="48" fillId="3" borderId="22" xfId="68" applyFont="1" applyBorder="1" applyAlignment="1">
      <alignment horizontal="center" vertical="center" wrapText="1"/>
    </xf>
    <xf numFmtId="0" fontId="48" fillId="3" borderId="17" xfId="68" applyFont="1" applyBorder="1" applyAlignment="1">
      <alignment horizontal="left" vertical="center" wrapText="1"/>
    </xf>
    <xf numFmtId="0" fontId="48" fillId="3" borderId="14" xfId="68" applyFont="1" applyBorder="1" applyAlignment="1">
      <alignment horizontal="left" vertical="center" wrapText="1"/>
    </xf>
    <xf numFmtId="0" fontId="48" fillId="3" borderId="14" xfId="68" applyFont="1" applyBorder="1" applyAlignment="1">
      <alignment horizontal="center" vertical="center" wrapText="1"/>
    </xf>
    <xf numFmtId="0" fontId="48" fillId="3" borderId="15" xfId="68" applyBorder="1" applyAlignment="1">
      <alignment horizontal="center" vertical="center" wrapText="1"/>
    </xf>
    <xf numFmtId="0" fontId="48" fillId="3" borderId="25" xfId="68" applyBorder="1" applyAlignment="1">
      <alignment horizontal="center" vertical="center" wrapText="1"/>
    </xf>
    <xf numFmtId="0" fontId="48" fillId="3" borderId="23" xfId="68" applyBorder="1" applyAlignment="1">
      <alignment horizontal="center" vertical="center" wrapText="1"/>
    </xf>
    <xf numFmtId="0" fontId="48" fillId="3" borderId="26" xfId="68" applyBorder="1" applyAlignment="1">
      <alignment horizontal="center" vertical="center" wrapText="1"/>
    </xf>
    <xf numFmtId="0" fontId="48" fillId="3" borderId="17" xfId="68" applyFont="1" applyBorder="1" applyAlignment="1">
      <alignment horizontal="left" vertical="center"/>
    </xf>
    <xf numFmtId="0" fontId="48" fillId="3" borderId="14" xfId="68" applyFont="1" applyBorder="1" applyAlignment="1">
      <alignment horizontal="left" vertical="center"/>
    </xf>
    <xf numFmtId="0" fontId="48" fillId="3" borderId="17" xfId="68" applyFont="1" applyBorder="1">
      <alignment horizontal="center" vertical="center"/>
    </xf>
    <xf numFmtId="0" fontId="48" fillId="3" borderId="18" xfId="68" applyFont="1" applyBorder="1">
      <alignment horizontal="center" vertical="center"/>
    </xf>
    <xf numFmtId="0" fontId="48" fillId="3" borderId="22" xfId="68" applyFont="1" applyBorder="1">
      <alignment horizontal="center" vertical="center"/>
    </xf>
    <xf numFmtId="0" fontId="48" fillId="3" borderId="22" xfId="68" applyFill="1" applyBorder="1" applyAlignment="1">
      <alignment horizontal="center" vertical="center" wrapText="1"/>
    </xf>
    <xf numFmtId="0" fontId="48" fillId="3" borderId="0" xfId="68" applyFill="1" applyBorder="1" applyAlignment="1">
      <alignment horizontal="center" vertical="center" wrapText="1"/>
    </xf>
    <xf numFmtId="0" fontId="48" fillId="3" borderId="14" xfId="68" applyFill="1" applyBorder="1" applyAlignment="1">
      <alignment horizontal="center" vertical="center" wrapText="1"/>
    </xf>
    <xf numFmtId="0" fontId="48" fillId="3" borderId="19" xfId="68" applyFill="1" applyBorder="1" applyAlignment="1">
      <alignment horizontal="center" vertical="center" wrapText="1"/>
    </xf>
    <xf numFmtId="0" fontId="48" fillId="3" borderId="13" xfId="68" applyFill="1" applyBorder="1" applyAlignment="1">
      <alignment horizontal="center" vertical="center" wrapText="1"/>
    </xf>
    <xf numFmtId="0" fontId="48" fillId="3" borderId="21" xfId="68" applyFill="1" applyBorder="1" applyAlignment="1">
      <alignment horizontal="center" vertical="center" wrapText="1"/>
    </xf>
    <xf numFmtId="0" fontId="48" fillId="3" borderId="15" xfId="68" applyFill="1" applyBorder="1" applyAlignment="1">
      <alignment horizontal="center" vertical="center" wrapText="1"/>
    </xf>
    <xf numFmtId="0" fontId="48" fillId="3" borderId="20" xfId="68" applyFill="1" applyBorder="1" applyAlignment="1">
      <alignment horizontal="center" vertical="center" wrapText="1"/>
    </xf>
    <xf numFmtId="0" fontId="48" fillId="3" borderId="16" xfId="68" applyFill="1" applyBorder="1" applyAlignment="1">
      <alignment horizontal="center" vertical="center" wrapText="1"/>
    </xf>
    <xf numFmtId="0" fontId="48" fillId="3" borderId="14" xfId="68" applyFill="1" applyBorder="1">
      <alignment horizontal="center" vertical="center"/>
    </xf>
    <xf numFmtId="0" fontId="48" fillId="3" borderId="13" xfId="68" applyFill="1" applyBorder="1">
      <alignment horizontal="center" vertical="center"/>
    </xf>
    <xf numFmtId="0" fontId="48" fillId="4" borderId="16" xfId="69">
      <alignment vertical="center"/>
    </xf>
    <xf numFmtId="0" fontId="0" fillId="3" borderId="0" xfId="0" applyFont="1" applyFill="1" applyAlignment="1">
      <alignment horizontal="left" vertical="center"/>
    </xf>
    <xf numFmtId="0" fontId="0" fillId="3" borderId="14" xfId="0" applyFont="1" applyFill="1" applyBorder="1" applyAlignment="1">
      <alignment horizontal="left" vertical="center"/>
    </xf>
    <xf numFmtId="0" fontId="48" fillId="3" borderId="17" xfId="68" applyFont="1" applyFill="1" applyBorder="1" applyAlignment="1">
      <alignment horizontal="center" vertical="center" wrapText="1"/>
    </xf>
    <xf numFmtId="0" fontId="48" fillId="3" borderId="14" xfId="68" applyFont="1" applyFill="1" applyBorder="1" applyAlignment="1">
      <alignment horizontal="center" vertical="center" wrapText="1"/>
    </xf>
    <xf numFmtId="0" fontId="48" fillId="3" borderId="17" xfId="68" applyFont="1" applyFill="1" applyBorder="1" applyAlignment="1">
      <alignment horizontal="left" vertical="center"/>
    </xf>
    <xf numFmtId="0" fontId="48" fillId="3" borderId="18" xfId="68" applyFont="1" applyFill="1" applyBorder="1" applyAlignment="1">
      <alignment horizontal="center" vertical="center" wrapText="1"/>
    </xf>
    <xf numFmtId="0" fontId="48" fillId="3" borderId="22" xfId="68" applyFont="1" applyFill="1" applyBorder="1" applyAlignment="1">
      <alignment horizontal="center" vertical="center" wrapText="1"/>
    </xf>
    <xf numFmtId="0" fontId="48" fillId="3" borderId="22" xfId="68" applyFont="1" applyFill="1" applyBorder="1" applyAlignment="1">
      <alignment horizontal="center" vertical="center"/>
    </xf>
  </cellXfs>
  <cellStyles count="167">
    <cellStyle name="20% - Accent1" xfId="88" builtinId="30" customBuiltin="1"/>
    <cellStyle name="20% - Accent2" xfId="92" builtinId="34" customBuiltin="1"/>
    <cellStyle name="20% - Accent3" xfId="96" builtinId="38" customBuiltin="1"/>
    <cellStyle name="20% - Accent4" xfId="100" builtinId="42" customBuiltin="1"/>
    <cellStyle name="20% - Accent5" xfId="104" builtinId="46" customBuiltin="1"/>
    <cellStyle name="20% - Accent6" xfId="108" builtinId="50" customBuiltin="1"/>
    <cellStyle name="40% - Accent1" xfId="89" builtinId="31" customBuiltin="1"/>
    <cellStyle name="40% - Accent2" xfId="93" builtinId="35" customBuiltin="1"/>
    <cellStyle name="40% - Accent3" xfId="97" builtinId="39" customBuiltin="1"/>
    <cellStyle name="40% - Accent4" xfId="101" builtinId="43" customBuiltin="1"/>
    <cellStyle name="40% - Accent5" xfId="105" builtinId="47" customBuiltin="1"/>
    <cellStyle name="40% - Accent6" xfId="109" builtinId="51" customBuiltin="1"/>
    <cellStyle name="60% - Accent1" xfId="90" builtinId="32" customBuiltin="1"/>
    <cellStyle name="60% - Accent2" xfId="94" builtinId="36" customBuiltin="1"/>
    <cellStyle name="60% - Accent3" xfId="98" builtinId="40" customBuiltin="1"/>
    <cellStyle name="60% - Accent4" xfId="102" builtinId="44" customBuiltin="1"/>
    <cellStyle name="60% - Accent5" xfId="106" builtinId="48" customBuiltin="1"/>
    <cellStyle name="60% - Accent6" xfId="110" builtinId="52" customBuiltin="1"/>
    <cellStyle name="Accent1" xfId="87" builtinId="29" customBuiltin="1"/>
    <cellStyle name="Accent2" xfId="91" builtinId="33" customBuiltin="1"/>
    <cellStyle name="Accent3" xfId="95" builtinId="37" customBuiltin="1"/>
    <cellStyle name="Accent4" xfId="99" builtinId="41" customBuiltin="1"/>
    <cellStyle name="Accent5" xfId="103" builtinId="45" customBuiltin="1"/>
    <cellStyle name="Accent6" xfId="107" builtinId="49" customBuiltin="1"/>
    <cellStyle name="AM Cancer" xfId="131"/>
    <cellStyle name="Bad" xfId="76" builtinId="27" customBuiltin="1"/>
    <cellStyle name="Calculation" xfId="80" builtinId="22" customBuiltin="1"/>
    <cellStyle name="Caption" xfId="66"/>
    <cellStyle name="Caption 2" xfId="157"/>
    <cellStyle name="Caption 3" xfId="154"/>
    <cellStyle name="Caption 4" xfId="151"/>
    <cellStyle name="Check Cell" xfId="82" builtinId="23" customBuiltin="1"/>
    <cellStyle name="Comma 2" xfId="2"/>
    <cellStyle name="Comma 2 2" xfId="124"/>
    <cellStyle name="Comma 3" xfId="49"/>
    <cellStyle name="Comma 3 2" xfId="62"/>
    <cellStyle name="Comma 3 2 2" xfId="134"/>
    <cellStyle name="Comma 3 3" xfId="132"/>
    <cellStyle name="Comma 4" xfId="52"/>
    <cellStyle name="Comma 5" xfId="55"/>
    <cellStyle name="Comma 6" xfId="54"/>
    <cellStyle name="Comma 7" xfId="56"/>
    <cellStyle name="Comma 8" xfId="57"/>
    <cellStyle name="Comma 9" xfId="51"/>
    <cellStyle name="Currency 2" xfId="3"/>
    <cellStyle name="Currency 2 2" xfId="4"/>
    <cellStyle name="Currency 2 3" xfId="5"/>
    <cellStyle name="Currency 2 4" xfId="6"/>
    <cellStyle name="Currency 2 5" xfId="43"/>
    <cellStyle name="Explanatory Text" xfId="85" builtinId="53" customBuiltin="1"/>
    <cellStyle name="Followed Hyperlink" xfId="67" builtinId="9" customBuiltin="1"/>
    <cellStyle name="Followed Hyperlink 2" xfId="160"/>
    <cellStyle name="Good" xfId="75" builtinId="26" customBuiltin="1"/>
    <cellStyle name="Heading 1" xfId="65" builtinId="16" customBuiltin="1"/>
    <cellStyle name="Heading 1 2" xfId="114"/>
    <cellStyle name="Heading 1 3 2" xfId="163"/>
    <cellStyle name="Heading 1 4" xfId="161"/>
    <cellStyle name="Heading 1 5" xfId="145"/>
    <cellStyle name="Heading 1 table" xfId="166"/>
    <cellStyle name="Heading 2" xfId="72" builtinId="17" customBuiltin="1"/>
    <cellStyle name="Heading 2 2" xfId="115"/>
    <cellStyle name="Heading 2 3" xfId="164"/>
    <cellStyle name="Heading 2 4" xfId="162"/>
    <cellStyle name="Heading 2 5" xfId="152"/>
    <cellStyle name="Heading 2 table" xfId="112"/>
    <cellStyle name="Heading 3" xfId="73" builtinId="18" customBuiltin="1"/>
    <cellStyle name="Heading 4" xfId="74" builtinId="19" customBuiltin="1"/>
    <cellStyle name="Hyperlink" xfId="53" builtinId="8" customBuiltin="1"/>
    <cellStyle name="Hyperlink 2" xfId="42"/>
    <cellStyle name="Hyperlink 3" xfId="116"/>
    <cellStyle name="Hyperlink 3 2" xfId="150"/>
    <cellStyle name="Hyperlink 4" xfId="111"/>
    <cellStyle name="Hyperlink 4 2" xfId="155"/>
    <cellStyle name="Hyperlink 5" xfId="156"/>
    <cellStyle name="Hyperlink 6" xfId="153"/>
    <cellStyle name="Hyperlink 7" xfId="158"/>
    <cellStyle name="Hyperlink 8" xfId="146"/>
    <cellStyle name="Input" xfId="78" builtinId="20" customBuiltin="1"/>
    <cellStyle name="Input 2" xfId="7"/>
    <cellStyle name="Linked Cell" xfId="81" builtinId="24" customBuiltin="1"/>
    <cellStyle name="Neutral" xfId="77" builtinId="28" customBuiltin="1"/>
    <cellStyle name="Neutral 2" xfId="125"/>
    <cellStyle name="Normal" xfId="0" builtinId="0" customBuiltin="1"/>
    <cellStyle name="Normal 10" xfId="8"/>
    <cellStyle name="Normal 11" xfId="9"/>
    <cellStyle name="Normal 12" xfId="1"/>
    <cellStyle name="Normal 12 2" xfId="136"/>
    <cellStyle name="Normal 13" xfId="58"/>
    <cellStyle name="Normal 13 2" xfId="141"/>
    <cellStyle name="Normal 14" xfId="61"/>
    <cellStyle name="Normal 14 2" xfId="120"/>
    <cellStyle name="Normal 15" xfId="143"/>
    <cellStyle name="Normal 2" xfId="10"/>
    <cellStyle name="Normal 2 2" xfId="11"/>
    <cellStyle name="Normal 2 2 2" xfId="63"/>
    <cellStyle name="Normal 2 2 3" xfId="165"/>
    <cellStyle name="Normal 2 3" xfId="12"/>
    <cellStyle name="Normal 2 3 2" xfId="139"/>
    <cellStyle name="Normal 2 4" xfId="13"/>
    <cellStyle name="Normal 2 4 2" xfId="142"/>
    <cellStyle name="Normal 2 5" xfId="59"/>
    <cellStyle name="Normal 2 5 2" xfId="122"/>
    <cellStyle name="Normal 2 6" xfId="117"/>
    <cellStyle name="Normal 2 6 2" xfId="148"/>
    <cellStyle name="Normal 2 7" xfId="119"/>
    <cellStyle name="Normal 2 8" xfId="147"/>
    <cellStyle name="Normal 3" xfId="14"/>
    <cellStyle name="Normal 3 2" xfId="15"/>
    <cellStyle name="Normal 3 2 2" xfId="16"/>
    <cellStyle name="Normal 3 2 3" xfId="60"/>
    <cellStyle name="Normal 3 2 4" xfId="140"/>
    <cellStyle name="Normal 3 3" xfId="17"/>
    <cellStyle name="Normal 3 4" xfId="64"/>
    <cellStyle name="Normal 3 5" xfId="149"/>
    <cellStyle name="Normal 4" xfId="18"/>
    <cellStyle name="Normal 4 2" xfId="19"/>
    <cellStyle name="Normal 4 2 2" xfId="20"/>
    <cellStyle name="Normal 4 2 3" xfId="44"/>
    <cellStyle name="Normal 4 3" xfId="21"/>
    <cellStyle name="Normal 4 4" xfId="113"/>
    <cellStyle name="Normal 4 5" xfId="123"/>
    <cellStyle name="Normal 5" xfId="22"/>
    <cellStyle name="Normal 5 2" xfId="23"/>
    <cellStyle name="Normal 5 2 2" xfId="24"/>
    <cellStyle name="Normal 5 2 3" xfId="45"/>
    <cellStyle name="Normal 5 3" xfId="25"/>
    <cellStyle name="Normal 6" xfId="26"/>
    <cellStyle name="Normal 6 2" xfId="27"/>
    <cellStyle name="Normal 6 2 2" xfId="28"/>
    <cellStyle name="Normal 6 3" xfId="29"/>
    <cellStyle name="Normal 6 4" xfId="30"/>
    <cellStyle name="Normal 6 5" xfId="31"/>
    <cellStyle name="Normal 6 6" xfId="46"/>
    <cellStyle name="Normal 6 7" xfId="121"/>
    <cellStyle name="Normal 7" xfId="32"/>
    <cellStyle name="Normal 7 2" xfId="33"/>
    <cellStyle name="Normal 7 3" xfId="34"/>
    <cellStyle name="Normal 7 4" xfId="35"/>
    <cellStyle name="Normal 7 5" xfId="47"/>
    <cellStyle name="Normal 8" xfId="36"/>
    <cellStyle name="Normal 8 2" xfId="37"/>
    <cellStyle name="Normal 8 2 2" xfId="135"/>
    <cellStyle name="Normal 8 3" xfId="38"/>
    <cellStyle name="Normal 8 4" xfId="48"/>
    <cellStyle name="Normal 9" xfId="39"/>
    <cellStyle name="Normal 9 2" xfId="133"/>
    <cellStyle name="Note" xfId="84" builtinId="10" customBuiltin="1"/>
    <cellStyle name="NoteStyle" xfId="159"/>
    <cellStyle name="NoteText" xfId="70"/>
    <cellStyle name="Output" xfId="79" builtinId="21" customBuiltin="1"/>
    <cellStyle name="Percent 2" xfId="50"/>
    <cellStyle name="Percent 2 2" xfId="118"/>
    <cellStyle name="Percent 2 3" xfId="127"/>
    <cellStyle name="Percent 3" xfId="128"/>
    <cellStyle name="Percent 4" xfId="126"/>
    <cellStyle name="Percent 5" xfId="129"/>
    <cellStyle name="Percent 5 2" xfId="130"/>
    <cellStyle name="Percent 6" xfId="138"/>
    <cellStyle name="Percent 7" xfId="137"/>
    <cellStyle name="Percent 8" xfId="144"/>
    <cellStyle name="Style 1" xfId="40"/>
    <cellStyle name="Style 2" xfId="41"/>
    <cellStyle name="TableHeading" xfId="68"/>
    <cellStyle name="TableSubHeading" xfId="69"/>
    <cellStyle name="Title" xfId="71" builtinId="15" customBuiltin="1"/>
    <cellStyle name="Total" xfId="86" builtinId="25" customBuiltin="1"/>
    <cellStyle name="Warning Text" xfId="83" builtinId="11" customBuiltin="1"/>
  </cellStyles>
  <dxfs count="0"/>
  <tableStyles count="2" defaultTableStyle="TableStyleMedium2" defaultPivotStyle="PivotStyleLight16">
    <tableStyle name="Table Style 1" pivot="0" count="0"/>
    <tableStyle name="Table Style 2" pivot="0" count="0"/>
  </tableStyles>
  <colors>
    <mruColors>
      <color rgb="FFABDDA4"/>
      <color rgb="FF2B8C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1447801</xdr:colOff>
      <xdr:row>4</xdr:row>
      <xdr:rowOff>10181</xdr:rowOff>
    </xdr:to>
    <xdr:pic>
      <xdr:nvPicPr>
        <xdr:cNvPr id="2" name="Ministry of Health logo" descr="Ministry of Health logo" title="Ministry of Health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447800" cy="7340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ealth.govt.nz/nz-health-statistics/health-statistics-and-data-sets/maternity-and-newborn-data-and-stats" TargetMode="External"/><Relationship Id="rId7" Type="http://schemas.openxmlformats.org/officeDocument/2006/relationships/drawing" Target="../drawings/drawing1.xml"/><Relationship Id="rId2" Type="http://schemas.openxmlformats.org/officeDocument/2006/relationships/hyperlink" Target="http://www.health.govt.nz/nz-health-statistics/national-collections-and-surveys/collections/national-maternity-collection" TargetMode="External"/><Relationship Id="rId1" Type="http://schemas.openxmlformats.org/officeDocument/2006/relationships/hyperlink" Target="mailto:data-enquiries@moh.govt.nz" TargetMode="External"/><Relationship Id="rId6" Type="http://schemas.openxmlformats.org/officeDocument/2006/relationships/printerSettings" Target="../printerSettings/printerSettings1.bin"/><Relationship Id="rId5" Type="http://schemas.openxmlformats.org/officeDocument/2006/relationships/hyperlink" Target="http://www.health.govt.nz/publication/report-maternity-2014" TargetMode="External"/><Relationship Id="rId4" Type="http://schemas.openxmlformats.org/officeDocument/2006/relationships/hyperlink" Target="http://www.health.govt.nz/nz-health-statistics/national-collections-and-surveys/collections/national-minimum-dataset-hospital-even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health.govt.nz/publication/report-maternity-2014"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oecd.org/health/health-systems/health-at-a-glance.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tabSelected="1" zoomScaleNormal="100" workbookViewId="0">
      <selection activeCell="B1" sqref="B1"/>
    </sheetView>
  </sheetViews>
  <sheetFormatPr defaultRowHeight="12"/>
  <cols>
    <col min="1" max="1" width="22.28515625" style="7" customWidth="1"/>
    <col min="2" max="2" width="9.140625" style="7"/>
    <col min="3" max="3" width="14.5703125" style="7" customWidth="1"/>
    <col min="4" max="16384" width="9.140625" style="7"/>
  </cols>
  <sheetData>
    <row r="1" spans="1:22" ht="14.25">
      <c r="A1" s="3"/>
      <c r="B1" s="3"/>
      <c r="C1" s="3"/>
      <c r="D1" s="3"/>
      <c r="E1" s="3"/>
      <c r="F1" s="3"/>
      <c r="G1" s="3"/>
      <c r="H1" s="3"/>
      <c r="I1" s="3"/>
      <c r="J1" s="3"/>
      <c r="K1" s="3"/>
      <c r="L1" s="3"/>
      <c r="M1" s="3"/>
      <c r="N1" s="3"/>
      <c r="O1" s="3"/>
      <c r="P1" s="3"/>
      <c r="Q1" s="3"/>
      <c r="R1" s="3"/>
    </row>
    <row r="2" spans="1:22" ht="14.25">
      <c r="A2" s="3"/>
      <c r="B2" s="3"/>
      <c r="C2" s="3"/>
      <c r="D2" s="3"/>
      <c r="E2" s="3"/>
      <c r="F2" s="3"/>
      <c r="G2" s="3"/>
      <c r="H2" s="3"/>
      <c r="I2" s="3"/>
      <c r="J2" s="3"/>
      <c r="K2" s="3"/>
      <c r="L2" s="3"/>
      <c r="M2" s="3"/>
      <c r="N2" s="3"/>
      <c r="O2" s="3"/>
      <c r="P2" s="3"/>
      <c r="Q2" s="3"/>
      <c r="R2" s="3"/>
    </row>
    <row r="3" spans="1:22" ht="14.25">
      <c r="A3" s="3"/>
      <c r="B3" s="3"/>
      <c r="C3" s="3"/>
      <c r="D3" s="3"/>
      <c r="E3" s="3"/>
      <c r="F3" s="3"/>
      <c r="G3" s="3"/>
      <c r="H3" s="3"/>
      <c r="I3" s="3"/>
      <c r="J3" s="3"/>
      <c r="K3" s="3"/>
      <c r="L3" s="3"/>
      <c r="M3" s="3"/>
      <c r="N3" s="3"/>
      <c r="O3" s="3"/>
      <c r="P3" s="3"/>
      <c r="Q3" s="3"/>
      <c r="R3" s="3"/>
    </row>
    <row r="4" spans="1:22" ht="14.25">
      <c r="A4" s="3"/>
      <c r="B4" s="3"/>
      <c r="C4" s="3"/>
      <c r="D4" s="3"/>
      <c r="E4" s="3"/>
      <c r="F4" s="3"/>
      <c r="G4" s="3"/>
      <c r="H4" s="3"/>
      <c r="I4" s="3"/>
      <c r="J4" s="3"/>
      <c r="K4" s="3"/>
      <c r="L4" s="3"/>
      <c r="M4" s="3"/>
      <c r="N4" s="3"/>
      <c r="O4" s="3"/>
      <c r="P4" s="3"/>
      <c r="Q4" s="3"/>
      <c r="R4" s="3"/>
    </row>
    <row r="5" spans="1:22" ht="14.25">
      <c r="A5" s="4"/>
      <c r="B5" s="4"/>
      <c r="C5" s="4"/>
      <c r="D5" s="4"/>
      <c r="E5" s="4"/>
      <c r="F5" s="4"/>
      <c r="G5" s="5"/>
      <c r="H5" s="4"/>
      <c r="I5" s="4"/>
      <c r="J5" s="4"/>
      <c r="K5" s="4"/>
      <c r="L5" s="4"/>
      <c r="M5" s="4"/>
      <c r="N5" s="4"/>
      <c r="O5" s="4"/>
      <c r="P5" s="4"/>
      <c r="Q5" s="4"/>
      <c r="R5" s="4"/>
    </row>
    <row r="7" spans="1:22" ht="12.75">
      <c r="A7" s="9" t="s">
        <v>0</v>
      </c>
      <c r="B7" s="10" t="s">
        <v>341</v>
      </c>
      <c r="C7" s="11"/>
      <c r="D7" s="11"/>
      <c r="E7" s="11"/>
      <c r="F7" s="11"/>
      <c r="G7" s="11"/>
      <c r="H7" s="11"/>
      <c r="I7" s="11"/>
      <c r="J7" s="11"/>
      <c r="K7" s="11"/>
      <c r="L7" s="11"/>
      <c r="M7" s="11"/>
      <c r="N7" s="11"/>
      <c r="O7" s="11"/>
      <c r="P7" s="11"/>
      <c r="Q7" s="11"/>
      <c r="R7" s="11"/>
      <c r="S7" s="11"/>
      <c r="T7" s="11"/>
      <c r="U7" s="11"/>
      <c r="V7" s="11"/>
    </row>
    <row r="8" spans="1:22" ht="12.75">
      <c r="A8" s="11"/>
      <c r="B8" s="11"/>
      <c r="C8" s="11"/>
      <c r="D8" s="11"/>
      <c r="E8" s="11"/>
      <c r="F8" s="11"/>
      <c r="G8" s="11"/>
      <c r="H8" s="11"/>
      <c r="I8" s="11"/>
      <c r="J8" s="11"/>
      <c r="K8" s="11"/>
      <c r="L8" s="11"/>
      <c r="M8" s="11"/>
      <c r="N8" s="11"/>
      <c r="O8" s="11"/>
      <c r="P8" s="11"/>
      <c r="Q8" s="11"/>
      <c r="R8" s="11"/>
      <c r="S8" s="11"/>
      <c r="T8" s="11"/>
      <c r="U8" s="11"/>
      <c r="V8" s="11"/>
    </row>
    <row r="9" spans="1:22" ht="12.75">
      <c r="A9" s="9" t="s">
        <v>1</v>
      </c>
      <c r="B9" s="10" t="s">
        <v>342</v>
      </c>
      <c r="C9" s="11"/>
      <c r="D9" s="11"/>
      <c r="E9" s="11"/>
      <c r="F9" s="11"/>
      <c r="G9" s="11"/>
      <c r="H9" s="11"/>
      <c r="I9" s="11"/>
      <c r="J9" s="11"/>
      <c r="K9" s="11"/>
      <c r="L9" s="11"/>
      <c r="M9" s="11"/>
      <c r="N9" s="11"/>
      <c r="O9" s="11"/>
      <c r="P9" s="11"/>
      <c r="Q9" s="11"/>
      <c r="R9" s="11"/>
      <c r="S9" s="11"/>
      <c r="T9" s="11"/>
      <c r="U9" s="11"/>
      <c r="V9" s="11"/>
    </row>
    <row r="10" spans="1:22" ht="12.75">
      <c r="A10" s="9"/>
      <c r="B10" s="11"/>
      <c r="C10" s="11"/>
      <c r="D10" s="11"/>
      <c r="E10" s="11"/>
      <c r="F10" s="11"/>
      <c r="G10" s="11"/>
      <c r="H10" s="11"/>
      <c r="I10" s="11"/>
      <c r="J10" s="11"/>
      <c r="K10" s="11"/>
      <c r="L10" s="11"/>
      <c r="M10" s="11"/>
      <c r="N10" s="11"/>
      <c r="O10" s="11"/>
      <c r="P10" s="11"/>
      <c r="Q10" s="11"/>
      <c r="R10" s="11"/>
      <c r="S10" s="11"/>
      <c r="T10" s="11"/>
      <c r="U10" s="11"/>
      <c r="V10" s="11"/>
    </row>
    <row r="11" spans="1:22" ht="12.75">
      <c r="A11" s="9" t="s">
        <v>2</v>
      </c>
      <c r="B11" s="10" t="s">
        <v>3</v>
      </c>
      <c r="C11" s="11"/>
      <c r="D11" s="11"/>
      <c r="E11" s="11"/>
      <c r="F11" s="11"/>
      <c r="G11" s="11"/>
      <c r="H11" s="11"/>
      <c r="I11" s="11"/>
      <c r="J11" s="11"/>
      <c r="K11" s="11"/>
      <c r="L11" s="11"/>
      <c r="M11" s="11"/>
      <c r="N11" s="11"/>
      <c r="O11" s="11"/>
      <c r="P11" s="11"/>
      <c r="Q11" s="11"/>
      <c r="R11" s="11"/>
      <c r="S11" s="11"/>
      <c r="T11" s="11"/>
      <c r="U11" s="11"/>
      <c r="V11" s="11"/>
    </row>
    <row r="12" spans="1:22" ht="12.75">
      <c r="A12" s="9"/>
      <c r="B12" s="11"/>
      <c r="C12" s="11"/>
      <c r="D12" s="12"/>
      <c r="E12" s="12"/>
      <c r="F12" s="12"/>
      <c r="G12" s="12"/>
      <c r="H12" s="12"/>
      <c r="I12" s="12"/>
      <c r="J12" s="12"/>
      <c r="K12" s="12"/>
      <c r="L12" s="12"/>
      <c r="M12" s="12"/>
      <c r="N12" s="12"/>
      <c r="O12" s="12"/>
      <c r="P12" s="12"/>
      <c r="Q12" s="12"/>
      <c r="R12" s="12"/>
      <c r="S12" s="12"/>
      <c r="T12" s="12"/>
      <c r="U12" s="12"/>
      <c r="V12" s="11"/>
    </row>
    <row r="13" spans="1:22" ht="12.75">
      <c r="A13" s="9" t="s">
        <v>4</v>
      </c>
      <c r="B13" s="10" t="s">
        <v>291</v>
      </c>
      <c r="C13" s="11"/>
      <c r="D13" s="12"/>
      <c r="E13" s="12"/>
      <c r="F13" s="12"/>
      <c r="G13" s="12"/>
      <c r="H13" s="12"/>
      <c r="I13" s="12"/>
      <c r="J13" s="12"/>
      <c r="K13" s="12"/>
      <c r="L13" s="12"/>
      <c r="M13" s="12"/>
      <c r="N13" s="12"/>
      <c r="O13" s="13"/>
      <c r="P13" s="12"/>
      <c r="Q13" s="12"/>
      <c r="R13" s="12"/>
      <c r="S13" s="12"/>
      <c r="T13" s="12"/>
      <c r="U13" s="12"/>
      <c r="V13" s="11"/>
    </row>
    <row r="14" spans="1:22" s="73" customFormat="1" ht="12.75">
      <c r="A14" s="9"/>
      <c r="B14" s="10" t="s">
        <v>443</v>
      </c>
      <c r="C14" s="11"/>
      <c r="D14" s="12"/>
      <c r="E14" s="12"/>
      <c r="F14" s="12"/>
      <c r="G14" s="12"/>
      <c r="H14" s="12"/>
      <c r="I14" s="12"/>
      <c r="J14" s="12"/>
      <c r="K14" s="12"/>
      <c r="L14" s="12"/>
      <c r="M14" s="12"/>
      <c r="N14" s="12"/>
      <c r="O14" s="13"/>
      <c r="P14" s="12"/>
      <c r="Q14" s="12"/>
      <c r="R14" s="12"/>
      <c r="S14" s="12"/>
      <c r="T14" s="12"/>
      <c r="U14" s="12"/>
      <c r="V14" s="11"/>
    </row>
    <row r="15" spans="1:22" ht="12.75">
      <c r="A15" s="9"/>
      <c r="B15" s="10" t="s">
        <v>5</v>
      </c>
      <c r="C15" s="11"/>
      <c r="D15" s="12"/>
      <c r="E15" s="12"/>
      <c r="F15" s="12"/>
      <c r="G15" s="12"/>
      <c r="H15" s="12"/>
      <c r="I15" s="12"/>
      <c r="J15" s="12"/>
      <c r="K15" s="12"/>
      <c r="L15" s="12"/>
      <c r="M15" s="12"/>
      <c r="N15" s="12"/>
      <c r="O15" s="12"/>
      <c r="P15" s="12"/>
      <c r="Q15" s="12"/>
      <c r="R15" s="12"/>
      <c r="S15" s="12"/>
      <c r="T15" s="12"/>
      <c r="U15" s="12"/>
      <c r="V15" s="11"/>
    </row>
    <row r="16" spans="1:22" ht="12.75">
      <c r="A16" s="9"/>
      <c r="B16" s="11"/>
      <c r="C16" s="11"/>
      <c r="D16" s="11"/>
      <c r="E16" s="11"/>
      <c r="F16" s="11"/>
      <c r="G16" s="11"/>
      <c r="H16" s="11"/>
      <c r="I16" s="11"/>
      <c r="J16" s="11"/>
      <c r="K16" s="11"/>
      <c r="L16" s="11"/>
      <c r="M16" s="11"/>
      <c r="N16" s="11"/>
      <c r="O16" s="11"/>
      <c r="P16" s="11"/>
      <c r="Q16" s="11"/>
      <c r="R16" s="11"/>
      <c r="S16" s="11"/>
      <c r="T16" s="11"/>
      <c r="U16" s="11"/>
      <c r="V16" s="11"/>
    </row>
    <row r="17" spans="1:22" ht="12.75">
      <c r="A17" s="9" t="s">
        <v>6</v>
      </c>
      <c r="B17" s="444" t="s">
        <v>555</v>
      </c>
      <c r="C17" s="14"/>
      <c r="D17" s="11"/>
      <c r="E17" s="11"/>
      <c r="F17" s="11"/>
      <c r="G17" s="11"/>
      <c r="H17" s="11"/>
      <c r="I17" s="11"/>
      <c r="J17" s="11"/>
      <c r="K17" s="11"/>
      <c r="L17" s="11"/>
      <c r="M17" s="11"/>
      <c r="N17" s="11"/>
      <c r="O17" s="11"/>
      <c r="P17" s="11"/>
      <c r="Q17" s="11"/>
      <c r="R17" s="11"/>
      <c r="S17" s="11"/>
      <c r="T17" s="11"/>
      <c r="U17" s="11"/>
      <c r="V17" s="11"/>
    </row>
    <row r="18" spans="1:22" ht="12.75">
      <c r="A18" s="11"/>
      <c r="B18" s="11"/>
      <c r="C18" s="11"/>
      <c r="D18" s="11"/>
      <c r="E18" s="11"/>
      <c r="F18" s="11"/>
      <c r="G18" s="11"/>
      <c r="H18" s="11"/>
      <c r="I18" s="11"/>
      <c r="J18" s="11"/>
      <c r="K18" s="11"/>
      <c r="L18" s="11"/>
      <c r="M18" s="11"/>
      <c r="N18" s="11"/>
      <c r="O18" s="11"/>
      <c r="P18" s="11"/>
      <c r="Q18" s="11"/>
      <c r="R18" s="11"/>
      <c r="S18" s="11"/>
      <c r="T18" s="11"/>
      <c r="U18" s="11"/>
      <c r="V18" s="11"/>
    </row>
    <row r="19" spans="1:22" ht="12.75">
      <c r="A19" s="9" t="s">
        <v>7</v>
      </c>
      <c r="B19" s="8" t="s">
        <v>369</v>
      </c>
      <c r="C19" s="15"/>
      <c r="D19" s="15"/>
      <c r="E19" s="16"/>
      <c r="F19" s="16"/>
      <c r="G19" s="16"/>
      <c r="H19" s="16"/>
      <c r="I19" s="16"/>
      <c r="J19" s="16"/>
      <c r="K19" s="16"/>
      <c r="L19" s="16"/>
      <c r="M19" s="16"/>
      <c r="N19" s="16"/>
      <c r="O19" s="16"/>
      <c r="P19" s="16"/>
      <c r="Q19" s="16"/>
      <c r="R19" s="16"/>
      <c r="S19" s="16"/>
      <c r="T19" s="16"/>
      <c r="U19" s="11"/>
      <c r="V19" s="11"/>
    </row>
    <row r="20" spans="1:22" ht="12.75">
      <c r="A20" s="9"/>
      <c r="B20" s="8" t="s">
        <v>10</v>
      </c>
      <c r="C20" s="15"/>
      <c r="D20" s="15"/>
      <c r="E20" s="17"/>
      <c r="F20" s="17"/>
      <c r="G20" s="17"/>
      <c r="H20" s="17"/>
      <c r="I20" s="17"/>
      <c r="J20" s="17"/>
      <c r="K20" s="17"/>
      <c r="L20" s="17"/>
      <c r="M20" s="17"/>
      <c r="N20" s="17"/>
      <c r="O20" s="17"/>
      <c r="P20" s="17"/>
      <c r="Q20" s="17"/>
      <c r="R20" s="17"/>
      <c r="S20" s="17"/>
      <c r="T20" s="17"/>
      <c r="U20" s="11"/>
      <c r="V20" s="11"/>
    </row>
    <row r="21" spans="1:22" ht="12.75">
      <c r="A21" s="11"/>
      <c r="B21" s="8" t="s">
        <v>8</v>
      </c>
      <c r="C21" s="11"/>
      <c r="D21" s="11"/>
      <c r="E21" s="11"/>
      <c r="F21" s="11"/>
      <c r="G21" s="16"/>
      <c r="H21" s="16"/>
      <c r="I21" s="16"/>
      <c r="J21" s="16"/>
      <c r="K21" s="16"/>
      <c r="L21" s="16"/>
      <c r="M21" s="16"/>
      <c r="N21" s="16"/>
      <c r="O21" s="16"/>
      <c r="P21" s="16"/>
      <c r="Q21" s="16"/>
      <c r="R21" s="16"/>
      <c r="S21" s="16"/>
      <c r="T21" s="16"/>
      <c r="U21" s="11"/>
      <c r="V21" s="11"/>
    </row>
    <row r="22" spans="1:22" ht="12.75">
      <c r="A22" s="11"/>
      <c r="B22" s="8" t="s">
        <v>9</v>
      </c>
      <c r="C22" s="15"/>
      <c r="D22" s="15"/>
      <c r="E22" s="11"/>
      <c r="F22" s="11"/>
      <c r="G22" s="16"/>
      <c r="H22" s="16"/>
      <c r="I22" s="16"/>
      <c r="J22" s="16"/>
      <c r="K22" s="16"/>
      <c r="L22" s="16"/>
      <c r="M22" s="16"/>
      <c r="N22" s="16"/>
      <c r="O22" s="16"/>
      <c r="P22" s="16"/>
      <c r="Q22" s="16"/>
      <c r="R22" s="16"/>
      <c r="S22" s="16"/>
      <c r="T22" s="16"/>
      <c r="U22" s="11"/>
      <c r="V22" s="11"/>
    </row>
    <row r="23" spans="1:22" ht="12.75">
      <c r="A23" s="11"/>
      <c r="C23" s="11"/>
      <c r="D23" s="11"/>
      <c r="E23" s="11"/>
      <c r="F23" s="11"/>
      <c r="G23" s="11"/>
      <c r="H23" s="11"/>
      <c r="I23" s="11"/>
      <c r="J23" s="11"/>
      <c r="K23" s="11"/>
      <c r="L23" s="11"/>
      <c r="M23" s="11"/>
      <c r="N23" s="11"/>
      <c r="O23" s="11"/>
      <c r="P23" s="11"/>
      <c r="Q23" s="11"/>
      <c r="R23" s="11"/>
      <c r="S23" s="11"/>
      <c r="T23" s="11"/>
      <c r="U23" s="11"/>
      <c r="V23" s="11"/>
    </row>
    <row r="24" spans="1:22" ht="12.75">
      <c r="A24" s="11"/>
      <c r="B24" s="11"/>
      <c r="C24" s="11"/>
      <c r="D24" s="11"/>
      <c r="E24" s="11"/>
      <c r="F24" s="11"/>
      <c r="G24" s="11"/>
      <c r="H24" s="11"/>
      <c r="I24" s="11"/>
      <c r="J24" s="11"/>
      <c r="K24" s="11"/>
      <c r="L24" s="11"/>
      <c r="M24" s="11"/>
      <c r="N24" s="11"/>
      <c r="O24" s="11"/>
      <c r="P24" s="11"/>
      <c r="Q24" s="11"/>
      <c r="R24" s="11"/>
      <c r="S24" s="11"/>
      <c r="T24" s="11"/>
      <c r="U24" s="11"/>
      <c r="V24" s="11"/>
    </row>
    <row r="25" spans="1:22" ht="12.75">
      <c r="A25" s="11"/>
      <c r="B25" s="10" t="s">
        <v>11</v>
      </c>
      <c r="C25" s="11"/>
      <c r="D25" s="11"/>
      <c r="E25" s="11"/>
      <c r="F25" s="11"/>
      <c r="G25" s="11"/>
      <c r="H25" s="11"/>
      <c r="I25" s="11"/>
      <c r="J25" s="11"/>
      <c r="K25" s="11"/>
      <c r="L25" s="11"/>
      <c r="M25" s="11"/>
      <c r="N25" s="11"/>
      <c r="O25" s="11"/>
      <c r="P25" s="11"/>
      <c r="Q25" s="11"/>
      <c r="R25" s="11"/>
      <c r="S25" s="11"/>
      <c r="T25" s="11"/>
      <c r="U25" s="11"/>
      <c r="V25" s="11"/>
    </row>
    <row r="26" spans="1:22" ht="12.75">
      <c r="A26" s="11"/>
      <c r="B26" s="10" t="s">
        <v>12</v>
      </c>
      <c r="C26" s="11"/>
      <c r="D26" s="11"/>
      <c r="E26" s="11"/>
      <c r="F26" s="11"/>
      <c r="G26" s="11"/>
      <c r="H26" s="11"/>
      <c r="I26" s="11"/>
      <c r="J26" s="11"/>
      <c r="K26" s="11"/>
      <c r="L26" s="11"/>
      <c r="M26" s="11"/>
      <c r="N26" s="11"/>
      <c r="O26" s="11"/>
      <c r="P26" s="11"/>
      <c r="Q26" s="11"/>
      <c r="R26" s="11"/>
      <c r="S26" s="11"/>
      <c r="T26" s="11"/>
      <c r="U26" s="11"/>
      <c r="V26" s="11"/>
    </row>
    <row r="27" spans="1:22" ht="12.75">
      <c r="A27" s="18"/>
      <c r="B27" s="11"/>
      <c r="C27" s="19" t="s">
        <v>13</v>
      </c>
      <c r="D27" s="18" t="s">
        <v>14</v>
      </c>
      <c r="E27" s="18"/>
      <c r="F27" s="18"/>
      <c r="G27" s="18"/>
      <c r="H27" s="18"/>
      <c r="I27" s="18"/>
      <c r="J27" s="18"/>
      <c r="K27" s="18"/>
      <c r="L27" s="18"/>
      <c r="M27" s="18"/>
      <c r="N27" s="18"/>
      <c r="O27" s="18"/>
      <c r="P27" s="18"/>
      <c r="Q27" s="18"/>
      <c r="R27" s="18"/>
      <c r="S27" s="19"/>
      <c r="T27" s="19"/>
      <c r="U27" s="11"/>
      <c r="V27" s="11"/>
    </row>
    <row r="28" spans="1:22" ht="12.75">
      <c r="A28" s="18"/>
      <c r="B28" s="19"/>
      <c r="C28" s="19"/>
      <c r="D28" s="18" t="s">
        <v>15</v>
      </c>
      <c r="E28" s="18"/>
      <c r="F28" s="18"/>
      <c r="G28" s="18"/>
      <c r="H28" s="18"/>
      <c r="I28" s="18"/>
      <c r="J28" s="18"/>
      <c r="K28" s="18"/>
      <c r="L28" s="18"/>
      <c r="M28" s="18"/>
      <c r="N28" s="18"/>
      <c r="O28" s="18"/>
      <c r="P28" s="18"/>
      <c r="Q28" s="18"/>
      <c r="R28" s="18"/>
      <c r="S28" s="19"/>
      <c r="T28" s="19"/>
      <c r="U28" s="11"/>
      <c r="V28" s="11"/>
    </row>
    <row r="29" spans="1:22" ht="12.75">
      <c r="A29" s="18"/>
      <c r="B29" s="19"/>
      <c r="C29" s="19"/>
      <c r="D29" s="18" t="s">
        <v>16</v>
      </c>
      <c r="E29" s="18"/>
      <c r="F29" s="18"/>
      <c r="G29" s="18"/>
      <c r="H29" s="18"/>
      <c r="I29" s="18"/>
      <c r="J29" s="18"/>
      <c r="K29" s="18"/>
      <c r="L29" s="18"/>
      <c r="M29" s="18"/>
      <c r="N29" s="18"/>
      <c r="O29" s="18"/>
      <c r="P29" s="18"/>
      <c r="Q29" s="18"/>
      <c r="R29" s="18"/>
      <c r="S29" s="19"/>
      <c r="T29" s="19"/>
      <c r="U29" s="11"/>
      <c r="V29" s="11"/>
    </row>
    <row r="30" spans="1:22" ht="12.75">
      <c r="A30" s="18"/>
      <c r="B30" s="19"/>
      <c r="C30" s="19"/>
      <c r="D30" s="18" t="s">
        <v>264</v>
      </c>
      <c r="E30" s="18"/>
      <c r="F30" s="18"/>
      <c r="G30" s="18"/>
      <c r="H30" s="18"/>
      <c r="I30" s="18"/>
      <c r="J30" s="18"/>
      <c r="K30" s="18"/>
      <c r="L30" s="18"/>
      <c r="M30" s="18"/>
      <c r="N30" s="18"/>
      <c r="O30" s="18"/>
      <c r="P30" s="18"/>
      <c r="Q30" s="18"/>
      <c r="R30" s="18"/>
      <c r="S30" s="19"/>
      <c r="T30" s="19"/>
      <c r="U30" s="11"/>
      <c r="V30" s="11"/>
    </row>
    <row r="31" spans="1:22" ht="12.75">
      <c r="A31" s="18"/>
      <c r="B31" s="19"/>
      <c r="C31" s="19"/>
      <c r="D31" s="18" t="s">
        <v>18</v>
      </c>
      <c r="E31" s="18"/>
      <c r="F31" s="18"/>
      <c r="G31" s="18"/>
      <c r="H31" s="18"/>
      <c r="I31" s="18"/>
      <c r="J31" s="18"/>
      <c r="K31" s="18"/>
      <c r="L31" s="18"/>
      <c r="M31" s="18"/>
      <c r="N31" s="18"/>
      <c r="O31" s="18"/>
      <c r="P31" s="18"/>
      <c r="Q31" s="18"/>
      <c r="R31" s="18"/>
      <c r="S31" s="19"/>
      <c r="T31" s="19"/>
      <c r="U31" s="11"/>
      <c r="V31" s="11"/>
    </row>
    <row r="32" spans="1:22" ht="12.75">
      <c r="A32" s="18"/>
      <c r="B32" s="19"/>
      <c r="C32" s="18" t="s">
        <v>19</v>
      </c>
      <c r="D32" s="56" t="s">
        <v>20</v>
      </c>
      <c r="E32" s="18"/>
      <c r="F32" s="18"/>
      <c r="G32" s="18"/>
      <c r="H32" s="18"/>
      <c r="I32" s="18"/>
      <c r="J32" s="18"/>
      <c r="K32" s="18"/>
      <c r="L32" s="18"/>
      <c r="M32" s="18"/>
      <c r="N32" s="18"/>
      <c r="O32" s="18"/>
      <c r="P32" s="18"/>
      <c r="Q32" s="18"/>
      <c r="R32" s="18"/>
      <c r="S32" s="19"/>
      <c r="T32" s="19"/>
      <c r="U32" s="11"/>
      <c r="V32" s="11"/>
    </row>
    <row r="33" spans="1:22" ht="12.75">
      <c r="A33" s="18"/>
      <c r="B33" s="19"/>
      <c r="C33" s="18" t="s">
        <v>21</v>
      </c>
      <c r="D33" s="18" t="s">
        <v>22</v>
      </c>
      <c r="E33" s="18"/>
      <c r="F33" s="18"/>
      <c r="G33" s="18"/>
      <c r="H33" s="18"/>
      <c r="I33" s="18"/>
      <c r="J33" s="18"/>
      <c r="K33" s="18"/>
      <c r="L33" s="18"/>
      <c r="M33" s="18"/>
      <c r="N33" s="18"/>
      <c r="O33" s="18"/>
      <c r="P33" s="18"/>
      <c r="Q33" s="18"/>
      <c r="R33" s="18"/>
      <c r="S33" s="19"/>
      <c r="T33" s="19"/>
      <c r="U33" s="11"/>
      <c r="V33" s="11"/>
    </row>
    <row r="34" spans="1:22" ht="12.75">
      <c r="A34" s="19"/>
      <c r="B34" s="19"/>
      <c r="C34" s="19"/>
      <c r="D34" s="19"/>
      <c r="E34" s="11"/>
      <c r="F34" s="11"/>
      <c r="G34" s="11"/>
      <c r="H34" s="11"/>
      <c r="I34" s="11"/>
      <c r="J34" s="11"/>
      <c r="K34" s="11"/>
      <c r="L34" s="11"/>
      <c r="M34" s="11"/>
      <c r="N34" s="11"/>
      <c r="O34" s="11"/>
      <c r="P34" s="11"/>
      <c r="Q34" s="11"/>
      <c r="R34" s="11"/>
      <c r="S34" s="11"/>
      <c r="T34" s="11"/>
      <c r="U34" s="11"/>
      <c r="V34" s="11"/>
    </row>
    <row r="35" spans="1:22" ht="14.25">
      <c r="A35" s="2"/>
      <c r="B35" s="19"/>
      <c r="C35" s="2"/>
      <c r="D35" s="2"/>
    </row>
    <row r="36" spans="1:22" ht="14.25">
      <c r="A36" s="2"/>
      <c r="B36" s="2"/>
      <c r="C36" s="2"/>
      <c r="D36" s="2"/>
    </row>
    <row r="37" spans="1:22" ht="15">
      <c r="A37" s="1"/>
      <c r="B37" s="2"/>
      <c r="C37" s="2"/>
      <c r="D37" s="2"/>
    </row>
    <row r="38" spans="1:22" ht="14.25">
      <c r="A38" s="2"/>
      <c r="B38" s="2"/>
      <c r="C38" s="2"/>
      <c r="D38" s="2"/>
    </row>
    <row r="39" spans="1:22" ht="15">
      <c r="A39" s="6"/>
      <c r="B39" s="2"/>
      <c r="C39" s="2"/>
      <c r="D39" s="2"/>
    </row>
    <row r="40" spans="1:22" ht="14.25">
      <c r="A40" s="2"/>
      <c r="B40" s="2"/>
      <c r="C40" s="2"/>
      <c r="D40" s="2"/>
    </row>
    <row r="41" spans="1:22" ht="14.25">
      <c r="B41" s="2"/>
    </row>
  </sheetData>
  <hyperlinks>
    <hyperlink ref="D32" r:id="rId1"/>
    <hyperlink ref="B21" r:id="rId2"/>
    <hyperlink ref="B20:F20" r:id="rId3" display="Other maternity and newborn data and stats"/>
    <hyperlink ref="B22:D22" r:id="rId4" display="National Minimum Dataset"/>
    <hyperlink ref="B19" r:id="rId5"/>
  </hyperlinks>
  <pageMargins left="0.51181102362204722" right="0.51181102362204722" top="0.55118110236220474" bottom="0.55118110236220474" header="0.11811023622047245" footer="0.11811023622047245"/>
  <pageSetup paperSize="9" scale="75" fitToHeight="0" orientation="landscape" r:id="rId6"/>
  <headerFooter>
    <oddFooter>&amp;L&amp;8&amp;K01+021Report on Maternity, 2014: accompanying tables&amp;R&amp;8&amp;K01+021Page &amp;P of &amp;N</oddFooter>
  </headerFooter>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zoomScaleNormal="100" workbookViewId="0">
      <pane ySplit="3" topLeftCell="A4" activePane="bottomLeft" state="frozen"/>
      <selection activeCell="B31" sqref="B31"/>
      <selection pane="bottomLeft" activeCell="A3" sqref="A3"/>
    </sheetView>
  </sheetViews>
  <sheetFormatPr defaultRowHeight="12"/>
  <cols>
    <col min="1" max="1" width="16.140625" style="73" customWidth="1"/>
    <col min="2" max="11" width="12.5703125" style="73" customWidth="1"/>
    <col min="12" max="16384" width="9.140625" style="73"/>
  </cols>
  <sheetData>
    <row r="1" spans="1:13">
      <c r="A1" s="306" t="s">
        <v>24</v>
      </c>
      <c r="B1" s="150"/>
      <c r="C1" s="306" t="s">
        <v>34</v>
      </c>
      <c r="D1" s="150"/>
      <c r="E1" s="150"/>
    </row>
    <row r="2" spans="1:13" ht="10.5" customHeight="1"/>
    <row r="3" spans="1:13" ht="19.5">
      <c r="A3" s="20" t="s">
        <v>254</v>
      </c>
    </row>
    <row r="5" spans="1:13" ht="15" customHeight="1">
      <c r="A5" s="91" t="str">
        <f>Contents!B22</f>
        <v>Table 15: Number and percentage of women giving birth, by body mass index (BMI) weight category at first registration with their primary maternity care provider, 2008–2014</v>
      </c>
      <c r="B5" s="40"/>
      <c r="C5" s="40"/>
      <c r="D5" s="40"/>
      <c r="E5" s="40"/>
      <c r="F5" s="40"/>
      <c r="G5" s="40"/>
      <c r="H5" s="40"/>
      <c r="I5" s="40"/>
      <c r="J5" s="40"/>
      <c r="K5" s="40"/>
      <c r="L5" s="40"/>
      <c r="M5" s="40"/>
    </row>
    <row r="6" spans="1:13">
      <c r="A6" s="477" t="s">
        <v>37</v>
      </c>
      <c r="B6" s="467" t="s">
        <v>25</v>
      </c>
      <c r="C6" s="467"/>
      <c r="D6" s="467"/>
      <c r="E6" s="467"/>
      <c r="F6" s="467"/>
      <c r="G6" s="468"/>
      <c r="H6" s="469" t="s">
        <v>280</v>
      </c>
      <c r="I6" s="467"/>
      <c r="J6" s="467"/>
      <c r="K6" s="467"/>
    </row>
    <row r="7" spans="1:13" ht="36">
      <c r="A7" s="471"/>
      <c r="B7" s="351" t="s">
        <v>255</v>
      </c>
      <c r="C7" s="351" t="s">
        <v>316</v>
      </c>
      <c r="D7" s="351" t="s">
        <v>256</v>
      </c>
      <c r="E7" s="351" t="s">
        <v>257</v>
      </c>
      <c r="F7" s="351" t="s">
        <v>48</v>
      </c>
      <c r="G7" s="348" t="s">
        <v>41</v>
      </c>
      <c r="H7" s="351" t="str">
        <f>B7</f>
        <v>Underweight
(BMI: &lt;19)</v>
      </c>
      <c r="I7" s="351" t="str">
        <f>C7</f>
        <v>Healthy weight
(BMI: 19–24)</v>
      </c>
      <c r="J7" s="351" t="str">
        <f>D7</f>
        <v>Overweight
(BMI: 25–29)</v>
      </c>
      <c r="K7" s="351" t="str">
        <f>E7</f>
        <v>Obese
(BMI: 30+)</v>
      </c>
    </row>
    <row r="8" spans="1:13">
      <c r="A8" s="162">
        <f>Extra!M3</f>
        <v>2008</v>
      </c>
      <c r="B8" s="160">
        <v>1665</v>
      </c>
      <c r="C8" s="160">
        <v>26481</v>
      </c>
      <c r="D8" s="160">
        <v>15309</v>
      </c>
      <c r="E8" s="160">
        <v>11862</v>
      </c>
      <c r="F8" s="160">
        <v>1048</v>
      </c>
      <c r="G8" s="179">
        <f t="shared" ref="G8:G14" si="0">SUM(B8:F8)</f>
        <v>56365</v>
      </c>
      <c r="H8" s="207">
        <f>B8/($G8-$F8)*100</f>
        <v>3.0099246163024023</v>
      </c>
      <c r="I8" s="207">
        <f>C8/($G8-$F8)*100</f>
        <v>47.871359618200557</v>
      </c>
      <c r="J8" s="207">
        <f>D8/($G8-$F8)*100</f>
        <v>27.675036607191277</v>
      </c>
      <c r="K8" s="207">
        <f>E8/($G8-$F8)*100</f>
        <v>21.443679158305766</v>
      </c>
    </row>
    <row r="9" spans="1:13">
      <c r="A9" s="162">
        <f>Extra!M4</f>
        <v>2009</v>
      </c>
      <c r="B9" s="160">
        <v>1591</v>
      </c>
      <c r="C9" s="160">
        <v>26097</v>
      </c>
      <c r="D9" s="160">
        <v>15902</v>
      </c>
      <c r="E9" s="160">
        <v>12338</v>
      </c>
      <c r="F9" s="160">
        <v>1272</v>
      </c>
      <c r="G9" s="179">
        <f t="shared" si="0"/>
        <v>57200</v>
      </c>
      <c r="H9" s="208">
        <f t="shared" ref="H9:H14" si="1">B9/($G9-$F9)*100</f>
        <v>2.8447289372049775</v>
      </c>
      <c r="I9" s="161">
        <f t="shared" ref="I9:I14" si="2">C9/($G9-$F9)*100</f>
        <v>46.661779430696612</v>
      </c>
      <c r="J9" s="161">
        <f t="shared" ref="J9:J14" si="3">D9/($G9-$F9)*100</f>
        <v>28.432985266771567</v>
      </c>
      <c r="K9" s="161">
        <f t="shared" ref="K9:K14" si="4">E9/($G9-$F9)*100</f>
        <v>22.060506365326848</v>
      </c>
    </row>
    <row r="10" spans="1:13">
      <c r="A10" s="162">
        <f>Extra!M5</f>
        <v>2010</v>
      </c>
      <c r="B10" s="160">
        <v>1699</v>
      </c>
      <c r="C10" s="160">
        <v>26704</v>
      </c>
      <c r="D10" s="160">
        <v>15915</v>
      </c>
      <c r="E10" s="160">
        <v>12974</v>
      </c>
      <c r="F10" s="160">
        <v>920</v>
      </c>
      <c r="G10" s="179">
        <f t="shared" si="0"/>
        <v>58212</v>
      </c>
      <c r="H10" s="208">
        <f t="shared" si="1"/>
        <v>2.9655100188507992</v>
      </c>
      <c r="I10" s="161">
        <f t="shared" si="2"/>
        <v>46.610346994344759</v>
      </c>
      <c r="J10" s="161">
        <f t="shared" si="3"/>
        <v>27.778747469105635</v>
      </c>
      <c r="K10" s="161">
        <f t="shared" si="4"/>
        <v>22.645395517698805</v>
      </c>
    </row>
    <row r="11" spans="1:13">
      <c r="A11" s="162">
        <f>Extra!M6</f>
        <v>2011</v>
      </c>
      <c r="B11" s="160">
        <v>1553</v>
      </c>
      <c r="C11" s="160">
        <v>26007</v>
      </c>
      <c r="D11" s="160">
        <v>15822</v>
      </c>
      <c r="E11" s="160">
        <v>13335</v>
      </c>
      <c r="F11" s="160">
        <v>625</v>
      </c>
      <c r="G11" s="179">
        <f t="shared" si="0"/>
        <v>57342</v>
      </c>
      <c r="H11" s="208">
        <f t="shared" si="1"/>
        <v>2.7381561083978347</v>
      </c>
      <c r="I11" s="161">
        <f t="shared" si="2"/>
        <v>45.853976761817442</v>
      </c>
      <c r="J11" s="161">
        <f t="shared" si="3"/>
        <v>27.896397905389918</v>
      </c>
      <c r="K11" s="161">
        <f t="shared" si="4"/>
        <v>23.511469224394801</v>
      </c>
    </row>
    <row r="12" spans="1:13">
      <c r="A12" s="162">
        <f>Extra!M7</f>
        <v>2012</v>
      </c>
      <c r="B12" s="160">
        <v>1612</v>
      </c>
      <c r="C12" s="160">
        <v>26330</v>
      </c>
      <c r="D12" s="160">
        <v>16130</v>
      </c>
      <c r="E12" s="160">
        <v>13626</v>
      </c>
      <c r="F12" s="160">
        <v>350</v>
      </c>
      <c r="G12" s="179">
        <f t="shared" si="0"/>
        <v>58048</v>
      </c>
      <c r="H12" s="208">
        <f t="shared" si="1"/>
        <v>2.7938576727096263</v>
      </c>
      <c r="I12" s="161">
        <f t="shared" si="2"/>
        <v>45.634164095809219</v>
      </c>
      <c r="J12" s="161">
        <f t="shared" si="3"/>
        <v>27.955908350376095</v>
      </c>
      <c r="K12" s="161">
        <f t="shared" si="4"/>
        <v>23.616069881105066</v>
      </c>
    </row>
    <row r="13" spans="1:13">
      <c r="A13" s="162">
        <f>Extra!M8</f>
        <v>2013</v>
      </c>
      <c r="B13" s="160">
        <v>1595</v>
      </c>
      <c r="C13" s="160">
        <v>24808</v>
      </c>
      <c r="D13" s="160">
        <v>15621</v>
      </c>
      <c r="E13" s="160">
        <v>13518</v>
      </c>
      <c r="F13" s="160">
        <v>162</v>
      </c>
      <c r="G13" s="179">
        <f t="shared" si="0"/>
        <v>55704</v>
      </c>
      <c r="H13" s="208">
        <f t="shared" si="1"/>
        <v>2.8717006949695723</v>
      </c>
      <c r="I13" s="161">
        <f t="shared" si="2"/>
        <v>44.665298332793199</v>
      </c>
      <c r="J13" s="161">
        <f t="shared" si="3"/>
        <v>28.124662417629903</v>
      </c>
      <c r="K13" s="161">
        <f t="shared" si="4"/>
        <v>24.338338554607326</v>
      </c>
    </row>
    <row r="14" spans="1:13">
      <c r="A14" s="176">
        <f>Extra!M9</f>
        <v>2014</v>
      </c>
      <c r="B14" s="177">
        <v>1638</v>
      </c>
      <c r="C14" s="177">
        <v>24698</v>
      </c>
      <c r="D14" s="177">
        <v>15915</v>
      </c>
      <c r="E14" s="177">
        <v>13914</v>
      </c>
      <c r="F14" s="177">
        <v>151</v>
      </c>
      <c r="G14" s="180">
        <f t="shared" si="0"/>
        <v>56316</v>
      </c>
      <c r="H14" s="209">
        <f t="shared" si="1"/>
        <v>2.9164070150449568</v>
      </c>
      <c r="I14" s="178">
        <f t="shared" si="2"/>
        <v>43.974005163357965</v>
      </c>
      <c r="J14" s="178">
        <f t="shared" si="3"/>
        <v>28.336152408083326</v>
      </c>
      <c r="K14" s="178">
        <f t="shared" si="4"/>
        <v>24.773435413513752</v>
      </c>
    </row>
    <row r="15" spans="1:13">
      <c r="A15" s="104" t="s">
        <v>389</v>
      </c>
    </row>
    <row r="18" spans="1:12" s="212" customFormat="1" ht="15" customHeight="1">
      <c r="A18" s="375" t="str">
        <f>Contents!B23</f>
        <v>Table 16: Number and percentage of women giving birth, by body mass index (BMI) weight category at first registration with their primary maternity care provider, by age group, ethnic group, neighbourhood deprivation quintile and DHB of residence, 2014</v>
      </c>
      <c r="B18" s="91"/>
      <c r="C18" s="91"/>
      <c r="D18" s="91"/>
      <c r="E18" s="91"/>
      <c r="F18" s="91"/>
      <c r="G18" s="91"/>
      <c r="H18" s="91"/>
      <c r="I18" s="91"/>
      <c r="J18" s="91"/>
      <c r="K18" s="91"/>
      <c r="L18" s="91"/>
    </row>
    <row r="19" spans="1:12">
      <c r="A19" s="480" t="s">
        <v>56</v>
      </c>
      <c r="B19" s="482" t="s">
        <v>25</v>
      </c>
      <c r="C19" s="482"/>
      <c r="D19" s="482"/>
      <c r="E19" s="482"/>
      <c r="F19" s="482"/>
      <c r="G19" s="483"/>
      <c r="H19" s="482" t="s">
        <v>280</v>
      </c>
      <c r="I19" s="482"/>
      <c r="J19" s="482"/>
      <c r="K19" s="482"/>
    </row>
    <row r="20" spans="1:12" ht="36">
      <c r="A20" s="481"/>
      <c r="B20" s="136" t="s">
        <v>255</v>
      </c>
      <c r="C20" s="136" t="s">
        <v>316</v>
      </c>
      <c r="D20" s="136" t="s">
        <v>256</v>
      </c>
      <c r="E20" s="136" t="s">
        <v>257</v>
      </c>
      <c r="F20" s="136" t="s">
        <v>48</v>
      </c>
      <c r="G20" s="114" t="s">
        <v>41</v>
      </c>
      <c r="H20" s="136" t="s">
        <v>255</v>
      </c>
      <c r="I20" s="136" t="s">
        <v>316</v>
      </c>
      <c r="J20" s="136" t="s">
        <v>256</v>
      </c>
      <c r="K20" s="136" t="s">
        <v>257</v>
      </c>
    </row>
    <row r="21" spans="1:12">
      <c r="A21" s="134" t="s">
        <v>237</v>
      </c>
      <c r="B21" s="134"/>
      <c r="C21" s="134"/>
      <c r="D21" s="134"/>
      <c r="E21" s="134"/>
      <c r="F21" s="134"/>
      <c r="G21" s="134"/>
      <c r="H21" s="134"/>
      <c r="I21" s="134"/>
      <c r="J21" s="134"/>
      <c r="K21" s="134"/>
    </row>
    <row r="22" spans="1:12" ht="12.75">
      <c r="A22" s="12" t="s">
        <v>41</v>
      </c>
      <c r="B22" s="92">
        <f>B14</f>
        <v>1638</v>
      </c>
      <c r="C22" s="92">
        <f t="shared" ref="C22:F22" si="5">C14</f>
        <v>24698</v>
      </c>
      <c r="D22" s="92">
        <f t="shared" si="5"/>
        <v>15915</v>
      </c>
      <c r="E22" s="92">
        <f t="shared" si="5"/>
        <v>13914</v>
      </c>
      <c r="F22" s="92">
        <f t="shared" si="5"/>
        <v>151</v>
      </c>
      <c r="G22" s="93">
        <f>SUM(B22:F22)</f>
        <v>56316</v>
      </c>
      <c r="H22" s="122">
        <f>B22/($G22-$F22)*100</f>
        <v>2.9164070150449568</v>
      </c>
      <c r="I22" s="122">
        <f>C22/($G22-$F22)*100</f>
        <v>43.974005163357965</v>
      </c>
      <c r="J22" s="122">
        <f>D22/($G22-$F22)*100</f>
        <v>28.336152408083326</v>
      </c>
      <c r="K22" s="122">
        <f>E22/($G22-$F22)*100</f>
        <v>24.773435413513752</v>
      </c>
    </row>
    <row r="23" spans="1:12">
      <c r="A23" s="229" t="str">
        <f>Extra!B2</f>
        <v>Age group (years)</v>
      </c>
      <c r="B23" s="134"/>
      <c r="C23" s="134"/>
      <c r="D23" s="134"/>
      <c r="E23" s="134"/>
      <c r="F23" s="134"/>
      <c r="G23" s="350"/>
      <c r="H23" s="134"/>
      <c r="I23" s="134"/>
      <c r="J23" s="134"/>
      <c r="K23" s="134"/>
    </row>
    <row r="24" spans="1:12">
      <c r="A24" s="151" t="str">
        <f>Extra!B3</f>
        <v xml:space="preserve"> &lt;20</v>
      </c>
      <c r="B24" s="92">
        <v>109</v>
      </c>
      <c r="C24" s="92">
        <v>1217</v>
      </c>
      <c r="D24" s="92">
        <v>875</v>
      </c>
      <c r="E24" s="92">
        <v>618</v>
      </c>
      <c r="F24" s="92">
        <v>33</v>
      </c>
      <c r="G24" s="93">
        <f t="shared" ref="G24:G29" si="6">SUM(B24:F24)</f>
        <v>2852</v>
      </c>
      <c r="H24" s="122">
        <f t="shared" ref="H24:K29" si="7">B24/($G24-$F24)*100</f>
        <v>3.8666193685704147</v>
      </c>
      <c r="I24" s="122">
        <f t="shared" si="7"/>
        <v>43.171337353671511</v>
      </c>
      <c r="J24" s="122">
        <f t="shared" si="7"/>
        <v>31.039375665129477</v>
      </c>
      <c r="K24" s="122">
        <f t="shared" si="7"/>
        <v>21.92266761262859</v>
      </c>
    </row>
    <row r="25" spans="1:12">
      <c r="A25" s="151" t="str">
        <f>Extra!B4</f>
        <v>20−24</v>
      </c>
      <c r="B25" s="92">
        <v>312</v>
      </c>
      <c r="C25" s="92">
        <v>3542</v>
      </c>
      <c r="D25" s="92">
        <v>2881</v>
      </c>
      <c r="E25" s="92">
        <v>3003</v>
      </c>
      <c r="F25" s="92">
        <v>28</v>
      </c>
      <c r="G25" s="93">
        <f t="shared" si="6"/>
        <v>9766</v>
      </c>
      <c r="H25" s="122">
        <f t="shared" si="7"/>
        <v>3.2039433148490448</v>
      </c>
      <c r="I25" s="122">
        <f t="shared" si="7"/>
        <v>36.3729718628055</v>
      </c>
      <c r="J25" s="122">
        <f t="shared" si="7"/>
        <v>29.585130416923395</v>
      </c>
      <c r="K25" s="122">
        <f t="shared" si="7"/>
        <v>30.837954405422057</v>
      </c>
    </row>
    <row r="26" spans="1:12">
      <c r="A26" s="151" t="str">
        <f>Extra!B5</f>
        <v>25−29</v>
      </c>
      <c r="B26" s="92">
        <v>494</v>
      </c>
      <c r="C26" s="92">
        <v>6483</v>
      </c>
      <c r="D26" s="92">
        <v>4057</v>
      </c>
      <c r="E26" s="92">
        <v>3950</v>
      </c>
      <c r="F26" s="92">
        <v>27</v>
      </c>
      <c r="G26" s="93">
        <f t="shared" si="6"/>
        <v>15011</v>
      </c>
      <c r="H26" s="122">
        <f t="shared" si="7"/>
        <v>3.2968499733048584</v>
      </c>
      <c r="I26" s="122">
        <f t="shared" si="7"/>
        <v>43.266150560597971</v>
      </c>
      <c r="J26" s="122">
        <f t="shared" si="7"/>
        <v>27.07554725040043</v>
      </c>
      <c r="K26" s="122">
        <f t="shared" si="7"/>
        <v>26.361452215696744</v>
      </c>
    </row>
    <row r="27" spans="1:12">
      <c r="A27" s="151" t="str">
        <f>Extra!B6</f>
        <v>30−34</v>
      </c>
      <c r="B27" s="92">
        <v>495</v>
      </c>
      <c r="C27" s="92">
        <v>8233</v>
      </c>
      <c r="D27" s="92">
        <v>4704</v>
      </c>
      <c r="E27" s="92">
        <v>3524</v>
      </c>
      <c r="F27" s="92">
        <v>28</v>
      </c>
      <c r="G27" s="93">
        <f t="shared" si="6"/>
        <v>16984</v>
      </c>
      <c r="H27" s="122">
        <f t="shared" si="7"/>
        <v>2.9193205944798302</v>
      </c>
      <c r="I27" s="122">
        <f t="shared" si="7"/>
        <v>48.555083746166552</v>
      </c>
      <c r="J27" s="122">
        <f t="shared" si="7"/>
        <v>27.742392073602261</v>
      </c>
      <c r="K27" s="122">
        <f t="shared" si="7"/>
        <v>20.783203585751355</v>
      </c>
    </row>
    <row r="28" spans="1:12">
      <c r="A28" s="151" t="str">
        <f>Extra!B7</f>
        <v>35−39</v>
      </c>
      <c r="B28" s="92">
        <v>195</v>
      </c>
      <c r="C28" s="92">
        <v>4263</v>
      </c>
      <c r="D28" s="92">
        <v>2681</v>
      </c>
      <c r="E28" s="92">
        <v>2179</v>
      </c>
      <c r="F28" s="92">
        <v>18</v>
      </c>
      <c r="G28" s="93">
        <f t="shared" si="6"/>
        <v>9336</v>
      </c>
      <c r="H28" s="122">
        <f t="shared" si="7"/>
        <v>2.0927237604636191</v>
      </c>
      <c r="I28" s="122">
        <f t="shared" si="7"/>
        <v>45.750160978750806</v>
      </c>
      <c r="J28" s="122">
        <f t="shared" si="7"/>
        <v>28.772268727194678</v>
      </c>
      <c r="K28" s="122">
        <f t="shared" si="7"/>
        <v>23.384846533590899</v>
      </c>
    </row>
    <row r="29" spans="1:12">
      <c r="A29" s="151" t="str">
        <f>Extra!B8</f>
        <v>40+</v>
      </c>
      <c r="B29" s="92">
        <v>33</v>
      </c>
      <c r="C29" s="98">
        <v>960</v>
      </c>
      <c r="D29" s="98">
        <v>717</v>
      </c>
      <c r="E29" s="98">
        <v>640</v>
      </c>
      <c r="F29" s="98">
        <v>17</v>
      </c>
      <c r="G29" s="111">
        <f t="shared" si="6"/>
        <v>2367</v>
      </c>
      <c r="H29" s="122">
        <f t="shared" si="7"/>
        <v>1.4042553191489362</v>
      </c>
      <c r="I29" s="122">
        <f t="shared" si="7"/>
        <v>40.851063829787229</v>
      </c>
      <c r="J29" s="122">
        <f t="shared" si="7"/>
        <v>30.51063829787234</v>
      </c>
      <c r="K29" s="122">
        <f t="shared" si="7"/>
        <v>27.23404255319149</v>
      </c>
    </row>
    <row r="30" spans="1:12">
      <c r="A30" s="134" t="str">
        <f>Extra!B9</f>
        <v>Ethnic group</v>
      </c>
      <c r="B30" s="134"/>
      <c r="C30" s="134"/>
      <c r="D30" s="134"/>
      <c r="E30" s="134"/>
      <c r="F30" s="134"/>
      <c r="G30" s="350"/>
      <c r="H30" s="134"/>
      <c r="I30" s="134"/>
      <c r="J30" s="134"/>
      <c r="K30" s="134"/>
    </row>
    <row r="31" spans="1:12">
      <c r="A31" s="92" t="str">
        <f>Extra!B10</f>
        <v>Māori</v>
      </c>
      <c r="B31" s="58">
        <v>215</v>
      </c>
      <c r="C31" s="58">
        <v>4214</v>
      </c>
      <c r="D31" s="58">
        <v>4270</v>
      </c>
      <c r="E31" s="58">
        <v>4766</v>
      </c>
      <c r="F31" s="58">
        <v>67</v>
      </c>
      <c r="G31" s="93">
        <f t="shared" ref="G31:G36" si="8">SUM(B31:F31)</f>
        <v>13532</v>
      </c>
      <c r="H31" s="122">
        <f t="shared" ref="H31:K35" si="9">B31/($G31-$F31)*100</f>
        <v>1.5967322688451542</v>
      </c>
      <c r="I31" s="122">
        <f t="shared" si="9"/>
        <v>31.29595246936502</v>
      </c>
      <c r="J31" s="122">
        <f t="shared" si="9"/>
        <v>31.711845525436317</v>
      </c>
      <c r="K31" s="122">
        <f t="shared" si="9"/>
        <v>35.395469736353505</v>
      </c>
    </row>
    <row r="32" spans="1:12">
      <c r="A32" s="92" t="str">
        <f>Extra!B11</f>
        <v>Pacific</v>
      </c>
      <c r="B32" s="58">
        <v>59</v>
      </c>
      <c r="C32" s="58">
        <v>857</v>
      </c>
      <c r="D32" s="58">
        <v>1375</v>
      </c>
      <c r="E32" s="58">
        <v>3108</v>
      </c>
      <c r="F32" s="58">
        <v>40</v>
      </c>
      <c r="G32" s="93">
        <f t="shared" si="8"/>
        <v>5439</v>
      </c>
      <c r="H32" s="122">
        <f t="shared" si="9"/>
        <v>1.0927949620300055</v>
      </c>
      <c r="I32" s="122">
        <f t="shared" si="9"/>
        <v>15.873309872198554</v>
      </c>
      <c r="J32" s="122">
        <f t="shared" si="9"/>
        <v>25.467679199851823</v>
      </c>
      <c r="K32" s="122">
        <f t="shared" si="9"/>
        <v>57.566215965919611</v>
      </c>
    </row>
    <row r="33" spans="1:11">
      <c r="A33" s="92" t="str">
        <f>Extra!B12</f>
        <v>Indian</v>
      </c>
      <c r="B33" s="58">
        <v>129</v>
      </c>
      <c r="C33" s="58">
        <v>1227</v>
      </c>
      <c r="D33" s="58">
        <v>844</v>
      </c>
      <c r="E33" s="58">
        <v>291</v>
      </c>
      <c r="F33" s="58">
        <v>6</v>
      </c>
      <c r="G33" s="93">
        <f t="shared" si="8"/>
        <v>2497</v>
      </c>
      <c r="H33" s="122">
        <f t="shared" si="9"/>
        <v>5.1786431152147729</v>
      </c>
      <c r="I33" s="122">
        <f t="shared" si="9"/>
        <v>49.25732637494982</v>
      </c>
      <c r="J33" s="122">
        <f t="shared" si="9"/>
        <v>33.881975110397434</v>
      </c>
      <c r="K33" s="122">
        <f t="shared" si="9"/>
        <v>11.682055399437976</v>
      </c>
    </row>
    <row r="34" spans="1:11">
      <c r="A34" s="92" t="str">
        <f>Extra!B13</f>
        <v>Asian (excl. Indian)</v>
      </c>
      <c r="B34" s="58">
        <v>564</v>
      </c>
      <c r="C34" s="58">
        <v>4183</v>
      </c>
      <c r="D34" s="58">
        <v>1168</v>
      </c>
      <c r="E34" s="58">
        <v>309</v>
      </c>
      <c r="F34" s="58">
        <v>12</v>
      </c>
      <c r="G34" s="93">
        <f t="shared" si="8"/>
        <v>6236</v>
      </c>
      <c r="H34" s="122">
        <f t="shared" ref="H34" si="10">B34/($G34-$F34)*100</f>
        <v>9.0616966580976861</v>
      </c>
      <c r="I34" s="122">
        <f t="shared" ref="I34" si="11">C34/($G34-$F34)*100</f>
        <v>67.207583547557832</v>
      </c>
      <c r="J34" s="122">
        <f t="shared" ref="J34" si="12">D34/($G34-$F34)*100</f>
        <v>18.766066838046271</v>
      </c>
      <c r="K34" s="122">
        <f t="shared" ref="K34" si="13">E34/($G34-$F34)*100</f>
        <v>4.9646529562982007</v>
      </c>
    </row>
    <row r="35" spans="1:11">
      <c r="A35" s="92" t="str">
        <f>Extra!B14</f>
        <v>European or Other</v>
      </c>
      <c r="B35" s="58">
        <v>671</v>
      </c>
      <c r="C35" s="58">
        <v>14215</v>
      </c>
      <c r="D35" s="58">
        <v>8256</v>
      </c>
      <c r="E35" s="58">
        <v>5435</v>
      </c>
      <c r="F35" s="58">
        <v>24</v>
      </c>
      <c r="G35" s="93">
        <f t="shared" si="8"/>
        <v>28601</v>
      </c>
      <c r="H35" s="122">
        <f t="shared" si="9"/>
        <v>2.3480421317843021</v>
      </c>
      <c r="I35" s="122">
        <f t="shared" si="9"/>
        <v>49.742800153969974</v>
      </c>
      <c r="J35" s="122">
        <f t="shared" si="9"/>
        <v>28.89036637855618</v>
      </c>
      <c r="K35" s="122">
        <f t="shared" si="9"/>
        <v>19.018791335689542</v>
      </c>
    </row>
    <row r="36" spans="1:11" ht="12.75">
      <c r="A36" s="90" t="str">
        <f>Extra!B15</f>
        <v>Unknown</v>
      </c>
      <c r="B36" s="58">
        <v>0</v>
      </c>
      <c r="C36" s="58">
        <v>2</v>
      </c>
      <c r="D36" s="58">
        <v>2</v>
      </c>
      <c r="E36" s="58">
        <v>5</v>
      </c>
      <c r="F36" s="58">
        <v>2</v>
      </c>
      <c r="G36" s="111">
        <f t="shared" si="8"/>
        <v>11</v>
      </c>
      <c r="H36" s="210" t="s">
        <v>81</v>
      </c>
      <c r="I36" s="211" t="s">
        <v>81</v>
      </c>
      <c r="J36" s="211" t="s">
        <v>81</v>
      </c>
      <c r="K36" s="211" t="s">
        <v>81</v>
      </c>
    </row>
    <row r="37" spans="1:11">
      <c r="A37" s="134" t="str">
        <f>Extra!B16</f>
        <v>Deprivation quintile</v>
      </c>
      <c r="B37" s="134"/>
      <c r="C37" s="134"/>
      <c r="D37" s="134"/>
      <c r="E37" s="134"/>
      <c r="F37" s="134"/>
      <c r="G37" s="350"/>
      <c r="H37" s="134"/>
      <c r="I37" s="134"/>
      <c r="J37" s="134"/>
      <c r="K37" s="134"/>
    </row>
    <row r="38" spans="1:11">
      <c r="A38" s="106" t="str">
        <f>Extra!B17</f>
        <v>1 (least deprived)</v>
      </c>
      <c r="B38" s="58">
        <v>299</v>
      </c>
      <c r="C38" s="58">
        <v>4601</v>
      </c>
      <c r="D38" s="58">
        <v>2213</v>
      </c>
      <c r="E38" s="58">
        <v>1128</v>
      </c>
      <c r="F38" s="58">
        <v>5</v>
      </c>
      <c r="G38" s="93">
        <f t="shared" ref="G38:G43" si="14">SUM(B38:F38)</f>
        <v>8246</v>
      </c>
      <c r="H38" s="122">
        <f t="shared" ref="H38:H42" si="15">B38/($G38-$F38)*100</f>
        <v>3.6282004611090888</v>
      </c>
      <c r="I38" s="122">
        <f t="shared" ref="I38:I42" si="16">C38/($G38-$F38)*100</f>
        <v>55.830603082150219</v>
      </c>
      <c r="J38" s="122">
        <f t="shared" ref="J38:J42" si="17">D38/($G38-$F38)*100</f>
        <v>26.853537192088339</v>
      </c>
      <c r="K38" s="122">
        <f t="shared" ref="K38:K42" si="18">E38/($G38-$F38)*100</f>
        <v>13.68765926465235</v>
      </c>
    </row>
    <row r="39" spans="1:11">
      <c r="A39" s="106">
        <f>Extra!B18</f>
        <v>2</v>
      </c>
      <c r="B39" s="58">
        <v>309</v>
      </c>
      <c r="C39" s="58">
        <v>4632</v>
      </c>
      <c r="D39" s="58">
        <v>2449</v>
      </c>
      <c r="E39" s="58">
        <v>1488</v>
      </c>
      <c r="F39" s="58">
        <v>4</v>
      </c>
      <c r="G39" s="93">
        <f t="shared" si="14"/>
        <v>8882</v>
      </c>
      <c r="H39" s="122">
        <f t="shared" si="15"/>
        <v>3.4805136291957646</v>
      </c>
      <c r="I39" s="122">
        <f t="shared" si="16"/>
        <v>52.173913043478258</v>
      </c>
      <c r="J39" s="122">
        <f t="shared" si="17"/>
        <v>27.585041676053162</v>
      </c>
      <c r="K39" s="122">
        <f t="shared" si="18"/>
        <v>16.76053165127281</v>
      </c>
    </row>
    <row r="40" spans="1:11">
      <c r="A40" s="106">
        <f>Extra!B19</f>
        <v>3</v>
      </c>
      <c r="B40" s="58">
        <v>293</v>
      </c>
      <c r="C40" s="58">
        <v>4917</v>
      </c>
      <c r="D40" s="58">
        <v>2896</v>
      </c>
      <c r="E40" s="58">
        <v>2139</v>
      </c>
      <c r="F40" s="58">
        <v>9</v>
      </c>
      <c r="G40" s="93">
        <f t="shared" si="14"/>
        <v>10254</v>
      </c>
      <c r="H40" s="122">
        <f t="shared" si="15"/>
        <v>2.8599316739873109</v>
      </c>
      <c r="I40" s="122">
        <f t="shared" si="16"/>
        <v>47.994143484626647</v>
      </c>
      <c r="J40" s="122">
        <f t="shared" si="17"/>
        <v>28.267447535383113</v>
      </c>
      <c r="K40" s="122">
        <f t="shared" si="18"/>
        <v>20.878477306002928</v>
      </c>
    </row>
    <row r="41" spans="1:11">
      <c r="A41" s="106">
        <f>Extra!B20</f>
        <v>4</v>
      </c>
      <c r="B41" s="58">
        <v>364</v>
      </c>
      <c r="C41" s="58">
        <v>5361</v>
      </c>
      <c r="D41" s="58">
        <v>3673</v>
      </c>
      <c r="E41" s="58">
        <v>3330</v>
      </c>
      <c r="F41" s="58">
        <v>21</v>
      </c>
      <c r="G41" s="93">
        <f t="shared" si="14"/>
        <v>12749</v>
      </c>
      <c r="H41" s="122">
        <f t="shared" si="15"/>
        <v>2.8598365807668134</v>
      </c>
      <c r="I41" s="122">
        <f t="shared" si="16"/>
        <v>42.119736015084854</v>
      </c>
      <c r="J41" s="122">
        <f t="shared" si="17"/>
        <v>28.857636706473915</v>
      </c>
      <c r="K41" s="122">
        <f t="shared" si="18"/>
        <v>26.162790697674421</v>
      </c>
    </row>
    <row r="42" spans="1:11">
      <c r="A42" s="107" t="str">
        <f>Extra!B21</f>
        <v>5 (most deprived)</v>
      </c>
      <c r="B42" s="58">
        <v>363</v>
      </c>
      <c r="C42" s="58">
        <v>5028</v>
      </c>
      <c r="D42" s="58">
        <v>4587</v>
      </c>
      <c r="E42" s="58">
        <v>5753</v>
      </c>
      <c r="F42" s="58">
        <v>94</v>
      </c>
      <c r="G42" s="93">
        <f t="shared" si="14"/>
        <v>15825</v>
      </c>
      <c r="H42" s="122">
        <f t="shared" si="15"/>
        <v>2.30754561057784</v>
      </c>
      <c r="I42" s="122">
        <f t="shared" si="16"/>
        <v>31.962367300235208</v>
      </c>
      <c r="J42" s="122">
        <f t="shared" si="17"/>
        <v>29.15898544275634</v>
      </c>
      <c r="K42" s="122">
        <f t="shared" si="18"/>
        <v>36.571101646430613</v>
      </c>
    </row>
    <row r="43" spans="1:11">
      <c r="A43" s="98" t="str">
        <f>Extra!B22</f>
        <v>Unknown</v>
      </c>
      <c r="B43" s="98">
        <v>10</v>
      </c>
      <c r="C43" s="98">
        <v>159</v>
      </c>
      <c r="D43" s="98">
        <v>97</v>
      </c>
      <c r="E43" s="98">
        <v>76</v>
      </c>
      <c r="F43" s="98">
        <v>18</v>
      </c>
      <c r="G43" s="111">
        <f t="shared" si="14"/>
        <v>360</v>
      </c>
      <c r="H43" s="210" t="s">
        <v>81</v>
      </c>
      <c r="I43" s="211" t="s">
        <v>81</v>
      </c>
      <c r="J43" s="211" t="s">
        <v>81</v>
      </c>
      <c r="K43" s="211" t="s">
        <v>81</v>
      </c>
    </row>
    <row r="44" spans="1:11">
      <c r="A44" s="134" t="str">
        <f>Extra!B23</f>
        <v>DHB of residence</v>
      </c>
      <c r="B44" s="134"/>
      <c r="C44" s="134"/>
      <c r="D44" s="134"/>
      <c r="E44" s="134"/>
      <c r="F44" s="134"/>
      <c r="G44" s="350"/>
      <c r="H44" s="134"/>
      <c r="I44" s="134"/>
      <c r="J44" s="134"/>
      <c r="K44" s="134"/>
    </row>
    <row r="45" spans="1:11">
      <c r="A45" s="92" t="str">
        <f>Extra!B24</f>
        <v>Northland</v>
      </c>
      <c r="B45" s="58">
        <v>47</v>
      </c>
      <c r="C45" s="58">
        <v>747</v>
      </c>
      <c r="D45" s="58">
        <v>629</v>
      </c>
      <c r="E45" s="58">
        <v>590</v>
      </c>
      <c r="F45" s="58">
        <v>0</v>
      </c>
      <c r="G45" s="93">
        <f t="shared" ref="G45:G65" si="19">SUM(B45:F45)</f>
        <v>2013</v>
      </c>
      <c r="H45" s="122">
        <f t="shared" ref="H45:H49" si="20">B45/($G45-$F45)*100</f>
        <v>2.3348236462990561</v>
      </c>
      <c r="I45" s="122">
        <f t="shared" ref="I45:I49" si="21">C45/($G45-$F45)*100</f>
        <v>37.108792846497764</v>
      </c>
      <c r="J45" s="122">
        <f t="shared" ref="J45:J49" si="22">D45/($G45-$F45)*100</f>
        <v>31.24689518132141</v>
      </c>
      <c r="K45" s="122">
        <f t="shared" ref="K45:K49" si="23">E45/($G45-$F45)*100</f>
        <v>29.309488325881766</v>
      </c>
    </row>
    <row r="46" spans="1:11">
      <c r="A46" s="92" t="str">
        <f>Extra!B25</f>
        <v>Waitemata</v>
      </c>
      <c r="B46" s="58">
        <v>312</v>
      </c>
      <c r="C46" s="58">
        <v>3940</v>
      </c>
      <c r="D46" s="58">
        <v>2015</v>
      </c>
      <c r="E46" s="58">
        <v>1462</v>
      </c>
      <c r="F46" s="58">
        <v>0</v>
      </c>
      <c r="G46" s="93">
        <f t="shared" si="19"/>
        <v>7729</v>
      </c>
      <c r="H46" s="122">
        <f t="shared" si="20"/>
        <v>4.036744727649114</v>
      </c>
      <c r="I46" s="122">
        <f t="shared" si="21"/>
        <v>50.976840470953555</v>
      </c>
      <c r="J46" s="122">
        <f t="shared" si="22"/>
        <v>26.070643032733859</v>
      </c>
      <c r="K46" s="122">
        <f t="shared" si="23"/>
        <v>18.915771768663475</v>
      </c>
    </row>
    <row r="47" spans="1:11">
      <c r="A47" s="92" t="str">
        <f>Extra!B26</f>
        <v>Auckland</v>
      </c>
      <c r="B47" s="58">
        <v>262</v>
      </c>
      <c r="C47" s="58">
        <v>3094</v>
      </c>
      <c r="D47" s="58">
        <v>1468</v>
      </c>
      <c r="E47" s="58">
        <v>1150</v>
      </c>
      <c r="F47" s="58">
        <v>13</v>
      </c>
      <c r="G47" s="93">
        <f t="shared" si="19"/>
        <v>5987</v>
      </c>
      <c r="H47" s="122">
        <f t="shared" si="20"/>
        <v>4.3856712420488781</v>
      </c>
      <c r="I47" s="122">
        <f t="shared" si="21"/>
        <v>51.791094743890184</v>
      </c>
      <c r="J47" s="122">
        <f t="shared" si="22"/>
        <v>24.573150318044863</v>
      </c>
      <c r="K47" s="122">
        <f t="shared" si="23"/>
        <v>19.25008369601607</v>
      </c>
    </row>
    <row r="48" spans="1:11">
      <c r="A48" s="92" t="str">
        <f>Extra!B27</f>
        <v>Counties Manukau</v>
      </c>
      <c r="B48" s="58">
        <v>191</v>
      </c>
      <c r="C48" s="58">
        <v>2437</v>
      </c>
      <c r="D48" s="58">
        <v>1944</v>
      </c>
      <c r="E48" s="58">
        <v>2459</v>
      </c>
      <c r="F48" s="58">
        <v>84</v>
      </c>
      <c r="G48" s="93">
        <f t="shared" si="19"/>
        <v>7115</v>
      </c>
      <c r="H48" s="122">
        <f t="shared" si="20"/>
        <v>2.716541032570047</v>
      </c>
      <c r="I48" s="122">
        <f t="shared" si="21"/>
        <v>34.660787939126728</v>
      </c>
      <c r="J48" s="122">
        <f t="shared" si="22"/>
        <v>27.648983074953776</v>
      </c>
      <c r="K48" s="122">
        <f t="shared" si="23"/>
        <v>34.973687953349454</v>
      </c>
    </row>
    <row r="49" spans="1:11">
      <c r="A49" s="92" t="str">
        <f>Extra!B28</f>
        <v>Waikato</v>
      </c>
      <c r="B49" s="58">
        <v>132</v>
      </c>
      <c r="C49" s="58">
        <v>2114</v>
      </c>
      <c r="D49" s="58">
        <v>1472</v>
      </c>
      <c r="E49" s="58">
        <v>1328</v>
      </c>
      <c r="F49" s="58">
        <v>0</v>
      </c>
      <c r="G49" s="93">
        <f t="shared" si="19"/>
        <v>5046</v>
      </c>
      <c r="H49" s="122">
        <f t="shared" si="20"/>
        <v>2.6159334126040426</v>
      </c>
      <c r="I49" s="122">
        <f t="shared" si="21"/>
        <v>41.894569956401114</v>
      </c>
      <c r="J49" s="122">
        <f t="shared" si="22"/>
        <v>29.17162108600872</v>
      </c>
      <c r="K49" s="122">
        <f t="shared" si="23"/>
        <v>26.31787554498613</v>
      </c>
    </row>
    <row r="50" spans="1:11">
      <c r="A50" s="92" t="str">
        <f>Extra!B29</f>
        <v>Lakes</v>
      </c>
      <c r="B50" s="58">
        <v>37</v>
      </c>
      <c r="C50" s="58">
        <v>534</v>
      </c>
      <c r="D50" s="58">
        <v>407</v>
      </c>
      <c r="E50" s="58">
        <v>395</v>
      </c>
      <c r="F50" s="58">
        <v>2</v>
      </c>
      <c r="G50" s="93">
        <f t="shared" si="19"/>
        <v>1375</v>
      </c>
      <c r="H50" s="122">
        <f t="shared" ref="H50:H64" si="24">B50/($G50-$F50)*100</f>
        <v>2.6948288419519302</v>
      </c>
      <c r="I50" s="122">
        <f t="shared" ref="I50:I64" si="25">C50/($G50-$F50)*100</f>
        <v>38.89293517844137</v>
      </c>
      <c r="J50" s="122">
        <f t="shared" ref="J50:J64" si="26">D50/($G50-$F50)*100</f>
        <v>29.643117261471229</v>
      </c>
      <c r="K50" s="122">
        <f t="shared" ref="K50:K64" si="27">E50/($G50-$F50)*100</f>
        <v>28.769118718135474</v>
      </c>
    </row>
    <row r="51" spans="1:11">
      <c r="A51" s="92" t="str">
        <f>Extra!B30</f>
        <v>Bay of Plenty</v>
      </c>
      <c r="B51" s="58">
        <v>54</v>
      </c>
      <c r="C51" s="58">
        <v>1199</v>
      </c>
      <c r="D51" s="58">
        <v>826</v>
      </c>
      <c r="E51" s="58">
        <v>692</v>
      </c>
      <c r="F51" s="58">
        <v>0</v>
      </c>
      <c r="G51" s="93">
        <f t="shared" si="19"/>
        <v>2771</v>
      </c>
      <c r="H51" s="122">
        <f t="shared" si="24"/>
        <v>1.9487549621075424</v>
      </c>
      <c r="I51" s="122">
        <f t="shared" si="25"/>
        <v>43.269577769758207</v>
      </c>
      <c r="J51" s="122">
        <f t="shared" si="26"/>
        <v>29.808733309274633</v>
      </c>
      <c r="K51" s="122">
        <f t="shared" si="27"/>
        <v>24.972933958859617</v>
      </c>
    </row>
    <row r="52" spans="1:11">
      <c r="A52" s="92" t="str">
        <f>Extra!B31</f>
        <v>Tairawhiti</v>
      </c>
      <c r="B52" s="58">
        <v>18</v>
      </c>
      <c r="C52" s="58">
        <v>230</v>
      </c>
      <c r="D52" s="58">
        <v>225</v>
      </c>
      <c r="E52" s="58">
        <v>213</v>
      </c>
      <c r="F52" s="58">
        <v>0</v>
      </c>
      <c r="G52" s="93">
        <f t="shared" si="19"/>
        <v>686</v>
      </c>
      <c r="H52" s="122">
        <f t="shared" si="24"/>
        <v>2.6239067055393588</v>
      </c>
      <c r="I52" s="122">
        <f t="shared" si="25"/>
        <v>33.527696793002917</v>
      </c>
      <c r="J52" s="122">
        <f t="shared" si="26"/>
        <v>32.798833819241985</v>
      </c>
      <c r="K52" s="122">
        <f t="shared" si="27"/>
        <v>31.049562682215743</v>
      </c>
    </row>
    <row r="53" spans="1:11">
      <c r="A53" s="92" t="str">
        <f>Extra!B32</f>
        <v>Hawke's Bay</v>
      </c>
      <c r="B53" s="58">
        <v>37</v>
      </c>
      <c r="C53" s="58">
        <v>766</v>
      </c>
      <c r="D53" s="58">
        <v>637</v>
      </c>
      <c r="E53" s="58">
        <v>539</v>
      </c>
      <c r="F53" s="58">
        <v>12</v>
      </c>
      <c r="G53" s="93">
        <f t="shared" si="19"/>
        <v>1991</v>
      </c>
      <c r="H53" s="122">
        <f t="shared" si="24"/>
        <v>1.8696311268317329</v>
      </c>
      <c r="I53" s="122">
        <f t="shared" si="25"/>
        <v>38.70641738251642</v>
      </c>
      <c r="J53" s="122">
        <f t="shared" si="26"/>
        <v>32.187973724103081</v>
      </c>
      <c r="K53" s="122">
        <f t="shared" si="27"/>
        <v>27.235977766548764</v>
      </c>
    </row>
    <row r="54" spans="1:11">
      <c r="A54" s="92" t="str">
        <f>Extra!B33</f>
        <v>Taranaki</v>
      </c>
      <c r="B54" s="58">
        <v>40</v>
      </c>
      <c r="C54" s="58">
        <v>596</v>
      </c>
      <c r="D54" s="58">
        <v>479</v>
      </c>
      <c r="E54" s="58">
        <v>398</v>
      </c>
      <c r="F54" s="58">
        <v>0</v>
      </c>
      <c r="G54" s="93">
        <f t="shared" si="19"/>
        <v>1513</v>
      </c>
      <c r="H54" s="122">
        <f t="shared" si="24"/>
        <v>2.6437541308658297</v>
      </c>
      <c r="I54" s="122">
        <f t="shared" si="25"/>
        <v>39.391936549900855</v>
      </c>
      <c r="J54" s="122">
        <f t="shared" si="26"/>
        <v>31.65895571711831</v>
      </c>
      <c r="K54" s="122">
        <f t="shared" si="27"/>
        <v>26.305353602115005</v>
      </c>
    </row>
    <row r="55" spans="1:11">
      <c r="A55" s="92" t="str">
        <f>Extra!B34</f>
        <v>MidCentral</v>
      </c>
      <c r="B55" s="58">
        <v>59</v>
      </c>
      <c r="C55" s="58">
        <v>840</v>
      </c>
      <c r="D55" s="58">
        <v>574</v>
      </c>
      <c r="E55" s="58">
        <v>561</v>
      </c>
      <c r="F55" s="58">
        <v>0</v>
      </c>
      <c r="G55" s="93">
        <f t="shared" si="19"/>
        <v>2034</v>
      </c>
      <c r="H55" s="122">
        <f t="shared" si="24"/>
        <v>2.9006882989183875</v>
      </c>
      <c r="I55" s="122">
        <f t="shared" si="25"/>
        <v>41.297935103244839</v>
      </c>
      <c r="J55" s="122">
        <f t="shared" si="26"/>
        <v>28.220255653883974</v>
      </c>
      <c r="K55" s="122">
        <f t="shared" si="27"/>
        <v>27.581120943952804</v>
      </c>
    </row>
    <row r="56" spans="1:11">
      <c r="A56" s="92" t="str">
        <f>Extra!B35</f>
        <v>Whanganui</v>
      </c>
      <c r="B56" s="58">
        <v>13</v>
      </c>
      <c r="C56" s="58">
        <v>293</v>
      </c>
      <c r="D56" s="58">
        <v>247</v>
      </c>
      <c r="E56" s="58">
        <v>222</v>
      </c>
      <c r="F56" s="58">
        <v>0</v>
      </c>
      <c r="G56" s="93">
        <f t="shared" si="19"/>
        <v>775</v>
      </c>
      <c r="H56" s="122">
        <f t="shared" si="24"/>
        <v>1.6774193548387095</v>
      </c>
      <c r="I56" s="122">
        <f t="shared" si="25"/>
        <v>37.806451612903224</v>
      </c>
      <c r="J56" s="122">
        <f t="shared" si="26"/>
        <v>31.870967741935484</v>
      </c>
      <c r="K56" s="122">
        <f t="shared" si="27"/>
        <v>28.64516129032258</v>
      </c>
    </row>
    <row r="57" spans="1:11">
      <c r="A57" s="92" t="str">
        <f>Extra!B36</f>
        <v>Capital &amp; Coast</v>
      </c>
      <c r="B57" s="58">
        <v>75</v>
      </c>
      <c r="C57" s="58">
        <v>1596</v>
      </c>
      <c r="D57" s="58">
        <v>982</v>
      </c>
      <c r="E57" s="58">
        <v>667</v>
      </c>
      <c r="F57" s="58">
        <v>0</v>
      </c>
      <c r="G57" s="93">
        <f t="shared" si="19"/>
        <v>3320</v>
      </c>
      <c r="H57" s="122">
        <f t="shared" si="24"/>
        <v>2.2590361445783134</v>
      </c>
      <c r="I57" s="122">
        <f t="shared" si="25"/>
        <v>48.07228915662651</v>
      </c>
      <c r="J57" s="122">
        <f t="shared" si="26"/>
        <v>29.578313253012052</v>
      </c>
      <c r="K57" s="122">
        <f t="shared" si="27"/>
        <v>20.090361445783135</v>
      </c>
    </row>
    <row r="58" spans="1:11">
      <c r="A58" s="92" t="str">
        <f>Extra!B37</f>
        <v>Hutt Valley</v>
      </c>
      <c r="B58" s="58">
        <v>43</v>
      </c>
      <c r="C58" s="58">
        <v>703</v>
      </c>
      <c r="D58" s="58">
        <v>526</v>
      </c>
      <c r="E58" s="58">
        <v>499</v>
      </c>
      <c r="F58" s="58">
        <v>22</v>
      </c>
      <c r="G58" s="93">
        <f t="shared" si="19"/>
        <v>1793</v>
      </c>
      <c r="H58" s="122">
        <f t="shared" si="24"/>
        <v>2.4280067758328627</v>
      </c>
      <c r="I58" s="122">
        <f t="shared" si="25"/>
        <v>39.695087521174479</v>
      </c>
      <c r="J58" s="122">
        <f t="shared" si="26"/>
        <v>29.700734048560136</v>
      </c>
      <c r="K58" s="122">
        <f t="shared" si="27"/>
        <v>28.176171654432526</v>
      </c>
    </row>
    <row r="59" spans="1:11">
      <c r="A59" s="92" t="str">
        <f>Extra!B38</f>
        <v>Wairarapa</v>
      </c>
      <c r="B59" s="58">
        <v>5</v>
      </c>
      <c r="C59" s="58">
        <v>193</v>
      </c>
      <c r="D59" s="58">
        <v>161</v>
      </c>
      <c r="E59" s="58">
        <v>111</v>
      </c>
      <c r="F59" s="58">
        <v>0</v>
      </c>
      <c r="G59" s="93">
        <f t="shared" si="19"/>
        <v>470</v>
      </c>
      <c r="H59" s="122">
        <f t="shared" si="24"/>
        <v>1.0638297872340425</v>
      </c>
      <c r="I59" s="122">
        <f t="shared" si="25"/>
        <v>41.063829787234042</v>
      </c>
      <c r="J59" s="122">
        <f t="shared" si="26"/>
        <v>34.255319148936167</v>
      </c>
      <c r="K59" s="122">
        <f t="shared" si="27"/>
        <v>23.617021276595747</v>
      </c>
    </row>
    <row r="60" spans="1:11">
      <c r="A60" s="92" t="str">
        <f>Extra!B39</f>
        <v>Nelson Marlborough</v>
      </c>
      <c r="B60" s="58">
        <v>40</v>
      </c>
      <c r="C60" s="58">
        <v>637</v>
      </c>
      <c r="D60" s="58">
        <v>343</v>
      </c>
      <c r="E60" s="58">
        <v>269</v>
      </c>
      <c r="F60" s="58">
        <v>0</v>
      </c>
      <c r="G60" s="93">
        <f t="shared" si="19"/>
        <v>1289</v>
      </c>
      <c r="H60" s="122">
        <f t="shared" si="24"/>
        <v>3.1031807602792862</v>
      </c>
      <c r="I60" s="122">
        <f t="shared" si="25"/>
        <v>49.418153607447636</v>
      </c>
      <c r="J60" s="122">
        <f t="shared" si="26"/>
        <v>26.609775019394881</v>
      </c>
      <c r="K60" s="122">
        <f t="shared" si="27"/>
        <v>20.8688906128782</v>
      </c>
    </row>
    <row r="61" spans="1:11">
      <c r="A61" s="92" t="str">
        <f>Extra!B40</f>
        <v>West Coast</v>
      </c>
      <c r="B61" s="58">
        <v>5</v>
      </c>
      <c r="C61" s="58">
        <v>79</v>
      </c>
      <c r="D61" s="58">
        <v>49</v>
      </c>
      <c r="E61" s="58">
        <v>39</v>
      </c>
      <c r="F61" s="58">
        <v>0</v>
      </c>
      <c r="G61" s="93">
        <f t="shared" si="19"/>
        <v>172</v>
      </c>
      <c r="H61" s="122">
        <f t="shared" si="24"/>
        <v>2.9069767441860463</v>
      </c>
      <c r="I61" s="122">
        <f t="shared" si="25"/>
        <v>45.930232558139537</v>
      </c>
      <c r="J61" s="122">
        <f t="shared" si="26"/>
        <v>28.488372093023255</v>
      </c>
      <c r="K61" s="122">
        <f t="shared" si="27"/>
        <v>22.674418604651162</v>
      </c>
    </row>
    <row r="62" spans="1:11">
      <c r="A62" s="92" t="str">
        <f>Extra!B41</f>
        <v>Canterbury</v>
      </c>
      <c r="B62" s="58">
        <v>180</v>
      </c>
      <c r="C62" s="58">
        <v>2852</v>
      </c>
      <c r="D62" s="58">
        <v>1625</v>
      </c>
      <c r="E62" s="58">
        <v>1311</v>
      </c>
      <c r="F62" s="58">
        <v>0</v>
      </c>
      <c r="G62" s="93">
        <f t="shared" si="19"/>
        <v>5968</v>
      </c>
      <c r="H62" s="122">
        <f t="shared" si="24"/>
        <v>3.0160857908847185</v>
      </c>
      <c r="I62" s="122">
        <f t="shared" si="25"/>
        <v>47.788203753351205</v>
      </c>
      <c r="J62" s="122">
        <f t="shared" si="26"/>
        <v>27.228552278820374</v>
      </c>
      <c r="K62" s="122">
        <f t="shared" si="27"/>
        <v>21.967158176943698</v>
      </c>
    </row>
    <row r="63" spans="1:11">
      <c r="A63" s="92" t="str">
        <f>Extra!B42</f>
        <v>South Canterbury</v>
      </c>
      <c r="B63" s="58">
        <v>16</v>
      </c>
      <c r="C63" s="58">
        <v>231</v>
      </c>
      <c r="D63" s="58">
        <v>229</v>
      </c>
      <c r="E63" s="58">
        <v>175</v>
      </c>
      <c r="F63" s="58">
        <v>0</v>
      </c>
      <c r="G63" s="93">
        <f t="shared" si="19"/>
        <v>651</v>
      </c>
      <c r="H63" s="122">
        <f t="shared" si="24"/>
        <v>2.4577572964669741</v>
      </c>
      <c r="I63" s="122">
        <f t="shared" si="25"/>
        <v>35.483870967741936</v>
      </c>
      <c r="J63" s="122">
        <f t="shared" si="26"/>
        <v>35.176651305683563</v>
      </c>
      <c r="K63" s="122">
        <f t="shared" si="27"/>
        <v>26.881720430107524</v>
      </c>
    </row>
    <row r="64" spans="1:11">
      <c r="A64" s="92" t="str">
        <f>Extra!B43</f>
        <v>Southern</v>
      </c>
      <c r="B64" s="58">
        <v>64</v>
      </c>
      <c r="C64" s="58">
        <v>1463</v>
      </c>
      <c r="D64" s="58">
        <v>986</v>
      </c>
      <c r="E64" s="58">
        <v>762</v>
      </c>
      <c r="F64" s="58">
        <v>0</v>
      </c>
      <c r="G64" s="93">
        <f t="shared" si="19"/>
        <v>3275</v>
      </c>
      <c r="H64" s="122">
        <f t="shared" si="24"/>
        <v>1.9541984732824429</v>
      </c>
      <c r="I64" s="122">
        <f t="shared" si="25"/>
        <v>44.671755725190835</v>
      </c>
      <c r="J64" s="122">
        <f t="shared" si="26"/>
        <v>30.106870229007633</v>
      </c>
      <c r="K64" s="122">
        <f t="shared" si="27"/>
        <v>23.267175572519083</v>
      </c>
    </row>
    <row r="65" spans="1:11">
      <c r="A65" s="98" t="str">
        <f>Extra!B44</f>
        <v>Unknown</v>
      </c>
      <c r="B65" s="98">
        <v>8</v>
      </c>
      <c r="C65" s="98">
        <v>154</v>
      </c>
      <c r="D65" s="98">
        <v>91</v>
      </c>
      <c r="E65" s="98">
        <v>72</v>
      </c>
      <c r="F65" s="98">
        <v>18</v>
      </c>
      <c r="G65" s="111">
        <f t="shared" si="19"/>
        <v>343</v>
      </c>
      <c r="H65" s="210" t="s">
        <v>81</v>
      </c>
      <c r="I65" s="211" t="s">
        <v>81</v>
      </c>
      <c r="J65" s="211" t="s">
        <v>81</v>
      </c>
      <c r="K65" s="211" t="s">
        <v>81</v>
      </c>
    </row>
    <row r="66" spans="1:11">
      <c r="A66" s="104" t="s">
        <v>389</v>
      </c>
    </row>
  </sheetData>
  <mergeCells count="6">
    <mergeCell ref="A19:A20"/>
    <mergeCell ref="B19:G19"/>
    <mergeCell ref="H19:K19"/>
    <mergeCell ref="A6:A7"/>
    <mergeCell ref="B6:G6"/>
    <mergeCell ref="H6:K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7" fitToHeight="0" orientation="landscape" r:id="rId1"/>
  <headerFooter>
    <oddFooter>&amp;L&amp;8&amp;K01+021Report on Maternity, 2014: accompanying tables&amp;R&amp;8&amp;K01+021Page &amp;P of &amp;N</oddFooter>
  </headerFooter>
  <rowBreaks count="1" manualBreakCount="1">
    <brk id="16"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2"/>
  <sheetViews>
    <sheetView showGridLines="0" zoomScaleNormal="100" workbookViewId="0">
      <pane ySplit="3" topLeftCell="A4" activePane="bottomLeft" state="frozen"/>
      <selection activeCell="B31" sqref="B31"/>
      <selection pane="bottomLeft" activeCell="A3" sqref="A3"/>
    </sheetView>
  </sheetViews>
  <sheetFormatPr defaultRowHeight="12"/>
  <cols>
    <col min="1" max="1" width="16.5703125" style="73" customWidth="1"/>
    <col min="2" max="2" width="14.5703125" style="73" customWidth="1"/>
    <col min="3" max="4" width="13.140625" style="73" customWidth="1"/>
    <col min="5" max="9" width="9.140625" style="73"/>
    <col min="10" max="10" width="9.140625" style="73" customWidth="1"/>
    <col min="11" max="16384" width="9.140625" style="73"/>
  </cols>
  <sheetData>
    <row r="1" spans="1:13">
      <c r="A1" s="306" t="s">
        <v>24</v>
      </c>
      <c r="B1" s="150"/>
      <c r="C1" s="306" t="s">
        <v>34</v>
      </c>
      <c r="D1" s="150"/>
      <c r="E1" s="150"/>
    </row>
    <row r="2" spans="1:13" ht="10.5" customHeight="1"/>
    <row r="3" spans="1:13" ht="19.5">
      <c r="A3" s="20" t="s">
        <v>259</v>
      </c>
    </row>
    <row r="5" spans="1:13" ht="15" customHeight="1">
      <c r="A5" s="91" t="str">
        <f>Contents!B24</f>
        <v>Table 17: Number and percentage of women identified as smokers at first registration with their primary maternity care provider, 2008–2014</v>
      </c>
      <c r="B5" s="91"/>
      <c r="C5" s="91"/>
      <c r="D5" s="91"/>
      <c r="E5" s="91"/>
      <c r="F5" s="91"/>
      <c r="G5" s="91"/>
      <c r="H5" s="91"/>
      <c r="I5" s="91"/>
      <c r="J5" s="91"/>
      <c r="K5" s="91"/>
      <c r="L5" s="91"/>
      <c r="M5" s="91"/>
    </row>
    <row r="6" spans="1:13" ht="25.5">
      <c r="A6" s="291" t="s">
        <v>37</v>
      </c>
      <c r="B6" s="135" t="s">
        <v>394</v>
      </c>
      <c r="C6" s="135" t="s">
        <v>282</v>
      </c>
      <c r="D6" s="135" t="s">
        <v>395</v>
      </c>
    </row>
    <row r="7" spans="1:13">
      <c r="A7" s="162">
        <f>Extra!M3</f>
        <v>2008</v>
      </c>
      <c r="B7" s="160">
        <v>8988</v>
      </c>
      <c r="C7" s="161">
        <f t="shared" ref="C7" si="0">B7/D7*100</f>
        <v>15.969865496348678</v>
      </c>
      <c r="D7" s="160">
        <v>56281</v>
      </c>
    </row>
    <row r="8" spans="1:13">
      <c r="A8" s="162">
        <f>Extra!M4</f>
        <v>2009</v>
      </c>
      <c r="B8" s="160">
        <v>9043</v>
      </c>
      <c r="C8" s="161">
        <f t="shared" ref="C8:C13" si="1">B8/D8*100</f>
        <v>15.814970269324938</v>
      </c>
      <c r="D8" s="160">
        <v>57180</v>
      </c>
    </row>
    <row r="9" spans="1:13">
      <c r="A9" s="162">
        <f>Extra!M5</f>
        <v>2010</v>
      </c>
      <c r="B9" s="160">
        <v>9311</v>
      </c>
      <c r="C9" s="161">
        <f t="shared" si="1"/>
        <v>15.999106483152053</v>
      </c>
      <c r="D9" s="160">
        <v>58197</v>
      </c>
    </row>
    <row r="10" spans="1:13">
      <c r="A10" s="162">
        <f>Extra!M6</f>
        <v>2011</v>
      </c>
      <c r="B10" s="160">
        <v>8726</v>
      </c>
      <c r="C10" s="161">
        <f t="shared" si="1"/>
        <v>15.222776595373505</v>
      </c>
      <c r="D10" s="160">
        <v>57322</v>
      </c>
    </row>
    <row r="11" spans="1:13">
      <c r="A11" s="162">
        <f>Extra!M7</f>
        <v>2012</v>
      </c>
      <c r="B11" s="160">
        <v>8782</v>
      </c>
      <c r="C11" s="161">
        <f t="shared" si="1"/>
        <v>15.133290827316435</v>
      </c>
      <c r="D11" s="160">
        <v>58031</v>
      </c>
    </row>
    <row r="12" spans="1:13">
      <c r="A12" s="162">
        <f>Extra!M8</f>
        <v>2013</v>
      </c>
      <c r="B12" s="160">
        <v>8302</v>
      </c>
      <c r="C12" s="161">
        <f t="shared" si="1"/>
        <v>14.908326898558011</v>
      </c>
      <c r="D12" s="160">
        <v>55687</v>
      </c>
    </row>
    <row r="13" spans="1:13">
      <c r="A13" s="176">
        <f>Extra!M9</f>
        <v>2014</v>
      </c>
      <c r="B13" s="177">
        <v>8352</v>
      </c>
      <c r="C13" s="178">
        <f t="shared" si="1"/>
        <v>14.834550007992753</v>
      </c>
      <c r="D13" s="177">
        <v>56301</v>
      </c>
    </row>
    <row r="14" spans="1:13">
      <c r="A14" s="36" t="s">
        <v>396</v>
      </c>
      <c r="B14" s="160"/>
      <c r="C14" s="161"/>
      <c r="D14" s="160"/>
    </row>
    <row r="15" spans="1:13">
      <c r="A15" s="104" t="s">
        <v>393</v>
      </c>
    </row>
    <row r="16" spans="1:13">
      <c r="A16" s="198"/>
    </row>
    <row r="17" spans="1:14">
      <c r="A17" s="198"/>
    </row>
    <row r="18" spans="1:14" ht="15" customHeight="1">
      <c r="A18" s="91" t="str">
        <f>Contents!B25</f>
        <v>Table 18: Number and percentage of women identified as smokers at two weeks after birth, 2008–2014</v>
      </c>
      <c r="B18" s="91"/>
      <c r="C18" s="91"/>
      <c r="D18" s="91"/>
      <c r="E18" s="91"/>
    </row>
    <row r="19" spans="1:14" ht="36">
      <c r="A19" s="309" t="s">
        <v>37</v>
      </c>
      <c r="B19" s="308" t="s">
        <v>336</v>
      </c>
      <c r="C19" s="308" t="s">
        <v>282</v>
      </c>
      <c r="D19" s="345" t="s">
        <v>395</v>
      </c>
    </row>
    <row r="20" spans="1:14">
      <c r="A20" s="162">
        <f>A7</f>
        <v>2008</v>
      </c>
      <c r="B20" s="160">
        <v>7304</v>
      </c>
      <c r="C20" s="161">
        <f t="shared" ref="C20:C26" si="2">B20/D20*100</f>
        <v>13.649785086899646</v>
      </c>
      <c r="D20" s="160">
        <v>53510</v>
      </c>
    </row>
    <row r="21" spans="1:14">
      <c r="A21" s="162">
        <f t="shared" ref="A21:A26" si="3">A8</f>
        <v>2009</v>
      </c>
      <c r="B21" s="160">
        <v>7555</v>
      </c>
      <c r="C21" s="161">
        <f t="shared" si="2"/>
        <v>13.838010110630815</v>
      </c>
      <c r="D21" s="160">
        <v>54596</v>
      </c>
    </row>
    <row r="22" spans="1:14">
      <c r="A22" s="162">
        <f t="shared" si="3"/>
        <v>2010</v>
      </c>
      <c r="B22" s="160">
        <v>8095</v>
      </c>
      <c r="C22" s="161">
        <f t="shared" si="2"/>
        <v>14.458197145867938</v>
      </c>
      <c r="D22" s="160">
        <v>55989</v>
      </c>
    </row>
    <row r="23" spans="1:14">
      <c r="A23" s="162">
        <f t="shared" si="3"/>
        <v>2011</v>
      </c>
      <c r="B23" s="160">
        <v>7498</v>
      </c>
      <c r="C23" s="161">
        <f t="shared" si="2"/>
        <v>13.583825500923947</v>
      </c>
      <c r="D23" s="160">
        <v>55198</v>
      </c>
    </row>
    <row r="24" spans="1:14">
      <c r="A24" s="162">
        <f t="shared" si="3"/>
        <v>2012</v>
      </c>
      <c r="B24" s="160">
        <v>7516</v>
      </c>
      <c r="C24" s="161">
        <f t="shared" si="2"/>
        <v>13.492747379003303</v>
      </c>
      <c r="D24" s="160">
        <v>55704</v>
      </c>
    </row>
    <row r="25" spans="1:14">
      <c r="A25" s="162">
        <f t="shared" si="3"/>
        <v>2013</v>
      </c>
      <c r="B25" s="160">
        <v>7011</v>
      </c>
      <c r="C25" s="161">
        <f t="shared" si="2"/>
        <v>13.144228425729768</v>
      </c>
      <c r="D25" s="160">
        <v>53339</v>
      </c>
    </row>
    <row r="26" spans="1:14">
      <c r="A26" s="176">
        <f t="shared" si="3"/>
        <v>2014</v>
      </c>
      <c r="B26" s="177">
        <v>6892</v>
      </c>
      <c r="C26" s="178">
        <f t="shared" si="2"/>
        <v>12.781899109792286</v>
      </c>
      <c r="D26" s="177">
        <v>53920</v>
      </c>
    </row>
    <row r="27" spans="1:14">
      <c r="A27" s="36" t="s">
        <v>396</v>
      </c>
      <c r="B27" s="160"/>
      <c r="C27" s="161"/>
      <c r="D27" s="160"/>
    </row>
    <row r="28" spans="1:14">
      <c r="A28" s="104" t="s">
        <v>393</v>
      </c>
    </row>
    <row r="29" spans="1:14">
      <c r="A29" s="198"/>
    </row>
    <row r="31" spans="1:14" s="212" customFormat="1" ht="15" customHeight="1">
      <c r="A31" s="91" t="str">
        <f>Contents!B26</f>
        <v>Table 19: Number and percentage of women identified as smokers at first registration with their primary maternity care provider, by age group, ethnic group, neighbourhood deprivation quintile and DHB of residence, 2014</v>
      </c>
      <c r="B31" s="91"/>
      <c r="C31" s="91"/>
      <c r="D31" s="91"/>
      <c r="E31" s="91"/>
      <c r="F31" s="91"/>
      <c r="G31" s="91"/>
      <c r="H31" s="91"/>
      <c r="I31" s="91"/>
      <c r="J31" s="91"/>
      <c r="K31" s="91"/>
      <c r="L31" s="91"/>
      <c r="M31" s="91"/>
      <c r="N31" s="91"/>
    </row>
    <row r="32" spans="1:14" ht="25.5">
      <c r="A32" s="140" t="s">
        <v>56</v>
      </c>
      <c r="B32" s="135" t="str">
        <f>B6</f>
        <v>Smokers
(at first reg)</v>
      </c>
      <c r="C32" s="135" t="s">
        <v>282</v>
      </c>
      <c r="D32" s="345" t="s">
        <v>395</v>
      </c>
      <c r="E32" s="58"/>
      <c r="F32" s="58"/>
      <c r="G32" s="58"/>
      <c r="H32" s="58"/>
      <c r="I32" s="58"/>
      <c r="J32" s="58"/>
      <c r="K32" s="58"/>
      <c r="L32" s="58"/>
    </row>
    <row r="33" spans="1:12">
      <c r="A33" s="229" t="s">
        <v>237</v>
      </c>
      <c r="B33" s="134"/>
      <c r="C33" s="134"/>
      <c r="D33" s="134"/>
      <c r="E33" s="58"/>
      <c r="F33" s="58"/>
      <c r="G33" s="58"/>
      <c r="H33" s="58"/>
      <c r="I33" s="58"/>
      <c r="J33" s="58"/>
      <c r="K33" s="58"/>
      <c r="L33" s="58"/>
    </row>
    <row r="34" spans="1:12">
      <c r="A34" s="151" t="s">
        <v>41</v>
      </c>
      <c r="B34" s="92">
        <f>B13</f>
        <v>8352</v>
      </c>
      <c r="C34" s="95">
        <f t="shared" ref="C34:C41" si="4">B34/D34*100</f>
        <v>14.834550007992753</v>
      </c>
      <c r="D34" s="92">
        <f>D13</f>
        <v>56301</v>
      </c>
      <c r="E34" s="58"/>
      <c r="F34" s="58"/>
      <c r="G34" s="58"/>
      <c r="H34" s="58"/>
      <c r="I34" s="58"/>
      <c r="J34" s="58"/>
      <c r="K34" s="58"/>
      <c r="L34" s="58"/>
    </row>
    <row r="35" spans="1:12">
      <c r="A35" s="229" t="str">
        <f>Extra!B2</f>
        <v>Age group (years)</v>
      </c>
      <c r="B35" s="134"/>
      <c r="C35" s="134"/>
      <c r="D35" s="134"/>
      <c r="E35" s="58"/>
      <c r="F35" s="58"/>
      <c r="G35" s="58"/>
      <c r="H35" s="58"/>
      <c r="I35" s="58"/>
      <c r="J35" s="58"/>
      <c r="K35" s="58"/>
      <c r="L35" s="58"/>
    </row>
    <row r="36" spans="1:12">
      <c r="A36" s="151" t="str">
        <f>Extra!B3</f>
        <v xml:space="preserve"> &lt;20</v>
      </c>
      <c r="B36" s="92">
        <v>1018</v>
      </c>
      <c r="C36" s="95">
        <f t="shared" si="4"/>
        <v>35.694249649368864</v>
      </c>
      <c r="D36" s="92">
        <v>2852</v>
      </c>
      <c r="E36" s="58"/>
      <c r="F36" s="58"/>
      <c r="G36" s="58"/>
      <c r="H36" s="58"/>
      <c r="I36" s="58"/>
      <c r="J36" s="58"/>
      <c r="K36" s="58"/>
      <c r="L36" s="58"/>
    </row>
    <row r="37" spans="1:12">
      <c r="A37" s="151" t="str">
        <f>Extra!B4</f>
        <v>20−24</v>
      </c>
      <c r="B37" s="92">
        <v>2793</v>
      </c>
      <c r="C37" s="95">
        <f t="shared" si="4"/>
        <v>28.599221789883266</v>
      </c>
      <c r="D37" s="92">
        <v>9766</v>
      </c>
      <c r="E37" s="58"/>
      <c r="F37" s="58"/>
      <c r="G37" s="58"/>
      <c r="H37" s="58"/>
      <c r="I37" s="58"/>
      <c r="J37" s="58"/>
      <c r="K37" s="58"/>
      <c r="L37" s="58"/>
    </row>
    <row r="38" spans="1:12">
      <c r="A38" s="151" t="str">
        <f>Extra!B5</f>
        <v>25−29</v>
      </c>
      <c r="B38" s="92">
        <v>2330</v>
      </c>
      <c r="C38" s="95">
        <f t="shared" si="4"/>
        <v>15.522984676882079</v>
      </c>
      <c r="D38" s="92">
        <v>15010</v>
      </c>
      <c r="E38" s="58"/>
      <c r="F38" s="58"/>
      <c r="G38" s="58"/>
      <c r="H38" s="58"/>
      <c r="I38" s="58"/>
      <c r="J38" s="58"/>
      <c r="K38" s="58"/>
      <c r="L38" s="58"/>
    </row>
    <row r="39" spans="1:12">
      <c r="A39" s="151" t="str">
        <f>Extra!B6</f>
        <v>30−34</v>
      </c>
      <c r="B39" s="92">
        <v>1288</v>
      </c>
      <c r="C39" s="95">
        <f t="shared" si="4"/>
        <v>7.5849478829279784</v>
      </c>
      <c r="D39" s="92">
        <v>16981</v>
      </c>
      <c r="E39" s="58"/>
      <c r="F39" s="58"/>
      <c r="G39" s="58"/>
      <c r="H39" s="58"/>
      <c r="I39" s="58"/>
      <c r="J39" s="58"/>
      <c r="K39" s="58"/>
      <c r="L39" s="58"/>
    </row>
    <row r="40" spans="1:12">
      <c r="A40" s="151" t="str">
        <f>Extra!B7</f>
        <v>35−39</v>
      </c>
      <c r="B40" s="92">
        <v>674</v>
      </c>
      <c r="C40" s="95">
        <f t="shared" si="4"/>
        <v>7.2216864888031713</v>
      </c>
      <c r="D40" s="92">
        <v>9333</v>
      </c>
      <c r="E40" s="58"/>
      <c r="F40" s="58"/>
      <c r="G40" s="58"/>
      <c r="H40" s="58"/>
      <c r="I40" s="58"/>
      <c r="J40" s="58"/>
      <c r="K40" s="58"/>
      <c r="L40" s="58"/>
    </row>
    <row r="41" spans="1:12">
      <c r="A41" s="151" t="str">
        <f>Extra!B8</f>
        <v>40+</v>
      </c>
      <c r="B41" s="92">
        <v>249</v>
      </c>
      <c r="C41" s="95">
        <f t="shared" si="4"/>
        <v>10.555320050869012</v>
      </c>
      <c r="D41" s="98">
        <v>2359</v>
      </c>
      <c r="E41" s="58"/>
      <c r="F41" s="58"/>
      <c r="G41" s="58"/>
      <c r="H41" s="58"/>
      <c r="I41" s="58"/>
      <c r="J41" s="58"/>
      <c r="K41" s="58"/>
      <c r="L41" s="58"/>
    </row>
    <row r="42" spans="1:12">
      <c r="A42" s="134" t="str">
        <f>Extra!B9</f>
        <v>Ethnic group</v>
      </c>
      <c r="B42" s="134"/>
      <c r="C42" s="134"/>
      <c r="D42" s="134"/>
      <c r="E42" s="58"/>
      <c r="F42" s="58"/>
      <c r="G42" s="58"/>
      <c r="H42" s="58"/>
      <c r="I42" s="58"/>
      <c r="J42" s="58"/>
      <c r="K42" s="58"/>
      <c r="L42" s="58"/>
    </row>
    <row r="43" spans="1:12">
      <c r="A43" s="92" t="str">
        <f>Extra!B10</f>
        <v>Māori</v>
      </c>
      <c r="B43" s="58">
        <v>5189</v>
      </c>
      <c r="C43" s="95">
        <f>B43/D43*100</f>
        <v>38.363152447138845</v>
      </c>
      <c r="D43" s="58">
        <v>13526</v>
      </c>
      <c r="E43" s="58"/>
      <c r="F43" s="58"/>
      <c r="G43" s="58"/>
      <c r="H43" s="58"/>
      <c r="I43" s="58"/>
      <c r="J43" s="58"/>
      <c r="K43" s="58"/>
      <c r="L43" s="58"/>
    </row>
    <row r="44" spans="1:12">
      <c r="A44" s="92" t="str">
        <f>Extra!B11</f>
        <v>Pacific</v>
      </c>
      <c r="B44" s="58">
        <v>629</v>
      </c>
      <c r="C44" s="95">
        <f>B44/D44*100</f>
        <v>11.566752482530342</v>
      </c>
      <c r="D44" s="58">
        <v>5438</v>
      </c>
      <c r="E44" s="58"/>
      <c r="F44" s="58"/>
      <c r="G44" s="58"/>
      <c r="H44" s="58"/>
      <c r="I44" s="58"/>
      <c r="J44" s="58"/>
      <c r="K44" s="58"/>
      <c r="L44" s="58"/>
    </row>
    <row r="45" spans="1:12">
      <c r="A45" s="92" t="str">
        <f>Extra!B12</f>
        <v>Indian</v>
      </c>
      <c r="B45" s="58">
        <v>10</v>
      </c>
      <c r="C45" s="95">
        <f>B45/D45*100</f>
        <v>0.40064102564102561</v>
      </c>
      <c r="D45" s="58">
        <v>2496</v>
      </c>
      <c r="E45" s="58"/>
      <c r="F45" s="58"/>
      <c r="G45" s="58"/>
      <c r="H45" s="58"/>
      <c r="I45" s="58"/>
      <c r="J45" s="58"/>
      <c r="K45" s="58"/>
      <c r="L45" s="58"/>
    </row>
    <row r="46" spans="1:12">
      <c r="A46" s="92" t="str">
        <f>Extra!B13</f>
        <v>Asian (excl. Indian)</v>
      </c>
      <c r="B46" s="58">
        <v>27</v>
      </c>
      <c r="C46" s="95">
        <f>B46/D46*100</f>
        <v>0.43296985246953174</v>
      </c>
      <c r="D46" s="58">
        <v>6236</v>
      </c>
      <c r="E46" s="58"/>
      <c r="F46" s="58"/>
      <c r="G46" s="58"/>
      <c r="H46" s="58"/>
      <c r="I46" s="58"/>
      <c r="J46" s="58"/>
      <c r="K46" s="58"/>
      <c r="L46" s="58"/>
    </row>
    <row r="47" spans="1:12">
      <c r="A47" s="92" t="str">
        <f>Extra!B14</f>
        <v>European or Other</v>
      </c>
      <c r="B47" s="58">
        <v>2497</v>
      </c>
      <c r="C47" s="95">
        <f>B47/D47*100</f>
        <v>8.7319904881801644</v>
      </c>
      <c r="D47" s="58">
        <v>28596</v>
      </c>
      <c r="E47" s="58"/>
      <c r="F47" s="58"/>
      <c r="G47" s="58"/>
      <c r="H47" s="58"/>
      <c r="I47" s="58"/>
      <c r="J47" s="58"/>
      <c r="K47" s="58"/>
      <c r="L47" s="58"/>
    </row>
    <row r="48" spans="1:12" ht="12.75">
      <c r="A48" s="90" t="str">
        <f>Extra!B15</f>
        <v>Unknown</v>
      </c>
      <c r="B48" s="58">
        <v>0</v>
      </c>
      <c r="C48" s="213" t="s">
        <v>81</v>
      </c>
      <c r="D48" s="58">
        <v>9</v>
      </c>
      <c r="E48" s="58"/>
      <c r="F48" s="58"/>
      <c r="G48" s="58"/>
      <c r="H48" s="214"/>
      <c r="I48" s="58"/>
      <c r="J48" s="58"/>
      <c r="K48" s="58"/>
      <c r="L48" s="58"/>
    </row>
    <row r="49" spans="1:12">
      <c r="A49" s="134" t="str">
        <f>Extra!B16</f>
        <v>Deprivation quintile</v>
      </c>
      <c r="B49" s="134"/>
      <c r="C49" s="134"/>
      <c r="D49" s="134"/>
      <c r="E49" s="58"/>
      <c r="F49" s="58"/>
      <c r="G49" s="58"/>
      <c r="H49" s="58"/>
      <c r="I49" s="58"/>
      <c r="J49" s="58"/>
      <c r="K49" s="58"/>
      <c r="L49" s="58"/>
    </row>
    <row r="50" spans="1:12">
      <c r="A50" s="106" t="str">
        <f>Extra!B17</f>
        <v>1 (least deprived)</v>
      </c>
      <c r="B50" s="58">
        <v>340</v>
      </c>
      <c r="C50" s="95">
        <f>B50/D50*100</f>
        <v>4.1232112539413048</v>
      </c>
      <c r="D50" s="58">
        <v>8246</v>
      </c>
      <c r="E50" s="58"/>
      <c r="F50" s="58"/>
      <c r="G50" s="58"/>
      <c r="H50" s="58"/>
      <c r="I50" s="58"/>
      <c r="J50" s="58"/>
      <c r="K50" s="58"/>
      <c r="L50" s="58"/>
    </row>
    <row r="51" spans="1:12">
      <c r="A51" s="106">
        <f>Extra!B18</f>
        <v>2</v>
      </c>
      <c r="B51" s="58">
        <v>634</v>
      </c>
      <c r="C51" s="95">
        <f>B51/D51*100</f>
        <v>7.1380319747804553</v>
      </c>
      <c r="D51" s="58">
        <v>8882</v>
      </c>
      <c r="E51" s="58"/>
      <c r="F51" s="58"/>
      <c r="G51" s="58"/>
      <c r="H51" s="58"/>
      <c r="I51" s="58"/>
      <c r="J51" s="58"/>
      <c r="K51" s="58"/>
      <c r="L51" s="58"/>
    </row>
    <row r="52" spans="1:12">
      <c r="A52" s="106">
        <f>Extra!B19</f>
        <v>3</v>
      </c>
      <c r="B52" s="58">
        <v>1071</v>
      </c>
      <c r="C52" s="95">
        <f>B52/D52*100</f>
        <v>10.445723202964986</v>
      </c>
      <c r="D52" s="58">
        <v>10253</v>
      </c>
      <c r="E52" s="58"/>
      <c r="F52" s="58"/>
      <c r="G52" s="58"/>
      <c r="H52" s="58"/>
      <c r="I52" s="58"/>
      <c r="J52" s="58"/>
      <c r="K52" s="58"/>
      <c r="L52" s="58"/>
    </row>
    <row r="53" spans="1:12">
      <c r="A53" s="106">
        <f>Extra!B20</f>
        <v>4</v>
      </c>
      <c r="B53" s="58">
        <v>2048</v>
      </c>
      <c r="C53" s="95">
        <f>B53/D53*100</f>
        <v>16.064005020001566</v>
      </c>
      <c r="D53" s="58">
        <v>12749</v>
      </c>
      <c r="E53" s="58"/>
      <c r="F53" s="58"/>
      <c r="G53" s="58"/>
      <c r="H53" s="58"/>
      <c r="I53" s="58"/>
      <c r="J53" s="58"/>
      <c r="K53" s="58"/>
      <c r="L53" s="58"/>
    </row>
    <row r="54" spans="1:12">
      <c r="A54" s="107" t="str">
        <f>Extra!B21</f>
        <v>5 (most deprived)</v>
      </c>
      <c r="B54" s="58">
        <v>4186</v>
      </c>
      <c r="C54" s="95">
        <f>B54/D54*100</f>
        <v>26.451816745655609</v>
      </c>
      <c r="D54" s="58">
        <v>15825</v>
      </c>
      <c r="E54" s="58"/>
      <c r="F54" s="58"/>
      <c r="G54" s="58"/>
      <c r="H54" s="58"/>
      <c r="I54" s="58"/>
      <c r="J54" s="58"/>
      <c r="K54" s="58"/>
      <c r="L54" s="58"/>
    </row>
    <row r="55" spans="1:12">
      <c r="A55" s="98" t="str">
        <f>Extra!B22</f>
        <v>Unknown</v>
      </c>
      <c r="B55" s="98">
        <v>73</v>
      </c>
      <c r="C55" s="213" t="s">
        <v>81</v>
      </c>
      <c r="D55" s="98">
        <v>346</v>
      </c>
      <c r="E55" s="58"/>
      <c r="F55" s="58"/>
      <c r="G55" s="58"/>
      <c r="H55" s="214"/>
      <c r="I55" s="58"/>
      <c r="J55" s="58"/>
      <c r="K55" s="58"/>
      <c r="L55" s="58"/>
    </row>
    <row r="56" spans="1:12">
      <c r="A56" s="134" t="str">
        <f>Extra!B23</f>
        <v>DHB of residence</v>
      </c>
      <c r="B56" s="134"/>
      <c r="C56" s="134"/>
      <c r="D56" s="134"/>
    </row>
    <row r="57" spans="1:12">
      <c r="A57" s="92" t="str">
        <f>Extra!B24</f>
        <v>Northland</v>
      </c>
      <c r="B57" s="58">
        <v>589</v>
      </c>
      <c r="C57" s="95">
        <f t="shared" ref="C57:C76" si="5">B57/D57*100</f>
        <v>29.25981122702434</v>
      </c>
      <c r="D57" s="58">
        <v>2013</v>
      </c>
    </row>
    <row r="58" spans="1:12">
      <c r="A58" s="92" t="str">
        <f>Extra!B25</f>
        <v>Waitemata</v>
      </c>
      <c r="B58" s="58">
        <v>520</v>
      </c>
      <c r="C58" s="95">
        <f t="shared" si="5"/>
        <v>6.7279078794151888</v>
      </c>
      <c r="D58" s="58">
        <v>7729</v>
      </c>
    </row>
    <row r="59" spans="1:12">
      <c r="A59" s="92" t="str">
        <f>Extra!B26</f>
        <v>Auckland</v>
      </c>
      <c r="B59" s="58">
        <v>322</v>
      </c>
      <c r="C59" s="95">
        <f t="shared" si="5"/>
        <v>5.379218175743401</v>
      </c>
      <c r="D59" s="58">
        <v>5986</v>
      </c>
    </row>
    <row r="60" spans="1:12">
      <c r="A60" s="92" t="str">
        <f>Extra!B27</f>
        <v>Counties Manukau</v>
      </c>
      <c r="B60" s="58">
        <v>1031</v>
      </c>
      <c r="C60" s="95">
        <f t="shared" si="5"/>
        <v>14.490513000702739</v>
      </c>
      <c r="D60" s="58">
        <v>7115</v>
      </c>
    </row>
    <row r="61" spans="1:12">
      <c r="A61" s="92" t="str">
        <f>Extra!B28</f>
        <v>Waikato</v>
      </c>
      <c r="B61" s="58">
        <v>972</v>
      </c>
      <c r="C61" s="95">
        <f t="shared" si="5"/>
        <v>19.262782401902498</v>
      </c>
      <c r="D61" s="58">
        <v>5046</v>
      </c>
    </row>
    <row r="62" spans="1:12">
      <c r="A62" s="92" t="str">
        <f>Extra!B29</f>
        <v>Lakes</v>
      </c>
      <c r="B62" s="58">
        <v>391</v>
      </c>
      <c r="C62" s="95">
        <f t="shared" si="5"/>
        <v>28.436363636363637</v>
      </c>
      <c r="D62" s="58">
        <v>1375</v>
      </c>
    </row>
    <row r="63" spans="1:12">
      <c r="A63" s="92" t="str">
        <f>Extra!B30</f>
        <v>Bay of Plenty</v>
      </c>
      <c r="B63" s="58">
        <v>606</v>
      </c>
      <c r="C63" s="95">
        <f t="shared" si="5"/>
        <v>21.869361241429086</v>
      </c>
      <c r="D63" s="58">
        <v>2771</v>
      </c>
    </row>
    <row r="64" spans="1:12">
      <c r="A64" s="92" t="str">
        <f>Extra!B31</f>
        <v>Tairawhiti</v>
      </c>
      <c r="B64" s="58">
        <v>200</v>
      </c>
      <c r="C64" s="95">
        <f t="shared" si="5"/>
        <v>29.154518950437318</v>
      </c>
      <c r="D64" s="58">
        <v>686</v>
      </c>
    </row>
    <row r="65" spans="1:4">
      <c r="A65" s="92" t="str">
        <f>Extra!B32</f>
        <v>Hawke's Bay</v>
      </c>
      <c r="B65" s="58">
        <v>461</v>
      </c>
      <c r="C65" s="95">
        <f t="shared" si="5"/>
        <v>23.154193872425914</v>
      </c>
      <c r="D65" s="58">
        <v>1991</v>
      </c>
    </row>
    <row r="66" spans="1:4">
      <c r="A66" s="92" t="str">
        <f>Extra!B33</f>
        <v>Taranaki</v>
      </c>
      <c r="B66" s="58">
        <v>295</v>
      </c>
      <c r="C66" s="95">
        <f t="shared" si="5"/>
        <v>19.497686715135494</v>
      </c>
      <c r="D66" s="58">
        <v>1513</v>
      </c>
    </row>
    <row r="67" spans="1:4">
      <c r="A67" s="92" t="str">
        <f>Extra!B34</f>
        <v>MidCentral</v>
      </c>
      <c r="B67" s="58">
        <v>389</v>
      </c>
      <c r="C67" s="95">
        <f t="shared" si="5"/>
        <v>19.124877089478858</v>
      </c>
      <c r="D67" s="58">
        <v>2034</v>
      </c>
    </row>
    <row r="68" spans="1:4">
      <c r="A68" s="92" t="str">
        <f>Extra!B35</f>
        <v>Whanganui</v>
      </c>
      <c r="B68" s="58">
        <v>218</v>
      </c>
      <c r="C68" s="95">
        <f t="shared" si="5"/>
        <v>28.12903225806452</v>
      </c>
      <c r="D68" s="58">
        <v>775</v>
      </c>
    </row>
    <row r="69" spans="1:4">
      <c r="A69" s="92" t="str">
        <f>Extra!B36</f>
        <v>Capital &amp; Coast</v>
      </c>
      <c r="B69" s="58">
        <v>275</v>
      </c>
      <c r="C69" s="95">
        <f t="shared" si="5"/>
        <v>8.2831325301204828</v>
      </c>
      <c r="D69" s="58">
        <v>3320</v>
      </c>
    </row>
    <row r="70" spans="1:4">
      <c r="A70" s="92" t="str">
        <f>Extra!B37</f>
        <v>Hutt Valley</v>
      </c>
      <c r="B70" s="58">
        <v>243</v>
      </c>
      <c r="C70" s="95">
        <f t="shared" si="5"/>
        <v>13.552704963747908</v>
      </c>
      <c r="D70" s="58">
        <v>1793</v>
      </c>
    </row>
    <row r="71" spans="1:4">
      <c r="A71" s="92" t="str">
        <f>Extra!B38</f>
        <v>Wairarapa</v>
      </c>
      <c r="B71" s="58">
        <v>92</v>
      </c>
      <c r="C71" s="95">
        <f t="shared" si="5"/>
        <v>19.574468085106382</v>
      </c>
      <c r="D71" s="58">
        <v>470</v>
      </c>
    </row>
    <row r="72" spans="1:4">
      <c r="A72" s="92" t="str">
        <f>Extra!B39</f>
        <v>Nelson Marlborough</v>
      </c>
      <c r="B72" s="58">
        <v>194</v>
      </c>
      <c r="C72" s="95">
        <f t="shared" si="5"/>
        <v>15.050426687354538</v>
      </c>
      <c r="D72" s="58">
        <v>1289</v>
      </c>
    </row>
    <row r="73" spans="1:4">
      <c r="A73" s="92" t="str">
        <f>Extra!B40</f>
        <v>West Coast</v>
      </c>
      <c r="B73" s="58">
        <v>31</v>
      </c>
      <c r="C73" s="95">
        <f t="shared" si="5"/>
        <v>18.023255813953487</v>
      </c>
      <c r="D73" s="58">
        <v>172</v>
      </c>
    </row>
    <row r="74" spans="1:4">
      <c r="A74" s="92" t="str">
        <f>Extra!B41</f>
        <v>Canterbury</v>
      </c>
      <c r="B74" s="58">
        <v>776</v>
      </c>
      <c r="C74" s="95">
        <f t="shared" si="5"/>
        <v>13.002680965147453</v>
      </c>
      <c r="D74" s="58">
        <v>5968</v>
      </c>
    </row>
    <row r="75" spans="1:4">
      <c r="A75" s="92" t="str">
        <f>Extra!B42</f>
        <v>South Canterbury</v>
      </c>
      <c r="B75" s="58">
        <v>103</v>
      </c>
      <c r="C75" s="95">
        <f t="shared" si="5"/>
        <v>15.821812596006144</v>
      </c>
      <c r="D75" s="58">
        <v>651</v>
      </c>
    </row>
    <row r="76" spans="1:4">
      <c r="A76" s="92" t="str">
        <f>Extra!B43</f>
        <v>Southern</v>
      </c>
      <c r="B76" s="58">
        <v>573</v>
      </c>
      <c r="C76" s="95">
        <f t="shared" si="5"/>
        <v>17.496183206106871</v>
      </c>
      <c r="D76" s="58">
        <v>3275</v>
      </c>
    </row>
    <row r="77" spans="1:4">
      <c r="A77" s="98" t="str">
        <f>Extra!B44</f>
        <v>Unknown</v>
      </c>
      <c r="B77" s="98">
        <v>71</v>
      </c>
      <c r="C77" s="213" t="s">
        <v>81</v>
      </c>
      <c r="D77" s="98">
        <v>329</v>
      </c>
    </row>
    <row r="78" spans="1:4">
      <c r="A78" s="36" t="s">
        <v>396</v>
      </c>
      <c r="B78" s="92"/>
      <c r="C78" s="376"/>
      <c r="D78" s="92"/>
    </row>
    <row r="79" spans="1:4">
      <c r="A79" s="104" t="s">
        <v>393</v>
      </c>
    </row>
    <row r="82" spans="1:19" ht="15" customHeight="1">
      <c r="A82" s="91" t="str">
        <f>Contents!B27</f>
        <v>Table 20: Number and percentage of women identified as smokers at two weeks after birth, by age group, ethnic group, neighbourhood deprivation quintile and DHB of residence, 2014</v>
      </c>
      <c r="B82" s="91"/>
      <c r="C82" s="91"/>
      <c r="D82" s="91"/>
      <c r="E82" s="91"/>
      <c r="F82" s="91"/>
      <c r="G82" s="91"/>
      <c r="H82" s="91"/>
      <c r="I82" s="91"/>
      <c r="J82" s="91"/>
      <c r="K82" s="91"/>
      <c r="L82" s="91"/>
      <c r="M82" s="91"/>
      <c r="N82" s="91"/>
      <c r="O82" s="212"/>
      <c r="P82" s="212"/>
      <c r="Q82" s="212"/>
      <c r="R82" s="212"/>
      <c r="S82" s="212"/>
    </row>
    <row r="83" spans="1:19" s="324" customFormat="1" ht="36">
      <c r="A83" s="309" t="s">
        <v>56</v>
      </c>
      <c r="B83" s="308" t="str">
        <f>B19</f>
        <v>Smokers
(2 weeks after birth)</v>
      </c>
      <c r="C83" s="308" t="s">
        <v>282</v>
      </c>
      <c r="D83" s="345" t="s">
        <v>395</v>
      </c>
      <c r="E83" s="323"/>
      <c r="F83" s="323"/>
      <c r="G83" s="323"/>
      <c r="H83" s="323"/>
      <c r="I83" s="323"/>
      <c r="J83" s="323"/>
      <c r="K83" s="323"/>
      <c r="L83" s="323"/>
    </row>
    <row r="84" spans="1:19">
      <c r="A84" s="313" t="s">
        <v>237</v>
      </c>
      <c r="B84" s="313"/>
      <c r="C84" s="313"/>
      <c r="D84" s="313"/>
      <c r="E84" s="58"/>
      <c r="F84" s="58"/>
      <c r="G84" s="58"/>
      <c r="H84" s="58"/>
      <c r="I84" s="58"/>
      <c r="J84" s="58"/>
      <c r="K84" s="58"/>
      <c r="L84" s="58"/>
    </row>
    <row r="85" spans="1:19">
      <c r="A85" s="160" t="s">
        <v>41</v>
      </c>
      <c r="B85" s="92">
        <f>B26</f>
        <v>6892</v>
      </c>
      <c r="C85" s="95">
        <f t="shared" ref="C85" si="6">B85/D85*100</f>
        <v>12.781899109792286</v>
      </c>
      <c r="D85" s="92">
        <f>D26</f>
        <v>53920</v>
      </c>
      <c r="E85" s="58"/>
      <c r="F85" s="58"/>
      <c r="G85" s="58"/>
      <c r="H85" s="58"/>
      <c r="I85" s="58"/>
      <c r="J85" s="58"/>
      <c r="K85" s="58"/>
      <c r="L85" s="58"/>
    </row>
    <row r="86" spans="1:19">
      <c r="A86" s="313" t="str">
        <f>Extra!B2</f>
        <v>Age group (years)</v>
      </c>
      <c r="B86" s="313"/>
      <c r="C86" s="313"/>
      <c r="D86" s="313"/>
      <c r="E86" s="58"/>
      <c r="F86" s="58"/>
      <c r="G86" s="58"/>
      <c r="H86" s="58"/>
      <c r="I86" s="58"/>
      <c r="J86" s="58"/>
      <c r="K86" s="58"/>
      <c r="L86" s="58"/>
    </row>
    <row r="87" spans="1:19">
      <c r="A87" s="160" t="str">
        <f>Extra!B3</f>
        <v xml:space="preserve"> &lt;20</v>
      </c>
      <c r="B87" s="92">
        <v>829</v>
      </c>
      <c r="C87" s="95">
        <f t="shared" ref="C87:C92" si="7">B87/D87*100</f>
        <v>30.749258160237385</v>
      </c>
      <c r="D87" s="92">
        <v>2696</v>
      </c>
      <c r="E87" s="58"/>
      <c r="F87" s="58"/>
      <c r="G87" s="58"/>
      <c r="H87" s="58"/>
      <c r="I87" s="58"/>
      <c r="J87" s="58"/>
      <c r="K87" s="58"/>
      <c r="L87" s="58"/>
    </row>
    <row r="88" spans="1:19">
      <c r="A88" s="160" t="str">
        <f>Extra!B4</f>
        <v>20−24</v>
      </c>
      <c r="B88" s="92">
        <v>2299</v>
      </c>
      <c r="C88" s="95">
        <f t="shared" si="7"/>
        <v>24.848681366191094</v>
      </c>
      <c r="D88" s="92">
        <v>9252</v>
      </c>
      <c r="E88" s="58"/>
      <c r="F88" s="58"/>
      <c r="G88" s="58"/>
      <c r="H88" s="58"/>
      <c r="I88" s="58"/>
      <c r="J88" s="58"/>
      <c r="K88" s="58"/>
      <c r="L88" s="58"/>
    </row>
    <row r="89" spans="1:19">
      <c r="A89" s="160" t="str">
        <f>Extra!B5</f>
        <v>25−29</v>
      </c>
      <c r="B89" s="92">
        <v>1933</v>
      </c>
      <c r="C89" s="95">
        <f t="shared" si="7"/>
        <v>13.439477160536745</v>
      </c>
      <c r="D89" s="92">
        <v>14383</v>
      </c>
      <c r="E89" s="58"/>
      <c r="F89" s="58"/>
      <c r="G89" s="58"/>
      <c r="H89" s="58"/>
      <c r="I89" s="58"/>
      <c r="J89" s="58"/>
      <c r="K89" s="58"/>
      <c r="L89" s="58"/>
    </row>
    <row r="90" spans="1:19">
      <c r="A90" s="160" t="str">
        <f>Extra!B6</f>
        <v>30−34</v>
      </c>
      <c r="B90" s="92">
        <v>1064</v>
      </c>
      <c r="C90" s="95">
        <f t="shared" si="7"/>
        <v>6.5152164594942139</v>
      </c>
      <c r="D90" s="92">
        <v>16331</v>
      </c>
      <c r="E90" s="58"/>
      <c r="F90" s="58"/>
      <c r="G90" s="58"/>
      <c r="H90" s="58"/>
      <c r="I90" s="58"/>
      <c r="J90" s="58"/>
      <c r="K90" s="58"/>
      <c r="L90" s="58"/>
    </row>
    <row r="91" spans="1:19">
      <c r="A91" s="160" t="str">
        <f>Extra!B7</f>
        <v>35−39</v>
      </c>
      <c r="B91" s="92">
        <v>566</v>
      </c>
      <c r="C91" s="95">
        <f t="shared" si="7"/>
        <v>6.288190201088768</v>
      </c>
      <c r="D91" s="92">
        <v>9001</v>
      </c>
      <c r="E91" s="58"/>
      <c r="F91" s="58"/>
      <c r="G91" s="58"/>
      <c r="H91" s="58"/>
      <c r="I91" s="58"/>
      <c r="J91" s="58"/>
      <c r="K91" s="58"/>
      <c r="L91" s="58"/>
    </row>
    <row r="92" spans="1:19">
      <c r="A92" s="160" t="str">
        <f>Extra!B8</f>
        <v>40+</v>
      </c>
      <c r="B92" s="92">
        <v>201</v>
      </c>
      <c r="C92" s="95">
        <f t="shared" si="7"/>
        <v>8.9056269384138247</v>
      </c>
      <c r="D92" s="98">
        <v>2257</v>
      </c>
      <c r="E92" s="58"/>
      <c r="F92" s="58"/>
      <c r="G92" s="58"/>
      <c r="H92" s="58"/>
      <c r="I92" s="58"/>
      <c r="J92" s="58"/>
      <c r="K92" s="58"/>
      <c r="L92" s="58"/>
    </row>
    <row r="93" spans="1:19">
      <c r="A93" s="313" t="str">
        <f>Extra!B9</f>
        <v>Ethnic group</v>
      </c>
      <c r="B93" s="313"/>
      <c r="C93" s="313"/>
      <c r="D93" s="313"/>
      <c r="E93" s="58"/>
      <c r="F93" s="58"/>
      <c r="G93" s="58"/>
      <c r="H93" s="58"/>
      <c r="I93" s="58"/>
      <c r="J93" s="58"/>
      <c r="K93" s="58"/>
      <c r="L93" s="58"/>
    </row>
    <row r="94" spans="1:19">
      <c r="A94" s="92" t="str">
        <f>Extra!B10</f>
        <v>Māori</v>
      </c>
      <c r="B94" s="58">
        <v>4363</v>
      </c>
      <c r="C94" s="95">
        <f>B94/D94*100</f>
        <v>33.979750778816197</v>
      </c>
      <c r="D94" s="58">
        <v>12840</v>
      </c>
      <c r="E94" s="58"/>
      <c r="F94" s="58"/>
      <c r="G94" s="58"/>
      <c r="H94" s="58"/>
      <c r="I94" s="58"/>
      <c r="J94" s="58"/>
      <c r="K94" s="58"/>
      <c r="L94" s="58"/>
    </row>
    <row r="95" spans="1:19">
      <c r="A95" s="92" t="str">
        <f>Extra!B11</f>
        <v>Pacific</v>
      </c>
      <c r="B95" s="58">
        <v>432</v>
      </c>
      <c r="C95" s="95">
        <f>B95/D95*100</f>
        <v>8.4705882352941178</v>
      </c>
      <c r="D95" s="58">
        <v>5100</v>
      </c>
      <c r="E95" s="58"/>
      <c r="F95" s="58"/>
      <c r="G95" s="58"/>
      <c r="H95" s="58"/>
      <c r="I95" s="58"/>
      <c r="J95" s="58"/>
      <c r="K95" s="58"/>
      <c r="L95" s="58"/>
    </row>
    <row r="96" spans="1:19">
      <c r="A96" s="92" t="str">
        <f>Extra!B12</f>
        <v>Indian</v>
      </c>
      <c r="B96" s="58">
        <v>6</v>
      </c>
      <c r="C96" s="95">
        <f>B96/D96*100</f>
        <v>0.25575447570332482</v>
      </c>
      <c r="D96" s="58">
        <v>2346</v>
      </c>
      <c r="E96" s="58"/>
      <c r="F96" s="58"/>
      <c r="G96" s="58"/>
      <c r="H96" s="58"/>
      <c r="I96" s="58"/>
      <c r="J96" s="58"/>
      <c r="K96" s="58"/>
      <c r="L96" s="58"/>
    </row>
    <row r="97" spans="1:12">
      <c r="A97" s="92" t="str">
        <f>Extra!B13</f>
        <v>Asian (excl. Indian)</v>
      </c>
      <c r="B97" s="58">
        <v>22</v>
      </c>
      <c r="C97" s="95">
        <f t="shared" ref="C97:C98" si="8">B97/D97*100</f>
        <v>0.36520584329349265</v>
      </c>
      <c r="D97" s="58">
        <v>6024</v>
      </c>
      <c r="E97" s="58"/>
      <c r="F97" s="58"/>
      <c r="G97" s="58"/>
      <c r="H97" s="58"/>
      <c r="I97" s="58"/>
      <c r="J97" s="58"/>
      <c r="K97" s="58"/>
      <c r="L97" s="58"/>
    </row>
    <row r="98" spans="1:12">
      <c r="A98" s="92" t="str">
        <f>Extra!B14</f>
        <v>European or Other</v>
      </c>
      <c r="B98" s="58">
        <v>2069</v>
      </c>
      <c r="C98" s="95">
        <f t="shared" si="8"/>
        <v>7.4963768115942031</v>
      </c>
      <c r="D98" s="58">
        <v>27600</v>
      </c>
      <c r="E98" s="58"/>
      <c r="F98" s="58"/>
      <c r="G98" s="58"/>
      <c r="H98" s="58"/>
      <c r="I98" s="58"/>
      <c r="J98" s="58"/>
      <c r="K98" s="58"/>
      <c r="L98" s="58"/>
    </row>
    <row r="99" spans="1:12" ht="12.75">
      <c r="A99" s="90" t="str">
        <f>Extra!B15</f>
        <v>Unknown</v>
      </c>
      <c r="B99" s="58">
        <v>0</v>
      </c>
      <c r="C99" s="213" t="s">
        <v>81</v>
      </c>
      <c r="D99" s="58">
        <v>10</v>
      </c>
      <c r="E99" s="58"/>
      <c r="F99" s="58"/>
      <c r="G99" s="58"/>
      <c r="H99" s="214"/>
      <c r="I99" s="58"/>
      <c r="J99" s="58"/>
      <c r="K99" s="58"/>
      <c r="L99" s="58"/>
    </row>
    <row r="100" spans="1:12">
      <c r="A100" s="313" t="str">
        <f>Extra!B16</f>
        <v>Deprivation quintile</v>
      </c>
      <c r="B100" s="313"/>
      <c r="C100" s="313"/>
      <c r="D100" s="313"/>
      <c r="E100" s="58"/>
      <c r="F100" s="58"/>
      <c r="G100" s="58"/>
      <c r="H100" s="58"/>
      <c r="I100" s="58"/>
      <c r="J100" s="58"/>
      <c r="K100" s="58"/>
      <c r="L100" s="58"/>
    </row>
    <row r="101" spans="1:12">
      <c r="A101" s="106" t="str">
        <f>Extra!B17</f>
        <v>1 (least deprived)</v>
      </c>
      <c r="B101" s="58">
        <v>259</v>
      </c>
      <c r="C101" s="95">
        <f>B101/D101*100</f>
        <v>3.2415519399249062</v>
      </c>
      <c r="D101" s="58">
        <v>7990</v>
      </c>
      <c r="E101" s="58"/>
      <c r="F101" s="58"/>
      <c r="G101" s="58"/>
      <c r="H101" s="58"/>
      <c r="I101" s="58"/>
      <c r="J101" s="58"/>
      <c r="K101" s="58"/>
      <c r="L101" s="58"/>
    </row>
    <row r="102" spans="1:12">
      <c r="A102" s="106">
        <f>Extra!B18</f>
        <v>2</v>
      </c>
      <c r="B102" s="58">
        <v>535</v>
      </c>
      <c r="C102" s="95">
        <f>B102/D102*100</f>
        <v>6.2288974269414368</v>
      </c>
      <c r="D102" s="58">
        <v>8589</v>
      </c>
      <c r="E102" s="58"/>
      <c r="F102" s="58"/>
      <c r="G102" s="58"/>
      <c r="H102" s="58"/>
      <c r="I102" s="58"/>
      <c r="J102" s="58"/>
      <c r="K102" s="58"/>
      <c r="L102" s="58"/>
    </row>
    <row r="103" spans="1:12">
      <c r="A103" s="106">
        <f>Extra!B19</f>
        <v>3</v>
      </c>
      <c r="B103" s="58">
        <v>900</v>
      </c>
      <c r="C103" s="95">
        <f>B103/D103*100</f>
        <v>9.1056252529340362</v>
      </c>
      <c r="D103" s="58">
        <v>9884</v>
      </c>
      <c r="E103" s="58"/>
      <c r="F103" s="58"/>
      <c r="G103" s="58"/>
      <c r="H103" s="58"/>
      <c r="I103" s="58"/>
      <c r="J103" s="58"/>
      <c r="K103" s="58"/>
      <c r="L103" s="58"/>
    </row>
    <row r="104" spans="1:12">
      <c r="A104" s="106">
        <f>Extra!B20</f>
        <v>4</v>
      </c>
      <c r="B104" s="58">
        <v>1703</v>
      </c>
      <c r="C104" s="95">
        <f>B104/D104*100</f>
        <v>13.945299705207992</v>
      </c>
      <c r="D104" s="58">
        <v>12212</v>
      </c>
      <c r="E104" s="58"/>
      <c r="F104" s="58"/>
      <c r="G104" s="58"/>
      <c r="H104" s="58"/>
      <c r="I104" s="58"/>
      <c r="J104" s="58"/>
      <c r="K104" s="58"/>
      <c r="L104" s="58"/>
    </row>
    <row r="105" spans="1:12">
      <c r="A105" s="107" t="str">
        <f>Extra!B21</f>
        <v>5 (most deprived)</v>
      </c>
      <c r="B105" s="58">
        <v>3434</v>
      </c>
      <c r="C105" s="95">
        <f>B105/D105*100</f>
        <v>23.023801542071741</v>
      </c>
      <c r="D105" s="58">
        <v>14915</v>
      </c>
      <c r="E105" s="58"/>
      <c r="F105" s="58"/>
      <c r="G105" s="58"/>
      <c r="H105" s="58"/>
      <c r="I105" s="58"/>
      <c r="J105" s="58"/>
      <c r="K105" s="58"/>
      <c r="L105" s="58"/>
    </row>
    <row r="106" spans="1:12">
      <c r="A106" s="98" t="str">
        <f>Extra!B22</f>
        <v>Unknown</v>
      </c>
      <c r="B106" s="98">
        <v>61</v>
      </c>
      <c r="C106" s="213" t="s">
        <v>81</v>
      </c>
      <c r="D106" s="98">
        <v>330</v>
      </c>
      <c r="E106" s="58"/>
      <c r="F106" s="58"/>
      <c r="G106" s="58"/>
      <c r="H106" s="214"/>
      <c r="I106" s="58"/>
      <c r="J106" s="58"/>
      <c r="K106" s="58"/>
      <c r="L106" s="58"/>
    </row>
    <row r="107" spans="1:12">
      <c r="A107" s="313" t="str">
        <f>Extra!B23</f>
        <v>DHB of residence</v>
      </c>
      <c r="B107" s="313"/>
      <c r="C107" s="313"/>
      <c r="D107" s="313"/>
    </row>
    <row r="108" spans="1:12">
      <c r="A108" s="92" t="str">
        <f>Extra!B24</f>
        <v>Northland</v>
      </c>
      <c r="B108" s="58">
        <v>500</v>
      </c>
      <c r="C108" s="95">
        <f t="shared" ref="C108:C127" si="9">B108/D108*100</f>
        <v>27.262813522355504</v>
      </c>
      <c r="D108" s="58">
        <v>1834</v>
      </c>
    </row>
    <row r="109" spans="1:12">
      <c r="A109" s="92" t="str">
        <f>Extra!B25</f>
        <v>Waitemata</v>
      </c>
      <c r="B109" s="58">
        <v>431</v>
      </c>
      <c r="C109" s="95">
        <f t="shared" si="9"/>
        <v>5.7628025137050409</v>
      </c>
      <c r="D109" s="58">
        <v>7479</v>
      </c>
    </row>
    <row r="110" spans="1:12">
      <c r="A110" s="92" t="str">
        <f>Extra!B26</f>
        <v>Auckland</v>
      </c>
      <c r="B110" s="58">
        <v>159</v>
      </c>
      <c r="C110" s="95">
        <f t="shared" si="9"/>
        <v>2.8042328042328042</v>
      </c>
      <c r="D110" s="58">
        <v>5670</v>
      </c>
    </row>
    <row r="111" spans="1:12">
      <c r="A111" s="92" t="str">
        <f>Extra!B27</f>
        <v>Counties Manukau</v>
      </c>
      <c r="B111" s="58">
        <v>751</v>
      </c>
      <c r="C111" s="95">
        <f t="shared" si="9"/>
        <v>11.375340805816419</v>
      </c>
      <c r="D111" s="58">
        <v>6602</v>
      </c>
    </row>
    <row r="112" spans="1:12">
      <c r="A112" s="92" t="str">
        <f>Extra!B28</f>
        <v>Waikato</v>
      </c>
      <c r="B112" s="58">
        <v>865</v>
      </c>
      <c r="C112" s="95">
        <f t="shared" si="9"/>
        <v>17.613520667888412</v>
      </c>
      <c r="D112" s="58">
        <v>4911</v>
      </c>
    </row>
    <row r="113" spans="1:4">
      <c r="A113" s="92" t="str">
        <f>Extra!B29</f>
        <v>Lakes</v>
      </c>
      <c r="B113" s="58">
        <v>343</v>
      </c>
      <c r="C113" s="95">
        <f t="shared" si="9"/>
        <v>26.223241590214069</v>
      </c>
      <c r="D113" s="58">
        <v>1308</v>
      </c>
    </row>
    <row r="114" spans="1:4">
      <c r="A114" s="92" t="str">
        <f>Extra!B30</f>
        <v>Bay of Plenty</v>
      </c>
      <c r="B114" s="58">
        <v>521</v>
      </c>
      <c r="C114" s="95">
        <f t="shared" si="9"/>
        <v>19.339272457312546</v>
      </c>
      <c r="D114" s="58">
        <v>2694</v>
      </c>
    </row>
    <row r="115" spans="1:4">
      <c r="A115" s="92" t="str">
        <f>Extra!B31</f>
        <v>Tairawhiti</v>
      </c>
      <c r="B115" s="58">
        <v>187</v>
      </c>
      <c r="C115" s="95">
        <f t="shared" si="9"/>
        <v>28.549618320610687</v>
      </c>
      <c r="D115" s="58">
        <v>655</v>
      </c>
    </row>
    <row r="116" spans="1:4">
      <c r="A116" s="92" t="str">
        <f>Extra!B32</f>
        <v>Hawke's Bay</v>
      </c>
      <c r="B116" s="58">
        <v>403</v>
      </c>
      <c r="C116" s="95">
        <f t="shared" si="9"/>
        <v>20.989583333333332</v>
      </c>
      <c r="D116" s="58">
        <v>1920</v>
      </c>
    </row>
    <row r="117" spans="1:4">
      <c r="A117" s="92" t="str">
        <f>Extra!B33</f>
        <v>Taranaki</v>
      </c>
      <c r="B117" s="58">
        <v>248</v>
      </c>
      <c r="C117" s="95">
        <f t="shared" si="9"/>
        <v>16.916780354706685</v>
      </c>
      <c r="D117" s="58">
        <v>1466</v>
      </c>
    </row>
    <row r="118" spans="1:4">
      <c r="A118" s="92" t="str">
        <f>Extra!B34</f>
        <v>MidCentral</v>
      </c>
      <c r="B118" s="58">
        <v>347</v>
      </c>
      <c r="C118" s="95">
        <f t="shared" si="9"/>
        <v>17.831449126413155</v>
      </c>
      <c r="D118" s="58">
        <v>1946</v>
      </c>
    </row>
    <row r="119" spans="1:4">
      <c r="A119" s="92" t="str">
        <f>Extra!B35</f>
        <v>Whanganui</v>
      </c>
      <c r="B119" s="58">
        <v>182</v>
      </c>
      <c r="C119" s="95">
        <f t="shared" si="9"/>
        <v>25</v>
      </c>
      <c r="D119" s="58">
        <v>728</v>
      </c>
    </row>
    <row r="120" spans="1:4">
      <c r="A120" s="92" t="str">
        <f>Extra!B36</f>
        <v>Capital &amp; Coast</v>
      </c>
      <c r="B120" s="58">
        <v>241</v>
      </c>
      <c r="C120" s="95">
        <f t="shared" si="9"/>
        <v>7.5383171723490765</v>
      </c>
      <c r="D120" s="58">
        <v>3197</v>
      </c>
    </row>
    <row r="121" spans="1:4">
      <c r="A121" s="92" t="str">
        <f>Extra!B37</f>
        <v>Hutt Valley</v>
      </c>
      <c r="B121" s="58">
        <v>180</v>
      </c>
      <c r="C121" s="95">
        <f t="shared" si="9"/>
        <v>10.477299185098952</v>
      </c>
      <c r="D121" s="58">
        <v>1718</v>
      </c>
    </row>
    <row r="122" spans="1:4">
      <c r="A122" s="92" t="str">
        <f>Extra!B38</f>
        <v>Wairarapa</v>
      </c>
      <c r="B122" s="58">
        <v>59</v>
      </c>
      <c r="C122" s="95">
        <f t="shared" si="9"/>
        <v>12.770562770562771</v>
      </c>
      <c r="D122" s="58">
        <v>462</v>
      </c>
    </row>
    <row r="123" spans="1:4">
      <c r="A123" s="92" t="str">
        <f>Extra!B39</f>
        <v>Nelson Marlborough</v>
      </c>
      <c r="B123" s="58">
        <v>158</v>
      </c>
      <c r="C123" s="95">
        <f t="shared" si="9"/>
        <v>12.772837510105091</v>
      </c>
      <c r="D123" s="58">
        <v>1237</v>
      </c>
    </row>
    <row r="124" spans="1:4">
      <c r="A124" s="92" t="str">
        <f>Extra!B40</f>
        <v>West Coast</v>
      </c>
      <c r="B124" s="58">
        <v>26</v>
      </c>
      <c r="C124" s="95">
        <f t="shared" si="9"/>
        <v>16.352201257861633</v>
      </c>
      <c r="D124" s="58">
        <v>159</v>
      </c>
    </row>
    <row r="125" spans="1:4">
      <c r="A125" s="92" t="str">
        <f>Extra!B41</f>
        <v>Canterbury</v>
      </c>
      <c r="B125" s="58">
        <v>656</v>
      </c>
      <c r="C125" s="95">
        <f t="shared" si="9"/>
        <v>11.240575736806031</v>
      </c>
      <c r="D125" s="58">
        <v>5836</v>
      </c>
    </row>
    <row r="126" spans="1:4">
      <c r="A126" s="92" t="str">
        <f>Extra!B42</f>
        <v>South Canterbury</v>
      </c>
      <c r="B126" s="58">
        <v>87</v>
      </c>
      <c r="C126" s="95">
        <f t="shared" si="9"/>
        <v>15.398230088495577</v>
      </c>
      <c r="D126" s="58">
        <v>565</v>
      </c>
    </row>
    <row r="127" spans="1:4">
      <c r="A127" s="92" t="str">
        <f>Extra!B43</f>
        <v>Southern</v>
      </c>
      <c r="B127" s="58">
        <v>488</v>
      </c>
      <c r="C127" s="95">
        <f t="shared" si="9"/>
        <v>15.155279503105589</v>
      </c>
      <c r="D127" s="58">
        <v>3220</v>
      </c>
    </row>
    <row r="128" spans="1:4">
      <c r="A128" s="98" t="str">
        <f>Extra!B44</f>
        <v>Unknown</v>
      </c>
      <c r="B128" s="98">
        <v>60</v>
      </c>
      <c r="C128" s="213" t="s">
        <v>81</v>
      </c>
      <c r="D128" s="98">
        <v>313</v>
      </c>
    </row>
    <row r="129" spans="1:4">
      <c r="A129" s="36" t="s">
        <v>396</v>
      </c>
      <c r="B129" s="92"/>
      <c r="C129" s="376"/>
      <c r="D129" s="92"/>
    </row>
    <row r="130" spans="1:4">
      <c r="A130" s="104" t="s">
        <v>393</v>
      </c>
    </row>
    <row r="133" spans="1:4" ht="18" customHeight="1">
      <c r="A133" s="91" t="str">
        <f>Contents!B28</f>
        <v>Table 21: Number and percentage of women who were smoking at first registration with their primary maternity care provider and were still smoking at two weeks after birth, by age group, ethnic group and neighbourhood deprivation quintile, 2014</v>
      </c>
      <c r="B133" s="91"/>
      <c r="C133" s="91"/>
      <c r="D133" s="91"/>
    </row>
    <row r="134" spans="1:4" ht="49.5">
      <c r="A134" s="347" t="s">
        <v>56</v>
      </c>
      <c r="B134" s="345" t="s">
        <v>398</v>
      </c>
      <c r="C134" s="345" t="s">
        <v>282</v>
      </c>
      <c r="D134" s="345" t="s">
        <v>401</v>
      </c>
    </row>
    <row r="135" spans="1:4">
      <c r="A135" s="350" t="s">
        <v>237</v>
      </c>
      <c r="B135" s="350"/>
      <c r="C135" s="350"/>
      <c r="D135" s="350"/>
    </row>
    <row r="136" spans="1:4">
      <c r="A136" s="160" t="s">
        <v>41</v>
      </c>
      <c r="B136" s="92">
        <v>6256</v>
      </c>
      <c r="C136" s="95">
        <f t="shared" ref="C136" si="10">B136/D136*100</f>
        <v>74.904214559386972</v>
      </c>
      <c r="D136" s="92">
        <v>8352</v>
      </c>
    </row>
    <row r="137" spans="1:4">
      <c r="A137" s="350" t="str">
        <f>Extra!B2</f>
        <v>Age group (years)</v>
      </c>
      <c r="B137" s="350"/>
      <c r="C137" s="350"/>
      <c r="D137" s="350"/>
    </row>
    <row r="138" spans="1:4">
      <c r="A138" s="160" t="str">
        <f>Extra!B3</f>
        <v xml:space="preserve"> &lt;20</v>
      </c>
      <c r="B138" s="92">
        <v>728</v>
      </c>
      <c r="C138" s="95">
        <f t="shared" ref="C138:C143" si="11">B138/D138*100</f>
        <v>71.512770137524555</v>
      </c>
      <c r="D138" s="92">
        <v>1018</v>
      </c>
    </row>
    <row r="139" spans="1:4">
      <c r="A139" s="160" t="str">
        <f>Extra!B4</f>
        <v>20−24</v>
      </c>
      <c r="B139" s="92">
        <v>2094</v>
      </c>
      <c r="C139" s="95">
        <f t="shared" si="11"/>
        <v>74.973147153598291</v>
      </c>
      <c r="D139" s="92">
        <v>2793</v>
      </c>
    </row>
    <row r="140" spans="1:4">
      <c r="A140" s="160" t="str">
        <f>Extra!B5</f>
        <v>25−29</v>
      </c>
      <c r="B140" s="92">
        <v>1749</v>
      </c>
      <c r="C140" s="95">
        <f t="shared" si="11"/>
        <v>75.064377682403432</v>
      </c>
      <c r="D140" s="92">
        <v>2330</v>
      </c>
    </row>
    <row r="141" spans="1:4">
      <c r="A141" s="160" t="str">
        <f>Extra!B6</f>
        <v>30−34</v>
      </c>
      <c r="B141" s="92">
        <v>972</v>
      </c>
      <c r="C141" s="95">
        <f t="shared" si="11"/>
        <v>75.465838509316768</v>
      </c>
      <c r="D141" s="92">
        <v>1288</v>
      </c>
    </row>
    <row r="142" spans="1:4">
      <c r="A142" s="160" t="str">
        <f>Extra!B7</f>
        <v>35−39</v>
      </c>
      <c r="B142" s="92">
        <v>520</v>
      </c>
      <c r="C142" s="95">
        <f t="shared" si="11"/>
        <v>77.151335311572694</v>
      </c>
      <c r="D142" s="92">
        <v>674</v>
      </c>
    </row>
    <row r="143" spans="1:4">
      <c r="A143" s="160" t="str">
        <f>Extra!B8</f>
        <v>40+</v>
      </c>
      <c r="B143" s="92">
        <v>193</v>
      </c>
      <c r="C143" s="95">
        <f t="shared" si="11"/>
        <v>77.510040160642575</v>
      </c>
      <c r="D143" s="98">
        <v>249</v>
      </c>
    </row>
    <row r="144" spans="1:4">
      <c r="A144" s="350" t="str">
        <f>Extra!B9</f>
        <v>Ethnic group</v>
      </c>
      <c r="B144" s="350"/>
      <c r="C144" s="350"/>
      <c r="D144" s="350"/>
    </row>
    <row r="145" spans="1:4">
      <c r="A145" s="92" t="str">
        <f>Extra!B10</f>
        <v>Māori</v>
      </c>
      <c r="B145" s="58">
        <v>3994</v>
      </c>
      <c r="C145" s="95">
        <f>B145/D145*100</f>
        <v>76.970514550009639</v>
      </c>
      <c r="D145" s="58">
        <v>5189</v>
      </c>
    </row>
    <row r="146" spans="1:4">
      <c r="A146" s="92" t="str">
        <f>Extra!B11</f>
        <v>Pacific</v>
      </c>
      <c r="B146" s="58">
        <v>375</v>
      </c>
      <c r="C146" s="95">
        <f>B146/D146*100</f>
        <v>59.618441971383149</v>
      </c>
      <c r="D146" s="58">
        <v>629</v>
      </c>
    </row>
    <row r="147" spans="1:4">
      <c r="A147" s="92" t="str">
        <f>Extra!B12</f>
        <v>Indian</v>
      </c>
      <c r="B147" s="58">
        <v>4</v>
      </c>
      <c r="C147" s="95">
        <f>B147/D147*100</f>
        <v>40</v>
      </c>
      <c r="D147" s="58">
        <v>10</v>
      </c>
    </row>
    <row r="148" spans="1:4">
      <c r="A148" s="92" t="str">
        <f>Extra!B13</f>
        <v>Asian (excl. Indian)</v>
      </c>
      <c r="B148" s="58">
        <v>19</v>
      </c>
      <c r="C148" s="95">
        <f t="shared" ref="C148:C149" si="12">B148/D148*100</f>
        <v>70.370370370370367</v>
      </c>
      <c r="D148" s="58">
        <v>27</v>
      </c>
    </row>
    <row r="149" spans="1:4">
      <c r="A149" s="92" t="str">
        <f>Extra!B14</f>
        <v>European or Other</v>
      </c>
      <c r="B149" s="58">
        <v>1864</v>
      </c>
      <c r="C149" s="95">
        <f t="shared" si="12"/>
        <v>74.649579495394462</v>
      </c>
      <c r="D149" s="58">
        <v>2497</v>
      </c>
    </row>
    <row r="150" spans="1:4" ht="12.75">
      <c r="A150" s="90" t="str">
        <f>Extra!B15</f>
        <v>Unknown</v>
      </c>
      <c r="B150" s="58">
        <v>0</v>
      </c>
      <c r="C150" s="213" t="s">
        <v>81</v>
      </c>
      <c r="D150" s="58">
        <v>0</v>
      </c>
    </row>
    <row r="151" spans="1:4">
      <c r="A151" s="350" t="str">
        <f>Extra!B16</f>
        <v>Deprivation quintile</v>
      </c>
      <c r="B151" s="350"/>
      <c r="C151" s="350"/>
      <c r="D151" s="350"/>
    </row>
    <row r="152" spans="1:4">
      <c r="A152" s="106" t="str">
        <f>Extra!B17</f>
        <v>1 (least deprived)</v>
      </c>
      <c r="B152" s="58">
        <v>224</v>
      </c>
      <c r="C152" s="95">
        <f>B152/D152*100</f>
        <v>65.882352941176464</v>
      </c>
      <c r="D152" s="58">
        <v>340</v>
      </c>
    </row>
    <row r="153" spans="1:4">
      <c r="A153" s="106">
        <f>Extra!B18</f>
        <v>2</v>
      </c>
      <c r="B153" s="58">
        <v>477</v>
      </c>
      <c r="C153" s="95">
        <f>B153/D153*100</f>
        <v>75.236593059936908</v>
      </c>
      <c r="D153" s="58">
        <v>634</v>
      </c>
    </row>
    <row r="154" spans="1:4">
      <c r="A154" s="106">
        <f>Extra!B19</f>
        <v>3</v>
      </c>
      <c r="B154" s="58">
        <v>817</v>
      </c>
      <c r="C154" s="95">
        <f>B154/D154*100</f>
        <v>76.283846872082165</v>
      </c>
      <c r="D154" s="58">
        <v>1071</v>
      </c>
    </row>
    <row r="155" spans="1:4">
      <c r="A155" s="106">
        <f>Extra!B20</f>
        <v>4</v>
      </c>
      <c r="B155" s="58">
        <v>1537</v>
      </c>
      <c r="C155" s="95">
        <f>B155/D155*100</f>
        <v>75.048828125</v>
      </c>
      <c r="D155" s="58">
        <v>2048</v>
      </c>
    </row>
    <row r="156" spans="1:4">
      <c r="A156" s="107" t="str">
        <f>Extra!B21</f>
        <v>5 (most deprived)</v>
      </c>
      <c r="B156" s="58">
        <v>3144</v>
      </c>
      <c r="C156" s="95">
        <f>B156/D156*100</f>
        <v>75.107501194457711</v>
      </c>
      <c r="D156" s="58">
        <v>4186</v>
      </c>
    </row>
    <row r="157" spans="1:4">
      <c r="A157" s="98" t="str">
        <f>Extra!B22</f>
        <v>Unknown</v>
      </c>
      <c r="B157" s="98">
        <v>57</v>
      </c>
      <c r="C157" s="213" t="s">
        <v>81</v>
      </c>
      <c r="D157" s="98">
        <v>73</v>
      </c>
    </row>
    <row r="158" spans="1:4">
      <c r="A158" s="350" t="str">
        <f>Extra!B23</f>
        <v>DHB of residence</v>
      </c>
      <c r="B158" s="350"/>
      <c r="C158" s="350"/>
      <c r="D158" s="350"/>
    </row>
    <row r="159" spans="1:4">
      <c r="A159" s="92" t="str">
        <f>Extra!B24</f>
        <v>Northland</v>
      </c>
      <c r="B159" s="58">
        <v>473</v>
      </c>
      <c r="C159" s="95">
        <f t="shared" ref="C159:C178" si="13">B159/D159*100</f>
        <v>80.305602716468599</v>
      </c>
      <c r="D159" s="58">
        <v>589</v>
      </c>
    </row>
    <row r="160" spans="1:4">
      <c r="A160" s="92" t="str">
        <f>Extra!B25</f>
        <v>Waitemata</v>
      </c>
      <c r="B160" s="58">
        <v>383</v>
      </c>
      <c r="C160" s="95">
        <f t="shared" si="13"/>
        <v>73.65384615384616</v>
      </c>
      <c r="D160" s="58">
        <v>520</v>
      </c>
    </row>
    <row r="161" spans="1:4">
      <c r="A161" s="92" t="str">
        <f>Extra!B26</f>
        <v>Auckland</v>
      </c>
      <c r="B161" s="58">
        <v>139</v>
      </c>
      <c r="C161" s="95">
        <f t="shared" si="13"/>
        <v>43.167701863354033</v>
      </c>
      <c r="D161" s="58">
        <v>322</v>
      </c>
    </row>
    <row r="162" spans="1:4">
      <c r="A162" s="92" t="str">
        <f>Extra!B27</f>
        <v>Counties Manukau</v>
      </c>
      <c r="B162" s="58">
        <v>664</v>
      </c>
      <c r="C162" s="95">
        <f t="shared" si="13"/>
        <v>64.403491755577107</v>
      </c>
      <c r="D162" s="58">
        <v>1031</v>
      </c>
    </row>
    <row r="163" spans="1:4">
      <c r="A163" s="92" t="str">
        <f>Extra!B28</f>
        <v>Waikato</v>
      </c>
      <c r="B163" s="58">
        <v>767</v>
      </c>
      <c r="C163" s="95">
        <f t="shared" si="13"/>
        <v>78.909465020576135</v>
      </c>
      <c r="D163" s="58">
        <v>972</v>
      </c>
    </row>
    <row r="164" spans="1:4">
      <c r="A164" s="92" t="str">
        <f>Extra!B29</f>
        <v>Lakes</v>
      </c>
      <c r="B164" s="58">
        <v>316</v>
      </c>
      <c r="C164" s="95">
        <f t="shared" si="13"/>
        <v>80.818414322250646</v>
      </c>
      <c r="D164" s="58">
        <v>391</v>
      </c>
    </row>
    <row r="165" spans="1:4">
      <c r="A165" s="92" t="str">
        <f>Extra!B30</f>
        <v>Bay of Plenty</v>
      </c>
      <c r="B165" s="58">
        <v>474</v>
      </c>
      <c r="C165" s="95">
        <f t="shared" si="13"/>
        <v>78.21782178217822</v>
      </c>
      <c r="D165" s="58">
        <v>606</v>
      </c>
    </row>
    <row r="166" spans="1:4">
      <c r="A166" s="92" t="str">
        <f>Extra!B31</f>
        <v>Tairawhiti</v>
      </c>
      <c r="B166" s="58">
        <v>179</v>
      </c>
      <c r="C166" s="95">
        <f t="shared" si="13"/>
        <v>89.5</v>
      </c>
      <c r="D166" s="58">
        <v>200</v>
      </c>
    </row>
    <row r="167" spans="1:4">
      <c r="A167" s="92" t="str">
        <f>Extra!B32</f>
        <v>Hawke's Bay</v>
      </c>
      <c r="B167" s="58">
        <v>348</v>
      </c>
      <c r="C167" s="95">
        <f t="shared" si="13"/>
        <v>75.488069414316712</v>
      </c>
      <c r="D167" s="58">
        <v>461</v>
      </c>
    </row>
    <row r="168" spans="1:4">
      <c r="A168" s="92" t="str">
        <f>Extra!B33</f>
        <v>Taranaki</v>
      </c>
      <c r="B168" s="58">
        <v>235</v>
      </c>
      <c r="C168" s="95">
        <f t="shared" si="13"/>
        <v>79.66101694915254</v>
      </c>
      <c r="D168" s="58">
        <v>295</v>
      </c>
    </row>
    <row r="169" spans="1:4">
      <c r="A169" s="92" t="str">
        <f>Extra!B34</f>
        <v>MidCentral</v>
      </c>
      <c r="B169" s="58">
        <v>308</v>
      </c>
      <c r="C169" s="95">
        <f t="shared" si="13"/>
        <v>79.177377892030847</v>
      </c>
      <c r="D169" s="58">
        <v>389</v>
      </c>
    </row>
    <row r="170" spans="1:4">
      <c r="A170" s="92" t="str">
        <f>Extra!B35</f>
        <v>Whanganui</v>
      </c>
      <c r="B170" s="58">
        <v>177</v>
      </c>
      <c r="C170" s="95">
        <f t="shared" si="13"/>
        <v>81.192660550458712</v>
      </c>
      <c r="D170" s="58">
        <v>218</v>
      </c>
    </row>
    <row r="171" spans="1:4">
      <c r="A171" s="92" t="str">
        <f>Extra!B36</f>
        <v>Capital &amp; Coast</v>
      </c>
      <c r="B171" s="58">
        <v>219</v>
      </c>
      <c r="C171" s="95">
        <f t="shared" si="13"/>
        <v>79.63636363636364</v>
      </c>
      <c r="D171" s="58">
        <v>275</v>
      </c>
    </row>
    <row r="172" spans="1:4">
      <c r="A172" s="92" t="str">
        <f>Extra!B37</f>
        <v>Hutt Valley</v>
      </c>
      <c r="B172" s="58">
        <v>170</v>
      </c>
      <c r="C172" s="95">
        <f t="shared" si="13"/>
        <v>69.958847736625515</v>
      </c>
      <c r="D172" s="58">
        <v>243</v>
      </c>
    </row>
    <row r="173" spans="1:4">
      <c r="A173" s="92" t="str">
        <f>Extra!B38</f>
        <v>Wairarapa</v>
      </c>
      <c r="B173" s="58">
        <v>51</v>
      </c>
      <c r="C173" s="95">
        <f t="shared" si="13"/>
        <v>55.434782608695656</v>
      </c>
      <c r="D173" s="58">
        <v>92</v>
      </c>
    </row>
    <row r="174" spans="1:4">
      <c r="A174" s="92" t="str">
        <f>Extra!B39</f>
        <v>Nelson Marlborough</v>
      </c>
      <c r="B174" s="58">
        <v>149</v>
      </c>
      <c r="C174" s="95">
        <f t="shared" si="13"/>
        <v>76.80412371134021</v>
      </c>
      <c r="D174" s="58">
        <v>194</v>
      </c>
    </row>
    <row r="175" spans="1:4">
      <c r="A175" s="92" t="str">
        <f>Extra!B40</f>
        <v>West Coast</v>
      </c>
      <c r="B175" s="58">
        <v>24</v>
      </c>
      <c r="C175" s="95">
        <f t="shared" si="13"/>
        <v>77.41935483870968</v>
      </c>
      <c r="D175" s="58">
        <v>31</v>
      </c>
    </row>
    <row r="176" spans="1:4">
      <c r="A176" s="92" t="str">
        <f>Extra!B41</f>
        <v>Canterbury</v>
      </c>
      <c r="B176" s="58">
        <v>607</v>
      </c>
      <c r="C176" s="95">
        <f t="shared" si="13"/>
        <v>78.221649484536087</v>
      </c>
      <c r="D176" s="58">
        <v>776</v>
      </c>
    </row>
    <row r="177" spans="1:4">
      <c r="A177" s="92" t="str">
        <f>Extra!B42</f>
        <v>South Canterbury</v>
      </c>
      <c r="B177" s="58">
        <v>66</v>
      </c>
      <c r="C177" s="95">
        <f t="shared" si="13"/>
        <v>64.077669902912632</v>
      </c>
      <c r="D177" s="58">
        <v>103</v>
      </c>
    </row>
    <row r="178" spans="1:4">
      <c r="A178" s="92" t="str">
        <f>Extra!B43</f>
        <v>Southern</v>
      </c>
      <c r="B178" s="58">
        <v>451</v>
      </c>
      <c r="C178" s="95">
        <f t="shared" si="13"/>
        <v>78.708551483420592</v>
      </c>
      <c r="D178" s="58">
        <v>573</v>
      </c>
    </row>
    <row r="179" spans="1:4">
      <c r="A179" s="98" t="str">
        <f>Extra!B44</f>
        <v>Unknown</v>
      </c>
      <c r="B179" s="98">
        <v>56</v>
      </c>
      <c r="C179" s="213" t="s">
        <v>81</v>
      </c>
      <c r="D179" s="98">
        <v>71</v>
      </c>
    </row>
    <row r="180" spans="1:4">
      <c r="A180" s="36" t="s">
        <v>399</v>
      </c>
      <c r="B180" s="92"/>
      <c r="C180" s="376"/>
      <c r="D180" s="92"/>
    </row>
    <row r="181" spans="1:4">
      <c r="A181" s="36" t="s">
        <v>400</v>
      </c>
    </row>
    <row r="182" spans="1:4">
      <c r="A182" s="104" t="s">
        <v>393</v>
      </c>
    </row>
  </sheetData>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8" fitToHeight="0" orientation="landscape" r:id="rId1"/>
  <headerFooter>
    <oddFooter>&amp;L&amp;8&amp;K01+021Report on Maternity, 2014: accompanying tables&amp;R&amp;8&amp;K01+021Page &amp;P of &amp;N</oddFooter>
  </headerFooter>
  <rowBreaks count="3" manualBreakCount="3">
    <brk id="29" max="18" man="1"/>
    <brk id="80" max="18" man="1"/>
    <brk id="131"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showGridLines="0" zoomScaleNormal="100" workbookViewId="0">
      <pane ySplit="3" topLeftCell="A4" activePane="bottomLeft" state="frozen"/>
      <selection pane="bottomLeft" activeCell="A3" sqref="A3"/>
    </sheetView>
  </sheetViews>
  <sheetFormatPr defaultRowHeight="12"/>
  <cols>
    <col min="1" max="1" width="17.5703125" customWidth="1"/>
    <col min="2" max="5" width="9.140625" customWidth="1"/>
    <col min="6" max="8" width="9.5703125" customWidth="1"/>
    <col min="9" max="22" width="9.140625" customWidth="1"/>
  </cols>
  <sheetData>
    <row r="1" spans="1:17" s="73" customFormat="1">
      <c r="A1" s="306" t="s">
        <v>24</v>
      </c>
      <c r="B1" s="150"/>
      <c r="C1" s="306" t="s">
        <v>34</v>
      </c>
      <c r="D1" s="150"/>
      <c r="E1" s="150"/>
      <c r="Q1" s="71"/>
    </row>
    <row r="2" spans="1:17" s="73" customFormat="1" ht="10.5" customHeight="1">
      <c r="Q2" s="71"/>
    </row>
    <row r="3" spans="1:17" s="73" customFormat="1" ht="19.5">
      <c r="A3" s="20" t="s">
        <v>427</v>
      </c>
      <c r="Q3" s="71"/>
    </row>
    <row r="5" spans="1:17" ht="15" customHeight="1">
      <c r="A5" s="91" t="str">
        <f>Contents!B29</f>
        <v>Table 22: Number and percentage of women by primary maternity care provider, 2008–2014</v>
      </c>
    </row>
    <row r="6" spans="1:17" s="72" customFormat="1">
      <c r="A6" s="486" t="s">
        <v>37</v>
      </c>
      <c r="B6" s="484" t="s">
        <v>25</v>
      </c>
      <c r="C6" s="484"/>
      <c r="D6" s="484"/>
      <c r="E6" s="485"/>
      <c r="F6" s="484" t="s">
        <v>280</v>
      </c>
      <c r="G6" s="484"/>
      <c r="H6" s="484"/>
    </row>
    <row r="7" spans="1:17" s="396" customFormat="1">
      <c r="A7" s="465"/>
      <c r="B7" s="345" t="s">
        <v>420</v>
      </c>
      <c r="C7" s="345" t="s">
        <v>421</v>
      </c>
      <c r="D7" s="345" t="s">
        <v>48</v>
      </c>
      <c r="E7" s="346" t="s">
        <v>41</v>
      </c>
      <c r="F7" s="345" t="s">
        <v>420</v>
      </c>
      <c r="G7" s="345" t="s">
        <v>421</v>
      </c>
      <c r="H7" s="345" t="s">
        <v>48</v>
      </c>
    </row>
    <row r="8" spans="1:17" s="396" customFormat="1">
      <c r="A8" s="162">
        <f>Extra!M3</f>
        <v>2008</v>
      </c>
      <c r="B8" s="160">
        <v>52736</v>
      </c>
      <c r="C8" s="397">
        <v>3629</v>
      </c>
      <c r="D8" s="160">
        <v>8258</v>
      </c>
      <c r="E8" s="179">
        <v>64623</v>
      </c>
      <c r="F8" s="163">
        <f>B8/$E8*100</f>
        <v>81.605620289989631</v>
      </c>
      <c r="G8" s="163">
        <f t="shared" ref="G8:H14" si="0">C8/$E8*100</f>
        <v>5.6156476796187116</v>
      </c>
      <c r="H8" s="163">
        <f t="shared" si="0"/>
        <v>12.778732030391657</v>
      </c>
    </row>
    <row r="9" spans="1:17" s="396" customFormat="1">
      <c r="A9" s="162">
        <f>Extra!M4</f>
        <v>2009</v>
      </c>
      <c r="B9" s="160">
        <v>53022</v>
      </c>
      <c r="C9" s="397">
        <v>4178</v>
      </c>
      <c r="D9" s="160">
        <v>7033</v>
      </c>
      <c r="E9" s="179">
        <v>64233</v>
      </c>
      <c r="F9" s="163">
        <f t="shared" ref="F9:F14" si="1">B9/$E9*100</f>
        <v>82.546354677502222</v>
      </c>
      <c r="G9" s="163">
        <f t="shared" si="0"/>
        <v>6.5044447558108756</v>
      </c>
      <c r="H9" s="163">
        <f t="shared" si="0"/>
        <v>10.949200566686905</v>
      </c>
    </row>
    <row r="10" spans="1:17" s="396" customFormat="1">
      <c r="A10" s="162">
        <f>Extra!M5</f>
        <v>2010</v>
      </c>
      <c r="B10" s="160">
        <v>54309</v>
      </c>
      <c r="C10" s="397">
        <v>3903</v>
      </c>
      <c r="D10" s="160">
        <v>6250</v>
      </c>
      <c r="E10" s="179">
        <v>64462</v>
      </c>
      <c r="F10" s="163">
        <f t="shared" si="1"/>
        <v>84.249635444137624</v>
      </c>
      <c r="G10" s="163">
        <f t="shared" si="0"/>
        <v>6.0547299184015388</v>
      </c>
      <c r="H10" s="163">
        <f t="shared" si="0"/>
        <v>9.6956346374608309</v>
      </c>
    </row>
    <row r="11" spans="1:17" s="396" customFormat="1">
      <c r="A11" s="162">
        <f>Extra!M6</f>
        <v>2011</v>
      </c>
      <c r="B11" s="160">
        <v>53904</v>
      </c>
      <c r="C11" s="397">
        <v>3438</v>
      </c>
      <c r="D11" s="160">
        <v>4967</v>
      </c>
      <c r="E11" s="179">
        <v>62309</v>
      </c>
      <c r="F11" s="163">
        <f t="shared" si="1"/>
        <v>86.510776934311252</v>
      </c>
      <c r="G11" s="163">
        <f t="shared" si="0"/>
        <v>5.5176619749955869</v>
      </c>
      <c r="H11" s="163">
        <f t="shared" si="0"/>
        <v>7.9715610906931573</v>
      </c>
    </row>
    <row r="12" spans="1:17" s="396" customFormat="1">
      <c r="A12" s="162">
        <f>Extra!M7</f>
        <v>2012</v>
      </c>
      <c r="B12" s="160">
        <v>54858</v>
      </c>
      <c r="C12" s="397">
        <v>3190</v>
      </c>
      <c r="D12" s="160">
        <v>4285</v>
      </c>
      <c r="E12" s="179">
        <v>62333</v>
      </c>
      <c r="F12" s="163">
        <f t="shared" si="1"/>
        <v>88.00795726180354</v>
      </c>
      <c r="G12" s="163">
        <f t="shared" si="0"/>
        <v>5.1176744260664497</v>
      </c>
      <c r="H12" s="163">
        <f t="shared" si="0"/>
        <v>6.8743683121300112</v>
      </c>
    </row>
    <row r="13" spans="1:17" s="396" customFormat="1">
      <c r="A13" s="162">
        <f>Extra!M8</f>
        <v>2013</v>
      </c>
      <c r="B13" s="160">
        <v>52980</v>
      </c>
      <c r="C13" s="397">
        <v>2724</v>
      </c>
      <c r="D13" s="160">
        <v>3523</v>
      </c>
      <c r="E13" s="179">
        <v>59227</v>
      </c>
      <c r="F13" s="163">
        <f t="shared" si="1"/>
        <v>89.45244567511439</v>
      </c>
      <c r="G13" s="163">
        <f t="shared" si="0"/>
        <v>4.5992537187431415</v>
      </c>
      <c r="H13" s="163">
        <f t="shared" si="0"/>
        <v>5.9483006061424692</v>
      </c>
    </row>
    <row r="14" spans="1:17" s="396" customFormat="1">
      <c r="A14" s="176">
        <f>Extra!M9</f>
        <v>2014</v>
      </c>
      <c r="B14" s="177">
        <v>54020</v>
      </c>
      <c r="C14" s="398">
        <v>2296</v>
      </c>
      <c r="D14" s="177">
        <v>2877</v>
      </c>
      <c r="E14" s="180">
        <v>59193</v>
      </c>
      <c r="F14" s="182">
        <f t="shared" si="1"/>
        <v>91.260790971905465</v>
      </c>
      <c r="G14" s="182">
        <f t="shared" si="0"/>
        <v>3.8788370246481843</v>
      </c>
      <c r="H14" s="182">
        <f t="shared" si="0"/>
        <v>4.8603720034463533</v>
      </c>
    </row>
    <row r="15" spans="1:17" s="396" customFormat="1">
      <c r="A15" s="35" t="s">
        <v>265</v>
      </c>
    </row>
    <row r="16" spans="1:17" s="396" customFormat="1">
      <c r="A16" s="35" t="s">
        <v>422</v>
      </c>
    </row>
    <row r="17" spans="1:12" s="396" customFormat="1">
      <c r="A17" s="35" t="s">
        <v>423</v>
      </c>
    </row>
    <row r="18" spans="1:12" s="396" customFormat="1">
      <c r="A18" s="399"/>
    </row>
    <row r="19" spans="1:12" s="396" customFormat="1"/>
    <row r="20" spans="1:12" s="396" customFormat="1" ht="15" customHeight="1">
      <c r="A20" s="57" t="str">
        <f>Contents!B30</f>
        <v>Table 23: Number and percentage of women by primary maternity care provider, age group, ethnic group, neighbourhood deprivation quintile and parity, 2014</v>
      </c>
    </row>
    <row r="21" spans="1:12" s="396" customFormat="1">
      <c r="A21" s="458" t="s">
        <v>56</v>
      </c>
      <c r="B21" s="484" t="s">
        <v>25</v>
      </c>
      <c r="C21" s="484"/>
      <c r="D21" s="484"/>
      <c r="E21" s="485"/>
      <c r="F21" s="484" t="s">
        <v>280</v>
      </c>
      <c r="G21" s="484"/>
      <c r="H21" s="484"/>
    </row>
    <row r="22" spans="1:12" s="396" customFormat="1">
      <c r="A22" s="459"/>
      <c r="B22" s="345" t="s">
        <v>420</v>
      </c>
      <c r="C22" s="345" t="s">
        <v>421</v>
      </c>
      <c r="D22" s="345" t="s">
        <v>48</v>
      </c>
      <c r="E22" s="346" t="s">
        <v>41</v>
      </c>
      <c r="F22" s="345" t="s">
        <v>420</v>
      </c>
      <c r="G22" s="345" t="s">
        <v>421</v>
      </c>
      <c r="H22" s="345" t="s">
        <v>48</v>
      </c>
    </row>
    <row r="23" spans="1:12" s="396" customFormat="1">
      <c r="A23" s="229" t="s">
        <v>237</v>
      </c>
      <c r="B23" s="229"/>
      <c r="C23" s="229"/>
      <c r="D23" s="229"/>
      <c r="E23" s="229"/>
      <c r="F23" s="229"/>
      <c r="G23" s="229"/>
      <c r="H23" s="229"/>
      <c r="J23" s="410"/>
      <c r="K23" s="410"/>
      <c r="L23" s="410"/>
    </row>
    <row r="24" spans="1:12" s="396" customFormat="1">
      <c r="A24" s="151" t="s">
        <v>41</v>
      </c>
      <c r="B24" s="160">
        <f>B14</f>
        <v>54020</v>
      </c>
      <c r="C24" s="397">
        <f t="shared" ref="C24:E24" si="2">C14</f>
        <v>2296</v>
      </c>
      <c r="D24" s="160">
        <f t="shared" si="2"/>
        <v>2877</v>
      </c>
      <c r="E24" s="179">
        <f t="shared" si="2"/>
        <v>59193</v>
      </c>
      <c r="F24" s="163">
        <f t="shared" ref="F24" si="3">B24/$E24*100</f>
        <v>91.260790971905465</v>
      </c>
      <c r="G24" s="163">
        <f t="shared" ref="G24" si="4">C24/$E24*100</f>
        <v>3.8788370246481843</v>
      </c>
      <c r="H24" s="163">
        <f t="shared" ref="H24" si="5">D24/$E24*100</f>
        <v>4.8603720034463533</v>
      </c>
      <c r="J24" s="410"/>
      <c r="K24" s="410"/>
      <c r="L24" s="410"/>
    </row>
    <row r="25" spans="1:12" s="396" customFormat="1">
      <c r="A25" s="229" t="str">
        <f>Extra!B2</f>
        <v>Age group (years)</v>
      </c>
      <c r="B25" s="229"/>
      <c r="C25" s="229"/>
      <c r="D25" s="229"/>
      <c r="E25" s="229"/>
      <c r="F25" s="229"/>
      <c r="G25" s="229"/>
      <c r="H25" s="229"/>
      <c r="J25" s="410"/>
      <c r="K25" s="411"/>
      <c r="L25" s="410"/>
    </row>
    <row r="26" spans="1:12" s="396" customFormat="1">
      <c r="A26" s="151" t="str">
        <f>Extra!B3</f>
        <v xml:space="preserve"> &lt;20</v>
      </c>
      <c r="B26" s="397">
        <v>2666</v>
      </c>
      <c r="C26" s="160">
        <v>186</v>
      </c>
      <c r="D26" s="160">
        <v>168</v>
      </c>
      <c r="E26" s="179">
        <v>3020</v>
      </c>
      <c r="F26" s="163">
        <f t="shared" ref="F26:F31" si="6">B26/$E26*100</f>
        <v>88.278145695364245</v>
      </c>
      <c r="G26" s="163">
        <f t="shared" ref="G26:G31" si="7">C26/$E26*100</f>
        <v>6.1589403973509933</v>
      </c>
      <c r="H26" s="163">
        <f t="shared" ref="H26:H31" si="8">D26/$E26*100</f>
        <v>5.5629139072847682</v>
      </c>
      <c r="J26" s="410"/>
      <c r="K26" s="410"/>
      <c r="L26" s="410"/>
    </row>
    <row r="27" spans="1:12" s="396" customFormat="1">
      <c r="A27" s="151" t="str">
        <f>Extra!B4</f>
        <v>20−24</v>
      </c>
      <c r="B27" s="396">
        <v>9362</v>
      </c>
      <c r="C27" s="396">
        <v>404</v>
      </c>
      <c r="D27" s="396">
        <v>616</v>
      </c>
      <c r="E27" s="401">
        <v>10382</v>
      </c>
      <c r="F27" s="163">
        <f t="shared" si="6"/>
        <v>90.175303409747642</v>
      </c>
      <c r="G27" s="163">
        <f t="shared" si="7"/>
        <v>3.8913504141783859</v>
      </c>
      <c r="H27" s="163">
        <f t="shared" si="8"/>
        <v>5.9333461760739743</v>
      </c>
      <c r="J27" s="410"/>
      <c r="K27" s="410"/>
      <c r="L27" s="410"/>
    </row>
    <row r="28" spans="1:12" s="396" customFormat="1">
      <c r="A28" s="151" t="str">
        <f>Extra!B5</f>
        <v>25−29</v>
      </c>
      <c r="B28" s="396">
        <v>14436</v>
      </c>
      <c r="C28" s="396">
        <v>575</v>
      </c>
      <c r="D28" s="396">
        <v>803</v>
      </c>
      <c r="E28" s="401">
        <v>15814</v>
      </c>
      <c r="F28" s="163">
        <f t="shared" si="6"/>
        <v>91.286202099405585</v>
      </c>
      <c r="G28" s="163">
        <f t="shared" si="7"/>
        <v>3.6360187175920071</v>
      </c>
      <c r="H28" s="163">
        <f t="shared" si="8"/>
        <v>5.0777791830024031</v>
      </c>
      <c r="J28" s="410"/>
      <c r="K28" s="410"/>
      <c r="L28" s="410"/>
    </row>
    <row r="29" spans="1:12" s="396" customFormat="1">
      <c r="A29" s="151" t="str">
        <f>Extra!B6</f>
        <v>30−34</v>
      </c>
      <c r="B29" s="396">
        <v>16356</v>
      </c>
      <c r="C29" s="396">
        <v>628</v>
      </c>
      <c r="D29" s="396">
        <v>727</v>
      </c>
      <c r="E29" s="401">
        <v>17711</v>
      </c>
      <c r="F29" s="163">
        <f t="shared" si="6"/>
        <v>92.349387386370054</v>
      </c>
      <c r="G29" s="163">
        <f t="shared" si="7"/>
        <v>3.5458189825532158</v>
      </c>
      <c r="H29" s="163">
        <f t="shared" si="8"/>
        <v>4.1047936310767321</v>
      </c>
      <c r="J29" s="410"/>
      <c r="K29" s="410"/>
      <c r="L29" s="410"/>
    </row>
    <row r="30" spans="1:12" s="396" customFormat="1">
      <c r="A30" s="151" t="str">
        <f>Extra!B7</f>
        <v>35−39</v>
      </c>
      <c r="B30" s="396">
        <v>8962</v>
      </c>
      <c r="C30" s="396">
        <v>374</v>
      </c>
      <c r="D30" s="396">
        <v>414</v>
      </c>
      <c r="E30" s="401">
        <v>9750</v>
      </c>
      <c r="F30" s="163">
        <f t="shared" si="6"/>
        <v>91.917948717948718</v>
      </c>
      <c r="G30" s="163">
        <f t="shared" si="7"/>
        <v>3.835897435897436</v>
      </c>
      <c r="H30" s="163">
        <f t="shared" si="8"/>
        <v>4.2461538461538462</v>
      </c>
      <c r="J30" s="410"/>
      <c r="K30" s="410"/>
      <c r="L30" s="410"/>
    </row>
    <row r="31" spans="1:12" s="396" customFormat="1">
      <c r="A31" s="151" t="str">
        <f>Extra!B8</f>
        <v>40+</v>
      </c>
      <c r="B31" s="396">
        <v>2238</v>
      </c>
      <c r="C31" s="396">
        <v>129</v>
      </c>
      <c r="D31" s="396">
        <v>149</v>
      </c>
      <c r="E31" s="402">
        <v>2516</v>
      </c>
      <c r="F31" s="163">
        <f t="shared" si="6"/>
        <v>88.950715421303656</v>
      </c>
      <c r="G31" s="163">
        <f t="shared" si="7"/>
        <v>5.1271860095389501</v>
      </c>
      <c r="H31" s="163">
        <f t="shared" si="8"/>
        <v>5.9220985691573924</v>
      </c>
      <c r="J31" s="410"/>
      <c r="K31" s="412"/>
      <c r="L31" s="410"/>
    </row>
    <row r="32" spans="1:12" s="396" customFormat="1">
      <c r="A32" s="350" t="str">
        <f>Extra!B9</f>
        <v>Ethnic group</v>
      </c>
      <c r="B32" s="229"/>
      <c r="C32" s="229"/>
      <c r="D32" s="229"/>
      <c r="E32" s="229"/>
      <c r="F32" s="229"/>
      <c r="G32" s="229"/>
      <c r="H32" s="229"/>
      <c r="J32" s="410"/>
      <c r="K32" s="410"/>
      <c r="L32" s="410"/>
    </row>
    <row r="33" spans="1:12" s="396" customFormat="1">
      <c r="A33" s="92" t="str">
        <f>Extra!B10</f>
        <v>Māori</v>
      </c>
      <c r="B33" s="396">
        <v>13113</v>
      </c>
      <c r="C33" s="396">
        <v>419</v>
      </c>
      <c r="D33" s="396">
        <v>786</v>
      </c>
      <c r="E33" s="401">
        <v>14318</v>
      </c>
      <c r="F33" s="163">
        <f t="shared" ref="F33:F37" si="9">B33/$E33*100</f>
        <v>91.584020114541147</v>
      </c>
      <c r="G33" s="163">
        <f t="shared" ref="G33:G37" si="10">C33/$E33*100</f>
        <v>2.9263863668110073</v>
      </c>
      <c r="H33" s="163">
        <f t="shared" ref="H33:H37" si="11">D33/$E33*100</f>
        <v>5.4895935186478564</v>
      </c>
      <c r="J33" s="410"/>
      <c r="K33" s="410"/>
      <c r="L33" s="410"/>
    </row>
    <row r="34" spans="1:12" s="396" customFormat="1">
      <c r="A34" s="92" t="str">
        <f>Extra!B11</f>
        <v>Pacific</v>
      </c>
      <c r="B34" s="396">
        <v>4655</v>
      </c>
      <c r="C34" s="396">
        <v>784</v>
      </c>
      <c r="D34" s="396">
        <v>740</v>
      </c>
      <c r="E34" s="401">
        <v>6179</v>
      </c>
      <c r="F34" s="163">
        <f t="shared" si="9"/>
        <v>75.335814856772942</v>
      </c>
      <c r="G34" s="163">
        <f t="shared" si="10"/>
        <v>12.688137239035443</v>
      </c>
      <c r="H34" s="163">
        <f t="shared" si="11"/>
        <v>11.976047904191617</v>
      </c>
      <c r="J34" s="410"/>
      <c r="K34" s="410"/>
      <c r="L34" s="410"/>
    </row>
    <row r="35" spans="1:12" s="396" customFormat="1">
      <c r="A35" s="92" t="str">
        <f>Extra!B12</f>
        <v>Indian</v>
      </c>
      <c r="B35" s="396">
        <v>2232</v>
      </c>
      <c r="C35" s="396">
        <v>265</v>
      </c>
      <c r="D35" s="396">
        <v>214</v>
      </c>
      <c r="E35" s="401">
        <v>2711</v>
      </c>
      <c r="F35" s="163">
        <f t="shared" si="9"/>
        <v>82.331243083732943</v>
      </c>
      <c r="G35" s="163">
        <f t="shared" si="10"/>
        <v>9.7749907783105865</v>
      </c>
      <c r="H35" s="163">
        <f t="shared" si="11"/>
        <v>7.8937661379564732</v>
      </c>
      <c r="J35" s="410"/>
      <c r="K35" s="410"/>
      <c r="L35" s="410"/>
    </row>
    <row r="36" spans="1:12" s="396" customFormat="1">
      <c r="A36" s="92" t="str">
        <f>Extra!B13</f>
        <v>Asian (excl. Indian)</v>
      </c>
      <c r="B36" s="396">
        <v>5860</v>
      </c>
      <c r="C36" s="396">
        <v>376</v>
      </c>
      <c r="D36" s="396">
        <v>298</v>
      </c>
      <c r="E36" s="401">
        <v>6534</v>
      </c>
      <c r="F36" s="163">
        <f t="shared" si="9"/>
        <v>89.684726048362407</v>
      </c>
      <c r="G36" s="163">
        <f t="shared" si="10"/>
        <v>5.7545148454239365</v>
      </c>
      <c r="H36" s="163">
        <f t="shared" si="11"/>
        <v>4.5607591062136512</v>
      </c>
      <c r="J36" s="410"/>
      <c r="K36" s="410"/>
      <c r="L36" s="410"/>
    </row>
    <row r="37" spans="1:12" s="396" customFormat="1">
      <c r="A37" s="92" t="str">
        <f>Extra!B14</f>
        <v>European or Other</v>
      </c>
      <c r="B37" s="396">
        <v>28152</v>
      </c>
      <c r="C37" s="396">
        <v>449</v>
      </c>
      <c r="D37" s="396">
        <v>811</v>
      </c>
      <c r="E37" s="401">
        <v>29412</v>
      </c>
      <c r="F37" s="163">
        <f t="shared" si="9"/>
        <v>95.716034271725832</v>
      </c>
      <c r="G37" s="163">
        <f t="shared" si="10"/>
        <v>1.5265877872977016</v>
      </c>
      <c r="H37" s="163">
        <f t="shared" si="11"/>
        <v>2.7573779409764723</v>
      </c>
      <c r="J37" s="410"/>
      <c r="K37" s="410"/>
      <c r="L37" s="410"/>
    </row>
    <row r="38" spans="1:12" s="396" customFormat="1" ht="12.75">
      <c r="A38" s="90" t="str">
        <f>Extra!B15</f>
        <v>Unknown</v>
      </c>
      <c r="B38" s="396">
        <v>8</v>
      </c>
      <c r="C38" s="396">
        <v>3</v>
      </c>
      <c r="D38" s="396">
        <v>28</v>
      </c>
      <c r="E38" s="402">
        <v>39</v>
      </c>
      <c r="F38" s="406" t="s">
        <v>81</v>
      </c>
      <c r="G38" s="407" t="s">
        <v>81</v>
      </c>
      <c r="H38" s="407" t="s">
        <v>81</v>
      </c>
      <c r="J38" s="410"/>
      <c r="K38" s="412"/>
      <c r="L38" s="410"/>
    </row>
    <row r="39" spans="1:12" s="396" customFormat="1">
      <c r="A39" s="350" t="str">
        <f>Extra!B16</f>
        <v>Deprivation quintile</v>
      </c>
      <c r="B39" s="229"/>
      <c r="C39" s="229"/>
      <c r="D39" s="229"/>
      <c r="E39" s="229"/>
      <c r="F39" s="229"/>
      <c r="G39" s="229"/>
      <c r="H39" s="229"/>
      <c r="J39" s="410"/>
      <c r="K39" s="410"/>
      <c r="L39" s="410"/>
    </row>
    <row r="40" spans="1:12" s="396" customFormat="1">
      <c r="A40" s="106" t="str">
        <f>Extra!B17</f>
        <v>1 (least deprived)</v>
      </c>
      <c r="B40" s="396">
        <v>8071</v>
      </c>
      <c r="C40" s="396">
        <v>175</v>
      </c>
      <c r="D40" s="396">
        <v>225</v>
      </c>
      <c r="E40" s="401">
        <v>8471</v>
      </c>
      <c r="F40" s="163">
        <f t="shared" ref="F40:F44" si="12">B40/$E40*100</f>
        <v>95.278007319088658</v>
      </c>
      <c r="G40" s="163">
        <f t="shared" ref="G40:G44" si="13">C40/$E40*100</f>
        <v>2.0658717978987129</v>
      </c>
      <c r="H40" s="163">
        <f t="shared" ref="H40:H44" si="14">D40/$E40*100</f>
        <v>2.6561208830126315</v>
      </c>
      <c r="J40" s="410"/>
      <c r="K40" s="410"/>
      <c r="L40" s="410"/>
    </row>
    <row r="41" spans="1:12" s="396" customFormat="1">
      <c r="A41" s="106">
        <f>Extra!B18</f>
        <v>2</v>
      </c>
      <c r="B41" s="396">
        <v>8606</v>
      </c>
      <c r="C41" s="396">
        <v>276</v>
      </c>
      <c r="D41" s="396">
        <v>289</v>
      </c>
      <c r="E41" s="401">
        <v>9171</v>
      </c>
      <c r="F41" s="163">
        <f t="shared" si="12"/>
        <v>93.839275978628294</v>
      </c>
      <c r="G41" s="163">
        <f t="shared" si="13"/>
        <v>3.0094864245992805</v>
      </c>
      <c r="H41" s="163">
        <f t="shared" si="14"/>
        <v>3.1512375967724346</v>
      </c>
      <c r="J41" s="410"/>
      <c r="K41" s="410"/>
      <c r="L41" s="410"/>
    </row>
    <row r="42" spans="1:12" s="396" customFormat="1">
      <c r="A42" s="106">
        <f>Extra!B19</f>
        <v>3</v>
      </c>
      <c r="B42" s="396">
        <v>9948</v>
      </c>
      <c r="C42" s="396">
        <v>306</v>
      </c>
      <c r="D42" s="396">
        <v>306</v>
      </c>
      <c r="E42" s="401">
        <v>10560</v>
      </c>
      <c r="F42" s="163">
        <f t="shared" si="12"/>
        <v>94.204545454545453</v>
      </c>
      <c r="G42" s="163">
        <f t="shared" si="13"/>
        <v>2.8977272727272725</v>
      </c>
      <c r="H42" s="163">
        <f t="shared" si="14"/>
        <v>2.8977272727272725</v>
      </c>
      <c r="J42" s="410"/>
      <c r="K42" s="410"/>
      <c r="L42" s="410"/>
    </row>
    <row r="43" spans="1:12" s="396" customFormat="1">
      <c r="A43" s="106">
        <f>Extra!B20</f>
        <v>4</v>
      </c>
      <c r="B43" s="396">
        <v>12304</v>
      </c>
      <c r="C43" s="396">
        <v>445</v>
      </c>
      <c r="D43" s="396">
        <v>554</v>
      </c>
      <c r="E43" s="401">
        <v>13303</v>
      </c>
      <c r="F43" s="163">
        <f t="shared" si="12"/>
        <v>92.490415695707739</v>
      </c>
      <c r="G43" s="163">
        <f t="shared" si="13"/>
        <v>3.3451101255355935</v>
      </c>
      <c r="H43" s="163">
        <f t="shared" si="14"/>
        <v>4.164474178756671</v>
      </c>
      <c r="J43" s="410"/>
      <c r="K43" s="410"/>
      <c r="L43" s="410"/>
    </row>
    <row r="44" spans="1:12" s="396" customFormat="1">
      <c r="A44" s="107" t="str">
        <f>Extra!B21</f>
        <v>5 (most deprived)</v>
      </c>
      <c r="B44" s="396">
        <v>14735</v>
      </c>
      <c r="C44" s="396">
        <v>1090</v>
      </c>
      <c r="D44" s="396">
        <v>1400</v>
      </c>
      <c r="E44" s="401">
        <v>17225</v>
      </c>
      <c r="F44" s="163">
        <f t="shared" si="12"/>
        <v>85.54426705370102</v>
      </c>
      <c r="G44" s="163">
        <f t="shared" si="13"/>
        <v>6.3280116110304787</v>
      </c>
      <c r="H44" s="163">
        <f t="shared" si="14"/>
        <v>8.1277213352685056</v>
      </c>
      <c r="J44" s="410"/>
      <c r="K44" s="410"/>
      <c r="L44" s="410"/>
    </row>
    <row r="45" spans="1:12" s="396" customFormat="1">
      <c r="A45" s="98" t="str">
        <f>Extra!B22</f>
        <v>Unknown</v>
      </c>
      <c r="B45" s="400">
        <v>356</v>
      </c>
      <c r="C45" s="400">
        <v>4</v>
      </c>
      <c r="D45" s="400">
        <v>103</v>
      </c>
      <c r="E45" s="402">
        <v>463</v>
      </c>
      <c r="F45" s="406" t="s">
        <v>81</v>
      </c>
      <c r="G45" s="407" t="s">
        <v>81</v>
      </c>
      <c r="H45" s="407" t="s">
        <v>81</v>
      </c>
      <c r="J45" s="410"/>
      <c r="K45" s="413"/>
      <c r="L45" s="410"/>
    </row>
    <row r="46" spans="1:12" s="396" customFormat="1">
      <c r="A46" s="350" t="s">
        <v>30</v>
      </c>
      <c r="B46" s="350"/>
      <c r="C46" s="350"/>
      <c r="D46" s="350"/>
      <c r="E46" s="350"/>
      <c r="F46" s="350"/>
      <c r="G46" s="350"/>
      <c r="H46" s="350"/>
      <c r="J46" s="410"/>
      <c r="K46" s="414"/>
      <c r="L46" s="410"/>
    </row>
    <row r="47" spans="1:12" s="396" customFormat="1">
      <c r="A47" s="251">
        <v>0</v>
      </c>
      <c r="B47" s="403">
        <v>22035</v>
      </c>
      <c r="C47" s="403">
        <v>15</v>
      </c>
      <c r="D47" s="403">
        <v>0</v>
      </c>
      <c r="E47" s="284">
        <v>22050</v>
      </c>
      <c r="F47" s="163">
        <f t="shared" ref="F47:F48" si="15">B47/$E47*100</f>
        <v>99.931972789115648</v>
      </c>
      <c r="G47" s="163">
        <f t="shared" ref="G47:G48" si="16">C47/$E47*100</f>
        <v>6.8027210884353734E-2</v>
      </c>
      <c r="H47" s="163">
        <f t="shared" ref="H47:H48" si="17">D47/$E47*100</f>
        <v>0</v>
      </c>
      <c r="J47" s="410"/>
      <c r="K47" s="414"/>
      <c r="L47" s="410"/>
    </row>
    <row r="48" spans="1:12" s="396" customFormat="1">
      <c r="A48" s="405" t="s">
        <v>425</v>
      </c>
      <c r="B48" s="403">
        <v>31963</v>
      </c>
      <c r="C48" s="403">
        <v>1407</v>
      </c>
      <c r="D48" s="403">
        <v>0</v>
      </c>
      <c r="E48" s="284">
        <v>33370</v>
      </c>
      <c r="F48" s="163">
        <f t="shared" si="15"/>
        <v>95.783637998201982</v>
      </c>
      <c r="G48" s="163">
        <f t="shared" si="16"/>
        <v>4.2163620017980223</v>
      </c>
      <c r="H48" s="163">
        <f t="shared" si="17"/>
        <v>0</v>
      </c>
      <c r="J48" s="410"/>
      <c r="K48" s="415"/>
      <c r="L48" s="410"/>
    </row>
    <row r="49" spans="1:22" s="396" customFormat="1">
      <c r="A49" s="317" t="s">
        <v>48</v>
      </c>
      <c r="B49" s="328">
        <v>22</v>
      </c>
      <c r="C49" s="328">
        <v>874</v>
      </c>
      <c r="D49" s="328">
        <v>0</v>
      </c>
      <c r="E49" s="404">
        <f>SUM(B49:D49)</f>
        <v>896</v>
      </c>
      <c r="F49" s="408" t="s">
        <v>81</v>
      </c>
      <c r="G49" s="409" t="s">
        <v>81</v>
      </c>
      <c r="H49" s="409" t="s">
        <v>81</v>
      </c>
      <c r="J49" s="410"/>
      <c r="K49" s="410"/>
      <c r="L49" s="410"/>
    </row>
    <row r="50" spans="1:22" s="396" customFormat="1">
      <c r="A50" s="35" t="s">
        <v>265</v>
      </c>
      <c r="J50" s="410"/>
      <c r="K50" s="410"/>
      <c r="L50" s="410"/>
    </row>
    <row r="51" spans="1:22" s="396" customFormat="1">
      <c r="A51" s="35" t="s">
        <v>422</v>
      </c>
      <c r="J51" s="410"/>
      <c r="K51" s="410"/>
      <c r="L51" s="410"/>
    </row>
    <row r="52" spans="1:22" s="396" customFormat="1">
      <c r="A52" s="35" t="s">
        <v>423</v>
      </c>
    </row>
    <row r="53" spans="1:22" s="396" customFormat="1"/>
    <row r="54" spans="1:22" s="396" customFormat="1"/>
    <row r="55" spans="1:22" s="72" customFormat="1" ht="15" customHeight="1">
      <c r="A55" s="91" t="str">
        <f>Contents!B31</f>
        <v>Table 24: Number and percentage of women registered with an LMC, by DHB of residence, 2008–2014</v>
      </c>
    </row>
    <row r="56" spans="1:22">
      <c r="A56" s="486" t="s">
        <v>220</v>
      </c>
      <c r="B56" s="484" t="s">
        <v>284</v>
      </c>
      <c r="C56" s="484"/>
      <c r="D56" s="484"/>
      <c r="E56" s="484"/>
      <c r="F56" s="484"/>
      <c r="G56" s="484"/>
      <c r="H56" s="485"/>
      <c r="I56" s="487" t="s">
        <v>285</v>
      </c>
      <c r="J56" s="484"/>
      <c r="K56" s="484"/>
      <c r="L56" s="484"/>
      <c r="M56" s="484"/>
      <c r="N56" s="484"/>
      <c r="O56" s="485"/>
      <c r="P56" s="484" t="s">
        <v>403</v>
      </c>
      <c r="Q56" s="484"/>
      <c r="R56" s="484"/>
      <c r="S56" s="484"/>
      <c r="T56" s="484"/>
      <c r="U56" s="484"/>
      <c r="V56" s="484"/>
    </row>
    <row r="57" spans="1:22">
      <c r="A57" s="465"/>
      <c r="B57" s="377">
        <v>2008</v>
      </c>
      <c r="C57" s="377">
        <v>2009</v>
      </c>
      <c r="D57" s="377">
        <v>2010</v>
      </c>
      <c r="E57" s="377">
        <v>2011</v>
      </c>
      <c r="F57" s="377">
        <v>2012</v>
      </c>
      <c r="G57" s="377">
        <v>2013</v>
      </c>
      <c r="H57" s="378">
        <v>2014</v>
      </c>
      <c r="I57" s="380">
        <v>2008</v>
      </c>
      <c r="J57" s="377">
        <v>2009</v>
      </c>
      <c r="K57" s="377">
        <v>2010</v>
      </c>
      <c r="L57" s="377">
        <v>2011</v>
      </c>
      <c r="M57" s="377">
        <v>2012</v>
      </c>
      <c r="N57" s="377">
        <v>2013</v>
      </c>
      <c r="O57" s="378">
        <v>2014</v>
      </c>
      <c r="P57" s="377">
        <v>2008</v>
      </c>
      <c r="Q57" s="377">
        <v>2009</v>
      </c>
      <c r="R57" s="377">
        <v>2010</v>
      </c>
      <c r="S57" s="377">
        <v>2011</v>
      </c>
      <c r="T57" s="377">
        <v>2012</v>
      </c>
      <c r="U57" s="377">
        <v>2013</v>
      </c>
      <c r="V57" s="377">
        <v>2014</v>
      </c>
    </row>
    <row r="58" spans="1:22">
      <c r="A58" s="162" t="s">
        <v>61</v>
      </c>
      <c r="B58" s="55">
        <v>1591</v>
      </c>
      <c r="C58" s="55">
        <v>1551</v>
      </c>
      <c r="D58" s="55">
        <v>1836</v>
      </c>
      <c r="E58" s="55">
        <v>1993</v>
      </c>
      <c r="F58" s="55">
        <v>2126</v>
      </c>
      <c r="G58" s="55">
        <v>2006</v>
      </c>
      <c r="H58" s="379">
        <v>2007</v>
      </c>
      <c r="I58" s="384">
        <f>B58/P58*100</f>
        <v>70.429393536963261</v>
      </c>
      <c r="J58" s="385">
        <f t="shared" ref="J58:J79" si="18">C58/Q58*100</f>
        <v>67.758846657929226</v>
      </c>
      <c r="K58" s="385">
        <f t="shared" ref="K58:K79" si="19">D58/R58*100</f>
        <v>74.78615071283096</v>
      </c>
      <c r="L58" s="385">
        <f t="shared" ref="L58:L79" si="20">E58/S58*100</f>
        <v>86.76534610361341</v>
      </c>
      <c r="M58" s="385">
        <f t="shared" ref="M58:M79" si="21">F58/T58*100</f>
        <v>92.757417102966841</v>
      </c>
      <c r="N58" s="385">
        <f t="shared" ref="N58:N79" si="22">G58/U58*100</f>
        <v>94.488930758360809</v>
      </c>
      <c r="O58" s="386">
        <f t="shared" ref="O58:O79" si="23">H58/V58*100</f>
        <v>95.435092724679023</v>
      </c>
      <c r="P58">
        <v>2259</v>
      </c>
      <c r="Q58">
        <v>2289</v>
      </c>
      <c r="R58">
        <v>2455</v>
      </c>
      <c r="S58">
        <v>2297</v>
      </c>
      <c r="T58">
        <v>2292</v>
      </c>
      <c r="U58">
        <v>2123</v>
      </c>
      <c r="V58">
        <v>2103</v>
      </c>
    </row>
    <row r="59" spans="1:22">
      <c r="A59" s="162" t="s">
        <v>62</v>
      </c>
      <c r="B59" s="55">
        <v>6360</v>
      </c>
      <c r="C59" s="55">
        <v>6509</v>
      </c>
      <c r="D59" s="55">
        <v>6848</v>
      </c>
      <c r="E59" s="55">
        <v>7284</v>
      </c>
      <c r="F59" s="55">
        <v>7449</v>
      </c>
      <c r="G59" s="55">
        <v>7189</v>
      </c>
      <c r="H59" s="379">
        <v>7452</v>
      </c>
      <c r="I59" s="384">
        <f t="shared" ref="I59:I79" si="24">B59/P59*100</f>
        <v>81.80064308681672</v>
      </c>
      <c r="J59" s="385">
        <f t="shared" si="18"/>
        <v>83.139609145484741</v>
      </c>
      <c r="K59" s="385">
        <f t="shared" si="19"/>
        <v>86.563013525470865</v>
      </c>
      <c r="L59" s="385">
        <f t="shared" si="20"/>
        <v>92.401370036788023</v>
      </c>
      <c r="M59" s="385">
        <f t="shared" si="21"/>
        <v>93.451260820474218</v>
      </c>
      <c r="N59" s="385">
        <f t="shared" si="22"/>
        <v>93.863428646037335</v>
      </c>
      <c r="O59" s="386">
        <f t="shared" si="23"/>
        <v>94.881588999236058</v>
      </c>
      <c r="P59">
        <v>7775</v>
      </c>
      <c r="Q59">
        <v>7829</v>
      </c>
      <c r="R59">
        <v>7911</v>
      </c>
      <c r="S59">
        <v>7883</v>
      </c>
      <c r="T59">
        <v>7971</v>
      </c>
      <c r="U59">
        <v>7659</v>
      </c>
      <c r="V59">
        <v>7854</v>
      </c>
    </row>
    <row r="60" spans="1:22">
      <c r="A60" s="162" t="s">
        <v>63</v>
      </c>
      <c r="B60" s="55">
        <v>4788</v>
      </c>
      <c r="C60" s="55">
        <v>4933</v>
      </c>
      <c r="D60" s="55">
        <v>4968</v>
      </c>
      <c r="E60" s="55">
        <v>4949</v>
      </c>
      <c r="F60" s="55">
        <v>5056</v>
      </c>
      <c r="G60" s="55">
        <v>4787</v>
      </c>
      <c r="H60" s="379">
        <v>4850</v>
      </c>
      <c r="I60" s="384">
        <f t="shared" si="24"/>
        <v>71.96753344355929</v>
      </c>
      <c r="J60" s="385">
        <f t="shared" si="18"/>
        <v>72.246631517281784</v>
      </c>
      <c r="K60" s="385">
        <f t="shared" si="19"/>
        <v>73.676405160907606</v>
      </c>
      <c r="L60" s="385">
        <f t="shared" si="20"/>
        <v>75.61497326203208</v>
      </c>
      <c r="M60" s="385">
        <f t="shared" si="21"/>
        <v>75.361454762259655</v>
      </c>
      <c r="N60" s="385">
        <f t="shared" si="22"/>
        <v>76.70245153020349</v>
      </c>
      <c r="O60" s="386">
        <f t="shared" si="23"/>
        <v>77.008574150523984</v>
      </c>
      <c r="P60">
        <v>6653</v>
      </c>
      <c r="Q60">
        <v>6828</v>
      </c>
      <c r="R60">
        <v>6743</v>
      </c>
      <c r="S60">
        <v>6545</v>
      </c>
      <c r="T60">
        <v>6709</v>
      </c>
      <c r="U60">
        <v>6241</v>
      </c>
      <c r="V60">
        <v>6298</v>
      </c>
    </row>
    <row r="61" spans="1:22">
      <c r="A61" s="162" t="s">
        <v>64</v>
      </c>
      <c r="B61" s="55">
        <v>5204</v>
      </c>
      <c r="C61" s="55">
        <v>5169</v>
      </c>
      <c r="D61" s="55">
        <v>5486</v>
      </c>
      <c r="E61" s="55">
        <v>5591</v>
      </c>
      <c r="F61" s="55">
        <v>5738</v>
      </c>
      <c r="G61" s="55">
        <v>5654</v>
      </c>
      <c r="H61" s="379">
        <v>6328</v>
      </c>
      <c r="I61" s="384">
        <f t="shared" si="24"/>
        <v>59.089360735778364</v>
      </c>
      <c r="J61" s="385">
        <f t="shared" si="18"/>
        <v>60.216682199440818</v>
      </c>
      <c r="K61" s="385">
        <f t="shared" si="19"/>
        <v>62.625570776255714</v>
      </c>
      <c r="L61" s="385">
        <f t="shared" si="20"/>
        <v>63.984893568322263</v>
      </c>
      <c r="M61" s="385">
        <f t="shared" si="21"/>
        <v>65.427594070695548</v>
      </c>
      <c r="N61" s="385">
        <f t="shared" si="22"/>
        <v>69.2383051677688</v>
      </c>
      <c r="O61" s="386">
        <f t="shared" si="23"/>
        <v>76.360564739954143</v>
      </c>
      <c r="P61">
        <v>8807</v>
      </c>
      <c r="Q61">
        <v>8584</v>
      </c>
      <c r="R61">
        <v>8760</v>
      </c>
      <c r="S61">
        <v>8738</v>
      </c>
      <c r="T61">
        <v>8770</v>
      </c>
      <c r="U61">
        <v>8166</v>
      </c>
      <c r="V61">
        <v>8287</v>
      </c>
    </row>
    <row r="62" spans="1:22">
      <c r="A62" s="162" t="s">
        <v>65</v>
      </c>
      <c r="B62" s="55">
        <v>5158</v>
      </c>
      <c r="C62" s="55">
        <v>5025</v>
      </c>
      <c r="D62" s="55">
        <v>5136</v>
      </c>
      <c r="E62" s="55">
        <v>4991</v>
      </c>
      <c r="F62" s="55">
        <v>5146</v>
      </c>
      <c r="G62" s="55">
        <v>4964</v>
      </c>
      <c r="H62" s="379">
        <v>5041</v>
      </c>
      <c r="I62" s="384">
        <f t="shared" si="24"/>
        <v>91.082465124492316</v>
      </c>
      <c r="J62" s="385">
        <f t="shared" si="18"/>
        <v>90.67123782028149</v>
      </c>
      <c r="K62" s="385">
        <f t="shared" si="19"/>
        <v>91.452991452991455</v>
      </c>
      <c r="L62" s="385">
        <f t="shared" si="20"/>
        <v>92.683379758588671</v>
      </c>
      <c r="M62" s="385">
        <f t="shared" si="21"/>
        <v>93.768221574344025</v>
      </c>
      <c r="N62" s="385">
        <f t="shared" si="22"/>
        <v>94.950267788829379</v>
      </c>
      <c r="O62" s="386">
        <f t="shared" si="23"/>
        <v>95.781873456203684</v>
      </c>
      <c r="P62">
        <v>5663</v>
      </c>
      <c r="Q62">
        <v>5542</v>
      </c>
      <c r="R62">
        <v>5616</v>
      </c>
      <c r="S62">
        <v>5385</v>
      </c>
      <c r="T62">
        <v>5488</v>
      </c>
      <c r="U62">
        <v>5228</v>
      </c>
      <c r="V62">
        <v>5263</v>
      </c>
    </row>
    <row r="63" spans="1:22">
      <c r="A63" s="162" t="s">
        <v>66</v>
      </c>
      <c r="B63" s="55">
        <v>1517</v>
      </c>
      <c r="C63" s="55">
        <v>1548</v>
      </c>
      <c r="D63" s="55">
        <v>1476</v>
      </c>
      <c r="E63" s="55">
        <v>1519</v>
      </c>
      <c r="F63" s="55">
        <v>1497</v>
      </c>
      <c r="G63" s="55">
        <v>1391</v>
      </c>
      <c r="H63" s="379">
        <v>1367</v>
      </c>
      <c r="I63" s="384">
        <f t="shared" si="24"/>
        <v>87.133831131533597</v>
      </c>
      <c r="J63" s="385">
        <f t="shared" si="18"/>
        <v>92.088042831647826</v>
      </c>
      <c r="K63" s="385">
        <f t="shared" si="19"/>
        <v>91.506509609423432</v>
      </c>
      <c r="L63" s="385">
        <f t="shared" si="20"/>
        <v>95.594713656387668</v>
      </c>
      <c r="M63" s="385">
        <f t="shared" si="21"/>
        <v>95.961538461538467</v>
      </c>
      <c r="N63" s="385">
        <f t="shared" si="22"/>
        <v>97.957746478873247</v>
      </c>
      <c r="O63" s="386">
        <f t="shared" si="23"/>
        <v>98.629148629148631</v>
      </c>
      <c r="P63">
        <v>1741</v>
      </c>
      <c r="Q63">
        <v>1681</v>
      </c>
      <c r="R63">
        <v>1613</v>
      </c>
      <c r="S63">
        <v>1589</v>
      </c>
      <c r="T63">
        <v>1560</v>
      </c>
      <c r="U63">
        <v>1420</v>
      </c>
      <c r="V63">
        <v>1386</v>
      </c>
    </row>
    <row r="64" spans="1:22">
      <c r="A64" s="162" t="s">
        <v>67</v>
      </c>
      <c r="B64" s="55">
        <v>2955</v>
      </c>
      <c r="C64" s="55">
        <v>2963</v>
      </c>
      <c r="D64" s="55">
        <v>2995</v>
      </c>
      <c r="E64" s="382">
        <v>2851</v>
      </c>
      <c r="F64" s="55">
        <v>2954</v>
      </c>
      <c r="G64" s="382">
        <v>2743</v>
      </c>
      <c r="H64" s="379">
        <v>2771</v>
      </c>
      <c r="I64" s="384">
        <f t="shared" si="24"/>
        <v>99.528460761199057</v>
      </c>
      <c r="J64" s="385">
        <f t="shared" si="18"/>
        <v>99.396175779939625</v>
      </c>
      <c r="K64" s="385">
        <f t="shared" si="19"/>
        <v>99.4025887819449</v>
      </c>
      <c r="L64" s="385">
        <f t="shared" si="20"/>
        <v>99.650471862984972</v>
      </c>
      <c r="M64" s="385">
        <f t="shared" si="21"/>
        <v>99.46127946127946</v>
      </c>
      <c r="N64" s="385">
        <f t="shared" si="22"/>
        <v>99.528301886792448</v>
      </c>
      <c r="O64" s="386">
        <f t="shared" si="23"/>
        <v>99.283410963812258</v>
      </c>
      <c r="P64">
        <v>2969</v>
      </c>
      <c r="Q64">
        <v>2981</v>
      </c>
      <c r="R64">
        <v>3013</v>
      </c>
      <c r="S64">
        <v>2861</v>
      </c>
      <c r="T64">
        <v>2970</v>
      </c>
      <c r="U64">
        <v>2756</v>
      </c>
      <c r="V64">
        <v>2791</v>
      </c>
    </row>
    <row r="65" spans="1:22">
      <c r="A65" t="s">
        <v>68</v>
      </c>
      <c r="B65" s="55">
        <v>834</v>
      </c>
      <c r="C65" s="382">
        <v>761</v>
      </c>
      <c r="D65" s="382">
        <v>759</v>
      </c>
      <c r="E65" s="382">
        <v>737</v>
      </c>
      <c r="F65" s="382">
        <v>731</v>
      </c>
      <c r="G65" s="382">
        <v>695</v>
      </c>
      <c r="H65" s="379">
        <v>686</v>
      </c>
      <c r="I65" s="384">
        <f t="shared" si="24"/>
        <v>98.581560283687935</v>
      </c>
      <c r="J65" s="385">
        <f t="shared" si="18"/>
        <v>98.831168831168839</v>
      </c>
      <c r="K65" s="385">
        <f t="shared" si="19"/>
        <v>98.571428571428584</v>
      </c>
      <c r="L65" s="385">
        <f t="shared" si="20"/>
        <v>99.05913978494624</v>
      </c>
      <c r="M65" s="385">
        <f t="shared" si="21"/>
        <v>99.455782312925166</v>
      </c>
      <c r="N65" s="385">
        <f t="shared" si="22"/>
        <v>98.025387870239783</v>
      </c>
      <c r="O65" s="386">
        <f t="shared" si="23"/>
        <v>98.847262247838614</v>
      </c>
      <c r="P65">
        <v>846</v>
      </c>
      <c r="Q65">
        <v>770</v>
      </c>
      <c r="R65">
        <v>770</v>
      </c>
      <c r="S65">
        <v>744</v>
      </c>
      <c r="T65">
        <v>735</v>
      </c>
      <c r="U65">
        <v>709</v>
      </c>
      <c r="V65">
        <v>694</v>
      </c>
    </row>
    <row r="66" spans="1:22">
      <c r="A66" t="s">
        <v>69</v>
      </c>
      <c r="B66" s="55">
        <v>2004</v>
      </c>
      <c r="C66" s="55">
        <v>2205</v>
      </c>
      <c r="D66" s="55">
        <v>2126</v>
      </c>
      <c r="E66" s="55">
        <v>2047</v>
      </c>
      <c r="F66" s="55">
        <v>2106</v>
      </c>
      <c r="G66" s="55">
        <v>1986</v>
      </c>
      <c r="H66" s="379">
        <v>1943</v>
      </c>
      <c r="I66" s="384">
        <f t="shared" si="24"/>
        <v>84.915254237288138</v>
      </c>
      <c r="J66" s="385">
        <f t="shared" si="18"/>
        <v>90.331831216714463</v>
      </c>
      <c r="K66" s="385">
        <f t="shared" si="19"/>
        <v>90.429604423649508</v>
      </c>
      <c r="L66" s="385">
        <f t="shared" si="20"/>
        <v>90.575221238938056</v>
      </c>
      <c r="M66" s="385">
        <f t="shared" si="21"/>
        <v>93.185840707964601</v>
      </c>
      <c r="N66" s="385">
        <f t="shared" si="22"/>
        <v>92.029657089898052</v>
      </c>
      <c r="O66" s="386">
        <f t="shared" si="23"/>
        <v>93.593448940269752</v>
      </c>
      <c r="P66">
        <v>2360</v>
      </c>
      <c r="Q66">
        <v>2441</v>
      </c>
      <c r="R66">
        <v>2351</v>
      </c>
      <c r="S66">
        <v>2260</v>
      </c>
      <c r="T66">
        <v>2260</v>
      </c>
      <c r="U66">
        <v>2158</v>
      </c>
      <c r="V66">
        <v>2076</v>
      </c>
    </row>
    <row r="67" spans="1:22">
      <c r="A67" t="s">
        <v>70</v>
      </c>
      <c r="B67" s="55">
        <v>1591</v>
      </c>
      <c r="C67" s="382">
        <v>1585</v>
      </c>
      <c r="D67" s="382">
        <v>1568</v>
      </c>
      <c r="E67" s="382">
        <v>1534</v>
      </c>
      <c r="F67" s="382">
        <v>1534</v>
      </c>
      <c r="G67" s="55">
        <v>1507</v>
      </c>
      <c r="H67" s="379">
        <v>1510</v>
      </c>
      <c r="I67" s="384">
        <f t="shared" si="24"/>
        <v>97.907692307692301</v>
      </c>
      <c r="J67" s="385">
        <f t="shared" si="18"/>
        <v>97.239263803680984</v>
      </c>
      <c r="K67" s="385">
        <f t="shared" si="19"/>
        <v>98.554368321810188</v>
      </c>
      <c r="L67" s="385">
        <f t="shared" si="20"/>
        <v>97.956577266922096</v>
      </c>
      <c r="M67" s="385">
        <f t="shared" si="21"/>
        <v>98.522800256904304</v>
      </c>
      <c r="N67" s="385">
        <f t="shared" si="22"/>
        <v>99.079552925706764</v>
      </c>
      <c r="O67" s="386">
        <f t="shared" si="23"/>
        <v>99.407504937458853</v>
      </c>
      <c r="P67">
        <v>1625</v>
      </c>
      <c r="Q67">
        <v>1630</v>
      </c>
      <c r="R67">
        <v>1591</v>
      </c>
      <c r="S67">
        <v>1566</v>
      </c>
      <c r="T67">
        <v>1557</v>
      </c>
      <c r="U67">
        <v>1521</v>
      </c>
      <c r="V67">
        <v>1519</v>
      </c>
    </row>
    <row r="68" spans="1:22">
      <c r="A68" t="s">
        <v>71</v>
      </c>
      <c r="B68" s="55">
        <v>2200</v>
      </c>
      <c r="C68" s="55">
        <v>2037</v>
      </c>
      <c r="D68" s="55">
        <v>2184</v>
      </c>
      <c r="E68" s="55">
        <v>2165</v>
      </c>
      <c r="F68" s="55">
        <v>2038</v>
      </c>
      <c r="G68" s="382">
        <v>2040</v>
      </c>
      <c r="H68" s="379">
        <v>2034</v>
      </c>
      <c r="I68" s="384">
        <f t="shared" si="24"/>
        <v>93.259855871131833</v>
      </c>
      <c r="J68" s="385">
        <f t="shared" si="18"/>
        <v>92.255434782608688</v>
      </c>
      <c r="K68" s="385">
        <f t="shared" si="19"/>
        <v>93.21382842509604</v>
      </c>
      <c r="L68" s="385">
        <f t="shared" si="20"/>
        <v>94.253373966042659</v>
      </c>
      <c r="M68" s="385">
        <f t="shared" si="21"/>
        <v>94.790697674418595</v>
      </c>
      <c r="N68" s="385">
        <f t="shared" si="22"/>
        <v>96.226415094339629</v>
      </c>
      <c r="O68" s="386">
        <f t="shared" si="23"/>
        <v>97.227533460803059</v>
      </c>
      <c r="P68">
        <v>2359</v>
      </c>
      <c r="Q68">
        <v>2208</v>
      </c>
      <c r="R68">
        <v>2343</v>
      </c>
      <c r="S68">
        <v>2297</v>
      </c>
      <c r="T68">
        <v>2150</v>
      </c>
      <c r="U68">
        <v>2120</v>
      </c>
      <c r="V68">
        <v>2092</v>
      </c>
    </row>
    <row r="69" spans="1:22">
      <c r="A69" t="s">
        <v>72</v>
      </c>
      <c r="B69" s="382">
        <v>558</v>
      </c>
      <c r="C69" s="55">
        <v>535</v>
      </c>
      <c r="D69" s="382">
        <v>587</v>
      </c>
      <c r="E69" s="382">
        <v>688</v>
      </c>
      <c r="F69" s="382">
        <v>818</v>
      </c>
      <c r="G69" s="382">
        <v>770</v>
      </c>
      <c r="H69" s="379">
        <v>775</v>
      </c>
      <c r="I69" s="384">
        <f t="shared" si="24"/>
        <v>61.589403973509938</v>
      </c>
      <c r="J69" s="385">
        <f t="shared" si="18"/>
        <v>57.900432900432897</v>
      </c>
      <c r="K69" s="385">
        <f t="shared" si="19"/>
        <v>65.733482642777147</v>
      </c>
      <c r="L69" s="385">
        <f t="shared" si="20"/>
        <v>82.891566265060248</v>
      </c>
      <c r="M69" s="385">
        <f t="shared" si="21"/>
        <v>93.699885452462766</v>
      </c>
      <c r="N69" s="385">
        <f t="shared" si="22"/>
        <v>93.333333333333329</v>
      </c>
      <c r="O69" s="386">
        <f t="shared" si="23"/>
        <v>94.975490196078425</v>
      </c>
      <c r="P69">
        <v>906</v>
      </c>
      <c r="Q69">
        <v>924</v>
      </c>
      <c r="R69">
        <v>893</v>
      </c>
      <c r="S69">
        <v>830</v>
      </c>
      <c r="T69">
        <v>873</v>
      </c>
      <c r="U69">
        <v>825</v>
      </c>
      <c r="V69">
        <v>816</v>
      </c>
    </row>
    <row r="70" spans="1:22">
      <c r="A70" t="s">
        <v>73</v>
      </c>
      <c r="B70" s="55">
        <v>3698</v>
      </c>
      <c r="C70" s="55">
        <v>3562</v>
      </c>
      <c r="D70" s="55">
        <v>3505</v>
      </c>
      <c r="E70" s="55">
        <v>3405</v>
      </c>
      <c r="F70" s="55">
        <v>3527</v>
      </c>
      <c r="G70" s="55">
        <v>3352</v>
      </c>
      <c r="H70" s="379">
        <v>3320</v>
      </c>
      <c r="I70" s="384">
        <f t="shared" si="24"/>
        <v>90.793027252639334</v>
      </c>
      <c r="J70" s="385">
        <f t="shared" si="18"/>
        <v>88.015814183345682</v>
      </c>
      <c r="K70" s="385">
        <f t="shared" si="19"/>
        <v>88.15392354124748</v>
      </c>
      <c r="L70" s="385">
        <f t="shared" si="20"/>
        <v>88.166752977731747</v>
      </c>
      <c r="M70" s="385">
        <f t="shared" si="21"/>
        <v>91.113407388271767</v>
      </c>
      <c r="N70" s="385">
        <f t="shared" si="22"/>
        <v>92.417976288944033</v>
      </c>
      <c r="O70" s="386">
        <f t="shared" si="23"/>
        <v>94.184397163120565</v>
      </c>
      <c r="P70">
        <v>4073</v>
      </c>
      <c r="Q70">
        <v>4047</v>
      </c>
      <c r="R70">
        <v>3976</v>
      </c>
      <c r="S70">
        <v>3862</v>
      </c>
      <c r="T70">
        <v>3871</v>
      </c>
      <c r="U70">
        <v>3627</v>
      </c>
      <c r="V70">
        <v>3525</v>
      </c>
    </row>
    <row r="71" spans="1:22">
      <c r="A71" t="s">
        <v>74</v>
      </c>
      <c r="B71" s="55">
        <v>1822</v>
      </c>
      <c r="C71" s="55">
        <v>1913</v>
      </c>
      <c r="D71" s="55">
        <v>1960</v>
      </c>
      <c r="E71" s="55">
        <v>1834</v>
      </c>
      <c r="F71" s="55">
        <v>1864</v>
      </c>
      <c r="G71" s="55">
        <v>1790</v>
      </c>
      <c r="H71" s="379">
        <v>1771</v>
      </c>
      <c r="I71" s="384">
        <f t="shared" si="24"/>
        <v>81.158129175946542</v>
      </c>
      <c r="J71" s="385">
        <f t="shared" si="18"/>
        <v>86.054880791722894</v>
      </c>
      <c r="K71" s="385">
        <f t="shared" si="19"/>
        <v>90.909090909090907</v>
      </c>
      <c r="L71" s="385">
        <f t="shared" si="20"/>
        <v>89.332683877252805</v>
      </c>
      <c r="M71" s="385">
        <f t="shared" si="21"/>
        <v>93.060409385921119</v>
      </c>
      <c r="N71" s="385">
        <f t="shared" si="22"/>
        <v>93.619246861924694</v>
      </c>
      <c r="O71" s="386">
        <f t="shared" si="23"/>
        <v>95.471698113207552</v>
      </c>
      <c r="P71">
        <v>2245</v>
      </c>
      <c r="Q71">
        <v>2223</v>
      </c>
      <c r="R71">
        <v>2156</v>
      </c>
      <c r="S71">
        <v>2053</v>
      </c>
      <c r="T71">
        <v>2003</v>
      </c>
      <c r="U71">
        <v>1912</v>
      </c>
      <c r="V71">
        <v>1855</v>
      </c>
    </row>
    <row r="72" spans="1:22">
      <c r="A72" t="s">
        <v>75</v>
      </c>
      <c r="B72" s="55">
        <v>422</v>
      </c>
      <c r="C72" s="55">
        <v>466</v>
      </c>
      <c r="D72" s="382">
        <v>492</v>
      </c>
      <c r="E72" s="55">
        <v>515</v>
      </c>
      <c r="F72" s="55">
        <v>500</v>
      </c>
      <c r="G72" s="55">
        <v>481</v>
      </c>
      <c r="H72" s="379">
        <v>470</v>
      </c>
      <c r="I72" s="384">
        <f t="shared" si="24"/>
        <v>82.583170254403129</v>
      </c>
      <c r="J72" s="385">
        <f t="shared" si="18"/>
        <v>86.136783733826249</v>
      </c>
      <c r="K72" s="385">
        <f t="shared" si="19"/>
        <v>91.111111111111114</v>
      </c>
      <c r="L72" s="385">
        <f t="shared" si="20"/>
        <v>97.169811320754718</v>
      </c>
      <c r="M72" s="385">
        <f t="shared" si="21"/>
        <v>98.425196850393704</v>
      </c>
      <c r="N72" s="385">
        <f t="shared" si="22"/>
        <v>96.007984031936132</v>
      </c>
      <c r="O72" s="386">
        <f t="shared" si="23"/>
        <v>99.365750528541227</v>
      </c>
      <c r="P72">
        <v>511</v>
      </c>
      <c r="Q72">
        <v>541</v>
      </c>
      <c r="R72">
        <v>540</v>
      </c>
      <c r="S72">
        <v>530</v>
      </c>
      <c r="T72">
        <v>508</v>
      </c>
      <c r="U72">
        <v>501</v>
      </c>
      <c r="V72">
        <v>473</v>
      </c>
    </row>
    <row r="73" spans="1:22">
      <c r="A73" t="s">
        <v>76</v>
      </c>
      <c r="B73" s="382">
        <v>1238</v>
      </c>
      <c r="C73" s="382">
        <v>1253</v>
      </c>
      <c r="D73" s="382">
        <v>1323</v>
      </c>
      <c r="E73" s="382">
        <v>1387</v>
      </c>
      <c r="F73" s="382">
        <v>1322</v>
      </c>
      <c r="G73" s="55">
        <v>1363</v>
      </c>
      <c r="H73" s="379">
        <v>1289</v>
      </c>
      <c r="I73" s="384">
        <f t="shared" si="24"/>
        <v>71.354466858789621</v>
      </c>
      <c r="J73" s="385">
        <f t="shared" si="18"/>
        <v>73.923303834808266</v>
      </c>
      <c r="K73" s="385">
        <f t="shared" si="19"/>
        <v>77.732079905992947</v>
      </c>
      <c r="L73" s="385">
        <f t="shared" si="20"/>
        <v>84.264884568651283</v>
      </c>
      <c r="M73" s="385">
        <f t="shared" si="21"/>
        <v>86.461739699149774</v>
      </c>
      <c r="N73" s="385">
        <f t="shared" si="22"/>
        <v>87.935483870967744</v>
      </c>
      <c r="O73" s="386">
        <f t="shared" si="23"/>
        <v>90.774647887323951</v>
      </c>
      <c r="P73">
        <v>1735</v>
      </c>
      <c r="Q73">
        <v>1695</v>
      </c>
      <c r="R73">
        <v>1702</v>
      </c>
      <c r="S73">
        <v>1646</v>
      </c>
      <c r="T73">
        <v>1529</v>
      </c>
      <c r="U73">
        <v>1550</v>
      </c>
      <c r="V73">
        <v>1420</v>
      </c>
    </row>
    <row r="74" spans="1:22">
      <c r="A74" t="s">
        <v>77</v>
      </c>
      <c r="B74" s="382">
        <v>152</v>
      </c>
      <c r="C74" s="382">
        <v>148</v>
      </c>
      <c r="D74" s="382">
        <v>132</v>
      </c>
      <c r="E74" s="382">
        <v>138</v>
      </c>
      <c r="F74" s="55">
        <v>133</v>
      </c>
      <c r="G74" s="55">
        <v>133</v>
      </c>
      <c r="H74" s="379">
        <v>172</v>
      </c>
      <c r="I74" s="384">
        <f t="shared" si="24"/>
        <v>35.103926096997689</v>
      </c>
      <c r="J74" s="385">
        <f t="shared" si="18"/>
        <v>34.823529411764703</v>
      </c>
      <c r="K74" s="385">
        <f t="shared" si="19"/>
        <v>32.273838630806843</v>
      </c>
      <c r="L74" s="385">
        <f t="shared" si="20"/>
        <v>34.074074074074076</v>
      </c>
      <c r="M74" s="385">
        <f t="shared" si="21"/>
        <v>32.518337408312959</v>
      </c>
      <c r="N74" s="385">
        <f t="shared" si="22"/>
        <v>35.561497326203209</v>
      </c>
      <c r="O74" s="386">
        <f t="shared" si="23"/>
        <v>49.142857142857146</v>
      </c>
      <c r="P74">
        <v>433</v>
      </c>
      <c r="Q74">
        <v>425</v>
      </c>
      <c r="R74">
        <v>409</v>
      </c>
      <c r="S74">
        <v>405</v>
      </c>
      <c r="T74">
        <v>409</v>
      </c>
      <c r="U74">
        <v>374</v>
      </c>
      <c r="V74">
        <v>350</v>
      </c>
    </row>
    <row r="75" spans="1:22">
      <c r="A75" t="s">
        <v>78</v>
      </c>
      <c r="B75" s="382">
        <v>6386</v>
      </c>
      <c r="C75" s="55">
        <v>6371</v>
      </c>
      <c r="D75" s="55">
        <v>6478</v>
      </c>
      <c r="E75" s="382">
        <v>5900</v>
      </c>
      <c r="F75" s="382">
        <v>5946</v>
      </c>
      <c r="G75" s="55">
        <v>5812</v>
      </c>
      <c r="H75" s="379">
        <v>5968</v>
      </c>
      <c r="I75" s="384">
        <f t="shared" si="24"/>
        <v>96.145739235170126</v>
      </c>
      <c r="J75" s="385">
        <f t="shared" si="18"/>
        <v>97.371236435885677</v>
      </c>
      <c r="K75" s="385">
        <f t="shared" si="19"/>
        <v>97.238066646652655</v>
      </c>
      <c r="L75" s="385">
        <f t="shared" si="20"/>
        <v>97.327614648630814</v>
      </c>
      <c r="M75" s="385">
        <f t="shared" si="21"/>
        <v>99.31518289627526</v>
      </c>
      <c r="N75" s="385">
        <f t="shared" si="22"/>
        <v>99.742577655740519</v>
      </c>
      <c r="O75" s="386">
        <f t="shared" si="23"/>
        <v>99.433522159280244</v>
      </c>
      <c r="P75">
        <v>6642</v>
      </c>
      <c r="Q75">
        <v>6543</v>
      </c>
      <c r="R75">
        <v>6662</v>
      </c>
      <c r="S75">
        <v>6062</v>
      </c>
      <c r="T75">
        <v>5987</v>
      </c>
      <c r="U75">
        <v>5827</v>
      </c>
      <c r="V75">
        <v>6002</v>
      </c>
    </row>
    <row r="76" spans="1:22">
      <c r="A76" t="s">
        <v>79</v>
      </c>
      <c r="B76" s="382">
        <v>613</v>
      </c>
      <c r="C76" s="382">
        <v>650</v>
      </c>
      <c r="D76" s="55">
        <v>649</v>
      </c>
      <c r="E76" s="382">
        <v>569</v>
      </c>
      <c r="F76" s="55">
        <v>647</v>
      </c>
      <c r="G76" s="382">
        <v>638</v>
      </c>
      <c r="H76" s="379">
        <v>651</v>
      </c>
      <c r="I76" s="384">
        <f t="shared" si="24"/>
        <v>91.766467065868255</v>
      </c>
      <c r="J76" s="385">
        <f t="shared" si="18"/>
        <v>98.634294385432469</v>
      </c>
      <c r="K76" s="385">
        <f t="shared" si="19"/>
        <v>97.010463378176382</v>
      </c>
      <c r="L76" s="385">
        <f t="shared" si="20"/>
        <v>99.47552447552448</v>
      </c>
      <c r="M76" s="385">
        <f t="shared" si="21"/>
        <v>99.845679012345684</v>
      </c>
      <c r="N76" s="385">
        <f t="shared" si="22"/>
        <v>99.843505477308298</v>
      </c>
      <c r="O76" s="386">
        <f t="shared" si="23"/>
        <v>99.693721286370589</v>
      </c>
      <c r="P76">
        <v>668</v>
      </c>
      <c r="Q76">
        <v>659</v>
      </c>
      <c r="R76">
        <v>669</v>
      </c>
      <c r="S76">
        <v>572</v>
      </c>
      <c r="T76">
        <v>648</v>
      </c>
      <c r="U76">
        <v>639</v>
      </c>
      <c r="V76">
        <v>653</v>
      </c>
    </row>
    <row r="77" spans="1:22">
      <c r="A77" t="s">
        <v>80</v>
      </c>
      <c r="B77" s="382">
        <v>3409</v>
      </c>
      <c r="C77" s="55">
        <v>3561</v>
      </c>
      <c r="D77" s="55">
        <v>3572</v>
      </c>
      <c r="E77" s="55">
        <v>3603</v>
      </c>
      <c r="F77" s="55">
        <v>3515</v>
      </c>
      <c r="G77" s="382">
        <v>3420</v>
      </c>
      <c r="H77" s="379">
        <v>3275</v>
      </c>
      <c r="I77" s="384">
        <f t="shared" si="24"/>
        <v>91.911566459962259</v>
      </c>
      <c r="J77" s="385">
        <f t="shared" si="18"/>
        <v>94.858817261587632</v>
      </c>
      <c r="K77" s="385">
        <f t="shared" si="19"/>
        <v>96.986152592994841</v>
      </c>
      <c r="L77" s="385">
        <f t="shared" si="20"/>
        <v>98.120915032679733</v>
      </c>
      <c r="M77" s="385">
        <f t="shared" si="21"/>
        <v>97.801892042292721</v>
      </c>
      <c r="N77" s="385">
        <f t="shared" si="22"/>
        <v>99.187935034802791</v>
      </c>
      <c r="O77" s="386">
        <f t="shared" si="23"/>
        <v>99.453385970239907</v>
      </c>
      <c r="P77">
        <v>3709</v>
      </c>
      <c r="Q77">
        <v>3754</v>
      </c>
      <c r="R77">
        <v>3683</v>
      </c>
      <c r="S77">
        <v>3672</v>
      </c>
      <c r="T77">
        <v>3594</v>
      </c>
      <c r="U77">
        <v>3448</v>
      </c>
      <c r="V77">
        <v>3293</v>
      </c>
    </row>
    <row r="78" spans="1:22">
      <c r="A78" t="s">
        <v>48</v>
      </c>
      <c r="B78" s="55">
        <v>236</v>
      </c>
      <c r="C78" s="55">
        <v>277</v>
      </c>
      <c r="D78" s="382">
        <v>229</v>
      </c>
      <c r="E78" s="55">
        <v>204</v>
      </c>
      <c r="F78" s="55">
        <v>211</v>
      </c>
      <c r="G78" s="55">
        <v>259</v>
      </c>
      <c r="H78" s="379">
        <v>340</v>
      </c>
      <c r="I78" s="387" t="s">
        <v>81</v>
      </c>
      <c r="J78" s="388" t="s">
        <v>81</v>
      </c>
      <c r="K78" s="388" t="s">
        <v>81</v>
      </c>
      <c r="L78" s="388" t="s">
        <v>81</v>
      </c>
      <c r="M78" s="388" t="s">
        <v>81</v>
      </c>
      <c r="N78" s="388" t="s">
        <v>81</v>
      </c>
      <c r="O78" s="389" t="s">
        <v>81</v>
      </c>
      <c r="P78">
        <v>644</v>
      </c>
      <c r="Q78">
        <v>639</v>
      </c>
      <c r="R78">
        <v>606</v>
      </c>
      <c r="S78">
        <v>512</v>
      </c>
      <c r="T78">
        <v>449</v>
      </c>
      <c r="U78">
        <v>423</v>
      </c>
      <c r="V78">
        <v>443</v>
      </c>
    </row>
    <row r="79" spans="1:22">
      <c r="A79" s="381" t="s">
        <v>41</v>
      </c>
      <c r="B79" s="381">
        <f>SUM(B58:B78)</f>
        <v>52736</v>
      </c>
      <c r="C79" s="381">
        <f t="shared" ref="C79:H79" si="25">SUM(C58:C78)</f>
        <v>53022</v>
      </c>
      <c r="D79" s="381">
        <f t="shared" si="25"/>
        <v>54309</v>
      </c>
      <c r="E79" s="381">
        <f t="shared" si="25"/>
        <v>53904</v>
      </c>
      <c r="F79" s="381">
        <f t="shared" si="25"/>
        <v>54858</v>
      </c>
      <c r="G79" s="381">
        <f t="shared" si="25"/>
        <v>52980</v>
      </c>
      <c r="H79" s="383">
        <f t="shared" si="25"/>
        <v>54020</v>
      </c>
      <c r="I79" s="390">
        <f t="shared" si="24"/>
        <v>81.605620289989631</v>
      </c>
      <c r="J79" s="391">
        <f t="shared" si="18"/>
        <v>82.546354677502222</v>
      </c>
      <c r="K79" s="391">
        <f t="shared" si="19"/>
        <v>84.249635444137624</v>
      </c>
      <c r="L79" s="391">
        <f t="shared" si="20"/>
        <v>86.510776934311252</v>
      </c>
      <c r="M79" s="391">
        <f t="shared" si="21"/>
        <v>88.00795726180354</v>
      </c>
      <c r="N79" s="391">
        <f t="shared" si="22"/>
        <v>89.45244567511439</v>
      </c>
      <c r="O79" s="392">
        <f t="shared" si="23"/>
        <v>91.260790971905465</v>
      </c>
      <c r="P79" s="381">
        <f>SUM(P58:P78)</f>
        <v>64623</v>
      </c>
      <c r="Q79" s="381">
        <f t="shared" ref="Q79" si="26">SUM(Q58:Q78)</f>
        <v>64233</v>
      </c>
      <c r="R79" s="381">
        <f t="shared" ref="R79" si="27">SUM(R58:R78)</f>
        <v>64462</v>
      </c>
      <c r="S79" s="381">
        <f t="shared" ref="S79" si="28">SUM(S58:S78)</f>
        <v>62309</v>
      </c>
      <c r="T79" s="381">
        <f t="shared" ref="T79" si="29">SUM(T58:T78)</f>
        <v>62333</v>
      </c>
      <c r="U79" s="381">
        <f t="shared" ref="U79" si="30">SUM(U58:U78)</f>
        <v>59227</v>
      </c>
      <c r="V79" s="381">
        <f t="shared" ref="V79" si="31">SUM(V58:V78)</f>
        <v>59193</v>
      </c>
    </row>
    <row r="82" spans="1:22" ht="15" customHeight="1">
      <c r="A82" s="91" t="str">
        <f>Contents!B32</f>
        <v>Table 25: Number and percentage of women registered with a DHB primary maternity service, by DHB of residence, 2008–2014</v>
      </c>
      <c r="B82" s="72"/>
      <c r="C82" s="72"/>
      <c r="D82" s="72"/>
      <c r="E82" s="72"/>
      <c r="F82" s="72"/>
      <c r="G82" s="72"/>
      <c r="H82" s="72"/>
      <c r="I82" s="72"/>
      <c r="J82" s="72"/>
      <c r="K82" s="72"/>
      <c r="L82" s="72"/>
      <c r="M82" s="72"/>
      <c r="N82" s="72"/>
      <c r="O82" s="72"/>
      <c r="P82" s="72"/>
      <c r="Q82" s="72"/>
      <c r="R82" s="72"/>
      <c r="S82" s="72"/>
      <c r="T82" s="72"/>
      <c r="U82" s="72"/>
      <c r="V82" s="72"/>
    </row>
    <row r="83" spans="1:22">
      <c r="A83" s="486" t="s">
        <v>220</v>
      </c>
      <c r="B83" s="484" t="s">
        <v>402</v>
      </c>
      <c r="C83" s="484"/>
      <c r="D83" s="484"/>
      <c r="E83" s="484"/>
      <c r="F83" s="484"/>
      <c r="G83" s="484"/>
      <c r="H83" s="485"/>
      <c r="I83" s="487" t="s">
        <v>404</v>
      </c>
      <c r="J83" s="484"/>
      <c r="K83" s="484"/>
      <c r="L83" s="484"/>
      <c r="M83" s="484"/>
      <c r="N83" s="484"/>
      <c r="O83" s="485"/>
      <c r="P83" s="484" t="s">
        <v>403</v>
      </c>
      <c r="Q83" s="484"/>
      <c r="R83" s="484"/>
      <c r="S83" s="484"/>
      <c r="T83" s="484"/>
      <c r="U83" s="484"/>
      <c r="V83" s="484"/>
    </row>
    <row r="84" spans="1:22">
      <c r="A84" s="465"/>
      <c r="B84" s="377">
        <v>2008</v>
      </c>
      <c r="C84" s="377">
        <v>2009</v>
      </c>
      <c r="D84" s="377">
        <v>2010</v>
      </c>
      <c r="E84" s="377">
        <v>2011</v>
      </c>
      <c r="F84" s="377">
        <v>2012</v>
      </c>
      <c r="G84" s="377">
        <v>2013</v>
      </c>
      <c r="H84" s="378">
        <v>2014</v>
      </c>
      <c r="I84" s="380">
        <v>2008</v>
      </c>
      <c r="J84" s="377">
        <v>2009</v>
      </c>
      <c r="K84" s="377">
        <v>2010</v>
      </c>
      <c r="L84" s="377">
        <v>2011</v>
      </c>
      <c r="M84" s="377">
        <v>2012</v>
      </c>
      <c r="N84" s="377">
        <v>2013</v>
      </c>
      <c r="O84" s="378">
        <v>2014</v>
      </c>
      <c r="P84" s="377">
        <v>2008</v>
      </c>
      <c r="Q84" s="377">
        <v>2009</v>
      </c>
      <c r="R84" s="377">
        <v>2010</v>
      </c>
      <c r="S84" s="377">
        <v>2011</v>
      </c>
      <c r="T84" s="377">
        <v>2012</v>
      </c>
      <c r="U84" s="377">
        <v>2013</v>
      </c>
      <c r="V84" s="377">
        <v>2014</v>
      </c>
    </row>
    <row r="85" spans="1:22">
      <c r="A85" s="162" t="s">
        <v>61</v>
      </c>
      <c r="B85" s="55">
        <v>4</v>
      </c>
      <c r="C85" s="55">
        <v>5</v>
      </c>
      <c r="D85" s="55">
        <v>2</v>
      </c>
      <c r="E85" s="55">
        <v>2</v>
      </c>
      <c r="F85" s="55">
        <v>39</v>
      </c>
      <c r="G85" s="55">
        <v>18</v>
      </c>
      <c r="H85" s="379">
        <v>6</v>
      </c>
      <c r="I85" s="384">
        <f>B85/P85*100</f>
        <v>0.17706949977866313</v>
      </c>
      <c r="J85" s="385">
        <f t="shared" ref="J85:J104" si="32">C85/Q85*100</f>
        <v>0.218435998252512</v>
      </c>
      <c r="K85" s="385">
        <f t="shared" ref="K85:K104" si="33">D85/R85*100</f>
        <v>8.1466395112016296E-2</v>
      </c>
      <c r="L85" s="385">
        <f t="shared" ref="L85:L104" si="34">E85/S85*100</f>
        <v>8.7070091423595994E-2</v>
      </c>
      <c r="M85" s="385">
        <f t="shared" ref="M85:M104" si="35">F85/T85*100</f>
        <v>1.7015706806282722</v>
      </c>
      <c r="N85" s="385">
        <f t="shared" ref="N85:N104" si="36">G85/U85*100</f>
        <v>0.84785680640602923</v>
      </c>
      <c r="O85" s="386">
        <f t="shared" ref="O85:O104" si="37">H85/V85*100</f>
        <v>0.28530670470756064</v>
      </c>
      <c r="P85" s="72">
        <v>2259</v>
      </c>
      <c r="Q85" s="72">
        <v>2289</v>
      </c>
      <c r="R85" s="72">
        <v>2455</v>
      </c>
      <c r="S85" s="72">
        <v>2297</v>
      </c>
      <c r="T85" s="72">
        <v>2292</v>
      </c>
      <c r="U85" s="72">
        <v>2123</v>
      </c>
      <c r="V85" s="72">
        <v>2103</v>
      </c>
    </row>
    <row r="86" spans="1:22">
      <c r="A86" s="162" t="s">
        <v>62</v>
      </c>
      <c r="B86" s="55">
        <v>278</v>
      </c>
      <c r="C86" s="55">
        <v>804</v>
      </c>
      <c r="D86" s="55">
        <v>713</v>
      </c>
      <c r="E86" s="55">
        <v>337</v>
      </c>
      <c r="F86" s="55">
        <v>207</v>
      </c>
      <c r="G86" s="55">
        <v>268</v>
      </c>
      <c r="H86" s="379">
        <v>277</v>
      </c>
      <c r="I86" s="384">
        <f t="shared" ref="I86:I104" si="38">B86/P86*100</f>
        <v>3.5755627009646305</v>
      </c>
      <c r="J86" s="385">
        <f t="shared" si="32"/>
        <v>10.269510793204752</v>
      </c>
      <c r="K86" s="385">
        <f t="shared" si="33"/>
        <v>9.0127670332448488</v>
      </c>
      <c r="L86" s="385">
        <f t="shared" si="34"/>
        <v>4.2750221996701763</v>
      </c>
      <c r="M86" s="385">
        <f t="shared" si="35"/>
        <v>2.5969138125705684</v>
      </c>
      <c r="N86" s="385">
        <f t="shared" si="36"/>
        <v>3.499151325238282</v>
      </c>
      <c r="O86" s="386">
        <f t="shared" si="37"/>
        <v>3.5268652915711742</v>
      </c>
      <c r="P86" s="72">
        <v>7775</v>
      </c>
      <c r="Q86" s="72">
        <v>7829</v>
      </c>
      <c r="R86" s="72">
        <v>7911</v>
      </c>
      <c r="S86" s="72">
        <v>7883</v>
      </c>
      <c r="T86" s="72">
        <v>7971</v>
      </c>
      <c r="U86" s="72">
        <v>7659</v>
      </c>
      <c r="V86" s="72">
        <v>7854</v>
      </c>
    </row>
    <row r="87" spans="1:22">
      <c r="A87" s="162" t="s">
        <v>63</v>
      </c>
      <c r="B87" s="55">
        <v>145</v>
      </c>
      <c r="C87" s="55">
        <v>189</v>
      </c>
      <c r="D87" s="55">
        <v>191</v>
      </c>
      <c r="E87" s="55">
        <v>164</v>
      </c>
      <c r="F87" s="55">
        <v>373</v>
      </c>
      <c r="G87" s="55">
        <v>1223</v>
      </c>
      <c r="H87" s="379">
        <v>1137</v>
      </c>
      <c r="I87" s="384">
        <f t="shared" si="38"/>
        <v>2.1794679092138884</v>
      </c>
      <c r="J87" s="385">
        <f t="shared" si="32"/>
        <v>2.7680140597539546</v>
      </c>
      <c r="K87" s="385">
        <f t="shared" si="33"/>
        <v>2.8325671066290967</v>
      </c>
      <c r="L87" s="385">
        <f t="shared" si="34"/>
        <v>2.5057295645530937</v>
      </c>
      <c r="M87" s="385">
        <f t="shared" si="35"/>
        <v>5.5596959308391707</v>
      </c>
      <c r="N87" s="385">
        <f t="shared" si="36"/>
        <v>19.596218554718796</v>
      </c>
      <c r="O87" s="386">
        <f t="shared" si="37"/>
        <v>18.053350269926959</v>
      </c>
      <c r="P87" s="72">
        <v>6653</v>
      </c>
      <c r="Q87" s="72">
        <v>6828</v>
      </c>
      <c r="R87" s="72">
        <v>6743</v>
      </c>
      <c r="S87" s="72">
        <v>6545</v>
      </c>
      <c r="T87" s="72">
        <v>6709</v>
      </c>
      <c r="U87" s="72">
        <v>6241</v>
      </c>
      <c r="V87" s="72">
        <v>6298</v>
      </c>
    </row>
    <row r="88" spans="1:22">
      <c r="A88" s="162" t="s">
        <v>64</v>
      </c>
      <c r="B88" s="55">
        <v>2478</v>
      </c>
      <c r="C88" s="55">
        <v>2540</v>
      </c>
      <c r="D88" s="55">
        <v>2429</v>
      </c>
      <c r="E88" s="55">
        <v>2401</v>
      </c>
      <c r="F88" s="55">
        <v>2136</v>
      </c>
      <c r="G88" s="55">
        <v>922</v>
      </c>
      <c r="H88" s="379">
        <v>787</v>
      </c>
      <c r="I88" s="384">
        <f t="shared" si="38"/>
        <v>28.136709435676167</v>
      </c>
      <c r="J88" s="385">
        <f t="shared" si="32"/>
        <v>29.589934762348559</v>
      </c>
      <c r="K88" s="385">
        <f t="shared" si="33"/>
        <v>27.728310502283104</v>
      </c>
      <c r="L88" s="385">
        <f t="shared" si="34"/>
        <v>27.477683680476083</v>
      </c>
      <c r="M88" s="385">
        <f t="shared" si="35"/>
        <v>24.3557582668187</v>
      </c>
      <c r="N88" s="385">
        <f t="shared" si="36"/>
        <v>11.290717609600783</v>
      </c>
      <c r="O88" s="386">
        <f t="shared" si="37"/>
        <v>9.4968022203451188</v>
      </c>
      <c r="P88" s="72">
        <v>8807</v>
      </c>
      <c r="Q88" s="72">
        <v>8584</v>
      </c>
      <c r="R88" s="72">
        <v>8760</v>
      </c>
      <c r="S88" s="72">
        <v>8738</v>
      </c>
      <c r="T88" s="72">
        <v>8770</v>
      </c>
      <c r="U88" s="72">
        <v>8166</v>
      </c>
      <c r="V88" s="72">
        <v>8287</v>
      </c>
    </row>
    <row r="89" spans="1:22">
      <c r="A89" s="162" t="s">
        <v>65</v>
      </c>
      <c r="B89" s="55">
        <v>2</v>
      </c>
      <c r="C89" s="55">
        <v>5</v>
      </c>
      <c r="D89" s="55">
        <v>8</v>
      </c>
      <c r="E89" s="55">
        <v>2</v>
      </c>
      <c r="F89" s="55">
        <v>6</v>
      </c>
      <c r="G89" s="55">
        <v>5</v>
      </c>
      <c r="H89" s="379">
        <v>5</v>
      </c>
      <c r="I89" s="384">
        <f t="shared" si="38"/>
        <v>3.5316969803990815E-2</v>
      </c>
      <c r="J89" s="385">
        <f t="shared" si="32"/>
        <v>9.0220137134608441E-2</v>
      </c>
      <c r="K89" s="385">
        <f t="shared" si="33"/>
        <v>0.14245014245014245</v>
      </c>
      <c r="L89" s="385">
        <f t="shared" si="34"/>
        <v>3.7140204271123488E-2</v>
      </c>
      <c r="M89" s="385">
        <f t="shared" si="35"/>
        <v>0.10932944606413994</v>
      </c>
      <c r="N89" s="385">
        <f t="shared" si="36"/>
        <v>9.5638867635807201E-2</v>
      </c>
      <c r="O89" s="386">
        <f t="shared" si="37"/>
        <v>9.5002850085502563E-2</v>
      </c>
      <c r="P89" s="72">
        <v>5663</v>
      </c>
      <c r="Q89" s="72">
        <v>5542</v>
      </c>
      <c r="R89" s="72">
        <v>5616</v>
      </c>
      <c r="S89" s="72">
        <v>5385</v>
      </c>
      <c r="T89" s="72">
        <v>5488</v>
      </c>
      <c r="U89" s="72">
        <v>5228</v>
      </c>
      <c r="V89" s="72">
        <v>5263</v>
      </c>
    </row>
    <row r="90" spans="1:22">
      <c r="A90" s="162" t="s">
        <v>66</v>
      </c>
      <c r="B90" s="55">
        <v>36</v>
      </c>
      <c r="C90" s="55">
        <v>75</v>
      </c>
      <c r="D90" s="55">
        <v>86</v>
      </c>
      <c r="E90" s="55">
        <v>40</v>
      </c>
      <c r="F90" s="55">
        <v>41</v>
      </c>
      <c r="G90" s="55">
        <v>22</v>
      </c>
      <c r="H90" s="379">
        <v>8</v>
      </c>
      <c r="I90" s="384">
        <f t="shared" si="38"/>
        <v>2.0677771395749569</v>
      </c>
      <c r="J90" s="385">
        <f t="shared" si="32"/>
        <v>4.4616299821534806</v>
      </c>
      <c r="K90" s="385">
        <f t="shared" si="33"/>
        <v>5.3316800991940489</v>
      </c>
      <c r="L90" s="385">
        <f t="shared" si="34"/>
        <v>2.5173064820641913</v>
      </c>
      <c r="M90" s="385">
        <f t="shared" si="35"/>
        <v>2.6282051282051282</v>
      </c>
      <c r="N90" s="385">
        <f t="shared" si="36"/>
        <v>1.5492957746478873</v>
      </c>
      <c r="O90" s="386">
        <f t="shared" si="37"/>
        <v>0.57720057720057716</v>
      </c>
      <c r="P90" s="72">
        <v>1741</v>
      </c>
      <c r="Q90" s="72">
        <v>1681</v>
      </c>
      <c r="R90" s="72">
        <v>1613</v>
      </c>
      <c r="S90" s="72">
        <v>1589</v>
      </c>
      <c r="T90" s="72">
        <v>1560</v>
      </c>
      <c r="U90" s="72">
        <v>1420</v>
      </c>
      <c r="V90" s="72">
        <v>1386</v>
      </c>
    </row>
    <row r="91" spans="1:22">
      <c r="A91" s="162" t="s">
        <v>67</v>
      </c>
      <c r="B91" s="55">
        <v>1</v>
      </c>
      <c r="C91" s="55">
        <v>2</v>
      </c>
      <c r="D91" s="55">
        <v>1</v>
      </c>
      <c r="E91" s="382">
        <v>0</v>
      </c>
      <c r="F91" s="55">
        <v>2</v>
      </c>
      <c r="G91" s="382">
        <v>0</v>
      </c>
      <c r="H91" s="379">
        <v>0</v>
      </c>
      <c r="I91" s="384">
        <f t="shared" si="38"/>
        <v>3.3681374200067365E-2</v>
      </c>
      <c r="J91" s="385">
        <f t="shared" si="32"/>
        <v>6.7091580006709159E-2</v>
      </c>
      <c r="K91" s="385">
        <f t="shared" si="33"/>
        <v>3.3189512114171926E-2</v>
      </c>
      <c r="L91" s="385">
        <f t="shared" si="34"/>
        <v>0</v>
      </c>
      <c r="M91" s="385">
        <f t="shared" si="35"/>
        <v>6.7340067340067339E-2</v>
      </c>
      <c r="N91" s="385">
        <f t="shared" si="36"/>
        <v>0</v>
      </c>
      <c r="O91" s="386">
        <f t="shared" si="37"/>
        <v>0</v>
      </c>
      <c r="P91" s="72">
        <v>2969</v>
      </c>
      <c r="Q91" s="72">
        <v>2981</v>
      </c>
      <c r="R91" s="72">
        <v>3013</v>
      </c>
      <c r="S91" s="72">
        <v>2861</v>
      </c>
      <c r="T91" s="72">
        <v>2970</v>
      </c>
      <c r="U91" s="72">
        <v>2756</v>
      </c>
      <c r="V91" s="72">
        <v>2791</v>
      </c>
    </row>
    <row r="92" spans="1:22">
      <c r="A92" s="72" t="s">
        <v>68</v>
      </c>
      <c r="B92" s="55">
        <v>1</v>
      </c>
      <c r="C92" s="382">
        <v>0</v>
      </c>
      <c r="D92" s="382">
        <v>0</v>
      </c>
      <c r="E92" s="382">
        <v>0</v>
      </c>
      <c r="F92" s="382">
        <v>0</v>
      </c>
      <c r="G92" s="382">
        <v>0</v>
      </c>
      <c r="H92" s="379">
        <v>0</v>
      </c>
      <c r="I92" s="384">
        <f t="shared" si="38"/>
        <v>0.1182033096926714</v>
      </c>
      <c r="J92" s="385">
        <f t="shared" si="32"/>
        <v>0</v>
      </c>
      <c r="K92" s="385">
        <f t="shared" si="33"/>
        <v>0</v>
      </c>
      <c r="L92" s="385">
        <f t="shared" si="34"/>
        <v>0</v>
      </c>
      <c r="M92" s="385">
        <f t="shared" si="35"/>
        <v>0</v>
      </c>
      <c r="N92" s="385">
        <f t="shared" si="36"/>
        <v>0</v>
      </c>
      <c r="O92" s="386">
        <f t="shared" si="37"/>
        <v>0</v>
      </c>
      <c r="P92" s="72">
        <v>846</v>
      </c>
      <c r="Q92" s="72">
        <v>770</v>
      </c>
      <c r="R92" s="72">
        <v>770</v>
      </c>
      <c r="S92" s="72">
        <v>744</v>
      </c>
      <c r="T92" s="72">
        <v>735</v>
      </c>
      <c r="U92" s="72">
        <v>709</v>
      </c>
      <c r="V92" s="72">
        <v>694</v>
      </c>
    </row>
    <row r="93" spans="1:22">
      <c r="A93" s="72" t="s">
        <v>69</v>
      </c>
      <c r="B93" s="55">
        <v>123</v>
      </c>
      <c r="C93" s="55">
        <v>25</v>
      </c>
      <c r="D93" s="55">
        <v>29</v>
      </c>
      <c r="E93" s="55">
        <v>45</v>
      </c>
      <c r="F93" s="55">
        <v>45</v>
      </c>
      <c r="G93" s="55">
        <v>59</v>
      </c>
      <c r="H93" s="379">
        <v>48</v>
      </c>
      <c r="I93" s="384">
        <f t="shared" si="38"/>
        <v>5.2118644067796609</v>
      </c>
      <c r="J93" s="385">
        <f t="shared" si="32"/>
        <v>1.0241704219582137</v>
      </c>
      <c r="K93" s="385">
        <f t="shared" si="33"/>
        <v>1.2335176520629521</v>
      </c>
      <c r="L93" s="385">
        <f t="shared" si="34"/>
        <v>1.9911504424778761</v>
      </c>
      <c r="M93" s="385">
        <f t="shared" si="35"/>
        <v>1.9911504424778761</v>
      </c>
      <c r="N93" s="385">
        <f t="shared" si="36"/>
        <v>2.7340129749768303</v>
      </c>
      <c r="O93" s="386">
        <f t="shared" si="37"/>
        <v>2.3121387283236992</v>
      </c>
      <c r="P93" s="72">
        <v>2360</v>
      </c>
      <c r="Q93" s="72">
        <v>2441</v>
      </c>
      <c r="R93" s="72">
        <v>2351</v>
      </c>
      <c r="S93" s="72">
        <v>2260</v>
      </c>
      <c r="T93" s="72">
        <v>2260</v>
      </c>
      <c r="U93" s="72">
        <v>2158</v>
      </c>
      <c r="V93" s="72">
        <v>2076</v>
      </c>
    </row>
    <row r="94" spans="1:22">
      <c r="A94" s="72" t="s">
        <v>70</v>
      </c>
      <c r="B94" s="55">
        <v>1</v>
      </c>
      <c r="C94" s="382">
        <v>0</v>
      </c>
      <c r="D94" s="382">
        <v>0</v>
      </c>
      <c r="E94" s="382">
        <v>0</v>
      </c>
      <c r="F94" s="382">
        <v>0</v>
      </c>
      <c r="G94" s="55">
        <v>2</v>
      </c>
      <c r="H94" s="379">
        <v>3</v>
      </c>
      <c r="I94" s="384">
        <f t="shared" si="38"/>
        <v>6.1538461538461542E-2</v>
      </c>
      <c r="J94" s="385">
        <f t="shared" si="32"/>
        <v>0</v>
      </c>
      <c r="K94" s="385">
        <f t="shared" si="33"/>
        <v>0</v>
      </c>
      <c r="L94" s="385">
        <f t="shared" si="34"/>
        <v>0</v>
      </c>
      <c r="M94" s="385">
        <f t="shared" si="35"/>
        <v>0</v>
      </c>
      <c r="N94" s="385">
        <f t="shared" si="36"/>
        <v>0.13149243918474687</v>
      </c>
      <c r="O94" s="386">
        <f t="shared" si="37"/>
        <v>0.19749835418038184</v>
      </c>
      <c r="P94" s="72">
        <v>1625</v>
      </c>
      <c r="Q94" s="72">
        <v>1630</v>
      </c>
      <c r="R94" s="72">
        <v>1591</v>
      </c>
      <c r="S94" s="72">
        <v>1566</v>
      </c>
      <c r="T94" s="72">
        <v>1557</v>
      </c>
      <c r="U94" s="72">
        <v>1521</v>
      </c>
      <c r="V94" s="72">
        <v>1519</v>
      </c>
    </row>
    <row r="95" spans="1:22">
      <c r="A95" s="72" t="s">
        <v>71</v>
      </c>
      <c r="B95" s="55">
        <v>1</v>
      </c>
      <c r="C95" s="55">
        <v>3</v>
      </c>
      <c r="D95" s="55">
        <v>3</v>
      </c>
      <c r="E95" s="55">
        <v>2</v>
      </c>
      <c r="F95" s="55">
        <v>2</v>
      </c>
      <c r="G95" s="382">
        <v>0</v>
      </c>
      <c r="H95" s="379">
        <v>0</v>
      </c>
      <c r="I95" s="384">
        <f t="shared" si="38"/>
        <v>4.2390843577787198E-2</v>
      </c>
      <c r="J95" s="385">
        <f t="shared" si="32"/>
        <v>0.1358695652173913</v>
      </c>
      <c r="K95" s="385">
        <f t="shared" si="33"/>
        <v>0.12804097311139565</v>
      </c>
      <c r="L95" s="385">
        <f t="shared" si="34"/>
        <v>8.7070091423595994E-2</v>
      </c>
      <c r="M95" s="385">
        <f t="shared" si="35"/>
        <v>9.3023255813953487E-2</v>
      </c>
      <c r="N95" s="385">
        <f t="shared" si="36"/>
        <v>0</v>
      </c>
      <c r="O95" s="386">
        <f t="shared" si="37"/>
        <v>0</v>
      </c>
      <c r="P95" s="72">
        <v>2359</v>
      </c>
      <c r="Q95" s="72">
        <v>2208</v>
      </c>
      <c r="R95" s="72">
        <v>2343</v>
      </c>
      <c r="S95" s="72">
        <v>2297</v>
      </c>
      <c r="T95" s="72">
        <v>2150</v>
      </c>
      <c r="U95" s="72">
        <v>2120</v>
      </c>
      <c r="V95" s="72">
        <v>2092</v>
      </c>
    </row>
    <row r="96" spans="1:22">
      <c r="A96" s="72" t="s">
        <v>72</v>
      </c>
      <c r="B96" s="382">
        <v>0</v>
      </c>
      <c r="C96" s="55">
        <v>1</v>
      </c>
      <c r="D96" s="382">
        <v>0</v>
      </c>
      <c r="E96" s="382">
        <v>0</v>
      </c>
      <c r="F96" s="382">
        <v>0</v>
      </c>
      <c r="G96" s="382">
        <v>0</v>
      </c>
      <c r="H96" s="379">
        <v>0</v>
      </c>
      <c r="I96" s="384">
        <f t="shared" si="38"/>
        <v>0</v>
      </c>
      <c r="J96" s="385">
        <f t="shared" si="32"/>
        <v>0.10822510822510822</v>
      </c>
      <c r="K96" s="385">
        <f t="shared" si="33"/>
        <v>0</v>
      </c>
      <c r="L96" s="385">
        <f t="shared" si="34"/>
        <v>0</v>
      </c>
      <c r="M96" s="385">
        <f t="shared" si="35"/>
        <v>0</v>
      </c>
      <c r="N96" s="385">
        <f t="shared" si="36"/>
        <v>0</v>
      </c>
      <c r="O96" s="386">
        <f t="shared" si="37"/>
        <v>0</v>
      </c>
      <c r="P96" s="72">
        <v>906</v>
      </c>
      <c r="Q96" s="72">
        <v>924</v>
      </c>
      <c r="R96" s="72">
        <v>893</v>
      </c>
      <c r="S96" s="72">
        <v>830</v>
      </c>
      <c r="T96" s="72">
        <v>873</v>
      </c>
      <c r="U96" s="72">
        <v>825</v>
      </c>
      <c r="V96" s="72">
        <v>816</v>
      </c>
    </row>
    <row r="97" spans="1:22">
      <c r="A97" s="72" t="s">
        <v>73</v>
      </c>
      <c r="B97" s="55">
        <v>236</v>
      </c>
      <c r="C97" s="55">
        <v>318</v>
      </c>
      <c r="D97" s="55">
        <v>330</v>
      </c>
      <c r="E97" s="55">
        <v>302</v>
      </c>
      <c r="F97" s="55">
        <v>136</v>
      </c>
      <c r="G97" s="55">
        <v>1</v>
      </c>
      <c r="H97" s="379">
        <v>0</v>
      </c>
      <c r="I97" s="384">
        <f t="shared" si="38"/>
        <v>5.7942548490056467</v>
      </c>
      <c r="J97" s="385">
        <f t="shared" si="32"/>
        <v>7.8576723498888068</v>
      </c>
      <c r="K97" s="385">
        <f t="shared" si="33"/>
        <v>8.2997987927565386</v>
      </c>
      <c r="L97" s="385">
        <f t="shared" si="34"/>
        <v>7.8197824961160025</v>
      </c>
      <c r="M97" s="385">
        <f t="shared" si="35"/>
        <v>3.513304055799535</v>
      </c>
      <c r="N97" s="385">
        <f t="shared" si="36"/>
        <v>2.7570995312930797E-2</v>
      </c>
      <c r="O97" s="386">
        <f t="shared" si="37"/>
        <v>0</v>
      </c>
      <c r="P97" s="72">
        <v>4073</v>
      </c>
      <c r="Q97" s="72">
        <v>4047</v>
      </c>
      <c r="R97" s="72">
        <v>3976</v>
      </c>
      <c r="S97" s="72">
        <v>3862</v>
      </c>
      <c r="T97" s="72">
        <v>3871</v>
      </c>
      <c r="U97" s="72">
        <v>3627</v>
      </c>
      <c r="V97" s="72">
        <v>3525</v>
      </c>
    </row>
    <row r="98" spans="1:22">
      <c r="A98" s="72" t="s">
        <v>74</v>
      </c>
      <c r="B98" s="55">
        <v>320</v>
      </c>
      <c r="C98" s="55">
        <v>185</v>
      </c>
      <c r="D98" s="55">
        <v>89</v>
      </c>
      <c r="E98" s="55">
        <v>119</v>
      </c>
      <c r="F98" s="55">
        <v>51</v>
      </c>
      <c r="G98" s="55">
        <v>28</v>
      </c>
      <c r="H98" s="379">
        <v>22</v>
      </c>
      <c r="I98" s="384">
        <f t="shared" si="38"/>
        <v>14.253897550111358</v>
      </c>
      <c r="J98" s="385">
        <f t="shared" si="32"/>
        <v>8.3220872694556896</v>
      </c>
      <c r="K98" s="385">
        <f t="shared" si="33"/>
        <v>4.1280148423005567</v>
      </c>
      <c r="L98" s="385">
        <f t="shared" si="34"/>
        <v>5.7963955187530436</v>
      </c>
      <c r="M98" s="385">
        <f t="shared" si="35"/>
        <v>2.54618072890664</v>
      </c>
      <c r="N98" s="385">
        <f t="shared" si="36"/>
        <v>1.4644351464435146</v>
      </c>
      <c r="O98" s="386">
        <f t="shared" si="37"/>
        <v>1.1859838274932615</v>
      </c>
      <c r="P98" s="72">
        <v>2245</v>
      </c>
      <c r="Q98" s="72">
        <v>2223</v>
      </c>
      <c r="R98" s="72">
        <v>2156</v>
      </c>
      <c r="S98" s="72">
        <v>2053</v>
      </c>
      <c r="T98" s="72">
        <v>2003</v>
      </c>
      <c r="U98" s="72">
        <v>1912</v>
      </c>
      <c r="V98" s="72">
        <v>1855</v>
      </c>
    </row>
    <row r="99" spans="1:22">
      <c r="A99" s="72" t="s">
        <v>75</v>
      </c>
      <c r="B99" s="55">
        <v>1</v>
      </c>
      <c r="C99" s="55">
        <v>1</v>
      </c>
      <c r="D99" s="382">
        <v>0</v>
      </c>
      <c r="E99" s="55">
        <v>1</v>
      </c>
      <c r="F99" s="55">
        <v>1</v>
      </c>
      <c r="G99" s="55">
        <v>1</v>
      </c>
      <c r="H99" s="379">
        <v>0</v>
      </c>
      <c r="I99" s="384">
        <f t="shared" si="38"/>
        <v>0.19569471624266144</v>
      </c>
      <c r="J99" s="385">
        <f t="shared" si="32"/>
        <v>0.18484288354898337</v>
      </c>
      <c r="K99" s="385">
        <f t="shared" si="33"/>
        <v>0</v>
      </c>
      <c r="L99" s="385">
        <f t="shared" si="34"/>
        <v>0.18867924528301888</v>
      </c>
      <c r="M99" s="385">
        <f t="shared" si="35"/>
        <v>0.19685039370078738</v>
      </c>
      <c r="N99" s="385">
        <f t="shared" si="36"/>
        <v>0.19960079840319359</v>
      </c>
      <c r="O99" s="386">
        <f t="shared" si="37"/>
        <v>0</v>
      </c>
      <c r="P99" s="72">
        <v>511</v>
      </c>
      <c r="Q99" s="72">
        <v>541</v>
      </c>
      <c r="R99" s="72">
        <v>540</v>
      </c>
      <c r="S99" s="72">
        <v>530</v>
      </c>
      <c r="T99" s="72">
        <v>508</v>
      </c>
      <c r="U99" s="72">
        <v>501</v>
      </c>
      <c r="V99" s="72">
        <v>473</v>
      </c>
    </row>
    <row r="100" spans="1:22">
      <c r="A100" s="72" t="s">
        <v>76</v>
      </c>
      <c r="B100" s="382">
        <v>0</v>
      </c>
      <c r="C100" s="382">
        <v>0</v>
      </c>
      <c r="D100" s="382">
        <v>0</v>
      </c>
      <c r="E100" s="382">
        <v>0</v>
      </c>
      <c r="F100" s="382">
        <v>0</v>
      </c>
      <c r="G100" s="55">
        <v>1</v>
      </c>
      <c r="H100" s="379">
        <v>0</v>
      </c>
      <c r="I100" s="384">
        <f t="shared" si="38"/>
        <v>0</v>
      </c>
      <c r="J100" s="385">
        <f t="shared" si="32"/>
        <v>0</v>
      </c>
      <c r="K100" s="385">
        <f t="shared" si="33"/>
        <v>0</v>
      </c>
      <c r="L100" s="385">
        <f t="shared" si="34"/>
        <v>0</v>
      </c>
      <c r="M100" s="385">
        <f t="shared" si="35"/>
        <v>0</v>
      </c>
      <c r="N100" s="385">
        <f t="shared" si="36"/>
        <v>6.4516129032258063E-2</v>
      </c>
      <c r="O100" s="386">
        <f t="shared" si="37"/>
        <v>0</v>
      </c>
      <c r="P100" s="72">
        <v>1735</v>
      </c>
      <c r="Q100" s="72">
        <v>1695</v>
      </c>
      <c r="R100" s="72">
        <v>1702</v>
      </c>
      <c r="S100" s="72">
        <v>1646</v>
      </c>
      <c r="T100" s="72">
        <v>1529</v>
      </c>
      <c r="U100" s="72">
        <v>1550</v>
      </c>
      <c r="V100" s="72">
        <v>1420</v>
      </c>
    </row>
    <row r="101" spans="1:22">
      <c r="A101" s="72" t="s">
        <v>77</v>
      </c>
      <c r="B101" s="382">
        <v>0</v>
      </c>
      <c r="C101" s="382">
        <v>0</v>
      </c>
      <c r="D101" s="382">
        <v>0</v>
      </c>
      <c r="E101" s="382">
        <v>0</v>
      </c>
      <c r="F101" s="55">
        <v>131</v>
      </c>
      <c r="G101" s="55">
        <v>165</v>
      </c>
      <c r="H101" s="379">
        <v>0</v>
      </c>
      <c r="I101" s="384">
        <f t="shared" si="38"/>
        <v>0</v>
      </c>
      <c r="J101" s="385">
        <f t="shared" si="32"/>
        <v>0</v>
      </c>
      <c r="K101" s="385">
        <f t="shared" si="33"/>
        <v>0</v>
      </c>
      <c r="L101" s="385">
        <f t="shared" si="34"/>
        <v>0</v>
      </c>
      <c r="M101" s="385">
        <f t="shared" si="35"/>
        <v>32.029339853300733</v>
      </c>
      <c r="N101" s="385">
        <f t="shared" si="36"/>
        <v>44.117647058823529</v>
      </c>
      <c r="O101" s="386">
        <f t="shared" si="37"/>
        <v>0</v>
      </c>
      <c r="P101" s="72">
        <v>433</v>
      </c>
      <c r="Q101" s="72">
        <v>425</v>
      </c>
      <c r="R101" s="72">
        <v>409</v>
      </c>
      <c r="S101" s="72">
        <v>405</v>
      </c>
      <c r="T101" s="72">
        <v>409</v>
      </c>
      <c r="U101" s="72">
        <v>374</v>
      </c>
      <c r="V101" s="72">
        <v>350</v>
      </c>
    </row>
    <row r="102" spans="1:22">
      <c r="A102" s="72" t="s">
        <v>78</v>
      </c>
      <c r="B102" s="382">
        <v>0</v>
      </c>
      <c r="C102" s="55">
        <v>1</v>
      </c>
      <c r="D102" s="55">
        <v>1</v>
      </c>
      <c r="E102" s="382">
        <v>0</v>
      </c>
      <c r="F102" s="382">
        <v>0</v>
      </c>
      <c r="G102" s="55">
        <v>1</v>
      </c>
      <c r="H102" s="379">
        <v>0</v>
      </c>
      <c r="I102" s="384">
        <f t="shared" si="38"/>
        <v>0</v>
      </c>
      <c r="J102" s="385">
        <f t="shared" si="32"/>
        <v>1.5283509093687911E-2</v>
      </c>
      <c r="K102" s="385">
        <f t="shared" si="33"/>
        <v>1.5010507355148604E-2</v>
      </c>
      <c r="L102" s="385">
        <f t="shared" si="34"/>
        <v>0</v>
      </c>
      <c r="M102" s="385">
        <f t="shared" si="35"/>
        <v>0</v>
      </c>
      <c r="N102" s="385">
        <f t="shared" si="36"/>
        <v>1.716148961729878E-2</v>
      </c>
      <c r="O102" s="386">
        <f t="shared" si="37"/>
        <v>0</v>
      </c>
      <c r="P102" s="72">
        <v>6642</v>
      </c>
      <c r="Q102" s="72">
        <v>6543</v>
      </c>
      <c r="R102" s="72">
        <v>6662</v>
      </c>
      <c r="S102" s="72">
        <v>6062</v>
      </c>
      <c r="T102" s="72">
        <v>5987</v>
      </c>
      <c r="U102" s="72">
        <v>5827</v>
      </c>
      <c r="V102" s="72">
        <v>6002</v>
      </c>
    </row>
    <row r="103" spans="1:22">
      <c r="A103" s="72" t="s">
        <v>79</v>
      </c>
      <c r="B103" s="382">
        <v>0</v>
      </c>
      <c r="C103" s="382">
        <v>0</v>
      </c>
      <c r="D103" s="55">
        <v>2</v>
      </c>
      <c r="E103" s="382">
        <v>0</v>
      </c>
      <c r="F103" s="55">
        <v>1</v>
      </c>
      <c r="G103" s="382">
        <v>0</v>
      </c>
      <c r="H103" s="379">
        <v>0</v>
      </c>
      <c r="I103" s="384">
        <f t="shared" si="38"/>
        <v>0</v>
      </c>
      <c r="J103" s="385">
        <f t="shared" si="32"/>
        <v>0</v>
      </c>
      <c r="K103" s="385">
        <f t="shared" si="33"/>
        <v>0.29895366218236175</v>
      </c>
      <c r="L103" s="385">
        <f t="shared" si="34"/>
        <v>0</v>
      </c>
      <c r="M103" s="385">
        <f t="shared" si="35"/>
        <v>0.15432098765432098</v>
      </c>
      <c r="N103" s="385">
        <f t="shared" si="36"/>
        <v>0</v>
      </c>
      <c r="O103" s="386">
        <f t="shared" si="37"/>
        <v>0</v>
      </c>
      <c r="P103" s="72">
        <v>668</v>
      </c>
      <c r="Q103" s="72">
        <v>659</v>
      </c>
      <c r="R103" s="72">
        <v>669</v>
      </c>
      <c r="S103" s="72">
        <v>572</v>
      </c>
      <c r="T103" s="72">
        <v>648</v>
      </c>
      <c r="U103" s="72">
        <v>639</v>
      </c>
      <c r="V103" s="72">
        <v>653</v>
      </c>
    </row>
    <row r="104" spans="1:22">
      <c r="A104" s="72" t="s">
        <v>80</v>
      </c>
      <c r="B104" s="382">
        <v>0</v>
      </c>
      <c r="C104" s="55">
        <v>23</v>
      </c>
      <c r="D104" s="55">
        <v>19</v>
      </c>
      <c r="E104" s="55">
        <v>22</v>
      </c>
      <c r="F104" s="55">
        <v>18</v>
      </c>
      <c r="G104" s="382">
        <v>0</v>
      </c>
      <c r="H104" s="379">
        <v>0</v>
      </c>
      <c r="I104" s="384">
        <f t="shared" si="38"/>
        <v>0</v>
      </c>
      <c r="J104" s="385">
        <f t="shared" si="32"/>
        <v>0.61267980820458179</v>
      </c>
      <c r="K104" s="385">
        <f t="shared" si="33"/>
        <v>0.51588379038827048</v>
      </c>
      <c r="L104" s="385">
        <f t="shared" si="34"/>
        <v>0.59912854030501084</v>
      </c>
      <c r="M104" s="385">
        <f t="shared" si="35"/>
        <v>0.5008347245409015</v>
      </c>
      <c r="N104" s="385">
        <f t="shared" si="36"/>
        <v>0</v>
      </c>
      <c r="O104" s="386">
        <f t="shared" si="37"/>
        <v>0</v>
      </c>
      <c r="P104" s="72">
        <v>3709</v>
      </c>
      <c r="Q104" s="72">
        <v>3754</v>
      </c>
      <c r="R104" s="72">
        <v>3683</v>
      </c>
      <c r="S104" s="72">
        <v>3672</v>
      </c>
      <c r="T104" s="72">
        <v>3594</v>
      </c>
      <c r="U104" s="72">
        <v>3448</v>
      </c>
      <c r="V104" s="72">
        <v>3293</v>
      </c>
    </row>
    <row r="105" spans="1:22">
      <c r="A105" s="72" t="s">
        <v>48</v>
      </c>
      <c r="B105" s="55">
        <v>2</v>
      </c>
      <c r="C105" s="55">
        <v>1</v>
      </c>
      <c r="D105" s="382">
        <v>0</v>
      </c>
      <c r="E105" s="55">
        <v>1</v>
      </c>
      <c r="F105" s="55">
        <v>1</v>
      </c>
      <c r="G105" s="55">
        <v>8</v>
      </c>
      <c r="H105" s="379">
        <v>3</v>
      </c>
      <c r="I105" s="387" t="s">
        <v>81</v>
      </c>
      <c r="J105" s="388" t="s">
        <v>81</v>
      </c>
      <c r="K105" s="388" t="s">
        <v>81</v>
      </c>
      <c r="L105" s="388" t="s">
        <v>81</v>
      </c>
      <c r="M105" s="388" t="s">
        <v>81</v>
      </c>
      <c r="N105" s="388" t="s">
        <v>81</v>
      </c>
      <c r="O105" s="389" t="s">
        <v>81</v>
      </c>
      <c r="P105" s="72">
        <v>644</v>
      </c>
      <c r="Q105" s="72">
        <v>639</v>
      </c>
      <c r="R105" s="72">
        <v>606</v>
      </c>
      <c r="S105" s="72">
        <v>512</v>
      </c>
      <c r="T105" s="72">
        <v>449</v>
      </c>
      <c r="U105" s="72">
        <v>423</v>
      </c>
      <c r="V105" s="72">
        <v>443</v>
      </c>
    </row>
    <row r="106" spans="1:22">
      <c r="A106" s="381" t="s">
        <v>41</v>
      </c>
      <c r="B106" s="381">
        <f>SUM(B85:B105)</f>
        <v>3629</v>
      </c>
      <c r="C106" s="381">
        <f t="shared" ref="C106" si="39">SUM(C85:C105)</f>
        <v>4178</v>
      </c>
      <c r="D106" s="381">
        <f t="shared" ref="D106" si="40">SUM(D85:D105)</f>
        <v>3903</v>
      </c>
      <c r="E106" s="381">
        <f t="shared" ref="E106" si="41">SUM(E85:E105)</f>
        <v>3438</v>
      </c>
      <c r="F106" s="381">
        <f t="shared" ref="F106" si="42">SUM(F85:F105)</f>
        <v>3190</v>
      </c>
      <c r="G106" s="381">
        <f t="shared" ref="G106" si="43">SUM(G85:G105)</f>
        <v>2724</v>
      </c>
      <c r="H106" s="383">
        <f t="shared" ref="H106" si="44">SUM(H85:H105)</f>
        <v>2296</v>
      </c>
      <c r="I106" s="390">
        <f t="shared" ref="I106" si="45">B106/P106*100</f>
        <v>5.6156476796187116</v>
      </c>
      <c r="J106" s="391">
        <f t="shared" ref="J106" si="46">C106/Q106*100</f>
        <v>6.5044447558108756</v>
      </c>
      <c r="K106" s="391">
        <f t="shared" ref="K106" si="47">D106/R106*100</f>
        <v>6.0547299184015388</v>
      </c>
      <c r="L106" s="391">
        <f t="shared" ref="L106" si="48">E106/S106*100</f>
        <v>5.5176619749955869</v>
      </c>
      <c r="M106" s="391">
        <f t="shared" ref="M106" si="49">F106/T106*100</f>
        <v>5.1176744260664497</v>
      </c>
      <c r="N106" s="391">
        <f t="shared" ref="N106" si="50">G106/U106*100</f>
        <v>4.5992537187431415</v>
      </c>
      <c r="O106" s="392">
        <f t="shared" ref="O106" si="51">H106/V106*100</f>
        <v>3.8788370246481843</v>
      </c>
      <c r="P106" s="381">
        <f>SUM(P85:P105)</f>
        <v>64623</v>
      </c>
      <c r="Q106" s="381">
        <f t="shared" ref="Q106" si="52">SUM(Q85:Q105)</f>
        <v>64233</v>
      </c>
      <c r="R106" s="381">
        <f t="shared" ref="R106" si="53">SUM(R85:R105)</f>
        <v>64462</v>
      </c>
      <c r="S106" s="381">
        <f t="shared" ref="S106" si="54">SUM(S85:S105)</f>
        <v>62309</v>
      </c>
      <c r="T106" s="381">
        <f t="shared" ref="T106" si="55">SUM(T85:T105)</f>
        <v>62333</v>
      </c>
      <c r="U106" s="381">
        <f t="shared" ref="U106" si="56">SUM(U85:U105)</f>
        <v>59227</v>
      </c>
      <c r="V106" s="381">
        <f t="shared" ref="V106" si="57">SUM(V85:V105)</f>
        <v>59193</v>
      </c>
    </row>
  </sheetData>
  <mergeCells count="14">
    <mergeCell ref="A83:A84"/>
    <mergeCell ref="B83:H83"/>
    <mergeCell ref="I83:O83"/>
    <mergeCell ref="P83:V83"/>
    <mergeCell ref="A56:A57"/>
    <mergeCell ref="B56:H56"/>
    <mergeCell ref="I56:O56"/>
    <mergeCell ref="P56:V56"/>
    <mergeCell ref="B6:E6"/>
    <mergeCell ref="F6:H6"/>
    <mergeCell ref="A6:A7"/>
    <mergeCell ref="B21:E21"/>
    <mergeCell ref="F21:H21"/>
    <mergeCell ref="A21:A22"/>
  </mergeCells>
  <hyperlinks>
    <hyperlink ref="A1" location="Contents!A1" display="Contents"/>
    <hyperlink ref="C1" location="About!A1" display="About the publication"/>
  </hyperlinks>
  <pageMargins left="0.70866141732283472" right="0.70866141732283472" top="0.74803149606299213" bottom="0.74803149606299213" header="0.31496062992125984" footer="0.31496062992125984"/>
  <pageSetup paperSize="9" scale="69" orientation="landscape" r:id="rId1"/>
  <headerFooter>
    <oddFooter>&amp;L&amp;8Report on Maternity, 2014: accompanying tables&amp;R&amp;8Page &amp;P of &amp;N</oddFooter>
  </headerFooter>
  <rowBreaks count="1" manualBreakCount="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8"/>
  <sheetViews>
    <sheetView zoomScaleNormal="100" workbookViewId="0">
      <pane ySplit="3" topLeftCell="A4" activePane="bottomLeft" state="frozen"/>
      <selection activeCell="B31" sqref="B31"/>
      <selection pane="bottomLeft" activeCell="A3" sqref="A3"/>
    </sheetView>
  </sheetViews>
  <sheetFormatPr defaultRowHeight="12"/>
  <cols>
    <col min="1" max="1" width="17.85546875" style="73" customWidth="1"/>
    <col min="2" max="2" width="10.5703125" style="73" customWidth="1"/>
    <col min="3" max="3" width="11" style="73" customWidth="1"/>
    <col min="4" max="7" width="10.5703125" style="73" customWidth="1"/>
    <col min="8" max="8" width="10.85546875" style="73" customWidth="1"/>
    <col min="9" max="16" width="10.5703125" style="73" customWidth="1"/>
    <col min="17" max="17" width="9.140625" style="71"/>
    <col min="18" max="16384" width="9.140625" style="73"/>
  </cols>
  <sheetData>
    <row r="1" spans="1:17">
      <c r="A1" s="306" t="s">
        <v>24</v>
      </c>
      <c r="B1" s="150"/>
      <c r="C1" s="306" t="s">
        <v>34</v>
      </c>
      <c r="D1" s="150"/>
      <c r="E1" s="150"/>
    </row>
    <row r="2" spans="1:17" ht="10.5" customHeight="1"/>
    <row r="3" spans="1:17" ht="19.5">
      <c r="A3" s="20" t="s">
        <v>122</v>
      </c>
    </row>
    <row r="5" spans="1:17" s="40" customFormat="1" ht="15" customHeight="1">
      <c r="A5" s="91" t="str">
        <f>Contents!B33</f>
        <v>Table 26: Number and percentage of women registered with an LMC, by trimester of registration, 2008–2014</v>
      </c>
      <c r="L5" s="38"/>
      <c r="M5" s="38"/>
      <c r="N5" s="38"/>
      <c r="Q5" s="38"/>
    </row>
    <row r="6" spans="1:17">
      <c r="A6" s="486" t="s">
        <v>37</v>
      </c>
      <c r="B6" s="454" t="s">
        <v>284</v>
      </c>
      <c r="C6" s="454"/>
      <c r="D6" s="454"/>
      <c r="E6" s="454"/>
      <c r="F6" s="454"/>
      <c r="G6" s="455"/>
      <c r="H6" s="473" t="s">
        <v>285</v>
      </c>
      <c r="I6" s="474"/>
      <c r="J6" s="474"/>
      <c r="K6" s="474"/>
      <c r="L6" s="439"/>
      <c r="M6" s="488"/>
      <c r="N6" s="71"/>
    </row>
    <row r="7" spans="1:17">
      <c r="A7" s="465"/>
      <c r="B7" s="137" t="s">
        <v>87</v>
      </c>
      <c r="C7" s="137" t="s">
        <v>88</v>
      </c>
      <c r="D7" s="137" t="s">
        <v>89</v>
      </c>
      <c r="E7" s="137" t="s">
        <v>90</v>
      </c>
      <c r="F7" s="137" t="s">
        <v>48</v>
      </c>
      <c r="G7" s="173" t="s">
        <v>41</v>
      </c>
      <c r="H7" s="202" t="str">
        <f>B7</f>
        <v>Trimester 1</v>
      </c>
      <c r="I7" s="137" t="str">
        <f>C7</f>
        <v>Trimester 2</v>
      </c>
      <c r="J7" s="137" t="str">
        <f>D7</f>
        <v>Trimester 3</v>
      </c>
      <c r="K7" s="137" t="str">
        <f>E7</f>
        <v>Postnatal</v>
      </c>
      <c r="L7" s="440"/>
      <c r="M7" s="488"/>
      <c r="N7" s="71"/>
    </row>
    <row r="8" spans="1:17">
      <c r="A8" s="216">
        <f>Extra!M3</f>
        <v>2008</v>
      </c>
      <c r="B8" s="217">
        <v>26464</v>
      </c>
      <c r="C8" s="217">
        <v>22813</v>
      </c>
      <c r="D8" s="217">
        <v>2837</v>
      </c>
      <c r="E8" s="217">
        <v>619</v>
      </c>
      <c r="F8" s="217">
        <v>3</v>
      </c>
      <c r="G8" s="218">
        <f>SUM(B8:F8)</f>
        <v>52736</v>
      </c>
      <c r="H8" s="219">
        <f>B8/($G8-$F8)*100</f>
        <v>50.184893709821175</v>
      </c>
      <c r="I8" s="163">
        <f t="shared" ref="I8:K8" si="0">C8/($G8-$F8)*100</f>
        <v>43.261335406671343</v>
      </c>
      <c r="J8" s="163">
        <f t="shared" si="0"/>
        <v>5.3799328693607418</v>
      </c>
      <c r="K8" s="163">
        <f t="shared" si="0"/>
        <v>1.1738380141467393</v>
      </c>
      <c r="L8" s="163"/>
      <c r="M8" s="220"/>
      <c r="N8" s="71"/>
    </row>
    <row r="9" spans="1:17">
      <c r="A9" s="162">
        <f>Extra!M4</f>
        <v>2009</v>
      </c>
      <c r="B9" s="220">
        <v>30296</v>
      </c>
      <c r="C9" s="220">
        <v>19564</v>
      </c>
      <c r="D9" s="220">
        <v>2651</v>
      </c>
      <c r="E9" s="220">
        <v>506</v>
      </c>
      <c r="F9" s="220">
        <v>5</v>
      </c>
      <c r="G9" s="221">
        <f t="shared" ref="G9:G14" si="1">SUM(B9:F9)</f>
        <v>53022</v>
      </c>
      <c r="H9" s="219">
        <f t="shared" ref="H9:H14" si="2">B9/($G9-$F9)*100</f>
        <v>57.143934964256751</v>
      </c>
      <c r="I9" s="163">
        <f t="shared" ref="I9:I14" si="3">C9/($G9-$F9)*100</f>
        <v>36.901371258275645</v>
      </c>
      <c r="J9" s="163">
        <f t="shared" ref="J9:J14" si="4">D9/($G9-$F9)*100</f>
        <v>5.0002829281173966</v>
      </c>
      <c r="K9" s="163">
        <f t="shared" ref="K9:K14" si="5">E9/($G9-$F9)*100</f>
        <v>0.95441084935020837</v>
      </c>
      <c r="L9" s="163"/>
      <c r="M9" s="220"/>
      <c r="N9" s="71"/>
    </row>
    <row r="10" spans="1:17">
      <c r="A10" s="162">
        <f>Extra!M5</f>
        <v>2010</v>
      </c>
      <c r="B10" s="220">
        <v>32219</v>
      </c>
      <c r="C10" s="220">
        <v>18758</v>
      </c>
      <c r="D10" s="220">
        <v>2773</v>
      </c>
      <c r="E10" s="220">
        <v>555</v>
      </c>
      <c r="F10" s="220">
        <v>4</v>
      </c>
      <c r="G10" s="221">
        <f t="shared" si="1"/>
        <v>54309</v>
      </c>
      <c r="H10" s="219">
        <f t="shared" si="2"/>
        <v>59.32971181290857</v>
      </c>
      <c r="I10" s="163">
        <f t="shared" si="3"/>
        <v>34.541939047969798</v>
      </c>
      <c r="J10" s="163">
        <f t="shared" si="4"/>
        <v>5.1063437989135441</v>
      </c>
      <c r="K10" s="163">
        <f t="shared" si="5"/>
        <v>1.022005340208084</v>
      </c>
      <c r="L10" s="163"/>
      <c r="M10" s="220"/>
      <c r="N10" s="71"/>
    </row>
    <row r="11" spans="1:17">
      <c r="A11" s="162">
        <f>Extra!M6</f>
        <v>2011</v>
      </c>
      <c r="B11" s="220">
        <v>33595</v>
      </c>
      <c r="C11" s="220">
        <v>17430</v>
      </c>
      <c r="D11" s="220">
        <v>2460</v>
      </c>
      <c r="E11" s="220">
        <v>415</v>
      </c>
      <c r="F11" s="220">
        <v>4</v>
      </c>
      <c r="G11" s="221">
        <f t="shared" si="1"/>
        <v>53904</v>
      </c>
      <c r="H11" s="219">
        <f t="shared" si="2"/>
        <v>62.328385899814478</v>
      </c>
      <c r="I11" s="163">
        <f t="shared" si="3"/>
        <v>32.337662337662337</v>
      </c>
      <c r="J11" s="163">
        <f t="shared" si="4"/>
        <v>4.5640074211502784</v>
      </c>
      <c r="K11" s="163">
        <f t="shared" si="5"/>
        <v>0.76994434137291279</v>
      </c>
      <c r="L11" s="163"/>
      <c r="M11" s="220"/>
      <c r="N11" s="71"/>
    </row>
    <row r="12" spans="1:17">
      <c r="A12" s="162">
        <f>Extra!M7</f>
        <v>2012</v>
      </c>
      <c r="B12" s="220">
        <v>34964</v>
      </c>
      <c r="C12" s="220">
        <v>16996</v>
      </c>
      <c r="D12" s="220">
        <v>2489</v>
      </c>
      <c r="E12" s="220">
        <v>404</v>
      </c>
      <c r="F12" s="220">
        <v>5</v>
      </c>
      <c r="G12" s="221">
        <f t="shared" si="1"/>
        <v>54858</v>
      </c>
      <c r="H12" s="219">
        <f t="shared" si="2"/>
        <v>63.741272127322112</v>
      </c>
      <c r="I12" s="163">
        <f t="shared" si="3"/>
        <v>30.984631651869542</v>
      </c>
      <c r="J12" s="163">
        <f t="shared" si="4"/>
        <v>4.5375822653273294</v>
      </c>
      <c r="K12" s="163">
        <f t="shared" si="5"/>
        <v>0.73651395548101295</v>
      </c>
      <c r="L12" s="163"/>
      <c r="M12" s="220"/>
      <c r="N12" s="71"/>
    </row>
    <row r="13" spans="1:17">
      <c r="A13" s="162">
        <f>Extra!M8</f>
        <v>2013</v>
      </c>
      <c r="B13" s="220">
        <v>34582</v>
      </c>
      <c r="C13" s="220">
        <v>15762</v>
      </c>
      <c r="D13" s="220">
        <v>2269</v>
      </c>
      <c r="E13" s="220">
        <v>365</v>
      </c>
      <c r="F13" s="220">
        <v>2</v>
      </c>
      <c r="G13" s="221">
        <f t="shared" si="1"/>
        <v>52980</v>
      </c>
      <c r="H13" s="219">
        <f t="shared" si="2"/>
        <v>65.276152365132702</v>
      </c>
      <c r="I13" s="163">
        <f t="shared" si="3"/>
        <v>29.751972516893805</v>
      </c>
      <c r="J13" s="163">
        <f t="shared" si="4"/>
        <v>4.2829098871229565</v>
      </c>
      <c r="K13" s="163">
        <f t="shared" si="5"/>
        <v>0.68896523085054173</v>
      </c>
      <c r="L13" s="163"/>
      <c r="M13" s="220"/>
      <c r="N13" s="71"/>
    </row>
    <row r="14" spans="1:17">
      <c r="A14" s="176">
        <f>Extra!M9</f>
        <v>2014</v>
      </c>
      <c r="B14" s="222">
        <v>36552</v>
      </c>
      <c r="C14" s="222">
        <v>14907</v>
      </c>
      <c r="D14" s="222">
        <v>2239</v>
      </c>
      <c r="E14" s="222">
        <v>318</v>
      </c>
      <c r="F14" s="222">
        <v>4</v>
      </c>
      <c r="G14" s="223">
        <f t="shared" si="1"/>
        <v>54020</v>
      </c>
      <c r="H14" s="224">
        <f t="shared" si="2"/>
        <v>67.668838862559241</v>
      </c>
      <c r="I14" s="182">
        <f t="shared" si="3"/>
        <v>27.59737855450237</v>
      </c>
      <c r="J14" s="182">
        <f t="shared" si="4"/>
        <v>4.1450681279620847</v>
      </c>
      <c r="K14" s="182">
        <f t="shared" si="5"/>
        <v>0.58871445497630337</v>
      </c>
      <c r="L14" s="163"/>
      <c r="M14" s="220"/>
      <c r="N14" s="71"/>
    </row>
    <row r="15" spans="1:17">
      <c r="A15" s="104"/>
      <c r="L15" s="71"/>
      <c r="M15" s="71"/>
      <c r="N15" s="71"/>
    </row>
    <row r="17" spans="1:16" ht="15" customHeight="1">
      <c r="A17" s="91" t="str">
        <f>Contents!B34</f>
        <v>Table 27: Number and percentage of women registered with an LMC within the first trimester of pregnancy, by DHB of residence, 2010−2014</v>
      </c>
      <c r="B17" s="91"/>
      <c r="C17" s="91"/>
      <c r="D17" s="91"/>
      <c r="E17" s="91"/>
      <c r="F17" s="91"/>
      <c r="G17" s="91"/>
      <c r="H17" s="91"/>
      <c r="I17" s="91"/>
      <c r="J17" s="91"/>
      <c r="K17" s="91"/>
      <c r="L17" s="91"/>
      <c r="M17" s="91"/>
      <c r="N17" s="91"/>
      <c r="O17" s="91"/>
      <c r="P17" s="91"/>
    </row>
    <row r="18" spans="1:16" ht="12" customHeight="1">
      <c r="A18" s="464" t="s">
        <v>220</v>
      </c>
      <c r="B18" s="462" t="s">
        <v>91</v>
      </c>
      <c r="C18" s="462"/>
      <c r="D18" s="462"/>
      <c r="E18" s="462"/>
      <c r="F18" s="463"/>
      <c r="G18" s="475" t="s">
        <v>283</v>
      </c>
      <c r="H18" s="462"/>
      <c r="I18" s="462"/>
      <c r="J18" s="462"/>
      <c r="K18" s="463"/>
      <c r="L18" s="462" t="s">
        <v>25</v>
      </c>
      <c r="M18" s="462"/>
      <c r="N18" s="462"/>
      <c r="O18" s="462"/>
      <c r="P18" s="462"/>
    </row>
    <row r="19" spans="1:16">
      <c r="A19" s="465"/>
      <c r="B19" s="144">
        <f>Extra!O3</f>
        <v>2010</v>
      </c>
      <c r="C19" s="144">
        <f>Extra!P3</f>
        <v>2011</v>
      </c>
      <c r="D19" s="144">
        <f>Extra!Q3</f>
        <v>2012</v>
      </c>
      <c r="E19" s="144">
        <f>Extra!R3</f>
        <v>2013</v>
      </c>
      <c r="F19" s="131">
        <f>Extra!S3</f>
        <v>2014</v>
      </c>
      <c r="G19" s="132">
        <f>B19</f>
        <v>2010</v>
      </c>
      <c r="H19" s="144">
        <f t="shared" ref="H19" si="6">C19</f>
        <v>2011</v>
      </c>
      <c r="I19" s="144">
        <f t="shared" ref="I19" si="7">D19</f>
        <v>2012</v>
      </c>
      <c r="J19" s="144">
        <f t="shared" ref="J19" si="8">E19</f>
        <v>2013</v>
      </c>
      <c r="K19" s="131">
        <f t="shared" ref="K19" si="9">F19</f>
        <v>2014</v>
      </c>
      <c r="L19" s="144">
        <f t="shared" ref="L19" si="10">G19</f>
        <v>2010</v>
      </c>
      <c r="M19" s="144">
        <f t="shared" ref="M19" si="11">H19</f>
        <v>2011</v>
      </c>
      <c r="N19" s="144">
        <f t="shared" ref="N19" si="12">I19</f>
        <v>2012</v>
      </c>
      <c r="O19" s="144">
        <f t="shared" ref="O19" si="13">J19</f>
        <v>2013</v>
      </c>
      <c r="P19" s="144">
        <f t="shared" ref="P19" si="14">K19</f>
        <v>2014</v>
      </c>
    </row>
    <row r="20" spans="1:16">
      <c r="A20" s="92" t="s">
        <v>61</v>
      </c>
      <c r="B20" s="92">
        <v>875</v>
      </c>
      <c r="C20" s="92">
        <v>989</v>
      </c>
      <c r="D20" s="92">
        <v>1134</v>
      </c>
      <c r="E20" s="92">
        <v>1136</v>
      </c>
      <c r="F20" s="93">
        <v>1179</v>
      </c>
      <c r="G20" s="94">
        <f>B20/L20*100</f>
        <v>35.641547861507128</v>
      </c>
      <c r="H20" s="95">
        <f t="shared" ref="H20:H39" si="15">C20/M20*100</f>
        <v>43.056160208968222</v>
      </c>
      <c r="I20" s="95">
        <f t="shared" ref="I20:I39" si="16">D20/N20*100</f>
        <v>49.476439790575917</v>
      </c>
      <c r="J20" s="95">
        <f t="shared" ref="J20:J39" si="17">E20/O20*100</f>
        <v>53.509185115402737</v>
      </c>
      <c r="K20" s="96">
        <f t="shared" ref="K20:K39" si="18">F20/P20*100</f>
        <v>56.06276747503567</v>
      </c>
      <c r="L20" s="92">
        <v>2455</v>
      </c>
      <c r="M20" s="92">
        <v>2297</v>
      </c>
      <c r="N20" s="92">
        <v>2292</v>
      </c>
      <c r="O20" s="92">
        <v>2123</v>
      </c>
      <c r="P20" s="92">
        <v>2103</v>
      </c>
    </row>
    <row r="21" spans="1:16">
      <c r="A21" s="92" t="s">
        <v>62</v>
      </c>
      <c r="B21" s="92">
        <v>4302</v>
      </c>
      <c r="C21" s="92">
        <v>4762</v>
      </c>
      <c r="D21" s="92">
        <v>4891</v>
      </c>
      <c r="E21" s="92">
        <v>4898</v>
      </c>
      <c r="F21" s="93">
        <v>5168</v>
      </c>
      <c r="G21" s="94">
        <f t="shared" ref="G21:G39" si="19">B21/L21*100</f>
        <v>54.379977246871448</v>
      </c>
      <c r="H21" s="95">
        <f t="shared" si="15"/>
        <v>60.408473931244458</v>
      </c>
      <c r="I21" s="95">
        <f t="shared" si="16"/>
        <v>61.359929745326816</v>
      </c>
      <c r="J21" s="95">
        <f t="shared" si="17"/>
        <v>63.950907429168304</v>
      </c>
      <c r="K21" s="96">
        <f t="shared" si="18"/>
        <v>65.800865800865807</v>
      </c>
      <c r="L21" s="92">
        <v>7911</v>
      </c>
      <c r="M21" s="92">
        <v>7883</v>
      </c>
      <c r="N21" s="92">
        <v>7971</v>
      </c>
      <c r="O21" s="92">
        <v>7659</v>
      </c>
      <c r="P21" s="92">
        <v>7854</v>
      </c>
    </row>
    <row r="22" spans="1:16">
      <c r="A22" s="92" t="s">
        <v>63</v>
      </c>
      <c r="B22" s="92">
        <v>3071</v>
      </c>
      <c r="C22" s="92">
        <v>3164</v>
      </c>
      <c r="D22" s="92">
        <v>3258</v>
      </c>
      <c r="E22" s="92">
        <v>3092</v>
      </c>
      <c r="F22" s="93">
        <v>3275</v>
      </c>
      <c r="G22" s="94">
        <f t="shared" si="19"/>
        <v>45.543526620198726</v>
      </c>
      <c r="H22" s="95">
        <f t="shared" si="15"/>
        <v>48.342245989304814</v>
      </c>
      <c r="I22" s="95">
        <f t="shared" si="16"/>
        <v>48.56163362647191</v>
      </c>
      <c r="J22" s="95">
        <f t="shared" si="17"/>
        <v>49.543342413074825</v>
      </c>
      <c r="K22" s="96">
        <f t="shared" si="18"/>
        <v>52.000635122261038</v>
      </c>
      <c r="L22" s="92">
        <v>6743</v>
      </c>
      <c r="M22" s="92">
        <v>6545</v>
      </c>
      <c r="N22" s="92">
        <v>6709</v>
      </c>
      <c r="O22" s="92">
        <v>6241</v>
      </c>
      <c r="P22" s="92">
        <v>6298</v>
      </c>
    </row>
    <row r="23" spans="1:16">
      <c r="A23" s="92" t="s">
        <v>64</v>
      </c>
      <c r="B23" s="92">
        <v>2429</v>
      </c>
      <c r="C23" s="92">
        <v>2586</v>
      </c>
      <c r="D23" s="92">
        <v>2737</v>
      </c>
      <c r="E23" s="92">
        <v>2725</v>
      </c>
      <c r="F23" s="93">
        <v>3293</v>
      </c>
      <c r="G23" s="94">
        <f t="shared" si="19"/>
        <v>27.728310502283104</v>
      </c>
      <c r="H23" s="95">
        <f t="shared" si="15"/>
        <v>29.594872968642711</v>
      </c>
      <c r="I23" s="95">
        <f t="shared" si="16"/>
        <v>31.208665906499427</v>
      </c>
      <c r="J23" s="95">
        <f t="shared" si="17"/>
        <v>33.370071026206219</v>
      </c>
      <c r="K23" s="96">
        <f t="shared" si="18"/>
        <v>39.736937371787135</v>
      </c>
      <c r="L23" s="92">
        <v>8760</v>
      </c>
      <c r="M23" s="92">
        <v>8738</v>
      </c>
      <c r="N23" s="92">
        <v>8770</v>
      </c>
      <c r="O23" s="92">
        <v>8166</v>
      </c>
      <c r="P23" s="92">
        <v>8287</v>
      </c>
    </row>
    <row r="24" spans="1:16">
      <c r="A24" s="92" t="s">
        <v>65</v>
      </c>
      <c r="B24" s="92">
        <v>3220</v>
      </c>
      <c r="C24" s="92">
        <v>3342</v>
      </c>
      <c r="D24" s="92">
        <v>3463</v>
      </c>
      <c r="E24" s="92">
        <v>3423</v>
      </c>
      <c r="F24" s="93">
        <v>3617</v>
      </c>
      <c r="G24" s="94">
        <f t="shared" si="19"/>
        <v>57.33618233618234</v>
      </c>
      <c r="H24" s="95">
        <f t="shared" si="15"/>
        <v>62.061281337047362</v>
      </c>
      <c r="I24" s="95">
        <f t="shared" si="16"/>
        <v>63.10131195335277</v>
      </c>
      <c r="J24" s="95">
        <f t="shared" si="17"/>
        <v>65.474368783473608</v>
      </c>
      <c r="K24" s="96">
        <f t="shared" si="18"/>
        <v>68.72506175185255</v>
      </c>
      <c r="L24" s="92">
        <v>5616</v>
      </c>
      <c r="M24" s="92">
        <v>5385</v>
      </c>
      <c r="N24" s="92">
        <v>5488</v>
      </c>
      <c r="O24" s="92">
        <v>5228</v>
      </c>
      <c r="P24" s="92">
        <v>5263</v>
      </c>
    </row>
    <row r="25" spans="1:16">
      <c r="A25" s="92" t="s">
        <v>66</v>
      </c>
      <c r="B25" s="92">
        <v>619</v>
      </c>
      <c r="C25" s="92">
        <v>713</v>
      </c>
      <c r="D25" s="92">
        <v>754</v>
      </c>
      <c r="E25" s="92">
        <v>776</v>
      </c>
      <c r="F25" s="93">
        <v>771</v>
      </c>
      <c r="G25" s="94">
        <f t="shared" si="19"/>
        <v>38.375697458152516</v>
      </c>
      <c r="H25" s="95">
        <f t="shared" si="15"/>
        <v>44.87098804279421</v>
      </c>
      <c r="I25" s="95">
        <f t="shared" si="16"/>
        <v>48.333333333333336</v>
      </c>
      <c r="J25" s="95">
        <f t="shared" si="17"/>
        <v>54.647887323943664</v>
      </c>
      <c r="K25" s="96">
        <f t="shared" si="18"/>
        <v>55.627705627705623</v>
      </c>
      <c r="L25" s="92">
        <v>1613</v>
      </c>
      <c r="M25" s="92">
        <v>1589</v>
      </c>
      <c r="N25" s="92">
        <v>1560</v>
      </c>
      <c r="O25" s="92">
        <v>1420</v>
      </c>
      <c r="P25" s="92">
        <v>1386</v>
      </c>
    </row>
    <row r="26" spans="1:16">
      <c r="A26" s="92" t="s">
        <v>67</v>
      </c>
      <c r="B26" s="92">
        <v>1898</v>
      </c>
      <c r="C26" s="92">
        <v>1927</v>
      </c>
      <c r="D26" s="92">
        <v>2024</v>
      </c>
      <c r="E26" s="92">
        <v>1981</v>
      </c>
      <c r="F26" s="93">
        <v>2002</v>
      </c>
      <c r="G26" s="94">
        <f t="shared" si="19"/>
        <v>62.993693992698304</v>
      </c>
      <c r="H26" s="95">
        <f t="shared" si="15"/>
        <v>67.354072002796229</v>
      </c>
      <c r="I26" s="95">
        <f t="shared" si="16"/>
        <v>68.148148148148152</v>
      </c>
      <c r="J26" s="95">
        <f t="shared" si="17"/>
        <v>71.879535558780844</v>
      </c>
      <c r="K26" s="96">
        <f t="shared" si="18"/>
        <v>71.730562522393399</v>
      </c>
      <c r="L26" s="92">
        <v>3013</v>
      </c>
      <c r="M26" s="92">
        <v>2861</v>
      </c>
      <c r="N26" s="92">
        <v>2970</v>
      </c>
      <c r="O26" s="92">
        <v>2756</v>
      </c>
      <c r="P26" s="92">
        <v>2791</v>
      </c>
    </row>
    <row r="27" spans="1:16">
      <c r="A27" s="92" t="s">
        <v>68</v>
      </c>
      <c r="B27" s="92">
        <v>304</v>
      </c>
      <c r="C27" s="92">
        <v>313</v>
      </c>
      <c r="D27" s="92">
        <v>300</v>
      </c>
      <c r="E27" s="92">
        <v>325</v>
      </c>
      <c r="F27" s="93">
        <v>370</v>
      </c>
      <c r="G27" s="94">
        <f t="shared" si="19"/>
        <v>39.480519480519483</v>
      </c>
      <c r="H27" s="95">
        <f t="shared" si="15"/>
        <v>42.06989247311828</v>
      </c>
      <c r="I27" s="95">
        <f t="shared" si="16"/>
        <v>40.816326530612244</v>
      </c>
      <c r="J27" s="95">
        <f t="shared" si="17"/>
        <v>45.839210155148095</v>
      </c>
      <c r="K27" s="96">
        <f t="shared" si="18"/>
        <v>53.314121037463977</v>
      </c>
      <c r="L27" s="92">
        <v>770</v>
      </c>
      <c r="M27" s="92">
        <v>744</v>
      </c>
      <c r="N27" s="92">
        <v>735</v>
      </c>
      <c r="O27" s="92">
        <v>709</v>
      </c>
      <c r="P27" s="92">
        <v>694</v>
      </c>
    </row>
    <row r="28" spans="1:16">
      <c r="A28" s="92" t="s">
        <v>69</v>
      </c>
      <c r="B28" s="92">
        <v>1147</v>
      </c>
      <c r="C28" s="92">
        <v>1183</v>
      </c>
      <c r="D28" s="92">
        <v>1296</v>
      </c>
      <c r="E28" s="92">
        <v>1270</v>
      </c>
      <c r="F28" s="93">
        <v>1288</v>
      </c>
      <c r="G28" s="94">
        <f t="shared" si="19"/>
        <v>48.787749893662266</v>
      </c>
      <c r="H28" s="95">
        <f t="shared" si="15"/>
        <v>52.345132743362832</v>
      </c>
      <c r="I28" s="95">
        <f t="shared" si="16"/>
        <v>57.345132743362839</v>
      </c>
      <c r="J28" s="95">
        <f t="shared" si="17"/>
        <v>58.850787766450416</v>
      </c>
      <c r="K28" s="96">
        <f t="shared" si="18"/>
        <v>62.042389210019266</v>
      </c>
      <c r="L28" s="92">
        <v>2351</v>
      </c>
      <c r="M28" s="92">
        <v>2260</v>
      </c>
      <c r="N28" s="92">
        <v>2260</v>
      </c>
      <c r="O28" s="92">
        <v>2158</v>
      </c>
      <c r="P28" s="92">
        <v>2076</v>
      </c>
    </row>
    <row r="29" spans="1:16">
      <c r="A29" s="92" t="s">
        <v>70</v>
      </c>
      <c r="B29" s="92">
        <v>1116</v>
      </c>
      <c r="C29" s="92">
        <v>1073</v>
      </c>
      <c r="D29" s="92">
        <v>1126</v>
      </c>
      <c r="E29" s="92">
        <v>1112</v>
      </c>
      <c r="F29" s="93">
        <v>1158</v>
      </c>
      <c r="G29" s="94">
        <f t="shared" si="19"/>
        <v>70.144563167818987</v>
      </c>
      <c r="H29" s="95">
        <f t="shared" si="15"/>
        <v>68.518518518518519</v>
      </c>
      <c r="I29" s="95">
        <f t="shared" si="16"/>
        <v>72.318561335902373</v>
      </c>
      <c r="J29" s="95">
        <f t="shared" si="17"/>
        <v>73.109796186719265</v>
      </c>
      <c r="K29" s="96">
        <f t="shared" si="18"/>
        <v>76.234364713627386</v>
      </c>
      <c r="L29" s="92">
        <v>1591</v>
      </c>
      <c r="M29" s="92">
        <v>1566</v>
      </c>
      <c r="N29" s="92">
        <v>1557</v>
      </c>
      <c r="O29" s="92">
        <v>1521</v>
      </c>
      <c r="P29" s="92">
        <v>1519</v>
      </c>
    </row>
    <row r="30" spans="1:16">
      <c r="A30" s="92" t="s">
        <v>71</v>
      </c>
      <c r="B30" s="92">
        <v>1420</v>
      </c>
      <c r="C30" s="92">
        <v>1469</v>
      </c>
      <c r="D30" s="92">
        <v>1408</v>
      </c>
      <c r="E30" s="92">
        <v>1451</v>
      </c>
      <c r="F30" s="93">
        <v>1489</v>
      </c>
      <c r="G30" s="94">
        <f t="shared" si="19"/>
        <v>60.606060606060609</v>
      </c>
      <c r="H30" s="95">
        <f t="shared" si="15"/>
        <v>63.952982150631257</v>
      </c>
      <c r="I30" s="95">
        <f t="shared" si="16"/>
        <v>65.488372093023244</v>
      </c>
      <c r="J30" s="95">
        <f t="shared" si="17"/>
        <v>68.443396226415103</v>
      </c>
      <c r="K30" s="96">
        <f t="shared" si="18"/>
        <v>71.175908221797329</v>
      </c>
      <c r="L30" s="92">
        <v>2343</v>
      </c>
      <c r="M30" s="92">
        <v>2297</v>
      </c>
      <c r="N30" s="92">
        <v>2150</v>
      </c>
      <c r="O30" s="92">
        <v>2120</v>
      </c>
      <c r="P30" s="92">
        <v>2092</v>
      </c>
    </row>
    <row r="31" spans="1:16">
      <c r="A31" s="92" t="s">
        <v>72</v>
      </c>
      <c r="B31" s="92">
        <v>322</v>
      </c>
      <c r="C31" s="92">
        <v>373</v>
      </c>
      <c r="D31" s="92">
        <v>480</v>
      </c>
      <c r="E31" s="92">
        <v>455</v>
      </c>
      <c r="F31" s="93">
        <v>523</v>
      </c>
      <c r="G31" s="94">
        <f t="shared" si="19"/>
        <v>36.058230683090706</v>
      </c>
      <c r="H31" s="95">
        <f t="shared" si="15"/>
        <v>44.939759036144579</v>
      </c>
      <c r="I31" s="95">
        <f t="shared" si="16"/>
        <v>54.982817869415811</v>
      </c>
      <c r="J31" s="95">
        <f t="shared" si="17"/>
        <v>55.151515151515149</v>
      </c>
      <c r="K31" s="96">
        <f t="shared" si="18"/>
        <v>64.093137254901961</v>
      </c>
      <c r="L31" s="92">
        <v>893</v>
      </c>
      <c r="M31" s="92">
        <v>830</v>
      </c>
      <c r="N31" s="92">
        <v>873</v>
      </c>
      <c r="O31" s="92">
        <v>825</v>
      </c>
      <c r="P31" s="92">
        <v>816</v>
      </c>
    </row>
    <row r="32" spans="1:16">
      <c r="A32" s="92" t="s">
        <v>73</v>
      </c>
      <c r="B32" s="92">
        <v>2050</v>
      </c>
      <c r="C32" s="92">
        <v>2107</v>
      </c>
      <c r="D32" s="92">
        <v>2220</v>
      </c>
      <c r="E32" s="92">
        <v>2181</v>
      </c>
      <c r="F32" s="93">
        <v>2247</v>
      </c>
      <c r="G32" s="94">
        <f t="shared" si="19"/>
        <v>51.559356136820924</v>
      </c>
      <c r="H32" s="95">
        <f t="shared" si="15"/>
        <v>54.557224236147071</v>
      </c>
      <c r="I32" s="95">
        <f t="shared" si="16"/>
        <v>57.34952208731594</v>
      </c>
      <c r="J32" s="95">
        <f t="shared" si="17"/>
        <v>60.132340777502066</v>
      </c>
      <c r="K32" s="96">
        <f t="shared" si="18"/>
        <v>63.744680851063826</v>
      </c>
      <c r="L32" s="92">
        <v>3976</v>
      </c>
      <c r="M32" s="92">
        <v>3862</v>
      </c>
      <c r="N32" s="92">
        <v>3871</v>
      </c>
      <c r="O32" s="92">
        <v>3627</v>
      </c>
      <c r="P32" s="92">
        <v>3525</v>
      </c>
    </row>
    <row r="33" spans="1:16">
      <c r="A33" s="92" t="s">
        <v>74</v>
      </c>
      <c r="B33" s="92">
        <v>1005</v>
      </c>
      <c r="C33" s="92">
        <v>1003</v>
      </c>
      <c r="D33" s="92">
        <v>1080</v>
      </c>
      <c r="E33" s="92">
        <v>979</v>
      </c>
      <c r="F33" s="93">
        <v>1109</v>
      </c>
      <c r="G33" s="94">
        <f t="shared" si="19"/>
        <v>46.614100185528756</v>
      </c>
      <c r="H33" s="95">
        <f t="shared" si="15"/>
        <v>48.855333658061376</v>
      </c>
      <c r="I33" s="95">
        <f t="shared" si="16"/>
        <v>53.919121318022967</v>
      </c>
      <c r="J33" s="95">
        <f t="shared" si="17"/>
        <v>51.202928870292887</v>
      </c>
      <c r="K33" s="96">
        <f t="shared" si="18"/>
        <v>59.784366576819401</v>
      </c>
      <c r="L33" s="92">
        <v>2156</v>
      </c>
      <c r="M33" s="92">
        <v>2053</v>
      </c>
      <c r="N33" s="92">
        <v>2003</v>
      </c>
      <c r="O33" s="92">
        <v>1912</v>
      </c>
      <c r="P33" s="92">
        <v>1855</v>
      </c>
    </row>
    <row r="34" spans="1:16">
      <c r="A34" s="92" t="s">
        <v>75</v>
      </c>
      <c r="B34" s="92">
        <v>305</v>
      </c>
      <c r="C34" s="92">
        <v>317</v>
      </c>
      <c r="D34" s="92">
        <v>312</v>
      </c>
      <c r="E34" s="92">
        <v>196</v>
      </c>
      <c r="F34" s="93">
        <v>262</v>
      </c>
      <c r="G34" s="94">
        <f t="shared" si="19"/>
        <v>56.481481481481474</v>
      </c>
      <c r="H34" s="95">
        <f t="shared" si="15"/>
        <v>59.811320754716981</v>
      </c>
      <c r="I34" s="95">
        <f t="shared" si="16"/>
        <v>61.417322834645674</v>
      </c>
      <c r="J34" s="95">
        <f t="shared" si="17"/>
        <v>39.121756487025948</v>
      </c>
      <c r="K34" s="96">
        <f t="shared" si="18"/>
        <v>55.391120507399584</v>
      </c>
      <c r="L34" s="92">
        <v>540</v>
      </c>
      <c r="M34" s="92">
        <v>530</v>
      </c>
      <c r="N34" s="92">
        <v>508</v>
      </c>
      <c r="O34" s="92">
        <v>501</v>
      </c>
      <c r="P34" s="92">
        <v>473</v>
      </c>
    </row>
    <row r="35" spans="1:16">
      <c r="A35" s="92" t="s">
        <v>76</v>
      </c>
      <c r="B35" s="92">
        <v>938</v>
      </c>
      <c r="C35" s="92">
        <v>1024</v>
      </c>
      <c r="D35" s="92">
        <v>977</v>
      </c>
      <c r="E35" s="92">
        <v>1044</v>
      </c>
      <c r="F35" s="93">
        <v>1017</v>
      </c>
      <c r="G35" s="94">
        <f t="shared" si="19"/>
        <v>55.111633372502936</v>
      </c>
      <c r="H35" s="95">
        <f t="shared" si="15"/>
        <v>62.211421628189548</v>
      </c>
      <c r="I35" s="95">
        <f t="shared" si="16"/>
        <v>63.89797253106606</v>
      </c>
      <c r="J35" s="95">
        <f t="shared" si="17"/>
        <v>67.354838709677423</v>
      </c>
      <c r="K35" s="96">
        <f t="shared" si="18"/>
        <v>71.619718309859167</v>
      </c>
      <c r="L35" s="92">
        <v>1702</v>
      </c>
      <c r="M35" s="92">
        <v>1646</v>
      </c>
      <c r="N35" s="92">
        <v>1529</v>
      </c>
      <c r="O35" s="92">
        <v>1550</v>
      </c>
      <c r="P35" s="92">
        <v>1420</v>
      </c>
    </row>
    <row r="36" spans="1:16">
      <c r="A36" s="92" t="s">
        <v>77</v>
      </c>
      <c r="B36" s="92">
        <v>58</v>
      </c>
      <c r="C36" s="92">
        <v>61</v>
      </c>
      <c r="D36" s="92">
        <v>74</v>
      </c>
      <c r="E36" s="92">
        <v>59</v>
      </c>
      <c r="F36" s="93">
        <v>97</v>
      </c>
      <c r="G36" s="94">
        <f t="shared" si="19"/>
        <v>14.180929095354522</v>
      </c>
      <c r="H36" s="95">
        <f t="shared" si="15"/>
        <v>15.06172839506173</v>
      </c>
      <c r="I36" s="95">
        <f t="shared" si="16"/>
        <v>18.092909535452321</v>
      </c>
      <c r="J36" s="95">
        <f t="shared" si="17"/>
        <v>15.775401069518717</v>
      </c>
      <c r="K36" s="96">
        <f t="shared" si="18"/>
        <v>27.714285714285715</v>
      </c>
      <c r="L36" s="92">
        <v>409</v>
      </c>
      <c r="M36" s="92">
        <v>405</v>
      </c>
      <c r="N36" s="92">
        <v>409</v>
      </c>
      <c r="O36" s="92">
        <v>374</v>
      </c>
      <c r="P36" s="92">
        <v>350</v>
      </c>
    </row>
    <row r="37" spans="1:16">
      <c r="A37" s="92" t="s">
        <v>78</v>
      </c>
      <c r="B37" s="92">
        <v>4465</v>
      </c>
      <c r="C37" s="92">
        <v>4294</v>
      </c>
      <c r="D37" s="92">
        <v>4404</v>
      </c>
      <c r="E37" s="92">
        <v>4370</v>
      </c>
      <c r="F37" s="93">
        <v>4596</v>
      </c>
      <c r="G37" s="94">
        <f t="shared" si="19"/>
        <v>67.021915340738516</v>
      </c>
      <c r="H37" s="95">
        <f t="shared" si="15"/>
        <v>70.834708017156061</v>
      </c>
      <c r="I37" s="95">
        <f t="shared" si="16"/>
        <v>73.559378653749803</v>
      </c>
      <c r="J37" s="95">
        <f t="shared" si="17"/>
        <v>74.995709627595673</v>
      </c>
      <c r="K37" s="96">
        <f t="shared" si="18"/>
        <v>76.574475174941682</v>
      </c>
      <c r="L37" s="92">
        <v>6662</v>
      </c>
      <c r="M37" s="92">
        <v>6062</v>
      </c>
      <c r="N37" s="92">
        <v>5987</v>
      </c>
      <c r="O37" s="92">
        <v>5827</v>
      </c>
      <c r="P37" s="92">
        <v>6002</v>
      </c>
    </row>
    <row r="38" spans="1:16">
      <c r="A38" s="92" t="s">
        <v>79</v>
      </c>
      <c r="B38" s="92">
        <v>221</v>
      </c>
      <c r="C38" s="92">
        <v>245</v>
      </c>
      <c r="D38" s="92">
        <v>343</v>
      </c>
      <c r="E38" s="92">
        <v>365</v>
      </c>
      <c r="F38" s="93">
        <v>411</v>
      </c>
      <c r="G38" s="94">
        <f t="shared" si="19"/>
        <v>33.034379671150973</v>
      </c>
      <c r="H38" s="95">
        <f t="shared" si="15"/>
        <v>42.832167832167833</v>
      </c>
      <c r="I38" s="95">
        <f t="shared" si="16"/>
        <v>52.932098765432102</v>
      </c>
      <c r="J38" s="95">
        <f t="shared" si="17"/>
        <v>57.120500782472618</v>
      </c>
      <c r="K38" s="96">
        <f t="shared" si="18"/>
        <v>62.940275650842267</v>
      </c>
      <c r="L38" s="92">
        <v>669</v>
      </c>
      <c r="M38" s="92">
        <v>572</v>
      </c>
      <c r="N38" s="92">
        <v>648</v>
      </c>
      <c r="O38" s="92">
        <v>639</v>
      </c>
      <c r="P38" s="92">
        <v>653</v>
      </c>
    </row>
    <row r="39" spans="1:16">
      <c r="A39" s="92" t="s">
        <v>80</v>
      </c>
      <c r="B39" s="92">
        <v>2353</v>
      </c>
      <c r="C39" s="92">
        <v>2543</v>
      </c>
      <c r="D39" s="92">
        <v>2579</v>
      </c>
      <c r="E39" s="92">
        <v>2609</v>
      </c>
      <c r="F39" s="93">
        <v>2483</v>
      </c>
      <c r="G39" s="94">
        <f t="shared" si="19"/>
        <v>63.888134672821074</v>
      </c>
      <c r="H39" s="95">
        <f t="shared" si="15"/>
        <v>69.253812636165577</v>
      </c>
      <c r="I39" s="95">
        <f t="shared" si="16"/>
        <v>71.758486366165826</v>
      </c>
      <c r="J39" s="95">
        <f t="shared" si="17"/>
        <v>75.667053364269137</v>
      </c>
      <c r="K39" s="96">
        <f t="shared" si="18"/>
        <v>75.402368660795631</v>
      </c>
      <c r="L39" s="92">
        <v>3683</v>
      </c>
      <c r="M39" s="92">
        <v>3672</v>
      </c>
      <c r="N39" s="92">
        <v>3594</v>
      </c>
      <c r="O39" s="92">
        <v>3448</v>
      </c>
      <c r="P39" s="92">
        <v>3293</v>
      </c>
    </row>
    <row r="40" spans="1:16">
      <c r="A40" s="92" t="s">
        <v>48</v>
      </c>
      <c r="B40" s="92">
        <v>101</v>
      </c>
      <c r="C40" s="92">
        <v>107</v>
      </c>
      <c r="D40" s="92">
        <v>104</v>
      </c>
      <c r="E40" s="92">
        <v>135</v>
      </c>
      <c r="F40" s="93">
        <v>197</v>
      </c>
      <c r="G40" s="192" t="s">
        <v>81</v>
      </c>
      <c r="H40" s="193" t="s">
        <v>81</v>
      </c>
      <c r="I40" s="193" t="s">
        <v>81</v>
      </c>
      <c r="J40" s="193" t="s">
        <v>81</v>
      </c>
      <c r="K40" s="194" t="s">
        <v>81</v>
      </c>
      <c r="L40" s="193">
        <v>606</v>
      </c>
      <c r="M40" s="193">
        <v>512</v>
      </c>
      <c r="N40" s="193">
        <v>449</v>
      </c>
      <c r="O40" s="193">
        <v>423</v>
      </c>
      <c r="P40" s="193">
        <v>443</v>
      </c>
    </row>
    <row r="41" spans="1:16">
      <c r="A41" s="157" t="s">
        <v>41</v>
      </c>
      <c r="B41" s="157">
        <v>32219</v>
      </c>
      <c r="C41" s="157">
        <v>33595</v>
      </c>
      <c r="D41" s="157">
        <v>34964</v>
      </c>
      <c r="E41" s="157">
        <v>34582</v>
      </c>
      <c r="F41" s="156">
        <v>36552</v>
      </c>
      <c r="G41" s="201">
        <f t="shared" ref="G41" si="20">B41/L41*100</f>
        <v>49.981384381496078</v>
      </c>
      <c r="H41" s="196">
        <f t="shared" ref="H41" si="21">C41/M41*100</f>
        <v>53.916769648044429</v>
      </c>
      <c r="I41" s="196">
        <f t="shared" ref="I41" si="22">D41/N41*100</f>
        <v>56.092278568334585</v>
      </c>
      <c r="J41" s="196">
        <f t="shared" ref="J41" si="23">E41/O41*100</f>
        <v>58.388910463133371</v>
      </c>
      <c r="K41" s="197">
        <f t="shared" ref="K41" si="24">F41/P41*100</f>
        <v>61.750544827935741</v>
      </c>
      <c r="L41" s="157">
        <v>64462</v>
      </c>
      <c r="M41" s="157">
        <v>62309</v>
      </c>
      <c r="N41" s="157">
        <v>62333</v>
      </c>
      <c r="O41" s="157">
        <v>59227</v>
      </c>
      <c r="P41" s="157">
        <v>59193</v>
      </c>
    </row>
    <row r="44" spans="1:16" ht="15" customHeight="1">
      <c r="A44" s="91" t="str">
        <f>Contents!B35</f>
        <v>Table 28: Number and percentage of women registered with an LMC, by trimester of registration, age group, ethnic group and neighbourhood deprivation quintile, 2014</v>
      </c>
      <c r="B44" s="91"/>
      <c r="C44" s="91"/>
      <c r="D44" s="91"/>
      <c r="E44" s="91"/>
      <c r="F44" s="91"/>
      <c r="G44" s="91"/>
      <c r="H44" s="91"/>
      <c r="I44" s="91"/>
      <c r="J44" s="91"/>
      <c r="K44" s="91"/>
      <c r="L44" s="91"/>
      <c r="M44" s="91"/>
      <c r="N44" s="91"/>
      <c r="O44" s="91"/>
      <c r="P44" s="91"/>
    </row>
    <row r="45" spans="1:16" ht="12" customHeight="1">
      <c r="A45" s="464" t="s">
        <v>56</v>
      </c>
      <c r="B45" s="462" t="s">
        <v>284</v>
      </c>
      <c r="C45" s="462"/>
      <c r="D45" s="462"/>
      <c r="E45" s="462"/>
      <c r="F45" s="462"/>
      <c r="G45" s="462"/>
      <c r="H45" s="475" t="s">
        <v>285</v>
      </c>
      <c r="I45" s="462"/>
      <c r="J45" s="462"/>
      <c r="K45" s="463"/>
      <c r="L45" s="462" t="s">
        <v>25</v>
      </c>
      <c r="N45" s="71"/>
    </row>
    <row r="46" spans="1:16">
      <c r="A46" s="465"/>
      <c r="B46" s="130" t="s">
        <v>87</v>
      </c>
      <c r="C46" s="130" t="s">
        <v>88</v>
      </c>
      <c r="D46" s="130" t="s">
        <v>89</v>
      </c>
      <c r="E46" s="130" t="s">
        <v>90</v>
      </c>
      <c r="F46" s="130" t="s">
        <v>48</v>
      </c>
      <c r="G46" s="130" t="s">
        <v>41</v>
      </c>
      <c r="H46" s="132" t="str">
        <f>B46</f>
        <v>Trimester 1</v>
      </c>
      <c r="I46" s="130" t="str">
        <f t="shared" ref="I46" si="25">C46</f>
        <v>Trimester 2</v>
      </c>
      <c r="J46" s="130" t="str">
        <f t="shared" ref="J46" si="26">D46</f>
        <v>Trimester 3</v>
      </c>
      <c r="K46" s="131" t="str">
        <f t="shared" ref="K46" si="27">E46</f>
        <v>Postnatal</v>
      </c>
      <c r="L46" s="489"/>
      <c r="N46" s="71"/>
    </row>
    <row r="47" spans="1:16">
      <c r="A47" s="134" t="s">
        <v>237</v>
      </c>
      <c r="B47" s="134"/>
      <c r="C47" s="134"/>
      <c r="D47" s="134"/>
      <c r="E47" s="134"/>
      <c r="F47" s="134"/>
      <c r="G47" s="134"/>
      <c r="H47" s="34"/>
      <c r="I47" s="34"/>
      <c r="J47" s="34"/>
      <c r="K47" s="34"/>
      <c r="L47" s="134"/>
      <c r="N47" s="71"/>
    </row>
    <row r="48" spans="1:16" ht="12.75">
      <c r="A48" s="90" t="s">
        <v>41</v>
      </c>
      <c r="B48" s="92">
        <v>36552</v>
      </c>
      <c r="C48" s="92">
        <v>14907</v>
      </c>
      <c r="D48" s="92">
        <v>2239</v>
      </c>
      <c r="E48" s="92">
        <v>318</v>
      </c>
      <c r="F48" s="92">
        <v>4</v>
      </c>
      <c r="G48" s="93">
        <v>54020</v>
      </c>
      <c r="H48" s="259">
        <f>B48/($L48)*100</f>
        <v>61.750544827935741</v>
      </c>
      <c r="I48" s="259">
        <f>C48/($L48)*100</f>
        <v>25.183721048096903</v>
      </c>
      <c r="J48" s="259">
        <f>D48/($L48)*100</f>
        <v>3.7825418546111869</v>
      </c>
      <c r="K48" s="259">
        <f>E48/($L48)*100</f>
        <v>0.53722568546956573</v>
      </c>
      <c r="L48" s="155">
        <f>Dep!H40</f>
        <v>59193</v>
      </c>
      <c r="N48" s="71"/>
    </row>
    <row r="49" spans="1:14">
      <c r="A49" s="134" t="str">
        <f>Extra!B2</f>
        <v>Age group (years)</v>
      </c>
      <c r="B49" s="134"/>
      <c r="C49" s="134"/>
      <c r="D49" s="134"/>
      <c r="E49" s="134"/>
      <c r="F49" s="134"/>
      <c r="G49" s="134"/>
      <c r="H49" s="230"/>
      <c r="I49" s="230"/>
      <c r="J49" s="230"/>
      <c r="K49" s="230"/>
      <c r="L49" s="134"/>
      <c r="N49" s="71"/>
    </row>
    <row r="50" spans="1:14">
      <c r="A50" s="160" t="str">
        <f>Extra!B3</f>
        <v xml:space="preserve"> &lt;20</v>
      </c>
      <c r="B50" s="92">
        <v>1308</v>
      </c>
      <c r="C50" s="92">
        <v>1147</v>
      </c>
      <c r="D50" s="92">
        <v>198</v>
      </c>
      <c r="E50" s="92">
        <v>13</v>
      </c>
      <c r="F50" s="92">
        <v>0</v>
      </c>
      <c r="G50" s="93">
        <v>13113</v>
      </c>
      <c r="H50" s="259">
        <f t="shared" ref="H50:K55" si="28">B50/($L50)*100</f>
        <v>43.311258278145701</v>
      </c>
      <c r="I50" s="259">
        <f t="shared" si="28"/>
        <v>37.980132450331126</v>
      </c>
      <c r="J50" s="259">
        <f t="shared" si="28"/>
        <v>6.5562913907284761</v>
      </c>
      <c r="K50" s="259">
        <f t="shared" si="28"/>
        <v>0.43046357615894038</v>
      </c>
      <c r="L50" s="155">
        <f>Dep!H42</f>
        <v>3020</v>
      </c>
      <c r="N50" s="71"/>
    </row>
    <row r="51" spans="1:14">
      <c r="A51" s="160" t="str">
        <f>Extra!B4</f>
        <v>20−24</v>
      </c>
      <c r="B51" s="92">
        <v>5503</v>
      </c>
      <c r="C51" s="92">
        <v>3265</v>
      </c>
      <c r="D51" s="92">
        <v>530</v>
      </c>
      <c r="E51" s="92">
        <v>64</v>
      </c>
      <c r="F51" s="92">
        <v>0</v>
      </c>
      <c r="G51" s="93">
        <v>4655</v>
      </c>
      <c r="H51" s="259">
        <f t="shared" si="28"/>
        <v>53.005201309959546</v>
      </c>
      <c r="I51" s="259">
        <f t="shared" si="28"/>
        <v>31.448661144288192</v>
      </c>
      <c r="J51" s="259">
        <f t="shared" si="28"/>
        <v>5.1049894047389719</v>
      </c>
      <c r="K51" s="259">
        <f t="shared" si="28"/>
        <v>0.61645155076093239</v>
      </c>
      <c r="L51" s="155">
        <f>Dep!H43</f>
        <v>10382</v>
      </c>
      <c r="N51" s="71"/>
    </row>
    <row r="52" spans="1:14">
      <c r="A52" s="160" t="str">
        <f>Extra!B5</f>
        <v>25−29</v>
      </c>
      <c r="B52" s="92">
        <v>9862</v>
      </c>
      <c r="C52" s="92">
        <v>3913</v>
      </c>
      <c r="D52" s="92">
        <v>595</v>
      </c>
      <c r="E52" s="92">
        <v>65</v>
      </c>
      <c r="F52" s="92">
        <v>1</v>
      </c>
      <c r="G52" s="93">
        <v>2232</v>
      </c>
      <c r="H52" s="259">
        <f t="shared" si="28"/>
        <v>62.362463639812823</v>
      </c>
      <c r="I52" s="259">
        <f t="shared" si="28"/>
        <v>24.743897812065256</v>
      </c>
      <c r="J52" s="259">
        <f t="shared" si="28"/>
        <v>3.7624889338560772</v>
      </c>
      <c r="K52" s="259">
        <f t="shared" si="28"/>
        <v>0.41102820285822694</v>
      </c>
      <c r="L52" s="155">
        <f>Dep!H44</f>
        <v>15814</v>
      </c>
      <c r="N52" s="71"/>
    </row>
    <row r="53" spans="1:14">
      <c r="A53" s="160" t="str">
        <f>Extra!B6</f>
        <v>30−34</v>
      </c>
      <c r="B53" s="92">
        <v>11944</v>
      </c>
      <c r="C53" s="92">
        <v>3792</v>
      </c>
      <c r="D53" s="92">
        <v>540</v>
      </c>
      <c r="E53" s="92">
        <v>78</v>
      </c>
      <c r="F53" s="92">
        <v>2</v>
      </c>
      <c r="G53" s="93">
        <v>5860</v>
      </c>
      <c r="H53" s="163">
        <f t="shared" si="28"/>
        <v>67.438315171362433</v>
      </c>
      <c r="I53" s="163">
        <f t="shared" si="28"/>
        <v>21.410422901021963</v>
      </c>
      <c r="J53" s="163">
        <f t="shared" si="28"/>
        <v>3.0489526283100896</v>
      </c>
      <c r="K53" s="163">
        <f t="shared" si="28"/>
        <v>0.44040426853367964</v>
      </c>
      <c r="L53" s="155">
        <f>Dep!H45</f>
        <v>17711</v>
      </c>
      <c r="N53" s="71"/>
    </row>
    <row r="54" spans="1:14">
      <c r="A54" s="160" t="str">
        <f>Extra!B7</f>
        <v>35−39</v>
      </c>
      <c r="B54" s="92">
        <v>6456</v>
      </c>
      <c r="C54" s="92">
        <v>2174</v>
      </c>
      <c r="D54" s="92">
        <v>285</v>
      </c>
      <c r="E54" s="92">
        <v>47</v>
      </c>
      <c r="F54" s="92">
        <v>0</v>
      </c>
      <c r="G54" s="93">
        <v>28152</v>
      </c>
      <c r="H54" s="163">
        <f t="shared" si="28"/>
        <v>66.215384615384622</v>
      </c>
      <c r="I54" s="163">
        <f t="shared" si="28"/>
        <v>22.297435897435896</v>
      </c>
      <c r="J54" s="163">
        <f t="shared" si="28"/>
        <v>2.9230769230769229</v>
      </c>
      <c r="K54" s="163">
        <f t="shared" si="28"/>
        <v>0.48205128205128206</v>
      </c>
      <c r="L54" s="155">
        <f>Dep!H46</f>
        <v>9750</v>
      </c>
      <c r="N54" s="71"/>
    </row>
    <row r="55" spans="1:14">
      <c r="A55" s="177" t="str">
        <f>Extra!B8</f>
        <v>40+</v>
      </c>
      <c r="B55" s="92">
        <v>1479</v>
      </c>
      <c r="C55" s="92">
        <v>616</v>
      </c>
      <c r="D55" s="92">
        <v>91</v>
      </c>
      <c r="E55" s="92">
        <v>51</v>
      </c>
      <c r="F55" s="92">
        <v>1</v>
      </c>
      <c r="G55" s="111">
        <v>8</v>
      </c>
      <c r="H55" s="163">
        <f t="shared" si="28"/>
        <v>58.783783783783782</v>
      </c>
      <c r="I55" s="163">
        <f t="shared" si="28"/>
        <v>24.483306836248012</v>
      </c>
      <c r="J55" s="163">
        <f t="shared" si="28"/>
        <v>3.6168521462639109</v>
      </c>
      <c r="K55" s="163">
        <f t="shared" si="28"/>
        <v>2.0270270270270272</v>
      </c>
      <c r="L55" s="155">
        <f>Dep!H47</f>
        <v>2516</v>
      </c>
      <c r="N55" s="71"/>
    </row>
    <row r="56" spans="1:14">
      <c r="A56" s="134" t="str">
        <f>Extra!B9</f>
        <v>Ethnic group</v>
      </c>
      <c r="B56" s="134"/>
      <c r="C56" s="134"/>
      <c r="D56" s="134"/>
      <c r="E56" s="134"/>
      <c r="F56" s="134"/>
      <c r="G56" s="134"/>
      <c r="H56" s="230"/>
      <c r="I56" s="230"/>
      <c r="J56" s="230"/>
      <c r="K56" s="230"/>
      <c r="L56" s="134"/>
      <c r="N56" s="71"/>
    </row>
    <row r="57" spans="1:14">
      <c r="A57" s="92" t="str">
        <f>Extra!B10</f>
        <v>Māori</v>
      </c>
      <c r="B57" s="92">
        <v>6999</v>
      </c>
      <c r="C57" s="92">
        <v>5069</v>
      </c>
      <c r="D57" s="92">
        <v>923</v>
      </c>
      <c r="E57" s="92">
        <v>120</v>
      </c>
      <c r="F57" s="92">
        <v>2</v>
      </c>
      <c r="G57" s="93">
        <f>SUM(B57:F57)</f>
        <v>13113</v>
      </c>
      <c r="H57" s="259">
        <f t="shared" ref="H57:K61" si="29">B57/($L57)*100</f>
        <v>48.882525492387209</v>
      </c>
      <c r="I57" s="259">
        <f t="shared" si="29"/>
        <v>35.402989244307861</v>
      </c>
      <c r="J57" s="259">
        <f t="shared" si="29"/>
        <v>6.4464310657913106</v>
      </c>
      <c r="K57" s="259">
        <f t="shared" si="29"/>
        <v>0.83810588070959635</v>
      </c>
      <c r="L57" s="155">
        <f>Dep!H49</f>
        <v>14318</v>
      </c>
      <c r="N57" s="71"/>
    </row>
    <row r="58" spans="1:14">
      <c r="A58" s="92" t="str">
        <f>Extra!B11</f>
        <v>Pacific</v>
      </c>
      <c r="B58" s="92">
        <v>1894</v>
      </c>
      <c r="C58" s="92">
        <v>2231</v>
      </c>
      <c r="D58" s="92">
        <v>441</v>
      </c>
      <c r="E58" s="92">
        <v>88</v>
      </c>
      <c r="F58" s="92">
        <v>1</v>
      </c>
      <c r="G58" s="93">
        <f t="shared" ref="G58:G69" si="30">SUM(B58:F58)</f>
        <v>4655</v>
      </c>
      <c r="H58" s="259">
        <f t="shared" si="29"/>
        <v>30.652209095322867</v>
      </c>
      <c r="I58" s="259">
        <f t="shared" si="29"/>
        <v>36.106166046285807</v>
      </c>
      <c r="J58" s="259">
        <f t="shared" si="29"/>
        <v>7.1370771969574367</v>
      </c>
      <c r="K58" s="259">
        <f t="shared" si="29"/>
        <v>1.4241786696876517</v>
      </c>
      <c r="L58" s="155">
        <f>Dep!H50</f>
        <v>6179</v>
      </c>
      <c r="N58" s="71"/>
    </row>
    <row r="59" spans="1:14">
      <c r="A59" s="92" t="str">
        <f>Extra!B12</f>
        <v>Indian</v>
      </c>
      <c r="B59" s="92">
        <v>1441</v>
      </c>
      <c r="C59" s="92">
        <v>721</v>
      </c>
      <c r="D59" s="92">
        <v>62</v>
      </c>
      <c r="E59" s="92">
        <v>8</v>
      </c>
      <c r="F59" s="92">
        <v>0</v>
      </c>
      <c r="G59" s="93">
        <f t="shared" si="30"/>
        <v>2232</v>
      </c>
      <c r="H59" s="259">
        <f t="shared" si="29"/>
        <v>53.153817779417189</v>
      </c>
      <c r="I59" s="259">
        <f t="shared" si="29"/>
        <v>26.595352268535592</v>
      </c>
      <c r="J59" s="259">
        <f t="shared" si="29"/>
        <v>2.2869789745481373</v>
      </c>
      <c r="K59" s="259">
        <f t="shared" si="29"/>
        <v>0.2950940612320177</v>
      </c>
      <c r="L59" s="155">
        <f>Dep!H51</f>
        <v>2711</v>
      </c>
      <c r="N59" s="71"/>
    </row>
    <row r="60" spans="1:14">
      <c r="A60" s="92" t="str">
        <f>Extra!B13</f>
        <v>Asian (excl. Indian)</v>
      </c>
      <c r="B60" s="92">
        <v>4040</v>
      </c>
      <c r="C60" s="92">
        <v>1605</v>
      </c>
      <c r="D60" s="92">
        <v>205</v>
      </c>
      <c r="E60" s="92">
        <v>10</v>
      </c>
      <c r="F60" s="92">
        <v>0</v>
      </c>
      <c r="G60" s="93">
        <f t="shared" si="30"/>
        <v>5860</v>
      </c>
      <c r="H60" s="259">
        <f t="shared" si="29"/>
        <v>61.830425466789109</v>
      </c>
      <c r="I60" s="259">
        <f t="shared" si="29"/>
        <v>24.563820018365472</v>
      </c>
      <c r="J60" s="259">
        <f t="shared" si="29"/>
        <v>3.137434955616774</v>
      </c>
      <c r="K60" s="259">
        <f t="shared" si="29"/>
        <v>0.15304560759106214</v>
      </c>
      <c r="L60" s="155">
        <f>Dep!H52</f>
        <v>6534</v>
      </c>
      <c r="N60" s="71"/>
    </row>
    <row r="61" spans="1:14">
      <c r="A61" s="92" t="str">
        <f>Extra!B14</f>
        <v>European or Other</v>
      </c>
      <c r="B61" s="92">
        <v>22174</v>
      </c>
      <c r="C61" s="92">
        <v>5279</v>
      </c>
      <c r="D61" s="92">
        <v>608</v>
      </c>
      <c r="E61" s="92">
        <v>90</v>
      </c>
      <c r="F61" s="92">
        <v>1</v>
      </c>
      <c r="G61" s="93">
        <f t="shared" si="30"/>
        <v>28152</v>
      </c>
      <c r="H61" s="163">
        <f t="shared" si="29"/>
        <v>75.390996872025028</v>
      </c>
      <c r="I61" s="163">
        <f t="shared" si="29"/>
        <v>17.948456412348701</v>
      </c>
      <c r="J61" s="163">
        <f t="shared" si="29"/>
        <v>2.0671834625323</v>
      </c>
      <c r="K61" s="163">
        <f t="shared" si="29"/>
        <v>0.30599755201958384</v>
      </c>
      <c r="L61" s="155">
        <f>Dep!H53</f>
        <v>29412</v>
      </c>
      <c r="N61" s="71"/>
    </row>
    <row r="62" spans="1:14" ht="12.75">
      <c r="A62" s="90" t="str">
        <f>Extra!B15</f>
        <v>Unknown</v>
      </c>
      <c r="B62" s="92">
        <v>4</v>
      </c>
      <c r="C62" s="92">
        <v>2</v>
      </c>
      <c r="D62" s="92">
        <v>0</v>
      </c>
      <c r="E62" s="92">
        <v>2</v>
      </c>
      <c r="F62" s="92">
        <v>0</v>
      </c>
      <c r="G62" s="92">
        <f t="shared" si="30"/>
        <v>8</v>
      </c>
      <c r="H62" s="325" t="s">
        <v>81</v>
      </c>
      <c r="I62" s="326" t="s">
        <v>81</v>
      </c>
      <c r="J62" s="326" t="s">
        <v>81</v>
      </c>
      <c r="K62" s="326" t="s">
        <v>81</v>
      </c>
      <c r="L62" s="155">
        <f>Dep!H54</f>
        <v>39</v>
      </c>
      <c r="N62" s="71"/>
    </row>
    <row r="63" spans="1:14">
      <c r="A63" s="134" t="str">
        <f>Extra!B16</f>
        <v>Deprivation quintile</v>
      </c>
      <c r="B63" s="134"/>
      <c r="C63" s="134"/>
      <c r="D63" s="134"/>
      <c r="E63" s="134"/>
      <c r="F63" s="134"/>
      <c r="G63" s="134"/>
      <c r="H63" s="230"/>
      <c r="I63" s="230"/>
      <c r="J63" s="230"/>
      <c r="K63" s="230"/>
      <c r="L63" s="134"/>
      <c r="N63" s="71"/>
    </row>
    <row r="64" spans="1:14">
      <c r="A64" s="107" t="str">
        <f>Extra!B17</f>
        <v>1 (least deprived)</v>
      </c>
      <c r="B64" s="92">
        <v>6192</v>
      </c>
      <c r="C64" s="92">
        <v>1683</v>
      </c>
      <c r="D64" s="92">
        <v>178</v>
      </c>
      <c r="E64" s="92">
        <v>18</v>
      </c>
      <c r="F64" s="92">
        <v>0</v>
      </c>
      <c r="G64" s="93">
        <f t="shared" si="30"/>
        <v>8071</v>
      </c>
      <c r="H64" s="259">
        <f t="shared" ref="H64:K68" si="31">B64/($L64)*100</f>
        <v>73.096446700507613</v>
      </c>
      <c r="I64" s="259">
        <f t="shared" si="31"/>
        <v>19.867784204934484</v>
      </c>
      <c r="J64" s="259">
        <f t="shared" si="31"/>
        <v>2.1012867430055482</v>
      </c>
      <c r="K64" s="259">
        <f t="shared" si="31"/>
        <v>0.21248967064101051</v>
      </c>
      <c r="L64" s="155">
        <f>Dep!B40</f>
        <v>8471</v>
      </c>
      <c r="N64" s="71"/>
    </row>
    <row r="65" spans="1:17">
      <c r="A65" s="107">
        <f>Extra!B18</f>
        <v>2</v>
      </c>
      <c r="B65" s="92">
        <v>6376</v>
      </c>
      <c r="C65" s="92">
        <v>1991</v>
      </c>
      <c r="D65" s="92">
        <v>220</v>
      </c>
      <c r="E65" s="92">
        <v>19</v>
      </c>
      <c r="F65" s="92">
        <v>0</v>
      </c>
      <c r="G65" s="93">
        <f t="shared" si="30"/>
        <v>8606</v>
      </c>
      <c r="H65" s="259">
        <f t="shared" si="31"/>
        <v>69.523497982771772</v>
      </c>
      <c r="I65" s="259">
        <f t="shared" si="31"/>
        <v>21.709737215134663</v>
      </c>
      <c r="J65" s="259">
        <f t="shared" si="31"/>
        <v>2.3988659906226149</v>
      </c>
      <c r="K65" s="259">
        <f t="shared" si="31"/>
        <v>0.20717479009922582</v>
      </c>
      <c r="L65" s="155">
        <f>Dep!C40</f>
        <v>9171</v>
      </c>
      <c r="N65" s="71"/>
    </row>
    <row r="66" spans="1:17">
      <c r="A66" s="107">
        <f>Extra!B19</f>
        <v>3</v>
      </c>
      <c r="B66" s="92">
        <v>7265</v>
      </c>
      <c r="C66" s="92">
        <v>2324</v>
      </c>
      <c r="D66" s="92">
        <v>321</v>
      </c>
      <c r="E66" s="92">
        <v>37</v>
      </c>
      <c r="F66" s="92">
        <v>1</v>
      </c>
      <c r="G66" s="93">
        <f t="shared" si="30"/>
        <v>9948</v>
      </c>
      <c r="H66" s="259">
        <f t="shared" si="31"/>
        <v>68.797348484848484</v>
      </c>
      <c r="I66" s="259">
        <f t="shared" si="31"/>
        <v>22.007575757575758</v>
      </c>
      <c r="J66" s="259">
        <f t="shared" si="31"/>
        <v>3.0397727272727275</v>
      </c>
      <c r="K66" s="259">
        <f t="shared" si="31"/>
        <v>0.3503787878787879</v>
      </c>
      <c r="L66" s="155">
        <f>Dep!D40</f>
        <v>10560</v>
      </c>
      <c r="N66" s="71"/>
    </row>
    <row r="67" spans="1:17">
      <c r="A67" s="107">
        <f>Extra!B20</f>
        <v>4</v>
      </c>
      <c r="B67" s="92">
        <v>8464</v>
      </c>
      <c r="C67" s="92">
        <v>3285</v>
      </c>
      <c r="D67" s="92">
        <v>505</v>
      </c>
      <c r="E67" s="92">
        <v>50</v>
      </c>
      <c r="F67" s="92">
        <v>0</v>
      </c>
      <c r="G67" s="93">
        <f t="shared" si="30"/>
        <v>12304</v>
      </c>
      <c r="H67" s="163">
        <f t="shared" si="31"/>
        <v>63.624746297827564</v>
      </c>
      <c r="I67" s="163">
        <f t="shared" si="31"/>
        <v>24.693678117717806</v>
      </c>
      <c r="J67" s="163">
        <f t="shared" si="31"/>
        <v>3.7961362098774707</v>
      </c>
      <c r="K67" s="163">
        <f t="shared" si="31"/>
        <v>0.37585507028489817</v>
      </c>
      <c r="L67" s="155">
        <f>Dep!E40</f>
        <v>13303</v>
      </c>
      <c r="N67" s="71"/>
    </row>
    <row r="68" spans="1:17">
      <c r="A68" s="107" t="str">
        <f>Extra!B21</f>
        <v>5 (most deprived)</v>
      </c>
      <c r="B68" s="92">
        <v>8048</v>
      </c>
      <c r="C68" s="92">
        <v>5545</v>
      </c>
      <c r="D68" s="92">
        <v>991</v>
      </c>
      <c r="E68" s="92">
        <v>149</v>
      </c>
      <c r="F68" s="92">
        <v>2</v>
      </c>
      <c r="G68" s="93">
        <f t="shared" si="30"/>
        <v>14735</v>
      </c>
      <c r="H68" s="163">
        <f t="shared" si="31"/>
        <v>46.722786647314948</v>
      </c>
      <c r="I68" s="163">
        <f t="shared" si="31"/>
        <v>32.191582002902756</v>
      </c>
      <c r="J68" s="163">
        <f t="shared" si="31"/>
        <v>5.7532656023222062</v>
      </c>
      <c r="K68" s="163">
        <f t="shared" si="31"/>
        <v>0.86502177068214803</v>
      </c>
      <c r="L68" s="155">
        <f>Dep!F40</f>
        <v>17225</v>
      </c>
      <c r="N68" s="71"/>
    </row>
    <row r="69" spans="1:17">
      <c r="A69" s="98" t="str">
        <f>Extra!B22</f>
        <v>Unknown</v>
      </c>
      <c r="B69" s="98">
        <v>207</v>
      </c>
      <c r="C69" s="98">
        <v>79</v>
      </c>
      <c r="D69" s="98">
        <v>24</v>
      </c>
      <c r="E69" s="98">
        <v>45</v>
      </c>
      <c r="F69" s="98">
        <v>1</v>
      </c>
      <c r="G69" s="111">
        <f t="shared" si="30"/>
        <v>356</v>
      </c>
      <c r="H69" s="327" t="s">
        <v>81</v>
      </c>
      <c r="I69" s="328" t="s">
        <v>81</v>
      </c>
      <c r="J69" s="328" t="s">
        <v>81</v>
      </c>
      <c r="K69" s="328" t="s">
        <v>81</v>
      </c>
      <c r="L69" s="215">
        <f>Dep!G40</f>
        <v>463</v>
      </c>
      <c r="N69" s="71"/>
    </row>
    <row r="72" spans="1:17" s="40" customFormat="1" ht="15" customHeight="1">
      <c r="A72" s="91" t="str">
        <f>Contents!B36</f>
        <v>Table 29: Number and percentage of women registered with an LMC, by type of LMC, 2008–2014</v>
      </c>
      <c r="Q72" s="38"/>
    </row>
    <row r="73" spans="1:17">
      <c r="A73" s="464" t="s">
        <v>37</v>
      </c>
      <c r="B73" s="462" t="s">
        <v>284</v>
      </c>
      <c r="C73" s="462"/>
      <c r="D73" s="462"/>
      <c r="E73" s="462"/>
      <c r="F73" s="463"/>
      <c r="G73" s="462" t="s">
        <v>285</v>
      </c>
      <c r="H73" s="462"/>
      <c r="I73" s="462"/>
      <c r="J73" s="462"/>
      <c r="K73" s="58"/>
    </row>
    <row r="74" spans="1:17" ht="24">
      <c r="A74" s="465"/>
      <c r="B74" s="130" t="s">
        <v>99</v>
      </c>
      <c r="C74" s="130" t="s">
        <v>100</v>
      </c>
      <c r="D74" s="130" t="s">
        <v>101</v>
      </c>
      <c r="E74" s="130" t="s">
        <v>48</v>
      </c>
      <c r="F74" s="131" t="s">
        <v>41</v>
      </c>
      <c r="G74" s="130" t="str">
        <f>B74</f>
        <v>Midwife</v>
      </c>
      <c r="H74" s="130" t="str">
        <f>C74</f>
        <v>Obstetrician</v>
      </c>
      <c r="I74" s="130" t="s">
        <v>101</v>
      </c>
      <c r="J74" s="130" t="str">
        <f>E74</f>
        <v>Unknown</v>
      </c>
      <c r="K74" s="58"/>
    </row>
    <row r="75" spans="1:17">
      <c r="A75" s="162">
        <f>A8</f>
        <v>2008</v>
      </c>
      <c r="B75" s="160">
        <v>47373</v>
      </c>
      <c r="C75" s="160">
        <v>3571</v>
      </c>
      <c r="D75" s="160">
        <v>1465</v>
      </c>
      <c r="E75" s="160">
        <v>327</v>
      </c>
      <c r="F75" s="179">
        <f>SUM(B75:E75)</f>
        <v>52736</v>
      </c>
      <c r="G75" s="207">
        <f>B75/$F75*100</f>
        <v>89.830476334951456</v>
      </c>
      <c r="H75" s="207">
        <f>C75/$F75*100</f>
        <v>6.7714654126213594</v>
      </c>
      <c r="I75" s="207">
        <f>D75/$F75*100</f>
        <v>2.7779884708737863</v>
      </c>
      <c r="J75" s="207">
        <f>E75/$F75*100</f>
        <v>0.62006978155339809</v>
      </c>
      <c r="K75" s="58"/>
    </row>
    <row r="76" spans="1:17">
      <c r="A76" s="162">
        <f t="shared" ref="A76:A81" si="32">A9</f>
        <v>2009</v>
      </c>
      <c r="B76" s="160">
        <v>47757</v>
      </c>
      <c r="C76" s="160">
        <v>3879</v>
      </c>
      <c r="D76" s="160">
        <v>1195</v>
      </c>
      <c r="E76" s="160">
        <v>191</v>
      </c>
      <c r="F76" s="179">
        <f t="shared" ref="F76:F81" si="33">SUM(B76:E76)</f>
        <v>53022</v>
      </c>
      <c r="G76" s="161">
        <f t="shared" ref="G76:G81" si="34">B76/$F76*100</f>
        <v>90.070159556410545</v>
      </c>
      <c r="H76" s="161">
        <f t="shared" ref="H76:H81" si="35">C76/$F76*100</f>
        <v>7.3158311644223151</v>
      </c>
      <c r="I76" s="161">
        <f t="shared" ref="I76:I81" si="36">D76/$F76*100</f>
        <v>2.2537814492097619</v>
      </c>
      <c r="J76" s="161">
        <f t="shared" ref="J76:J81" si="37">E76/$F76*100</f>
        <v>0.36022782995737618</v>
      </c>
      <c r="K76" s="58"/>
    </row>
    <row r="77" spans="1:17">
      <c r="A77" s="162">
        <f t="shared" si="32"/>
        <v>2010</v>
      </c>
      <c r="B77" s="160">
        <v>49487</v>
      </c>
      <c r="C77" s="160">
        <v>3705</v>
      </c>
      <c r="D77" s="160">
        <v>1065</v>
      </c>
      <c r="E77" s="160">
        <v>52</v>
      </c>
      <c r="F77" s="179">
        <f t="shared" si="33"/>
        <v>54309</v>
      </c>
      <c r="G77" s="161">
        <f t="shared" si="34"/>
        <v>91.121176968826532</v>
      </c>
      <c r="H77" s="161">
        <f t="shared" si="35"/>
        <v>6.822073689443739</v>
      </c>
      <c r="I77" s="161">
        <f t="shared" si="36"/>
        <v>1.9610009390708723</v>
      </c>
      <c r="J77" s="161">
        <f t="shared" si="37"/>
        <v>9.5748402658859491E-2</v>
      </c>
      <c r="K77" s="58"/>
    </row>
    <row r="78" spans="1:17">
      <c r="A78" s="162">
        <f t="shared" si="32"/>
        <v>2011</v>
      </c>
      <c r="B78" s="160">
        <v>49607</v>
      </c>
      <c r="C78" s="160">
        <v>3378</v>
      </c>
      <c r="D78" s="160">
        <v>855</v>
      </c>
      <c r="E78" s="160">
        <v>64</v>
      </c>
      <c r="F78" s="179">
        <f t="shared" si="33"/>
        <v>53904</v>
      </c>
      <c r="G78" s="161">
        <f t="shared" si="34"/>
        <v>92.02842089640842</v>
      </c>
      <c r="H78" s="161">
        <f t="shared" si="35"/>
        <v>6.2666963490650041</v>
      </c>
      <c r="I78" s="161">
        <f t="shared" si="36"/>
        <v>1.5861531611754229</v>
      </c>
      <c r="J78" s="161">
        <f t="shared" si="37"/>
        <v>0.11872959335114278</v>
      </c>
      <c r="K78" s="58"/>
    </row>
    <row r="79" spans="1:17">
      <c r="A79" s="162">
        <f t="shared" si="32"/>
        <v>2012</v>
      </c>
      <c r="B79" s="160">
        <v>50705</v>
      </c>
      <c r="C79" s="160">
        <v>3413</v>
      </c>
      <c r="D79" s="160">
        <v>719</v>
      </c>
      <c r="E79" s="160">
        <v>21</v>
      </c>
      <c r="F79" s="179">
        <f t="shared" si="33"/>
        <v>54858</v>
      </c>
      <c r="G79" s="161">
        <f t="shared" ref="G79" si="38">B79/$F79*100</f>
        <v>92.429545371686899</v>
      </c>
      <c r="H79" s="161">
        <f t="shared" ref="H79" si="39">C79/$F79*100</f>
        <v>6.2215173721243939</v>
      </c>
      <c r="I79" s="161">
        <f t="shared" ref="I79" si="40">D79/$F79*100</f>
        <v>1.3106566043238908</v>
      </c>
      <c r="J79" s="161">
        <f t="shared" ref="J79" si="41">E79/$F79*100</f>
        <v>3.8280651864814608E-2</v>
      </c>
      <c r="K79" s="58"/>
    </row>
    <row r="80" spans="1:17">
      <c r="A80" s="162">
        <f t="shared" si="32"/>
        <v>2013</v>
      </c>
      <c r="B80" s="160">
        <v>49175</v>
      </c>
      <c r="C80" s="160">
        <v>3262</v>
      </c>
      <c r="D80" s="160">
        <v>515</v>
      </c>
      <c r="E80" s="160">
        <v>28</v>
      </c>
      <c r="F80" s="179">
        <f t="shared" si="33"/>
        <v>52980</v>
      </c>
      <c r="G80" s="161">
        <f t="shared" ref="G80" si="42">B80/$F80*100</f>
        <v>92.818044545111363</v>
      </c>
      <c r="H80" s="161">
        <f t="shared" ref="H80" si="43">C80/$F80*100</f>
        <v>6.1570403926009813</v>
      </c>
      <c r="I80" s="161">
        <f t="shared" ref="I80" si="44">D80/$F80*100</f>
        <v>0.97206493016232542</v>
      </c>
      <c r="J80" s="161">
        <f t="shared" ref="J80" si="45">E80/$F80*100</f>
        <v>5.2850132125330317E-2</v>
      </c>
      <c r="K80" s="58"/>
    </row>
    <row r="81" spans="1:11">
      <c r="A81" s="176">
        <f t="shared" si="32"/>
        <v>2014</v>
      </c>
      <c r="B81" s="177">
        <v>50460</v>
      </c>
      <c r="C81" s="177">
        <v>3254</v>
      </c>
      <c r="D81" s="177">
        <v>261</v>
      </c>
      <c r="E81" s="177">
        <v>45</v>
      </c>
      <c r="F81" s="180">
        <f t="shared" si="33"/>
        <v>54020</v>
      </c>
      <c r="G81" s="178">
        <f t="shared" si="34"/>
        <v>93.409848204368757</v>
      </c>
      <c r="H81" s="178">
        <f t="shared" si="35"/>
        <v>6.0236949278045167</v>
      </c>
      <c r="I81" s="178">
        <f t="shared" si="36"/>
        <v>0.4831543872639763</v>
      </c>
      <c r="J81" s="178">
        <f t="shared" si="37"/>
        <v>8.3302480562754536E-2</v>
      </c>
      <c r="K81" s="58"/>
    </row>
    <row r="88" spans="1:11">
      <c r="C88" s="71"/>
    </row>
  </sheetData>
  <mergeCells count="15">
    <mergeCell ref="A45:A46"/>
    <mergeCell ref="B45:G45"/>
    <mergeCell ref="L45:L46"/>
    <mergeCell ref="G73:J73"/>
    <mergeCell ref="B73:F73"/>
    <mergeCell ref="A73:A74"/>
    <mergeCell ref="H45:K45"/>
    <mergeCell ref="M6:M7"/>
    <mergeCell ref="B6:G6"/>
    <mergeCell ref="A6:A7"/>
    <mergeCell ref="L18:P18"/>
    <mergeCell ref="A18:A19"/>
    <mergeCell ref="B18:F18"/>
    <mergeCell ref="G18:K18"/>
    <mergeCell ref="H6:K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5" fitToHeight="0" orientation="landscape" r:id="rId1"/>
  <headerFooter>
    <oddFooter>&amp;L&amp;8&amp;K01+021Report on Maternity, 2014: accompanying tables&amp;R&amp;8&amp;K01+021Page &amp;P of &amp;N</oddFooter>
  </headerFooter>
  <rowBreaks count="2" manualBreakCount="2">
    <brk id="15" max="16383" man="1"/>
    <brk id="4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3"/>
  <sheetViews>
    <sheetView zoomScaleNormal="100" workbookViewId="0">
      <pane ySplit="3" topLeftCell="A4" activePane="bottomLeft" state="frozen"/>
      <selection activeCell="B31" sqref="B31"/>
      <selection pane="bottomLeft" activeCell="A3" sqref="A3"/>
    </sheetView>
  </sheetViews>
  <sheetFormatPr defaultRowHeight="12"/>
  <cols>
    <col min="1" max="1" width="24.85546875" style="73" customWidth="1"/>
    <col min="2" max="11" width="9.140625" style="73" customWidth="1"/>
    <col min="12" max="21" width="7.5703125" style="73" customWidth="1"/>
    <col min="22" max="16384" width="9.140625" style="73"/>
  </cols>
  <sheetData>
    <row r="1" spans="1:21">
      <c r="A1" s="306" t="s">
        <v>24</v>
      </c>
      <c r="B1" s="150"/>
      <c r="C1" s="306" t="s">
        <v>34</v>
      </c>
      <c r="D1" s="150"/>
      <c r="E1" s="150"/>
    </row>
    <row r="2" spans="1:21" ht="10.5" customHeight="1"/>
    <row r="3" spans="1:21" ht="19.5">
      <c r="A3" s="20" t="s">
        <v>102</v>
      </c>
    </row>
    <row r="5" spans="1:21" s="40" customFormat="1" ht="15" customHeight="1">
      <c r="A5" s="91" t="str">
        <f>Contents!B38</f>
        <v>Table 30: Number and percentage of women giving birth, by type of birth, 2005–2014</v>
      </c>
    </row>
    <row r="6" spans="1:21">
      <c r="A6" s="477" t="s">
        <v>95</v>
      </c>
      <c r="B6" s="467" t="s">
        <v>25</v>
      </c>
      <c r="C6" s="467"/>
      <c r="D6" s="467"/>
      <c r="E6" s="467"/>
      <c r="F6" s="467"/>
      <c r="G6" s="467"/>
      <c r="H6" s="467"/>
      <c r="I6" s="467"/>
      <c r="J6" s="467"/>
      <c r="K6" s="468"/>
      <c r="L6" s="467" t="s">
        <v>280</v>
      </c>
      <c r="M6" s="467"/>
      <c r="N6" s="467"/>
      <c r="O6" s="467"/>
      <c r="P6" s="467"/>
      <c r="Q6" s="467"/>
      <c r="R6" s="467"/>
      <c r="S6" s="467"/>
      <c r="T6" s="467"/>
      <c r="U6" s="467"/>
    </row>
    <row r="7" spans="1:21">
      <c r="A7" s="471"/>
      <c r="B7" s="115">
        <f>Extra!O5</f>
        <v>2005</v>
      </c>
      <c r="C7" s="115">
        <f>Extra!P5</f>
        <v>2006</v>
      </c>
      <c r="D7" s="115">
        <f>Extra!Q5</f>
        <v>2007</v>
      </c>
      <c r="E7" s="115">
        <f>Extra!R5</f>
        <v>2008</v>
      </c>
      <c r="F7" s="115">
        <f>Extra!S5</f>
        <v>2009</v>
      </c>
      <c r="G7" s="115">
        <f>Extra!T5</f>
        <v>2010</v>
      </c>
      <c r="H7" s="115">
        <f>Extra!U5</f>
        <v>2011</v>
      </c>
      <c r="I7" s="115">
        <f>Extra!V5</f>
        <v>2012</v>
      </c>
      <c r="J7" s="115">
        <f>Extra!W5</f>
        <v>2013</v>
      </c>
      <c r="K7" s="166">
        <f>Extra!X5</f>
        <v>2014</v>
      </c>
      <c r="L7" s="115">
        <f>B7</f>
        <v>2005</v>
      </c>
      <c r="M7" s="115">
        <f t="shared" ref="M7:U7" si="0">C7</f>
        <v>2006</v>
      </c>
      <c r="N7" s="115">
        <f t="shared" si="0"/>
        <v>2007</v>
      </c>
      <c r="O7" s="115">
        <f t="shared" si="0"/>
        <v>2008</v>
      </c>
      <c r="P7" s="115">
        <f t="shared" si="0"/>
        <v>2009</v>
      </c>
      <c r="Q7" s="115">
        <f t="shared" si="0"/>
        <v>2010</v>
      </c>
      <c r="R7" s="115">
        <f t="shared" si="0"/>
        <v>2011</v>
      </c>
      <c r="S7" s="115">
        <f t="shared" si="0"/>
        <v>2012</v>
      </c>
      <c r="T7" s="115">
        <f t="shared" si="0"/>
        <v>2013</v>
      </c>
      <c r="U7" s="115">
        <f t="shared" si="0"/>
        <v>2014</v>
      </c>
    </row>
    <row r="8" spans="1:21">
      <c r="A8" s="229" t="s">
        <v>103</v>
      </c>
      <c r="B8" s="331">
        <f>SUM(B9:B10)</f>
        <v>38992</v>
      </c>
      <c r="C8" s="331">
        <f t="shared" ref="C8:K8" si="1">SUM(C9:C10)</f>
        <v>39469</v>
      </c>
      <c r="D8" s="331">
        <f t="shared" si="1"/>
        <v>42152</v>
      </c>
      <c r="E8" s="331">
        <f t="shared" si="1"/>
        <v>42969</v>
      </c>
      <c r="F8" s="331">
        <f t="shared" si="1"/>
        <v>42027</v>
      </c>
      <c r="G8" s="331">
        <f t="shared" si="1"/>
        <v>41995</v>
      </c>
      <c r="H8" s="331">
        <f t="shared" si="1"/>
        <v>40748</v>
      </c>
      <c r="I8" s="331">
        <f t="shared" si="1"/>
        <v>40433</v>
      </c>
      <c r="J8" s="331">
        <f t="shared" si="1"/>
        <v>37795</v>
      </c>
      <c r="K8" s="332">
        <f t="shared" si="1"/>
        <v>37821</v>
      </c>
      <c r="L8" s="230">
        <f>B8/(B$21-B$20)*100</f>
        <v>67.712077798037683</v>
      </c>
      <c r="M8" s="230">
        <f t="shared" ref="M8:U19" si="2">C8/(C$21-C$20)*100</f>
        <v>66.719069594468962</v>
      </c>
      <c r="N8" s="230">
        <f t="shared" si="2"/>
        <v>67.333312034759274</v>
      </c>
      <c r="O8" s="230">
        <f t="shared" si="2"/>
        <v>67.963115272681264</v>
      </c>
      <c r="P8" s="230">
        <f t="shared" si="2"/>
        <v>67.071496967762528</v>
      </c>
      <c r="Q8" s="230">
        <f t="shared" si="2"/>
        <v>66.745605391144025</v>
      </c>
      <c r="R8" s="230">
        <f t="shared" si="2"/>
        <v>66.86247805326289</v>
      </c>
      <c r="S8" s="230">
        <f t="shared" si="2"/>
        <v>65.892571950066809</v>
      </c>
      <c r="T8" s="230">
        <f t="shared" si="2"/>
        <v>64.98229084281833</v>
      </c>
      <c r="U8" s="230">
        <f t="shared" si="2"/>
        <v>64.841928404882736</v>
      </c>
    </row>
    <row r="9" spans="1:21">
      <c r="A9" s="150" t="s">
        <v>104</v>
      </c>
      <c r="B9" s="151">
        <v>38859</v>
      </c>
      <c r="C9" s="151">
        <v>39309</v>
      </c>
      <c r="D9" s="151">
        <v>41989</v>
      </c>
      <c r="E9" s="151">
        <v>42810</v>
      </c>
      <c r="F9" s="151">
        <v>41845</v>
      </c>
      <c r="G9" s="151">
        <v>41805</v>
      </c>
      <c r="H9" s="151">
        <v>40592</v>
      </c>
      <c r="I9" s="151">
        <v>40266</v>
      </c>
      <c r="J9" s="151">
        <v>37662</v>
      </c>
      <c r="K9" s="171">
        <v>37656</v>
      </c>
      <c r="L9" s="227">
        <f t="shared" ref="L9:L19" si="3">B9/(B$21-B$20)*100</f>
        <v>67.481114873665021</v>
      </c>
      <c r="M9" s="227">
        <f t="shared" si="2"/>
        <v>66.448602870328116</v>
      </c>
      <c r="N9" s="227">
        <f t="shared" si="2"/>
        <v>67.07293696687006</v>
      </c>
      <c r="O9" s="227">
        <f t="shared" si="2"/>
        <v>67.711628495508037</v>
      </c>
      <c r="P9" s="227">
        <f t="shared" si="2"/>
        <v>66.781040536227252</v>
      </c>
      <c r="Q9" s="227">
        <f t="shared" si="2"/>
        <v>66.443625035760832</v>
      </c>
      <c r="R9" s="227">
        <f t="shared" si="2"/>
        <v>66.606501156818666</v>
      </c>
      <c r="S9" s="227">
        <f t="shared" si="2"/>
        <v>65.620416544441184</v>
      </c>
      <c r="T9" s="227">
        <f t="shared" si="2"/>
        <v>64.753619201540531</v>
      </c>
      <c r="U9" s="227">
        <f t="shared" si="2"/>
        <v>64.559045398436439</v>
      </c>
    </row>
    <row r="10" spans="1:21">
      <c r="A10" s="150" t="s">
        <v>105</v>
      </c>
      <c r="B10" s="151">
        <v>133</v>
      </c>
      <c r="C10" s="151">
        <v>160</v>
      </c>
      <c r="D10" s="151">
        <v>163</v>
      </c>
      <c r="E10" s="151">
        <v>159</v>
      </c>
      <c r="F10" s="151">
        <v>182</v>
      </c>
      <c r="G10" s="151">
        <v>190</v>
      </c>
      <c r="H10" s="151">
        <v>156</v>
      </c>
      <c r="I10" s="151">
        <v>167</v>
      </c>
      <c r="J10" s="151">
        <v>133</v>
      </c>
      <c r="K10" s="171">
        <v>165</v>
      </c>
      <c r="L10" s="227">
        <f t="shared" si="3"/>
        <v>0.23096292437266649</v>
      </c>
      <c r="M10" s="227">
        <f t="shared" si="2"/>
        <v>0.27046672414084555</v>
      </c>
      <c r="N10" s="227">
        <f t="shared" si="2"/>
        <v>0.26037506788920484</v>
      </c>
      <c r="O10" s="227">
        <f t="shared" si="2"/>
        <v>0.25148677717322537</v>
      </c>
      <c r="P10" s="227">
        <f t="shared" si="2"/>
        <v>0.29045643153526973</v>
      </c>
      <c r="Q10" s="227">
        <f t="shared" si="2"/>
        <v>0.30198035538319717</v>
      </c>
      <c r="R10" s="227">
        <f t="shared" si="2"/>
        <v>0.25597689644421839</v>
      </c>
      <c r="S10" s="227">
        <f t="shared" si="2"/>
        <v>0.27215540562563151</v>
      </c>
      <c r="T10" s="227">
        <f t="shared" si="2"/>
        <v>0.22867164127781023</v>
      </c>
      <c r="U10" s="227">
        <f t="shared" si="2"/>
        <v>0.28288300644630365</v>
      </c>
    </row>
    <row r="11" spans="1:21">
      <c r="A11" s="229" t="s">
        <v>106</v>
      </c>
      <c r="B11" s="331">
        <f>SUM(B12:B16)</f>
        <v>5190</v>
      </c>
      <c r="C11" s="331">
        <f t="shared" ref="C11:K11" si="4">SUM(C12:C16)</f>
        <v>5237</v>
      </c>
      <c r="D11" s="331">
        <f t="shared" si="4"/>
        <v>5570</v>
      </c>
      <c r="E11" s="331">
        <f t="shared" si="4"/>
        <v>5308</v>
      </c>
      <c r="F11" s="331">
        <f t="shared" si="4"/>
        <v>5420</v>
      </c>
      <c r="G11" s="331">
        <f t="shared" si="4"/>
        <v>5713</v>
      </c>
      <c r="H11" s="331">
        <f t="shared" si="4"/>
        <v>5350</v>
      </c>
      <c r="I11" s="331">
        <f t="shared" si="4"/>
        <v>5385</v>
      </c>
      <c r="J11" s="331">
        <f t="shared" si="4"/>
        <v>5129</v>
      </c>
      <c r="K11" s="332">
        <f t="shared" si="4"/>
        <v>5419</v>
      </c>
      <c r="L11" s="230">
        <f t="shared" si="3"/>
        <v>9.0127637405574355</v>
      </c>
      <c r="M11" s="230">
        <f t="shared" si="2"/>
        <v>8.8527139645350506</v>
      </c>
      <c r="N11" s="230">
        <f t="shared" si="2"/>
        <v>8.8974793137599448</v>
      </c>
      <c r="O11" s="230">
        <f t="shared" si="2"/>
        <v>8.3955459951917</v>
      </c>
      <c r="P11" s="230">
        <f t="shared" si="2"/>
        <v>8.6498563676986908</v>
      </c>
      <c r="Q11" s="230">
        <f t="shared" si="2"/>
        <v>9.0800724752852915</v>
      </c>
      <c r="R11" s="230">
        <f t="shared" si="2"/>
        <v>8.778694846003642</v>
      </c>
      <c r="S11" s="230">
        <f t="shared" si="2"/>
        <v>8.7757895766109311</v>
      </c>
      <c r="T11" s="230">
        <f t="shared" si="2"/>
        <v>8.8184725422096903</v>
      </c>
      <c r="U11" s="230">
        <f t="shared" si="2"/>
        <v>9.2905637086819368</v>
      </c>
    </row>
    <row r="12" spans="1:21">
      <c r="A12" s="150" t="s">
        <v>260</v>
      </c>
      <c r="B12" s="151">
        <v>1663</v>
      </c>
      <c r="C12" s="151">
        <v>1740</v>
      </c>
      <c r="D12" s="151">
        <v>1843</v>
      </c>
      <c r="E12" s="151">
        <v>2060</v>
      </c>
      <c r="F12" s="151">
        <v>2032</v>
      </c>
      <c r="G12" s="151">
        <v>2010</v>
      </c>
      <c r="H12" s="151">
        <v>1827</v>
      </c>
      <c r="I12" s="151">
        <v>1884</v>
      </c>
      <c r="J12" s="151">
        <v>1873</v>
      </c>
      <c r="K12" s="171">
        <v>2068</v>
      </c>
      <c r="L12" s="227">
        <f t="shared" si="3"/>
        <v>2.887904836328905</v>
      </c>
      <c r="M12" s="227">
        <f t="shared" si="2"/>
        <v>2.9413256250316953</v>
      </c>
      <c r="N12" s="227">
        <f t="shared" si="2"/>
        <v>2.9439953995080028</v>
      </c>
      <c r="O12" s="227">
        <f t="shared" si="2"/>
        <v>3.2582563583449327</v>
      </c>
      <c r="P12" s="227">
        <f t="shared" si="2"/>
        <v>3.2428981806575172</v>
      </c>
      <c r="Q12" s="227">
        <f t="shared" si="2"/>
        <v>3.194634285895928</v>
      </c>
      <c r="R12" s="227">
        <f t="shared" si="2"/>
        <v>2.9978832679717113</v>
      </c>
      <c r="S12" s="227">
        <f t="shared" si="2"/>
        <v>3.0703040969981421</v>
      </c>
      <c r="T12" s="227">
        <f t="shared" si="2"/>
        <v>3.2203156700251019</v>
      </c>
      <c r="U12" s="227">
        <f t="shared" si="2"/>
        <v>3.5454670141270057</v>
      </c>
    </row>
    <row r="13" spans="1:21">
      <c r="A13" s="150" t="s">
        <v>261</v>
      </c>
      <c r="B13" s="151">
        <v>3318</v>
      </c>
      <c r="C13" s="151">
        <v>3303</v>
      </c>
      <c r="D13" s="151">
        <v>3515</v>
      </c>
      <c r="E13" s="151">
        <v>3079</v>
      </c>
      <c r="F13" s="151">
        <v>3220</v>
      </c>
      <c r="G13" s="151">
        <v>3558</v>
      </c>
      <c r="H13" s="151">
        <v>3392</v>
      </c>
      <c r="I13" s="151">
        <v>3383</v>
      </c>
      <c r="J13" s="151">
        <v>3137</v>
      </c>
      <c r="K13" s="171">
        <v>3231</v>
      </c>
      <c r="L13" s="227">
        <f t="shared" si="3"/>
        <v>5.7619171659286277</v>
      </c>
      <c r="M13" s="227">
        <f t="shared" si="2"/>
        <v>5.5834474364825804</v>
      </c>
      <c r="N13" s="227">
        <f t="shared" si="2"/>
        <v>5.6148365866905214</v>
      </c>
      <c r="O13" s="227">
        <f t="shared" si="2"/>
        <v>4.8699860812349742</v>
      </c>
      <c r="P13" s="227">
        <f t="shared" si="2"/>
        <v>5.1388445579316944</v>
      </c>
      <c r="Q13" s="227">
        <f t="shared" si="2"/>
        <v>5.6549794971232403</v>
      </c>
      <c r="R13" s="227">
        <f t="shared" si="2"/>
        <v>5.5658566201204405</v>
      </c>
      <c r="S13" s="227">
        <f t="shared" si="2"/>
        <v>5.5131840552785114</v>
      </c>
      <c r="T13" s="227">
        <f t="shared" si="2"/>
        <v>5.3935559299886524</v>
      </c>
      <c r="U13" s="227">
        <f t="shared" si="2"/>
        <v>5.5393635989576184</v>
      </c>
    </row>
    <row r="14" spans="1:21">
      <c r="A14" s="150" t="s">
        <v>107</v>
      </c>
      <c r="B14" s="151">
        <v>58</v>
      </c>
      <c r="C14" s="151">
        <v>48</v>
      </c>
      <c r="D14" s="151">
        <v>43</v>
      </c>
      <c r="E14" s="151">
        <v>37</v>
      </c>
      <c r="F14" s="151">
        <v>27</v>
      </c>
      <c r="G14" s="151">
        <v>22</v>
      </c>
      <c r="H14" s="151">
        <v>19</v>
      </c>
      <c r="I14" s="151">
        <v>12</v>
      </c>
      <c r="J14" s="151">
        <v>17</v>
      </c>
      <c r="K14" s="171">
        <v>17</v>
      </c>
      <c r="L14" s="227">
        <f t="shared" si="3"/>
        <v>0.10072067378657636</v>
      </c>
      <c r="M14" s="227">
        <f t="shared" si="2"/>
        <v>8.114001724225367E-2</v>
      </c>
      <c r="N14" s="227">
        <f t="shared" si="2"/>
        <v>6.8687901345004951E-2</v>
      </c>
      <c r="O14" s="227">
        <f t="shared" si="2"/>
        <v>5.8522080222700237E-2</v>
      </c>
      <c r="P14" s="227">
        <f t="shared" si="2"/>
        <v>4.3089690392594956E-2</v>
      </c>
      <c r="Q14" s="227">
        <f t="shared" si="2"/>
        <v>3.4966146412791249E-2</v>
      </c>
      <c r="R14" s="227">
        <f t="shared" si="2"/>
        <v>3.1176673284872749E-2</v>
      </c>
      <c r="S14" s="227">
        <f t="shared" si="2"/>
        <v>1.9556077050943581E-2</v>
      </c>
      <c r="T14" s="227">
        <f t="shared" si="2"/>
        <v>2.9228706027990783E-2</v>
      </c>
      <c r="U14" s="227">
        <f t="shared" si="2"/>
        <v>2.9145521876285833E-2</v>
      </c>
    </row>
    <row r="15" spans="1:21">
      <c r="A15" s="150" t="s">
        <v>108</v>
      </c>
      <c r="B15" s="151">
        <v>104</v>
      </c>
      <c r="C15" s="151">
        <v>102</v>
      </c>
      <c r="D15" s="151">
        <v>108</v>
      </c>
      <c r="E15" s="151">
        <v>76</v>
      </c>
      <c r="F15" s="151">
        <v>90</v>
      </c>
      <c r="G15" s="151">
        <v>60</v>
      </c>
      <c r="H15" s="151">
        <v>67</v>
      </c>
      <c r="I15" s="151">
        <v>63</v>
      </c>
      <c r="J15" s="151">
        <v>63</v>
      </c>
      <c r="K15" s="171">
        <v>57</v>
      </c>
      <c r="L15" s="227">
        <f t="shared" si="3"/>
        <v>0.18060258747937832</v>
      </c>
      <c r="M15" s="227">
        <f t="shared" si="2"/>
        <v>0.17242253663978904</v>
      </c>
      <c r="N15" s="227">
        <f t="shared" si="2"/>
        <v>0.17251844988977988</v>
      </c>
      <c r="O15" s="227">
        <f t="shared" si="2"/>
        <v>0.12020751613311401</v>
      </c>
      <c r="P15" s="227">
        <f t="shared" si="2"/>
        <v>0.14363230130864987</v>
      </c>
      <c r="Q15" s="227">
        <f t="shared" si="2"/>
        <v>9.536221748943069E-2</v>
      </c>
      <c r="R15" s="227">
        <f t="shared" si="2"/>
        <v>0.10993879526770918</v>
      </c>
      <c r="S15" s="227">
        <f t="shared" si="2"/>
        <v>0.10266940451745381</v>
      </c>
      <c r="T15" s="227">
        <f t="shared" si="2"/>
        <v>0.10831814586843642</v>
      </c>
      <c r="U15" s="227">
        <f t="shared" si="2"/>
        <v>9.7723220408723083E-2</v>
      </c>
    </row>
    <row r="16" spans="1:21">
      <c r="A16" s="150" t="s">
        <v>109</v>
      </c>
      <c r="B16" s="151">
        <v>47</v>
      </c>
      <c r="C16" s="151">
        <v>44</v>
      </c>
      <c r="D16" s="151">
        <v>61</v>
      </c>
      <c r="E16" s="151">
        <v>56</v>
      </c>
      <c r="F16" s="151">
        <v>51</v>
      </c>
      <c r="G16" s="151">
        <v>63</v>
      </c>
      <c r="H16" s="151">
        <v>45</v>
      </c>
      <c r="I16" s="151">
        <v>43</v>
      </c>
      <c r="J16" s="151">
        <v>39</v>
      </c>
      <c r="K16" s="171">
        <v>46</v>
      </c>
      <c r="L16" s="227">
        <f t="shared" si="3"/>
        <v>8.161847703394981E-2</v>
      </c>
      <c r="M16" s="227">
        <f t="shared" si="2"/>
        <v>7.4378349138732522E-2</v>
      </c>
      <c r="N16" s="227">
        <f t="shared" si="2"/>
        <v>9.7440976326634926E-2</v>
      </c>
      <c r="O16" s="227">
        <f t="shared" si="2"/>
        <v>8.8573959255978746E-2</v>
      </c>
      <c r="P16" s="227">
        <f t="shared" si="2"/>
        <v>8.1391637408234921E-2</v>
      </c>
      <c r="Q16" s="227">
        <f t="shared" si="2"/>
        <v>0.10013032836390223</v>
      </c>
      <c r="R16" s="227">
        <f t="shared" si="2"/>
        <v>7.3839489358909147E-2</v>
      </c>
      <c r="S16" s="227">
        <f t="shared" si="2"/>
        <v>7.0075942765881166E-2</v>
      </c>
      <c r="T16" s="227">
        <f t="shared" si="2"/>
        <v>6.7054090299508276E-2</v>
      </c>
      <c r="U16" s="227">
        <f t="shared" si="2"/>
        <v>7.8864353312302835E-2</v>
      </c>
    </row>
    <row r="17" spans="1:21">
      <c r="A17" s="229" t="s">
        <v>110</v>
      </c>
      <c r="B17" s="331">
        <f>SUM(B18:B19)</f>
        <v>13403</v>
      </c>
      <c r="C17" s="331">
        <f t="shared" ref="C17" si="5">SUM(C18:C19)</f>
        <v>14451</v>
      </c>
      <c r="D17" s="331">
        <f t="shared" ref="D17" si="6">SUM(D18:D19)</f>
        <v>14880</v>
      </c>
      <c r="E17" s="331">
        <f t="shared" ref="E17" si="7">SUM(E18:E19)</f>
        <v>14947</v>
      </c>
      <c r="F17" s="331">
        <f t="shared" ref="F17" si="8">SUM(F18:F19)</f>
        <v>15213</v>
      </c>
      <c r="G17" s="331">
        <f t="shared" ref="G17" si="9">SUM(G18:G19)</f>
        <v>15210</v>
      </c>
      <c r="H17" s="331">
        <f t="shared" ref="H17" si="10">SUM(H18:H19)</f>
        <v>14845</v>
      </c>
      <c r="I17" s="331">
        <f t="shared" ref="I17" si="11">SUM(I18:I19)</f>
        <v>15544</v>
      </c>
      <c r="J17" s="331">
        <f t="shared" ref="J17" si="12">SUM(J18:J19)</f>
        <v>15238</v>
      </c>
      <c r="K17" s="332">
        <f t="shared" ref="K17" si="13">SUM(K18:K19)</f>
        <v>15088</v>
      </c>
      <c r="L17" s="230">
        <f t="shared" si="3"/>
        <v>23.275158461404878</v>
      </c>
      <c r="M17" s="230">
        <f t="shared" si="2"/>
        <v>24.428216440995996</v>
      </c>
      <c r="N17" s="230">
        <f t="shared" si="2"/>
        <v>23.769208651480785</v>
      </c>
      <c r="O17" s="230">
        <f t="shared" si="2"/>
        <v>23.641338732127039</v>
      </c>
      <c r="P17" s="230">
        <f t="shared" si="2"/>
        <v>24.27864666453878</v>
      </c>
      <c r="Q17" s="230">
        <f t="shared" si="2"/>
        <v>24.17432213357068</v>
      </c>
      <c r="R17" s="230">
        <f t="shared" si="2"/>
        <v>24.358827100733471</v>
      </c>
      <c r="S17" s="230">
        <f t="shared" si="2"/>
        <v>25.331638473322251</v>
      </c>
      <c r="T17" s="230">
        <f t="shared" si="2"/>
        <v>26.199236614971976</v>
      </c>
      <c r="U17" s="230">
        <f t="shared" si="2"/>
        <v>25.86750788643533</v>
      </c>
    </row>
    <row r="18" spans="1:21">
      <c r="A18" s="150" t="s">
        <v>111</v>
      </c>
      <c r="B18" s="151">
        <v>8077</v>
      </c>
      <c r="C18" s="151">
        <v>8491</v>
      </c>
      <c r="D18" s="151">
        <v>8536</v>
      </c>
      <c r="E18" s="151">
        <v>8454</v>
      </c>
      <c r="F18" s="151">
        <v>8550</v>
      </c>
      <c r="G18" s="151">
        <v>8345</v>
      </c>
      <c r="H18" s="151">
        <v>8062</v>
      </c>
      <c r="I18" s="151">
        <v>8398</v>
      </c>
      <c r="J18" s="151">
        <v>8234</v>
      </c>
      <c r="K18" s="171">
        <v>8038</v>
      </c>
      <c r="L18" s="227">
        <f t="shared" si="3"/>
        <v>14.026222106451334</v>
      </c>
      <c r="M18" s="227">
        <f t="shared" si="2"/>
        <v>14.353330966749498</v>
      </c>
      <c r="N18" s="227">
        <f t="shared" si="2"/>
        <v>13.63534711351075</v>
      </c>
      <c r="O18" s="227">
        <f t="shared" si="2"/>
        <v>13.371504491965078</v>
      </c>
      <c r="P18" s="227">
        <f t="shared" si="2"/>
        <v>13.645068624321736</v>
      </c>
      <c r="Q18" s="227">
        <f t="shared" si="2"/>
        <v>13.26329508248832</v>
      </c>
      <c r="R18" s="227">
        <f t="shared" si="2"/>
        <v>13.228754738033901</v>
      </c>
      <c r="S18" s="227">
        <f t="shared" si="2"/>
        <v>13.685994589485349</v>
      </c>
      <c r="T18" s="227">
        <f t="shared" si="2"/>
        <v>14.157009731439771</v>
      </c>
      <c r="U18" s="227">
        <f t="shared" si="2"/>
        <v>13.780688520093264</v>
      </c>
    </row>
    <row r="19" spans="1:21">
      <c r="A19" s="150" t="s">
        <v>112</v>
      </c>
      <c r="B19" s="151">
        <v>5326</v>
      </c>
      <c r="C19" s="151">
        <v>5960</v>
      </c>
      <c r="D19" s="151">
        <v>6344</v>
      </c>
      <c r="E19" s="151">
        <v>6493</v>
      </c>
      <c r="F19" s="151">
        <v>6663</v>
      </c>
      <c r="G19" s="151">
        <v>6865</v>
      </c>
      <c r="H19" s="151">
        <v>6783</v>
      </c>
      <c r="I19" s="151">
        <v>7146</v>
      </c>
      <c r="J19" s="151">
        <v>7004</v>
      </c>
      <c r="K19" s="171">
        <v>7050</v>
      </c>
      <c r="L19" s="227">
        <f t="shared" si="3"/>
        <v>9.2489363549535462</v>
      </c>
      <c r="M19" s="227">
        <f t="shared" si="2"/>
        <v>10.074885474246496</v>
      </c>
      <c r="N19" s="227">
        <f t="shared" si="2"/>
        <v>10.133861537970033</v>
      </c>
      <c r="O19" s="227">
        <f t="shared" si="2"/>
        <v>10.269834240161964</v>
      </c>
      <c r="P19" s="227">
        <f t="shared" si="2"/>
        <v>10.633578040217044</v>
      </c>
      <c r="Q19" s="227">
        <f t="shared" si="2"/>
        <v>10.911027051082362</v>
      </c>
      <c r="R19" s="227">
        <f t="shared" si="2"/>
        <v>11.130072362699572</v>
      </c>
      <c r="S19" s="227">
        <f t="shared" si="2"/>
        <v>11.645643883836902</v>
      </c>
      <c r="T19" s="227">
        <f t="shared" si="2"/>
        <v>12.042226883532203</v>
      </c>
      <c r="U19" s="227">
        <f t="shared" si="2"/>
        <v>12.086819366342064</v>
      </c>
    </row>
    <row r="20" spans="1:21">
      <c r="A20" s="229" t="s">
        <v>48</v>
      </c>
      <c r="B20" s="331">
        <v>1173</v>
      </c>
      <c r="C20" s="331">
        <v>1384</v>
      </c>
      <c r="D20" s="331">
        <v>1562</v>
      </c>
      <c r="E20" s="331">
        <v>1399</v>
      </c>
      <c r="F20" s="331">
        <v>1573</v>
      </c>
      <c r="G20" s="331">
        <v>1544</v>
      </c>
      <c r="H20" s="331">
        <v>1366</v>
      </c>
      <c r="I20" s="331">
        <v>971</v>
      </c>
      <c r="J20" s="331">
        <v>1065</v>
      </c>
      <c r="K20" s="332">
        <v>865</v>
      </c>
      <c r="L20" s="329" t="s">
        <v>81</v>
      </c>
      <c r="M20" s="329" t="s">
        <v>81</v>
      </c>
      <c r="N20" s="329" t="s">
        <v>81</v>
      </c>
      <c r="O20" s="329" t="s">
        <v>81</v>
      </c>
      <c r="P20" s="329" t="s">
        <v>81</v>
      </c>
      <c r="Q20" s="329" t="s">
        <v>81</v>
      </c>
      <c r="R20" s="329" t="s">
        <v>81</v>
      </c>
      <c r="S20" s="329" t="s">
        <v>81</v>
      </c>
      <c r="T20" s="329" t="s">
        <v>81</v>
      </c>
      <c r="U20" s="329" t="s">
        <v>81</v>
      </c>
    </row>
    <row r="21" spans="1:21">
      <c r="A21" s="333" t="s">
        <v>41</v>
      </c>
      <c r="B21" s="333">
        <f>B8+B11+B17+B20</f>
        <v>58758</v>
      </c>
      <c r="C21" s="333">
        <f t="shared" ref="C21:K21" si="14">C8+C11+C17+C20</f>
        <v>60541</v>
      </c>
      <c r="D21" s="333">
        <f t="shared" si="14"/>
        <v>64164</v>
      </c>
      <c r="E21" s="333">
        <f t="shared" si="14"/>
        <v>64623</v>
      </c>
      <c r="F21" s="333">
        <f t="shared" si="14"/>
        <v>64233</v>
      </c>
      <c r="G21" s="333">
        <f t="shared" si="14"/>
        <v>64462</v>
      </c>
      <c r="H21" s="333">
        <f t="shared" si="14"/>
        <v>62309</v>
      </c>
      <c r="I21" s="333">
        <f t="shared" si="14"/>
        <v>62333</v>
      </c>
      <c r="J21" s="333">
        <f t="shared" si="14"/>
        <v>59227</v>
      </c>
      <c r="K21" s="334">
        <f t="shared" si="14"/>
        <v>59193</v>
      </c>
      <c r="L21" s="330">
        <v>100</v>
      </c>
      <c r="M21" s="330">
        <v>100</v>
      </c>
      <c r="N21" s="330">
        <v>100</v>
      </c>
      <c r="O21" s="330">
        <v>100</v>
      </c>
      <c r="P21" s="330">
        <v>100</v>
      </c>
      <c r="Q21" s="330">
        <v>100</v>
      </c>
      <c r="R21" s="330">
        <v>100</v>
      </c>
      <c r="S21" s="330">
        <v>100</v>
      </c>
      <c r="T21" s="330">
        <v>100</v>
      </c>
      <c r="U21" s="330">
        <v>100</v>
      </c>
    </row>
    <row r="24" spans="1:21" s="40" customFormat="1" ht="15" customHeight="1">
      <c r="A24" s="91" t="str">
        <f>Contents!B39</f>
        <v>Table 31: Number and percentage of women having a caesarean section, by type of caesarean section, age group, ethnic group, neighbourhood deprivation quintile and parity, 2014</v>
      </c>
    </row>
    <row r="25" spans="1:21" ht="26.25" customHeight="1">
      <c r="A25" s="493" t="s">
        <v>56</v>
      </c>
      <c r="B25" s="490" t="s">
        <v>113</v>
      </c>
      <c r="C25" s="490"/>
      <c r="D25" s="491"/>
      <c r="E25" s="492" t="s">
        <v>286</v>
      </c>
      <c r="F25" s="490"/>
      <c r="G25" s="491"/>
      <c r="H25" s="490" t="s">
        <v>317</v>
      </c>
    </row>
    <row r="26" spans="1:21" ht="21.75" customHeight="1">
      <c r="A26" s="494"/>
      <c r="B26" s="335" t="s">
        <v>318</v>
      </c>
      <c r="C26" s="335" t="s">
        <v>319</v>
      </c>
      <c r="D26" s="336" t="s">
        <v>41</v>
      </c>
      <c r="E26" s="337" t="s">
        <v>318</v>
      </c>
      <c r="F26" s="335" t="s">
        <v>319</v>
      </c>
      <c r="G26" s="336" t="s">
        <v>41</v>
      </c>
      <c r="H26" s="495"/>
    </row>
    <row r="27" spans="1:21">
      <c r="A27" s="229" t="s">
        <v>237</v>
      </c>
      <c r="B27" s="229"/>
      <c r="C27" s="229"/>
      <c r="D27" s="229"/>
      <c r="E27" s="230"/>
      <c r="F27" s="230"/>
      <c r="G27" s="230"/>
      <c r="H27" s="229"/>
    </row>
    <row r="28" spans="1:21">
      <c r="A28" s="151" t="s">
        <v>41</v>
      </c>
      <c r="B28" s="225">
        <f>K18</f>
        <v>8038</v>
      </c>
      <c r="C28" s="225">
        <f>K19</f>
        <v>7050</v>
      </c>
      <c r="D28" s="226">
        <f>SUM(B28:C28)</f>
        <v>15088</v>
      </c>
      <c r="E28" s="227">
        <f t="shared" ref="E28" si="15">B28/($H28)*100</f>
        <v>13.780688520093264</v>
      </c>
      <c r="F28" s="227">
        <f t="shared" ref="F28" si="16">C28/($H28)*100</f>
        <v>12.086819366342064</v>
      </c>
      <c r="G28" s="227">
        <f t="shared" ref="G28" si="17">D28/($H28)*100</f>
        <v>25.86750788643533</v>
      </c>
      <c r="H28" s="228">
        <f>K21-K20</f>
        <v>58328</v>
      </c>
    </row>
    <row r="29" spans="1:21">
      <c r="A29" s="229" t="str">
        <f>Extra!B2</f>
        <v>Age group (years)</v>
      </c>
      <c r="B29" s="229"/>
      <c r="C29" s="229"/>
      <c r="D29" s="229"/>
      <c r="E29" s="230"/>
      <c r="F29" s="230"/>
      <c r="G29" s="230"/>
      <c r="H29" s="229"/>
    </row>
    <row r="30" spans="1:21">
      <c r="A30" s="151" t="str">
        <f>Extra!B3</f>
        <v xml:space="preserve"> &lt;20</v>
      </c>
      <c r="B30" s="225">
        <v>377</v>
      </c>
      <c r="C30" s="225">
        <v>69</v>
      </c>
      <c r="D30" s="226">
        <f t="shared" ref="D30:D35" si="18">SUM(B30:C30)</f>
        <v>446</v>
      </c>
      <c r="E30" s="227">
        <f t="shared" ref="E30:G35" si="19">B30/($H30)*100</f>
        <v>12.659503022162525</v>
      </c>
      <c r="F30" s="227">
        <f t="shared" si="19"/>
        <v>2.3169912693082608</v>
      </c>
      <c r="G30" s="227">
        <f t="shared" si="19"/>
        <v>14.976494291470784</v>
      </c>
      <c r="H30" s="228">
        <v>2978</v>
      </c>
      <c r="I30" s="71"/>
    </row>
    <row r="31" spans="1:21">
      <c r="A31" s="151" t="str">
        <f>Extra!B4</f>
        <v>20−24</v>
      </c>
      <c r="B31" s="225">
        <v>1255</v>
      </c>
      <c r="C31" s="225">
        <v>572</v>
      </c>
      <c r="D31" s="226">
        <f t="shared" si="18"/>
        <v>1827</v>
      </c>
      <c r="E31" s="227">
        <f t="shared" si="19"/>
        <v>12.322042218949436</v>
      </c>
      <c r="F31" s="227">
        <f t="shared" si="19"/>
        <v>5.6161021109474722</v>
      </c>
      <c r="G31" s="227">
        <f t="shared" si="19"/>
        <v>17.938144329896907</v>
      </c>
      <c r="H31" s="228">
        <v>10185</v>
      </c>
      <c r="I31" s="71"/>
    </row>
    <row r="32" spans="1:21">
      <c r="A32" s="151" t="str">
        <f>Extra!B5</f>
        <v>25−29</v>
      </c>
      <c r="B32" s="225">
        <v>2055</v>
      </c>
      <c r="C32" s="225">
        <v>1459</v>
      </c>
      <c r="D32" s="226">
        <f t="shared" si="18"/>
        <v>3514</v>
      </c>
      <c r="E32" s="227">
        <f t="shared" si="19"/>
        <v>13.18406364277924</v>
      </c>
      <c r="F32" s="227">
        <f t="shared" si="19"/>
        <v>9.3603644062359663</v>
      </c>
      <c r="G32" s="227">
        <f t="shared" si="19"/>
        <v>22.544428049015206</v>
      </c>
      <c r="H32" s="228">
        <v>15587</v>
      </c>
      <c r="I32" s="71"/>
    </row>
    <row r="33" spans="1:9">
      <c r="A33" s="151" t="str">
        <f>Extra!B6</f>
        <v>30−34</v>
      </c>
      <c r="B33" s="225">
        <v>2581</v>
      </c>
      <c r="C33" s="225">
        <v>2397</v>
      </c>
      <c r="D33" s="226">
        <f t="shared" si="18"/>
        <v>4978</v>
      </c>
      <c r="E33" s="149">
        <f t="shared" si="19"/>
        <v>14.748571428571427</v>
      </c>
      <c r="F33" s="149">
        <f t="shared" si="19"/>
        <v>13.697142857142858</v>
      </c>
      <c r="G33" s="149">
        <f t="shared" si="19"/>
        <v>28.445714285714285</v>
      </c>
      <c r="H33" s="228">
        <v>17500</v>
      </c>
      <c r="I33" s="71"/>
    </row>
    <row r="34" spans="1:9">
      <c r="A34" s="151" t="str">
        <f>Extra!B7</f>
        <v>35−39</v>
      </c>
      <c r="B34" s="225">
        <v>1378</v>
      </c>
      <c r="C34" s="225">
        <v>1916</v>
      </c>
      <c r="D34" s="226">
        <f t="shared" si="18"/>
        <v>3294</v>
      </c>
      <c r="E34" s="149">
        <f t="shared" si="19"/>
        <v>14.304993252361673</v>
      </c>
      <c r="F34" s="149">
        <f t="shared" si="19"/>
        <v>19.889961590366447</v>
      </c>
      <c r="G34" s="149">
        <f t="shared" si="19"/>
        <v>34.194954842728123</v>
      </c>
      <c r="H34" s="228">
        <v>9633</v>
      </c>
      <c r="I34" s="71"/>
    </row>
    <row r="35" spans="1:9">
      <c r="A35" s="151" t="str">
        <f>Extra!B8</f>
        <v>40+</v>
      </c>
      <c r="B35" s="231">
        <v>392</v>
      </c>
      <c r="C35" s="231">
        <v>637</v>
      </c>
      <c r="D35" s="232">
        <f t="shared" si="18"/>
        <v>1029</v>
      </c>
      <c r="E35" s="149">
        <f t="shared" si="19"/>
        <v>16.032719836400819</v>
      </c>
      <c r="F35" s="149">
        <f t="shared" si="19"/>
        <v>26.053169734151325</v>
      </c>
      <c r="G35" s="149">
        <f t="shared" si="19"/>
        <v>42.085889570552148</v>
      </c>
      <c r="H35" s="228">
        <v>2445</v>
      </c>
      <c r="I35" s="71"/>
    </row>
    <row r="36" spans="1:9">
      <c r="A36" s="229" t="str">
        <f>Extra!B9</f>
        <v>Ethnic group</v>
      </c>
      <c r="B36" s="229"/>
      <c r="C36" s="229"/>
      <c r="D36" s="229"/>
      <c r="E36" s="230"/>
      <c r="F36" s="230"/>
      <c r="G36" s="230"/>
      <c r="H36" s="229"/>
      <c r="I36" s="71"/>
    </row>
    <row r="37" spans="1:9">
      <c r="A37" s="225" t="str">
        <f>Extra!B10</f>
        <v>Māori</v>
      </c>
      <c r="B37" s="225">
        <v>1602</v>
      </c>
      <c r="C37" s="225">
        <v>1101</v>
      </c>
      <c r="D37" s="226">
        <f t="shared" ref="D37:D42" si="20">SUM(B37:C37)</f>
        <v>2703</v>
      </c>
      <c r="E37" s="227">
        <f t="shared" ref="E37:G41" si="21">B37/($H37)*100</f>
        <v>11.41594812228319</v>
      </c>
      <c r="F37" s="227">
        <f t="shared" si="21"/>
        <v>7.8457920615691581</v>
      </c>
      <c r="G37" s="227">
        <f t="shared" si="21"/>
        <v>19.261740183852346</v>
      </c>
      <c r="H37" s="228">
        <v>14033</v>
      </c>
      <c r="I37" s="71"/>
    </row>
    <row r="38" spans="1:9">
      <c r="A38" s="225" t="str">
        <f>Extra!B11</f>
        <v>Pacific</v>
      </c>
      <c r="B38" s="225">
        <v>829</v>
      </c>
      <c r="C38" s="225">
        <v>499</v>
      </c>
      <c r="D38" s="226">
        <f t="shared" si="20"/>
        <v>1328</v>
      </c>
      <c r="E38" s="227">
        <f t="shared" si="21"/>
        <v>13.648337174843594</v>
      </c>
      <c r="F38" s="227">
        <f t="shared" si="21"/>
        <v>8.215344089562068</v>
      </c>
      <c r="G38" s="227">
        <f t="shared" si="21"/>
        <v>21.863681264405663</v>
      </c>
      <c r="H38" s="228">
        <v>6074</v>
      </c>
      <c r="I38" s="71"/>
    </row>
    <row r="39" spans="1:9">
      <c r="A39" s="225" t="str">
        <f>Extra!B12</f>
        <v>Indian</v>
      </c>
      <c r="B39" s="225">
        <v>589</v>
      </c>
      <c r="C39" s="225">
        <v>344</v>
      </c>
      <c r="D39" s="226">
        <f t="shared" si="20"/>
        <v>933</v>
      </c>
      <c r="E39" s="227">
        <f t="shared" ref="E39" si="22">B39/($H39)*100</f>
        <v>22.002241314904744</v>
      </c>
      <c r="F39" s="227">
        <f t="shared" ref="F39" si="23">C39/($H39)*100</f>
        <v>12.850205453866268</v>
      </c>
      <c r="G39" s="227">
        <f t="shared" ref="G39" si="24">D39/($H39)*100</f>
        <v>34.85244676877101</v>
      </c>
      <c r="H39" s="228">
        <v>2677</v>
      </c>
      <c r="I39" s="71"/>
    </row>
    <row r="40" spans="1:9">
      <c r="A40" s="225" t="str">
        <f>Extra!B13</f>
        <v>Asian (excl. Indian)</v>
      </c>
      <c r="B40" s="225">
        <v>1097</v>
      </c>
      <c r="C40" s="225">
        <v>846</v>
      </c>
      <c r="D40" s="226">
        <f t="shared" si="20"/>
        <v>1943</v>
      </c>
      <c r="E40" s="227">
        <f t="shared" si="21"/>
        <v>16.952557564518621</v>
      </c>
      <c r="F40" s="227">
        <f t="shared" si="21"/>
        <v>13.073713490959666</v>
      </c>
      <c r="G40" s="227">
        <f t="shared" si="21"/>
        <v>30.026271055478286</v>
      </c>
      <c r="H40" s="228">
        <v>6471</v>
      </c>
      <c r="I40" s="71"/>
    </row>
    <row r="41" spans="1:9">
      <c r="A41" s="225" t="str">
        <f>Extra!B14</f>
        <v>European or Other</v>
      </c>
      <c r="B41" s="225">
        <v>3919</v>
      </c>
      <c r="C41" s="225">
        <v>4258</v>
      </c>
      <c r="D41" s="226">
        <f t="shared" si="20"/>
        <v>8177</v>
      </c>
      <c r="E41" s="149">
        <f t="shared" si="21"/>
        <v>13.48728361496369</v>
      </c>
      <c r="F41" s="149">
        <f t="shared" si="21"/>
        <v>14.653956017482878</v>
      </c>
      <c r="G41" s="149">
        <f t="shared" si="21"/>
        <v>28.14123963244657</v>
      </c>
      <c r="H41" s="228">
        <v>29057</v>
      </c>
      <c r="I41" s="71"/>
    </row>
    <row r="42" spans="1:9">
      <c r="A42" s="168" t="str">
        <f>Extra!B15</f>
        <v>Unknown</v>
      </c>
      <c r="B42" s="231">
        <v>2</v>
      </c>
      <c r="C42" s="231">
        <v>2</v>
      </c>
      <c r="D42" s="232">
        <f t="shared" si="20"/>
        <v>4</v>
      </c>
      <c r="E42" s="233" t="s">
        <v>81</v>
      </c>
      <c r="F42" s="234" t="s">
        <v>81</v>
      </c>
      <c r="G42" s="234" t="s">
        <v>81</v>
      </c>
      <c r="H42" s="228">
        <v>16</v>
      </c>
      <c r="I42" s="71"/>
    </row>
    <row r="43" spans="1:9">
      <c r="A43" s="229" t="str">
        <f>Extra!B16</f>
        <v>Deprivation quintile</v>
      </c>
      <c r="B43" s="229"/>
      <c r="C43" s="229"/>
      <c r="D43" s="229"/>
      <c r="E43" s="230"/>
      <c r="F43" s="230"/>
      <c r="G43" s="230"/>
      <c r="H43" s="229"/>
      <c r="I43" s="71"/>
    </row>
    <row r="44" spans="1:9">
      <c r="A44" s="252" t="str">
        <f>Extra!B17</f>
        <v>1 (least deprived)</v>
      </c>
      <c r="B44" s="225">
        <v>1220</v>
      </c>
      <c r="C44" s="225">
        <v>1446</v>
      </c>
      <c r="D44" s="226">
        <f t="shared" ref="D44:D49" si="25">SUM(B44:C44)</f>
        <v>2666</v>
      </c>
      <c r="E44" s="227">
        <f t="shared" ref="E44:G48" si="26">B44/($H44)*100</f>
        <v>14.523809523809526</v>
      </c>
      <c r="F44" s="227">
        <f t="shared" si="26"/>
        <v>17.214285714285715</v>
      </c>
      <c r="G44" s="227">
        <f t="shared" si="26"/>
        <v>31.738095238095237</v>
      </c>
      <c r="H44" s="228">
        <v>8400</v>
      </c>
      <c r="I44" s="71"/>
    </row>
    <row r="45" spans="1:9">
      <c r="A45" s="252">
        <f>Extra!B18</f>
        <v>2</v>
      </c>
      <c r="B45" s="225">
        <v>1296</v>
      </c>
      <c r="C45" s="225">
        <v>1289</v>
      </c>
      <c r="D45" s="226">
        <f t="shared" si="25"/>
        <v>2585</v>
      </c>
      <c r="E45" s="227">
        <f t="shared" si="26"/>
        <v>14.263702399295619</v>
      </c>
      <c r="F45" s="227">
        <f t="shared" si="26"/>
        <v>14.186660796830289</v>
      </c>
      <c r="G45" s="227">
        <f t="shared" si="26"/>
        <v>28.45036319612591</v>
      </c>
      <c r="H45" s="228">
        <v>9086</v>
      </c>
      <c r="I45" s="71"/>
    </row>
    <row r="46" spans="1:9">
      <c r="A46" s="252">
        <f>Extra!B19</f>
        <v>3</v>
      </c>
      <c r="B46" s="225">
        <v>1466</v>
      </c>
      <c r="C46" s="225">
        <v>1373</v>
      </c>
      <c r="D46" s="226">
        <f t="shared" si="25"/>
        <v>2839</v>
      </c>
      <c r="E46" s="227">
        <f t="shared" si="26"/>
        <v>14.034080030633737</v>
      </c>
      <c r="F46" s="227">
        <f t="shared" si="26"/>
        <v>13.143787095538961</v>
      </c>
      <c r="G46" s="227">
        <f t="shared" si="26"/>
        <v>27.1778671261727</v>
      </c>
      <c r="H46" s="228">
        <v>10446</v>
      </c>
      <c r="I46" s="71"/>
    </row>
    <row r="47" spans="1:9">
      <c r="A47" s="252">
        <f>Extra!B20</f>
        <v>4</v>
      </c>
      <c r="B47" s="225">
        <v>1802</v>
      </c>
      <c r="C47" s="225">
        <v>1446</v>
      </c>
      <c r="D47" s="226">
        <f t="shared" si="25"/>
        <v>3248</v>
      </c>
      <c r="E47" s="149">
        <f t="shared" si="26"/>
        <v>13.711763810683305</v>
      </c>
      <c r="F47" s="149">
        <f t="shared" si="26"/>
        <v>11.002891492923451</v>
      </c>
      <c r="G47" s="149">
        <f t="shared" si="26"/>
        <v>24.714655303606754</v>
      </c>
      <c r="H47" s="228">
        <v>13142</v>
      </c>
      <c r="I47" s="71"/>
    </row>
    <row r="48" spans="1:9">
      <c r="A48" s="252" t="str">
        <f>Extra!B21</f>
        <v>5 (most deprived)</v>
      </c>
      <c r="B48" s="225">
        <v>2237</v>
      </c>
      <c r="C48" s="225">
        <v>1485</v>
      </c>
      <c r="D48" s="226">
        <f t="shared" si="25"/>
        <v>3722</v>
      </c>
      <c r="E48" s="149">
        <f t="shared" si="26"/>
        <v>13.162694910267724</v>
      </c>
      <c r="F48" s="149">
        <f t="shared" si="26"/>
        <v>8.7378640776699026</v>
      </c>
      <c r="G48" s="149">
        <f t="shared" si="26"/>
        <v>21.900558987937629</v>
      </c>
      <c r="H48" s="228">
        <v>16995</v>
      </c>
      <c r="I48" s="71"/>
    </row>
    <row r="49" spans="1:17">
      <c r="A49" s="231" t="str">
        <f>Extra!B22</f>
        <v>Unknown</v>
      </c>
      <c r="B49" s="231">
        <v>17</v>
      </c>
      <c r="C49" s="231">
        <v>11</v>
      </c>
      <c r="D49" s="232">
        <f t="shared" si="25"/>
        <v>28</v>
      </c>
      <c r="E49" s="235" t="s">
        <v>81</v>
      </c>
      <c r="F49" s="236" t="s">
        <v>81</v>
      </c>
      <c r="G49" s="236" t="s">
        <v>81</v>
      </c>
      <c r="H49" s="237">
        <v>259</v>
      </c>
      <c r="I49" s="71"/>
    </row>
    <row r="50" spans="1:17">
      <c r="A50" s="350" t="s">
        <v>30</v>
      </c>
      <c r="B50" s="350"/>
      <c r="C50" s="350"/>
      <c r="D50" s="350"/>
      <c r="E50" s="350"/>
      <c r="F50" s="350"/>
      <c r="G50" s="350"/>
      <c r="H50" s="350"/>
      <c r="I50" s="71"/>
    </row>
    <row r="51" spans="1:17">
      <c r="A51" s="251">
        <v>0</v>
      </c>
      <c r="B51" s="225">
        <v>4777</v>
      </c>
      <c r="C51" s="225">
        <v>1306</v>
      </c>
      <c r="D51" s="226">
        <f t="shared" ref="D51:D53" si="27">SUM(B51:C51)</f>
        <v>6083</v>
      </c>
      <c r="E51" s="149">
        <f t="shared" ref="E51:E52" si="28">B51/($H51)*100</f>
        <v>21.903801182997846</v>
      </c>
      <c r="F51" s="149">
        <f t="shared" ref="F51:F52" si="29">C51/($H51)*100</f>
        <v>5.9883534320693297</v>
      </c>
      <c r="G51" s="174">
        <f t="shared" ref="G51:G52" si="30">D51/($H51)*100</f>
        <v>27.89215461506717</v>
      </c>
      <c r="H51" s="225">
        <v>21809</v>
      </c>
      <c r="I51" s="71"/>
    </row>
    <row r="52" spans="1:17">
      <c r="A52" s="405" t="s">
        <v>425</v>
      </c>
      <c r="B52" s="225">
        <v>2594</v>
      </c>
      <c r="C52" s="225">
        <v>5274</v>
      </c>
      <c r="D52" s="226">
        <f t="shared" si="27"/>
        <v>7868</v>
      </c>
      <c r="E52" s="149">
        <f t="shared" si="28"/>
        <v>7.8854571984435795</v>
      </c>
      <c r="F52" s="149">
        <f t="shared" si="29"/>
        <v>16.032344357976655</v>
      </c>
      <c r="G52" s="174">
        <f t="shared" si="30"/>
        <v>23.917801556420233</v>
      </c>
      <c r="H52" s="225">
        <v>32896</v>
      </c>
      <c r="I52" s="71"/>
    </row>
    <row r="53" spans="1:17">
      <c r="A53" s="317" t="s">
        <v>48</v>
      </c>
      <c r="B53" s="231">
        <v>219</v>
      </c>
      <c r="C53" s="231">
        <v>55</v>
      </c>
      <c r="D53" s="232">
        <f t="shared" si="27"/>
        <v>274</v>
      </c>
      <c r="E53" s="235" t="s">
        <v>81</v>
      </c>
      <c r="F53" s="236" t="s">
        <v>81</v>
      </c>
      <c r="G53" s="416" t="s">
        <v>81</v>
      </c>
      <c r="H53" s="231">
        <v>872</v>
      </c>
      <c r="I53" s="71"/>
    </row>
    <row r="54" spans="1:17">
      <c r="A54" s="198" t="s">
        <v>271</v>
      </c>
    </row>
    <row r="55" spans="1:17">
      <c r="A55" s="198" t="s">
        <v>272</v>
      </c>
    </row>
    <row r="56" spans="1:17">
      <c r="A56" s="198" t="s">
        <v>273</v>
      </c>
    </row>
    <row r="57" spans="1:17">
      <c r="A57" s="198" t="s">
        <v>390</v>
      </c>
    </row>
    <row r="60" spans="1:17" s="40" customFormat="1" ht="15" customHeight="1">
      <c r="A60" s="91" t="str">
        <f>Contents!B40</f>
        <v>Table 32: Number and percentage of emergency caesarean sections, by DHB of residence, 2010–2014</v>
      </c>
    </row>
    <row r="61" spans="1:17">
      <c r="A61" s="466" t="s">
        <v>220</v>
      </c>
      <c r="B61" s="454" t="s">
        <v>114</v>
      </c>
      <c r="C61" s="454"/>
      <c r="D61" s="454"/>
      <c r="E61" s="454"/>
      <c r="F61" s="455"/>
      <c r="G61" s="472" t="s">
        <v>287</v>
      </c>
      <c r="H61" s="454"/>
      <c r="I61" s="454"/>
      <c r="J61" s="454"/>
      <c r="K61" s="455"/>
      <c r="L61" s="454" t="s">
        <v>25</v>
      </c>
      <c r="M61" s="454"/>
      <c r="N61" s="454"/>
      <c r="O61" s="454"/>
      <c r="P61" s="454"/>
      <c r="Q61" s="71"/>
    </row>
    <row r="62" spans="1:17">
      <c r="A62" s="459"/>
      <c r="B62" s="137">
        <f>Extra!O3</f>
        <v>2010</v>
      </c>
      <c r="C62" s="137">
        <f>Extra!P3</f>
        <v>2011</v>
      </c>
      <c r="D62" s="137">
        <f>Extra!Q3</f>
        <v>2012</v>
      </c>
      <c r="E62" s="137">
        <f>Extra!R3</f>
        <v>2013</v>
      </c>
      <c r="F62" s="173">
        <f>Extra!S3</f>
        <v>2014</v>
      </c>
      <c r="G62" s="202">
        <f>B62</f>
        <v>2010</v>
      </c>
      <c r="H62" s="137">
        <f t="shared" ref="H62:P62" si="31">C62</f>
        <v>2011</v>
      </c>
      <c r="I62" s="137">
        <f t="shared" si="31"/>
        <v>2012</v>
      </c>
      <c r="J62" s="137">
        <f t="shared" si="31"/>
        <v>2013</v>
      </c>
      <c r="K62" s="173">
        <f t="shared" si="31"/>
        <v>2014</v>
      </c>
      <c r="L62" s="137">
        <f t="shared" si="31"/>
        <v>2010</v>
      </c>
      <c r="M62" s="137">
        <f t="shared" si="31"/>
        <v>2011</v>
      </c>
      <c r="N62" s="137">
        <f t="shared" si="31"/>
        <v>2012</v>
      </c>
      <c r="O62" s="137">
        <f t="shared" si="31"/>
        <v>2013</v>
      </c>
      <c r="P62" s="137">
        <f t="shared" si="31"/>
        <v>2014</v>
      </c>
      <c r="Q62" s="71"/>
    </row>
    <row r="63" spans="1:17">
      <c r="A63" s="204" t="s">
        <v>61</v>
      </c>
      <c r="B63" s="92">
        <v>268</v>
      </c>
      <c r="C63" s="92">
        <v>244</v>
      </c>
      <c r="D63" s="92">
        <v>221</v>
      </c>
      <c r="E63" s="92">
        <v>213</v>
      </c>
      <c r="F63" s="93">
        <v>233</v>
      </c>
      <c r="G63" s="94">
        <f>B63/L63*100</f>
        <v>11.106506423539162</v>
      </c>
      <c r="H63" s="95">
        <f t="shared" ref="H63:K78" si="32">C63/M63*100</f>
        <v>10.892857142857142</v>
      </c>
      <c r="I63" s="95">
        <f t="shared" si="32"/>
        <v>9.8484848484848477</v>
      </c>
      <c r="J63" s="95">
        <f t="shared" si="32"/>
        <v>10.23546371936569</v>
      </c>
      <c r="K63" s="96">
        <f t="shared" si="32"/>
        <v>11.294231701405719</v>
      </c>
      <c r="L63" s="155">
        <v>2413</v>
      </c>
      <c r="M63" s="92">
        <v>2240</v>
      </c>
      <c r="N63" s="92">
        <v>2244</v>
      </c>
      <c r="O63" s="92">
        <v>2081</v>
      </c>
      <c r="P63" s="92">
        <v>2063</v>
      </c>
      <c r="Q63" s="71"/>
    </row>
    <row r="64" spans="1:17">
      <c r="A64" s="92" t="s">
        <v>62</v>
      </c>
      <c r="B64" s="92">
        <v>1140</v>
      </c>
      <c r="C64" s="92">
        <v>1107</v>
      </c>
      <c r="D64" s="92">
        <v>1264</v>
      </c>
      <c r="E64" s="92">
        <v>1207</v>
      </c>
      <c r="F64" s="93">
        <v>1246</v>
      </c>
      <c r="G64" s="94">
        <f t="shared" ref="G64:K82" si="33">B64/L64*100</f>
        <v>14.776409591704473</v>
      </c>
      <c r="H64" s="95">
        <f t="shared" si="32"/>
        <v>14.239773604322098</v>
      </c>
      <c r="I64" s="95">
        <f t="shared" si="32"/>
        <v>15.985835335778425</v>
      </c>
      <c r="J64" s="95">
        <f t="shared" si="32"/>
        <v>15.952947396246364</v>
      </c>
      <c r="K64" s="96">
        <f t="shared" si="32"/>
        <v>16.036036036036037</v>
      </c>
      <c r="L64" s="155">
        <v>7715</v>
      </c>
      <c r="M64" s="92">
        <v>7774</v>
      </c>
      <c r="N64" s="92">
        <v>7907</v>
      </c>
      <c r="O64" s="92">
        <v>7566</v>
      </c>
      <c r="P64" s="92">
        <v>7770</v>
      </c>
      <c r="Q64" s="71"/>
    </row>
    <row r="65" spans="1:17">
      <c r="A65" s="92" t="s">
        <v>63</v>
      </c>
      <c r="B65" s="92">
        <v>948</v>
      </c>
      <c r="C65" s="92">
        <v>934</v>
      </c>
      <c r="D65" s="92">
        <v>955</v>
      </c>
      <c r="E65" s="92">
        <v>954</v>
      </c>
      <c r="F65" s="93">
        <v>980</v>
      </c>
      <c r="G65" s="94">
        <f t="shared" si="33"/>
        <v>14.253495714930086</v>
      </c>
      <c r="H65" s="95">
        <f t="shared" si="32"/>
        <v>14.473888114055477</v>
      </c>
      <c r="I65" s="95">
        <f t="shared" si="32"/>
        <v>14.365222623345367</v>
      </c>
      <c r="J65" s="95">
        <f t="shared" si="32"/>
        <v>15.411954765751211</v>
      </c>
      <c r="K65" s="96">
        <f t="shared" si="32"/>
        <v>15.725288831835687</v>
      </c>
      <c r="L65" s="155">
        <v>6651</v>
      </c>
      <c r="M65" s="92">
        <v>6453</v>
      </c>
      <c r="N65" s="92">
        <v>6648</v>
      </c>
      <c r="O65" s="92">
        <v>6190</v>
      </c>
      <c r="P65" s="92">
        <v>6232</v>
      </c>
      <c r="Q65" s="71"/>
    </row>
    <row r="66" spans="1:17">
      <c r="A66" s="92" t="s">
        <v>64</v>
      </c>
      <c r="B66" s="92">
        <v>1009</v>
      </c>
      <c r="C66" s="92">
        <v>1025</v>
      </c>
      <c r="D66" s="92">
        <v>1197</v>
      </c>
      <c r="E66" s="92">
        <v>1201</v>
      </c>
      <c r="F66" s="93">
        <v>1198</v>
      </c>
      <c r="G66" s="94">
        <f t="shared" si="33"/>
        <v>11.880372071117391</v>
      </c>
      <c r="H66" s="95">
        <f t="shared" si="32"/>
        <v>12.138796778777831</v>
      </c>
      <c r="I66" s="95">
        <f t="shared" si="32"/>
        <v>13.867006487488414</v>
      </c>
      <c r="J66" s="95">
        <f t="shared" si="32"/>
        <v>14.922962226640161</v>
      </c>
      <c r="K66" s="96">
        <f t="shared" si="32"/>
        <v>14.659813999021049</v>
      </c>
      <c r="L66" s="155">
        <v>8493</v>
      </c>
      <c r="M66" s="92">
        <v>8444</v>
      </c>
      <c r="N66" s="92">
        <v>8632</v>
      </c>
      <c r="O66" s="92">
        <v>8048</v>
      </c>
      <c r="P66" s="92">
        <v>8172</v>
      </c>
      <c r="Q66" s="71"/>
    </row>
    <row r="67" spans="1:17">
      <c r="A67" s="92" t="s">
        <v>65</v>
      </c>
      <c r="B67" s="92">
        <v>546</v>
      </c>
      <c r="C67" s="92">
        <v>604</v>
      </c>
      <c r="D67" s="92">
        <v>533</v>
      </c>
      <c r="E67" s="92">
        <v>514</v>
      </c>
      <c r="F67" s="93">
        <v>548</v>
      </c>
      <c r="G67" s="94">
        <f t="shared" si="33"/>
        <v>9.9780701754385976</v>
      </c>
      <c r="H67" s="95">
        <f t="shared" si="32"/>
        <v>11.368341803124411</v>
      </c>
      <c r="I67" s="95">
        <f t="shared" si="32"/>
        <v>9.8758569575690203</v>
      </c>
      <c r="J67" s="95">
        <f t="shared" si="32"/>
        <v>10.158102766798418</v>
      </c>
      <c r="K67" s="96">
        <f t="shared" si="32"/>
        <v>10.587326120556414</v>
      </c>
      <c r="L67" s="155">
        <v>5472</v>
      </c>
      <c r="M67" s="92">
        <v>5313</v>
      </c>
      <c r="N67" s="92">
        <v>5397</v>
      </c>
      <c r="O67" s="92">
        <v>5060</v>
      </c>
      <c r="P67" s="92">
        <v>5176</v>
      </c>
      <c r="Q67" s="71"/>
    </row>
    <row r="68" spans="1:17">
      <c r="A68" s="92" t="s">
        <v>66</v>
      </c>
      <c r="B68" s="92">
        <v>214</v>
      </c>
      <c r="C68" s="92">
        <v>180</v>
      </c>
      <c r="D68" s="92">
        <v>202</v>
      </c>
      <c r="E68" s="92">
        <v>159</v>
      </c>
      <c r="F68" s="93">
        <v>170</v>
      </c>
      <c r="G68" s="94">
        <f t="shared" si="33"/>
        <v>13.391739674593243</v>
      </c>
      <c r="H68" s="95">
        <f t="shared" si="32"/>
        <v>11.450381679389313</v>
      </c>
      <c r="I68" s="95">
        <f t="shared" si="32"/>
        <v>13.074433656957929</v>
      </c>
      <c r="J68" s="95">
        <f t="shared" si="32"/>
        <v>11.373390557939913</v>
      </c>
      <c r="K68" s="96">
        <f t="shared" si="32"/>
        <v>12.381646030589948</v>
      </c>
      <c r="L68" s="155">
        <v>1598</v>
      </c>
      <c r="M68" s="92">
        <v>1572</v>
      </c>
      <c r="N68" s="92">
        <v>1545</v>
      </c>
      <c r="O68" s="92">
        <v>1398</v>
      </c>
      <c r="P68" s="92">
        <v>1373</v>
      </c>
      <c r="Q68" s="71"/>
    </row>
    <row r="69" spans="1:17">
      <c r="A69" s="92" t="s">
        <v>67</v>
      </c>
      <c r="B69" s="92">
        <v>384</v>
      </c>
      <c r="C69" s="92">
        <v>337</v>
      </c>
      <c r="D69" s="92">
        <v>343</v>
      </c>
      <c r="E69" s="92">
        <v>355</v>
      </c>
      <c r="F69" s="93">
        <v>340</v>
      </c>
      <c r="G69" s="94">
        <f t="shared" si="33"/>
        <v>12.851405622489958</v>
      </c>
      <c r="H69" s="95">
        <f t="shared" si="32"/>
        <v>11.93342776203966</v>
      </c>
      <c r="I69" s="95">
        <f t="shared" si="32"/>
        <v>11.726495726495727</v>
      </c>
      <c r="J69" s="95">
        <f t="shared" si="32"/>
        <v>13.02274394717535</v>
      </c>
      <c r="K69" s="96">
        <f t="shared" si="32"/>
        <v>12.336719883889694</v>
      </c>
      <c r="L69" s="155">
        <v>2988</v>
      </c>
      <c r="M69" s="92">
        <v>2824</v>
      </c>
      <c r="N69" s="92">
        <v>2925</v>
      </c>
      <c r="O69" s="92">
        <v>2726</v>
      </c>
      <c r="P69" s="92">
        <v>2756</v>
      </c>
      <c r="Q69" s="71"/>
    </row>
    <row r="70" spans="1:17">
      <c r="A70" s="92" t="s">
        <v>68</v>
      </c>
      <c r="B70" s="92">
        <v>84</v>
      </c>
      <c r="C70" s="92">
        <v>75</v>
      </c>
      <c r="D70" s="92">
        <v>69</v>
      </c>
      <c r="E70" s="92">
        <v>82</v>
      </c>
      <c r="F70" s="93">
        <v>71</v>
      </c>
      <c r="G70" s="94">
        <f t="shared" si="33"/>
        <v>11.052631578947368</v>
      </c>
      <c r="H70" s="95">
        <f t="shared" si="32"/>
        <v>10.231923601637108</v>
      </c>
      <c r="I70" s="95">
        <f t="shared" si="32"/>
        <v>9.5435684647302903</v>
      </c>
      <c r="J70" s="95">
        <f t="shared" si="32"/>
        <v>11.680911680911681</v>
      </c>
      <c r="K70" s="96">
        <f t="shared" si="32"/>
        <v>10.260115606936417</v>
      </c>
      <c r="L70" s="155">
        <v>760</v>
      </c>
      <c r="M70" s="92">
        <v>733</v>
      </c>
      <c r="N70" s="92">
        <v>723</v>
      </c>
      <c r="O70" s="92">
        <v>702</v>
      </c>
      <c r="P70" s="92">
        <v>692</v>
      </c>
      <c r="Q70" s="71"/>
    </row>
    <row r="71" spans="1:17">
      <c r="A71" s="92" t="s">
        <v>69</v>
      </c>
      <c r="B71" s="92">
        <v>327</v>
      </c>
      <c r="C71" s="92">
        <v>277</v>
      </c>
      <c r="D71" s="92">
        <v>356</v>
      </c>
      <c r="E71" s="92">
        <v>289</v>
      </c>
      <c r="F71" s="93">
        <v>275</v>
      </c>
      <c r="G71" s="94">
        <f t="shared" si="33"/>
        <v>14.022298456260721</v>
      </c>
      <c r="H71" s="95">
        <f t="shared" si="32"/>
        <v>12.494361750112764</v>
      </c>
      <c r="I71" s="95">
        <f t="shared" si="32"/>
        <v>15.94267801164353</v>
      </c>
      <c r="J71" s="95">
        <f t="shared" si="32"/>
        <v>13.638508730533269</v>
      </c>
      <c r="K71" s="96">
        <f t="shared" si="32"/>
        <v>13.381995133819952</v>
      </c>
      <c r="L71" s="155">
        <v>2332</v>
      </c>
      <c r="M71" s="92">
        <v>2217</v>
      </c>
      <c r="N71" s="92">
        <v>2233</v>
      </c>
      <c r="O71" s="92">
        <v>2119</v>
      </c>
      <c r="P71" s="92">
        <v>2055</v>
      </c>
      <c r="Q71" s="71"/>
    </row>
    <row r="72" spans="1:17">
      <c r="A72" s="92" t="s">
        <v>70</v>
      </c>
      <c r="B72" s="92">
        <v>181</v>
      </c>
      <c r="C72" s="92">
        <v>168</v>
      </c>
      <c r="D72" s="92">
        <v>190</v>
      </c>
      <c r="E72" s="92">
        <v>180</v>
      </c>
      <c r="F72" s="93">
        <v>182</v>
      </c>
      <c r="G72" s="94">
        <f t="shared" si="33"/>
        <v>11.441213653603034</v>
      </c>
      <c r="H72" s="95">
        <f t="shared" si="32"/>
        <v>10.880829015544041</v>
      </c>
      <c r="I72" s="95">
        <f t="shared" si="32"/>
        <v>12.289780077619664</v>
      </c>
      <c r="J72" s="95">
        <f t="shared" si="32"/>
        <v>11.968085106382979</v>
      </c>
      <c r="K72" s="96">
        <f t="shared" si="32"/>
        <v>12.109115103127079</v>
      </c>
      <c r="L72" s="155">
        <v>1582</v>
      </c>
      <c r="M72" s="92">
        <v>1544</v>
      </c>
      <c r="N72" s="92">
        <v>1546</v>
      </c>
      <c r="O72" s="92">
        <v>1504</v>
      </c>
      <c r="P72" s="92">
        <v>1503</v>
      </c>
      <c r="Q72" s="71"/>
    </row>
    <row r="73" spans="1:17">
      <c r="A73" s="92" t="s">
        <v>71</v>
      </c>
      <c r="B73" s="92">
        <v>371</v>
      </c>
      <c r="C73" s="92">
        <v>330</v>
      </c>
      <c r="D73" s="92">
        <v>313</v>
      </c>
      <c r="E73" s="92">
        <v>331</v>
      </c>
      <c r="F73" s="93">
        <v>349</v>
      </c>
      <c r="G73" s="94">
        <f t="shared" si="33"/>
        <v>16.046712802768166</v>
      </c>
      <c r="H73" s="95">
        <f t="shared" si="32"/>
        <v>14.467338886453311</v>
      </c>
      <c r="I73" s="95">
        <f t="shared" si="32"/>
        <v>14.639850327408793</v>
      </c>
      <c r="J73" s="95">
        <f t="shared" si="32"/>
        <v>15.784453981878874</v>
      </c>
      <c r="K73" s="96">
        <f t="shared" si="32"/>
        <v>16.803081367356764</v>
      </c>
      <c r="L73" s="155">
        <v>2312</v>
      </c>
      <c r="M73" s="92">
        <v>2281</v>
      </c>
      <c r="N73" s="92">
        <v>2138</v>
      </c>
      <c r="O73" s="92">
        <v>2097</v>
      </c>
      <c r="P73" s="92">
        <v>2077</v>
      </c>
      <c r="Q73" s="71"/>
    </row>
    <row r="74" spans="1:17">
      <c r="A74" s="92" t="s">
        <v>72</v>
      </c>
      <c r="B74" s="92">
        <v>97</v>
      </c>
      <c r="C74" s="92">
        <v>83</v>
      </c>
      <c r="D74" s="92">
        <v>83</v>
      </c>
      <c r="E74" s="92">
        <v>66</v>
      </c>
      <c r="F74" s="93">
        <v>78</v>
      </c>
      <c r="G74" s="94">
        <f t="shared" si="33"/>
        <v>11.371629542790153</v>
      </c>
      <c r="H74" s="95">
        <f t="shared" si="32"/>
        <v>10.109622411693058</v>
      </c>
      <c r="I74" s="95">
        <f t="shared" si="32"/>
        <v>9.606481481481481</v>
      </c>
      <c r="J74" s="95">
        <f t="shared" si="32"/>
        <v>8.1180811808118083</v>
      </c>
      <c r="K74" s="96">
        <f t="shared" si="32"/>
        <v>9.641532756489493</v>
      </c>
      <c r="L74" s="155">
        <v>853</v>
      </c>
      <c r="M74" s="92">
        <v>821</v>
      </c>
      <c r="N74" s="92">
        <v>864</v>
      </c>
      <c r="O74" s="92">
        <v>813</v>
      </c>
      <c r="P74" s="92">
        <v>809</v>
      </c>
      <c r="Q74" s="71"/>
    </row>
    <row r="75" spans="1:17">
      <c r="A75" s="92" t="s">
        <v>73</v>
      </c>
      <c r="B75" s="92">
        <v>616</v>
      </c>
      <c r="C75" s="92">
        <v>656</v>
      </c>
      <c r="D75" s="92">
        <v>608</v>
      </c>
      <c r="E75" s="92">
        <v>585</v>
      </c>
      <c r="F75" s="93">
        <v>588</v>
      </c>
      <c r="G75" s="94">
        <f t="shared" si="33"/>
        <v>15.65438373570521</v>
      </c>
      <c r="H75" s="95">
        <f t="shared" si="32"/>
        <v>17.141363992683566</v>
      </c>
      <c r="I75" s="95">
        <f t="shared" si="32"/>
        <v>15.796310730059757</v>
      </c>
      <c r="J75" s="95">
        <f t="shared" si="32"/>
        <v>16.272600834492351</v>
      </c>
      <c r="K75" s="96">
        <f t="shared" si="32"/>
        <v>16.838487972508592</v>
      </c>
      <c r="L75" s="155">
        <v>3935</v>
      </c>
      <c r="M75" s="92">
        <v>3827</v>
      </c>
      <c r="N75" s="92">
        <v>3849</v>
      </c>
      <c r="O75" s="92">
        <v>3595</v>
      </c>
      <c r="P75" s="92">
        <v>3492</v>
      </c>
      <c r="Q75" s="71"/>
    </row>
    <row r="76" spans="1:17">
      <c r="A76" s="92" t="s">
        <v>74</v>
      </c>
      <c r="B76" s="92">
        <v>298</v>
      </c>
      <c r="C76" s="92">
        <v>272</v>
      </c>
      <c r="D76" s="92">
        <v>276</v>
      </c>
      <c r="E76" s="92">
        <v>268</v>
      </c>
      <c r="F76" s="93">
        <v>249</v>
      </c>
      <c r="G76" s="94">
        <f t="shared" si="33"/>
        <v>13.977485928705441</v>
      </c>
      <c r="H76" s="95">
        <f t="shared" si="32"/>
        <v>13.425468904244816</v>
      </c>
      <c r="I76" s="95">
        <f t="shared" si="32"/>
        <v>13.883299798792756</v>
      </c>
      <c r="J76" s="95">
        <f t="shared" si="32"/>
        <v>14.194915254237289</v>
      </c>
      <c r="K76" s="96">
        <f t="shared" si="32"/>
        <v>13.576881134133043</v>
      </c>
      <c r="L76" s="155">
        <v>2132</v>
      </c>
      <c r="M76" s="92">
        <v>2026</v>
      </c>
      <c r="N76" s="92">
        <v>1988</v>
      </c>
      <c r="O76" s="92">
        <v>1888</v>
      </c>
      <c r="P76" s="92">
        <v>1834</v>
      </c>
      <c r="Q76" s="71"/>
    </row>
    <row r="77" spans="1:17">
      <c r="A77" s="92" t="s">
        <v>75</v>
      </c>
      <c r="B77" s="92">
        <v>99</v>
      </c>
      <c r="C77" s="92">
        <v>84</v>
      </c>
      <c r="D77" s="92">
        <v>93</v>
      </c>
      <c r="E77" s="92">
        <v>88</v>
      </c>
      <c r="F77" s="93">
        <v>81</v>
      </c>
      <c r="G77" s="94">
        <f t="shared" si="33"/>
        <v>18.539325842696631</v>
      </c>
      <c r="H77" s="95">
        <f t="shared" si="32"/>
        <v>15.909090909090908</v>
      </c>
      <c r="I77" s="95">
        <f t="shared" si="32"/>
        <v>18.452380952380953</v>
      </c>
      <c r="J77" s="95">
        <f t="shared" si="32"/>
        <v>17.741935483870968</v>
      </c>
      <c r="K77" s="96">
        <f t="shared" si="32"/>
        <v>17.419354838709676</v>
      </c>
      <c r="L77" s="155">
        <v>534</v>
      </c>
      <c r="M77" s="92">
        <v>528</v>
      </c>
      <c r="N77" s="92">
        <v>504</v>
      </c>
      <c r="O77" s="92">
        <v>496</v>
      </c>
      <c r="P77" s="92">
        <v>465</v>
      </c>
      <c r="Q77" s="71"/>
    </row>
    <row r="78" spans="1:17">
      <c r="A78" s="92" t="s">
        <v>76</v>
      </c>
      <c r="B78" s="92">
        <v>258</v>
      </c>
      <c r="C78" s="92">
        <v>202</v>
      </c>
      <c r="D78" s="92">
        <v>203</v>
      </c>
      <c r="E78" s="92">
        <v>222</v>
      </c>
      <c r="F78" s="93">
        <v>190</v>
      </c>
      <c r="G78" s="94">
        <f t="shared" si="33"/>
        <v>15.338882282996433</v>
      </c>
      <c r="H78" s="95">
        <f t="shared" si="32"/>
        <v>12.531017369727046</v>
      </c>
      <c r="I78" s="95">
        <f t="shared" si="32"/>
        <v>13.346482577251809</v>
      </c>
      <c r="J78" s="95">
        <f t="shared" si="32"/>
        <v>14.42495126705653</v>
      </c>
      <c r="K78" s="96">
        <f t="shared" si="32"/>
        <v>13.523131672597867</v>
      </c>
      <c r="L78" s="155">
        <v>1682</v>
      </c>
      <c r="M78" s="92">
        <v>1612</v>
      </c>
      <c r="N78" s="92">
        <v>1521</v>
      </c>
      <c r="O78" s="92">
        <v>1539</v>
      </c>
      <c r="P78" s="92">
        <v>1405</v>
      </c>
      <c r="Q78" s="71"/>
    </row>
    <row r="79" spans="1:17">
      <c r="A79" s="92" t="s">
        <v>77</v>
      </c>
      <c r="B79" s="92">
        <v>48</v>
      </c>
      <c r="C79" s="92">
        <v>55</v>
      </c>
      <c r="D79" s="92">
        <v>64</v>
      </c>
      <c r="E79" s="92">
        <v>64</v>
      </c>
      <c r="F79" s="93">
        <v>55</v>
      </c>
      <c r="G79" s="94">
        <f t="shared" si="33"/>
        <v>11.76470588235294</v>
      </c>
      <c r="H79" s="95">
        <f t="shared" si="33"/>
        <v>13.924050632911392</v>
      </c>
      <c r="I79" s="95">
        <f t="shared" si="33"/>
        <v>15.724815724815725</v>
      </c>
      <c r="J79" s="95">
        <f t="shared" si="33"/>
        <v>17.250673854447442</v>
      </c>
      <c r="K79" s="96">
        <f t="shared" si="33"/>
        <v>15.988372093023257</v>
      </c>
      <c r="L79" s="155">
        <v>408</v>
      </c>
      <c r="M79" s="92">
        <v>395</v>
      </c>
      <c r="N79" s="92">
        <v>407</v>
      </c>
      <c r="O79" s="92">
        <v>371</v>
      </c>
      <c r="P79" s="92">
        <v>344</v>
      </c>
      <c r="Q79" s="71"/>
    </row>
    <row r="80" spans="1:17">
      <c r="A80" s="92" t="s">
        <v>78</v>
      </c>
      <c r="B80" s="92">
        <v>842</v>
      </c>
      <c r="C80" s="92">
        <v>845</v>
      </c>
      <c r="D80" s="92">
        <v>829</v>
      </c>
      <c r="E80" s="92">
        <v>899</v>
      </c>
      <c r="F80" s="93">
        <v>688</v>
      </c>
      <c r="G80" s="94">
        <f t="shared" si="33"/>
        <v>12.736348510058992</v>
      </c>
      <c r="H80" s="95">
        <f t="shared" si="33"/>
        <v>14.064580559254328</v>
      </c>
      <c r="I80" s="95">
        <f t="shared" si="33"/>
        <v>13.914065122524338</v>
      </c>
      <c r="J80" s="95">
        <f t="shared" si="33"/>
        <v>15.626629584564574</v>
      </c>
      <c r="K80" s="96">
        <f t="shared" si="33"/>
        <v>11.561082171063687</v>
      </c>
      <c r="L80" s="155">
        <v>6611</v>
      </c>
      <c r="M80" s="92">
        <v>6008</v>
      </c>
      <c r="N80" s="92">
        <v>5958</v>
      </c>
      <c r="O80" s="92">
        <v>5753</v>
      </c>
      <c r="P80" s="92">
        <v>5951</v>
      </c>
      <c r="Q80" s="71"/>
    </row>
    <row r="81" spans="1:17">
      <c r="A81" s="92" t="s">
        <v>79</v>
      </c>
      <c r="B81" s="92">
        <v>100</v>
      </c>
      <c r="C81" s="92">
        <v>86</v>
      </c>
      <c r="D81" s="92">
        <v>87</v>
      </c>
      <c r="E81" s="92">
        <v>91</v>
      </c>
      <c r="F81" s="93">
        <v>87</v>
      </c>
      <c r="G81" s="94">
        <f t="shared" si="33"/>
        <v>15.128593040847202</v>
      </c>
      <c r="H81" s="95">
        <f t="shared" si="33"/>
        <v>15.275310834813499</v>
      </c>
      <c r="I81" s="95">
        <f t="shared" si="33"/>
        <v>13.636363636363635</v>
      </c>
      <c r="J81" s="95">
        <f t="shared" si="33"/>
        <v>14.421553090332806</v>
      </c>
      <c r="K81" s="96">
        <f t="shared" si="33"/>
        <v>13.446676970633694</v>
      </c>
      <c r="L81" s="155">
        <v>661</v>
      </c>
      <c r="M81" s="92">
        <v>563</v>
      </c>
      <c r="N81" s="92">
        <v>638</v>
      </c>
      <c r="O81" s="92">
        <v>631</v>
      </c>
      <c r="P81" s="92">
        <v>647</v>
      </c>
      <c r="Q81" s="71"/>
    </row>
    <row r="82" spans="1:17">
      <c r="A82" s="92" t="s">
        <v>80</v>
      </c>
      <c r="B82" s="92">
        <v>513</v>
      </c>
      <c r="C82" s="92">
        <v>492</v>
      </c>
      <c r="D82" s="92">
        <v>508</v>
      </c>
      <c r="E82" s="92">
        <v>456</v>
      </c>
      <c r="F82" s="93">
        <v>414</v>
      </c>
      <c r="G82" s="94">
        <f t="shared" si="33"/>
        <v>14.112792297111417</v>
      </c>
      <c r="H82" s="95">
        <f t="shared" si="33"/>
        <v>13.520197856553997</v>
      </c>
      <c r="I82" s="95">
        <f t="shared" si="33"/>
        <v>14.257648049396575</v>
      </c>
      <c r="J82" s="95">
        <f t="shared" si="33"/>
        <v>13.352855051244509</v>
      </c>
      <c r="K82" s="96">
        <f t="shared" si="33"/>
        <v>12.648945921173235</v>
      </c>
      <c r="L82" s="155">
        <v>3635</v>
      </c>
      <c r="M82" s="92">
        <v>3639</v>
      </c>
      <c r="N82" s="92">
        <v>3563</v>
      </c>
      <c r="O82" s="92">
        <v>3415</v>
      </c>
      <c r="P82" s="92">
        <v>3273</v>
      </c>
      <c r="Q82" s="71"/>
    </row>
    <row r="83" spans="1:17">
      <c r="A83" s="92" t="s">
        <v>48</v>
      </c>
      <c r="B83" s="92">
        <v>2</v>
      </c>
      <c r="C83" s="92">
        <v>6</v>
      </c>
      <c r="D83" s="92">
        <v>4</v>
      </c>
      <c r="E83" s="92">
        <v>10</v>
      </c>
      <c r="F83" s="93">
        <v>16</v>
      </c>
      <c r="G83" s="192" t="s">
        <v>81</v>
      </c>
      <c r="H83" s="193" t="s">
        <v>81</v>
      </c>
      <c r="I83" s="193" t="s">
        <v>81</v>
      </c>
      <c r="J83" s="193" t="s">
        <v>81</v>
      </c>
      <c r="K83" s="194" t="s">
        <v>81</v>
      </c>
      <c r="L83" s="195">
        <v>151</v>
      </c>
      <c r="M83" s="193">
        <v>129</v>
      </c>
      <c r="N83" s="193">
        <v>132</v>
      </c>
      <c r="O83" s="193">
        <v>170</v>
      </c>
      <c r="P83" s="193">
        <v>239</v>
      </c>
      <c r="Q83" s="71"/>
    </row>
    <row r="84" spans="1:17">
      <c r="A84" s="157" t="s">
        <v>41</v>
      </c>
      <c r="B84" s="157">
        <v>8345</v>
      </c>
      <c r="C84" s="157">
        <v>8062</v>
      </c>
      <c r="D84" s="157">
        <v>8398</v>
      </c>
      <c r="E84" s="157">
        <v>8234</v>
      </c>
      <c r="F84" s="156">
        <v>8038</v>
      </c>
      <c r="G84" s="196">
        <f t="shared" ref="G84:K84" si="34">B84/L84*100</f>
        <v>13.26329508248832</v>
      </c>
      <c r="H84" s="196">
        <f t="shared" si="34"/>
        <v>13.228754738033901</v>
      </c>
      <c r="I84" s="196">
        <f t="shared" si="34"/>
        <v>13.685994589485349</v>
      </c>
      <c r="J84" s="196">
        <f t="shared" si="34"/>
        <v>14.157009731439771</v>
      </c>
      <c r="K84" s="197">
        <f t="shared" si="34"/>
        <v>13.780688520093264</v>
      </c>
      <c r="L84" s="157">
        <v>62918</v>
      </c>
      <c r="M84" s="157">
        <v>60943</v>
      </c>
      <c r="N84" s="157">
        <v>61362</v>
      </c>
      <c r="O84" s="157">
        <v>58162</v>
      </c>
      <c r="P84" s="157">
        <v>58328</v>
      </c>
      <c r="Q84" s="71"/>
    </row>
    <row r="85" spans="1:17">
      <c r="A85" s="198" t="s">
        <v>274</v>
      </c>
      <c r="Q85" s="71"/>
    </row>
    <row r="86" spans="1:17">
      <c r="A86" s="198"/>
    </row>
    <row r="88" spans="1:17" s="40" customFormat="1" ht="15" customHeight="1">
      <c r="A88" s="91" t="str">
        <f>Contents!B41</f>
        <v>Table 33: Number and percentage of elective caesarean sections, by DHB of residence, 2010–2014</v>
      </c>
    </row>
    <row r="89" spans="1:17">
      <c r="A89" s="466" t="s">
        <v>220</v>
      </c>
      <c r="B89" s="454" t="s">
        <v>115</v>
      </c>
      <c r="C89" s="454"/>
      <c r="D89" s="454"/>
      <c r="E89" s="454"/>
      <c r="F89" s="455"/>
      <c r="G89" s="472" t="s">
        <v>288</v>
      </c>
      <c r="H89" s="454"/>
      <c r="I89" s="454"/>
      <c r="J89" s="454"/>
      <c r="K89" s="455"/>
      <c r="L89" s="454" t="s">
        <v>25</v>
      </c>
      <c r="M89" s="454"/>
      <c r="N89" s="454"/>
      <c r="O89" s="454"/>
      <c r="P89" s="454"/>
    </row>
    <row r="90" spans="1:17">
      <c r="A90" s="459"/>
      <c r="B90" s="137">
        <f>B62</f>
        <v>2010</v>
      </c>
      <c r="C90" s="137">
        <f t="shared" ref="C90:F90" si="35">C62</f>
        <v>2011</v>
      </c>
      <c r="D90" s="137">
        <f t="shared" si="35"/>
        <v>2012</v>
      </c>
      <c r="E90" s="137">
        <f t="shared" si="35"/>
        <v>2013</v>
      </c>
      <c r="F90" s="173">
        <f t="shared" si="35"/>
        <v>2014</v>
      </c>
      <c r="G90" s="202">
        <f>B90</f>
        <v>2010</v>
      </c>
      <c r="H90" s="137">
        <f t="shared" ref="H90" si="36">C90</f>
        <v>2011</v>
      </c>
      <c r="I90" s="137">
        <f t="shared" ref="I90" si="37">D90</f>
        <v>2012</v>
      </c>
      <c r="J90" s="137">
        <f t="shared" ref="J90" si="38">E90</f>
        <v>2013</v>
      </c>
      <c r="K90" s="173">
        <f t="shared" ref="K90" si="39">F90</f>
        <v>2014</v>
      </c>
      <c r="L90" s="137">
        <f t="shared" ref="L90" si="40">G90</f>
        <v>2010</v>
      </c>
      <c r="M90" s="137">
        <f t="shared" ref="M90" si="41">H90</f>
        <v>2011</v>
      </c>
      <c r="N90" s="137">
        <f t="shared" ref="N90" si="42">I90</f>
        <v>2012</v>
      </c>
      <c r="O90" s="137">
        <f t="shared" ref="O90" si="43">J90</f>
        <v>2013</v>
      </c>
      <c r="P90" s="137">
        <f t="shared" ref="P90" si="44">K90</f>
        <v>2014</v>
      </c>
    </row>
    <row r="91" spans="1:17">
      <c r="A91" s="204" t="s">
        <v>61</v>
      </c>
      <c r="B91" s="92">
        <v>111</v>
      </c>
      <c r="C91" s="92">
        <v>116</v>
      </c>
      <c r="D91" s="92">
        <v>109</v>
      </c>
      <c r="E91" s="92">
        <v>116</v>
      </c>
      <c r="F91" s="93">
        <v>87</v>
      </c>
      <c r="G91" s="94">
        <f>B91/L91*100</f>
        <v>4.6000828843762953</v>
      </c>
      <c r="H91" s="95">
        <f t="shared" ref="H91:H110" si="45">C91/M91*100</f>
        <v>5.1785714285714288</v>
      </c>
      <c r="I91" s="95">
        <f t="shared" ref="I91:I110" si="46">D91/N91*100</f>
        <v>4.857397504456328</v>
      </c>
      <c r="J91" s="95">
        <f t="shared" ref="J91:J110" si="47">E91/O91*100</f>
        <v>5.5742431523306104</v>
      </c>
      <c r="K91" s="96">
        <f t="shared" ref="K91:K110" si="48">F91/P91*100</f>
        <v>4.217159476490548</v>
      </c>
      <c r="L91" s="155">
        <f>L63</f>
        <v>2413</v>
      </c>
      <c r="M91" s="92">
        <f t="shared" ref="M91:P91" si="49">M63</f>
        <v>2240</v>
      </c>
      <c r="N91" s="92">
        <f t="shared" si="49"/>
        <v>2244</v>
      </c>
      <c r="O91" s="92">
        <f t="shared" si="49"/>
        <v>2081</v>
      </c>
      <c r="P91" s="92">
        <f t="shared" si="49"/>
        <v>2063</v>
      </c>
    </row>
    <row r="92" spans="1:17">
      <c r="A92" s="92" t="s">
        <v>62</v>
      </c>
      <c r="B92" s="92">
        <v>931</v>
      </c>
      <c r="C92" s="92">
        <v>934</v>
      </c>
      <c r="D92" s="92">
        <v>1047</v>
      </c>
      <c r="E92" s="92">
        <v>1028</v>
      </c>
      <c r="F92" s="93">
        <v>1100</v>
      </c>
      <c r="G92" s="94">
        <f t="shared" ref="G92:G110" si="50">B92/L92*100</f>
        <v>12.067401166558652</v>
      </c>
      <c r="H92" s="95">
        <f t="shared" si="45"/>
        <v>12.01440699768459</v>
      </c>
      <c r="I92" s="95">
        <f t="shared" si="46"/>
        <v>13.241431642848109</v>
      </c>
      <c r="J92" s="95">
        <f t="shared" si="47"/>
        <v>13.587100185038329</v>
      </c>
      <c r="K92" s="96">
        <f t="shared" si="48"/>
        <v>14.157014157014158</v>
      </c>
      <c r="L92" s="155">
        <f t="shared" ref="L92:P111" si="51">L64</f>
        <v>7715</v>
      </c>
      <c r="M92" s="92">
        <f t="shared" si="51"/>
        <v>7774</v>
      </c>
      <c r="N92" s="92">
        <f t="shared" si="51"/>
        <v>7907</v>
      </c>
      <c r="O92" s="92">
        <f t="shared" si="51"/>
        <v>7566</v>
      </c>
      <c r="P92" s="92">
        <f t="shared" si="51"/>
        <v>7770</v>
      </c>
      <c r="Q92" s="71"/>
    </row>
    <row r="93" spans="1:17">
      <c r="A93" s="92" t="s">
        <v>63</v>
      </c>
      <c r="B93" s="92">
        <v>893</v>
      </c>
      <c r="C93" s="92">
        <v>856</v>
      </c>
      <c r="D93" s="92">
        <v>957</v>
      </c>
      <c r="E93" s="92">
        <v>849</v>
      </c>
      <c r="F93" s="93">
        <v>838</v>
      </c>
      <c r="G93" s="94">
        <f t="shared" si="50"/>
        <v>13.42655239813562</v>
      </c>
      <c r="H93" s="95">
        <f t="shared" si="45"/>
        <v>13.265147993181467</v>
      </c>
      <c r="I93" s="95">
        <f t="shared" si="46"/>
        <v>14.395306859205775</v>
      </c>
      <c r="J93" s="95">
        <f t="shared" si="47"/>
        <v>13.715670436187398</v>
      </c>
      <c r="K93" s="96">
        <f t="shared" si="48"/>
        <v>13.446726572528883</v>
      </c>
      <c r="L93" s="155">
        <f t="shared" si="51"/>
        <v>6651</v>
      </c>
      <c r="M93" s="92">
        <f t="shared" si="51"/>
        <v>6453</v>
      </c>
      <c r="N93" s="92">
        <f t="shared" si="51"/>
        <v>6648</v>
      </c>
      <c r="O93" s="92">
        <f t="shared" si="51"/>
        <v>6190</v>
      </c>
      <c r="P93" s="92">
        <f t="shared" si="51"/>
        <v>6232</v>
      </c>
      <c r="Q93" s="71"/>
    </row>
    <row r="94" spans="1:17">
      <c r="A94" s="92" t="s">
        <v>64</v>
      </c>
      <c r="B94" s="92">
        <v>695</v>
      </c>
      <c r="C94" s="92">
        <v>694</v>
      </c>
      <c r="D94" s="92">
        <v>779</v>
      </c>
      <c r="E94" s="92">
        <v>817</v>
      </c>
      <c r="F94" s="93">
        <v>815</v>
      </c>
      <c r="G94" s="94">
        <f t="shared" si="50"/>
        <v>8.183209702107618</v>
      </c>
      <c r="H94" s="95">
        <f t="shared" si="45"/>
        <v>8.2188536238749403</v>
      </c>
      <c r="I94" s="95">
        <f t="shared" si="46"/>
        <v>9.0245597775718256</v>
      </c>
      <c r="J94" s="95">
        <f t="shared" si="47"/>
        <v>10.151590457256461</v>
      </c>
      <c r="K94" s="96">
        <f t="shared" si="48"/>
        <v>9.9730788056779254</v>
      </c>
      <c r="L94" s="155">
        <f t="shared" si="51"/>
        <v>8493</v>
      </c>
      <c r="M94" s="92">
        <f t="shared" si="51"/>
        <v>8444</v>
      </c>
      <c r="N94" s="92">
        <f t="shared" si="51"/>
        <v>8632</v>
      </c>
      <c r="O94" s="92">
        <f t="shared" si="51"/>
        <v>8048</v>
      </c>
      <c r="P94" s="92">
        <f t="shared" si="51"/>
        <v>8172</v>
      </c>
      <c r="Q94" s="71"/>
    </row>
    <row r="95" spans="1:17">
      <c r="A95" s="92" t="s">
        <v>65</v>
      </c>
      <c r="B95" s="92">
        <v>436</v>
      </c>
      <c r="C95" s="92">
        <v>461</v>
      </c>
      <c r="D95" s="92">
        <v>497</v>
      </c>
      <c r="E95" s="92">
        <v>472</v>
      </c>
      <c r="F95" s="93">
        <v>427</v>
      </c>
      <c r="G95" s="94">
        <f t="shared" si="50"/>
        <v>7.9678362573099415</v>
      </c>
      <c r="H95" s="95">
        <f t="shared" si="45"/>
        <v>8.6768304159608505</v>
      </c>
      <c r="I95" s="95">
        <f t="shared" si="46"/>
        <v>9.2088197146562916</v>
      </c>
      <c r="J95" s="95">
        <f t="shared" si="47"/>
        <v>9.3280632411067188</v>
      </c>
      <c r="K95" s="96">
        <f t="shared" si="48"/>
        <v>8.2496136012364758</v>
      </c>
      <c r="L95" s="155">
        <f t="shared" si="51"/>
        <v>5472</v>
      </c>
      <c r="M95" s="92">
        <f t="shared" si="51"/>
        <v>5313</v>
      </c>
      <c r="N95" s="92">
        <f t="shared" si="51"/>
        <v>5397</v>
      </c>
      <c r="O95" s="92">
        <f t="shared" si="51"/>
        <v>5060</v>
      </c>
      <c r="P95" s="92">
        <f t="shared" si="51"/>
        <v>5176</v>
      </c>
      <c r="Q95" s="71"/>
    </row>
    <row r="96" spans="1:17">
      <c r="A96" s="92" t="s">
        <v>66</v>
      </c>
      <c r="B96" s="92">
        <v>167</v>
      </c>
      <c r="C96" s="92">
        <v>171</v>
      </c>
      <c r="D96" s="92">
        <v>177</v>
      </c>
      <c r="E96" s="92">
        <v>193</v>
      </c>
      <c r="F96" s="93">
        <v>176</v>
      </c>
      <c r="G96" s="94">
        <f t="shared" si="50"/>
        <v>10.450563204005006</v>
      </c>
      <c r="H96" s="95">
        <f t="shared" si="45"/>
        <v>10.877862595419847</v>
      </c>
      <c r="I96" s="95">
        <f t="shared" si="46"/>
        <v>11.456310679611651</v>
      </c>
      <c r="J96" s="95">
        <f t="shared" si="47"/>
        <v>13.80543633762518</v>
      </c>
      <c r="K96" s="96">
        <f t="shared" si="48"/>
        <v>12.818645302257831</v>
      </c>
      <c r="L96" s="155">
        <f t="shared" si="51"/>
        <v>1598</v>
      </c>
      <c r="M96" s="92">
        <f t="shared" si="51"/>
        <v>1572</v>
      </c>
      <c r="N96" s="92">
        <f t="shared" si="51"/>
        <v>1545</v>
      </c>
      <c r="O96" s="92">
        <f t="shared" si="51"/>
        <v>1398</v>
      </c>
      <c r="P96" s="92">
        <f t="shared" si="51"/>
        <v>1373</v>
      </c>
      <c r="Q96" s="71"/>
    </row>
    <row r="97" spans="1:17">
      <c r="A97" s="92" t="s">
        <v>67</v>
      </c>
      <c r="B97" s="92">
        <v>294</v>
      </c>
      <c r="C97" s="92">
        <v>273</v>
      </c>
      <c r="D97" s="92">
        <v>316</v>
      </c>
      <c r="E97" s="92">
        <v>285</v>
      </c>
      <c r="F97" s="93">
        <v>313</v>
      </c>
      <c r="G97" s="94">
        <f t="shared" si="50"/>
        <v>9.8393574297188753</v>
      </c>
      <c r="H97" s="95">
        <f t="shared" si="45"/>
        <v>9.6671388101983009</v>
      </c>
      <c r="I97" s="95">
        <f t="shared" si="46"/>
        <v>10.803418803418802</v>
      </c>
      <c r="J97" s="95">
        <f t="shared" si="47"/>
        <v>10.454878943506971</v>
      </c>
      <c r="K97" s="96">
        <f t="shared" si="48"/>
        <v>11.357039187227866</v>
      </c>
      <c r="L97" s="155">
        <f t="shared" si="51"/>
        <v>2988</v>
      </c>
      <c r="M97" s="92">
        <f t="shared" si="51"/>
        <v>2824</v>
      </c>
      <c r="N97" s="92">
        <f t="shared" si="51"/>
        <v>2925</v>
      </c>
      <c r="O97" s="92">
        <f t="shared" si="51"/>
        <v>2726</v>
      </c>
      <c r="P97" s="92">
        <f t="shared" si="51"/>
        <v>2756</v>
      </c>
      <c r="Q97" s="71"/>
    </row>
    <row r="98" spans="1:17">
      <c r="A98" s="92" t="s">
        <v>68</v>
      </c>
      <c r="B98" s="92">
        <v>68</v>
      </c>
      <c r="C98" s="92">
        <v>62</v>
      </c>
      <c r="D98" s="92">
        <v>64</v>
      </c>
      <c r="E98" s="92">
        <v>59</v>
      </c>
      <c r="F98" s="93">
        <v>90</v>
      </c>
      <c r="G98" s="94">
        <f t="shared" si="50"/>
        <v>8.9473684210526319</v>
      </c>
      <c r="H98" s="95">
        <f t="shared" si="45"/>
        <v>8.4583901773533423</v>
      </c>
      <c r="I98" s="95">
        <f t="shared" si="46"/>
        <v>8.8520055325034583</v>
      </c>
      <c r="J98" s="95">
        <f t="shared" si="47"/>
        <v>8.4045584045584043</v>
      </c>
      <c r="K98" s="96">
        <f t="shared" si="48"/>
        <v>13.005780346820808</v>
      </c>
      <c r="L98" s="155">
        <f t="shared" si="51"/>
        <v>760</v>
      </c>
      <c r="M98" s="92">
        <f t="shared" si="51"/>
        <v>733</v>
      </c>
      <c r="N98" s="92">
        <f t="shared" si="51"/>
        <v>723</v>
      </c>
      <c r="O98" s="92">
        <f t="shared" si="51"/>
        <v>702</v>
      </c>
      <c r="P98" s="92">
        <f t="shared" si="51"/>
        <v>692</v>
      </c>
      <c r="Q98" s="71"/>
    </row>
    <row r="99" spans="1:17">
      <c r="A99" s="92" t="s">
        <v>69</v>
      </c>
      <c r="B99" s="92">
        <v>233</v>
      </c>
      <c r="C99" s="92">
        <v>223</v>
      </c>
      <c r="D99" s="92">
        <v>242</v>
      </c>
      <c r="E99" s="92">
        <v>236</v>
      </c>
      <c r="F99" s="93">
        <v>236</v>
      </c>
      <c r="G99" s="94">
        <f t="shared" si="50"/>
        <v>9.9914236706689543</v>
      </c>
      <c r="H99" s="95">
        <f t="shared" si="45"/>
        <v>10.058637798827244</v>
      </c>
      <c r="I99" s="95">
        <f t="shared" si="46"/>
        <v>10.83743842364532</v>
      </c>
      <c r="J99" s="95">
        <f t="shared" si="47"/>
        <v>11.137328928739972</v>
      </c>
      <c r="K99" s="96">
        <f t="shared" si="48"/>
        <v>11.484184914841849</v>
      </c>
      <c r="L99" s="155">
        <f t="shared" si="51"/>
        <v>2332</v>
      </c>
      <c r="M99" s="92">
        <f t="shared" si="51"/>
        <v>2217</v>
      </c>
      <c r="N99" s="92">
        <f t="shared" si="51"/>
        <v>2233</v>
      </c>
      <c r="O99" s="92">
        <f t="shared" si="51"/>
        <v>2119</v>
      </c>
      <c r="P99" s="92">
        <f t="shared" si="51"/>
        <v>2055</v>
      </c>
      <c r="Q99" s="71"/>
    </row>
    <row r="100" spans="1:17">
      <c r="A100" s="92" t="s">
        <v>70</v>
      </c>
      <c r="B100" s="92">
        <v>179</v>
      </c>
      <c r="C100" s="92">
        <v>161</v>
      </c>
      <c r="D100" s="92">
        <v>205</v>
      </c>
      <c r="E100" s="92">
        <v>183</v>
      </c>
      <c r="F100" s="93">
        <v>194</v>
      </c>
      <c r="G100" s="94">
        <f t="shared" si="50"/>
        <v>11.314791403286979</v>
      </c>
      <c r="H100" s="95">
        <f t="shared" si="45"/>
        <v>10.427461139896373</v>
      </c>
      <c r="I100" s="95">
        <f t="shared" si="46"/>
        <v>13.260025873221215</v>
      </c>
      <c r="J100" s="95">
        <f t="shared" si="47"/>
        <v>12.167553191489363</v>
      </c>
      <c r="K100" s="96">
        <f t="shared" si="48"/>
        <v>12.907518296739854</v>
      </c>
      <c r="L100" s="155">
        <f t="shared" si="51"/>
        <v>1582</v>
      </c>
      <c r="M100" s="92">
        <f t="shared" si="51"/>
        <v>1544</v>
      </c>
      <c r="N100" s="92">
        <f t="shared" si="51"/>
        <v>1546</v>
      </c>
      <c r="O100" s="92">
        <f t="shared" si="51"/>
        <v>1504</v>
      </c>
      <c r="P100" s="92">
        <f t="shared" si="51"/>
        <v>1503</v>
      </c>
      <c r="Q100" s="71"/>
    </row>
    <row r="101" spans="1:17">
      <c r="A101" s="92" t="s">
        <v>71</v>
      </c>
      <c r="B101" s="92">
        <v>231</v>
      </c>
      <c r="C101" s="92">
        <v>242</v>
      </c>
      <c r="D101" s="92">
        <v>255</v>
      </c>
      <c r="E101" s="92">
        <v>250</v>
      </c>
      <c r="F101" s="93">
        <v>238</v>
      </c>
      <c r="G101" s="94">
        <f t="shared" si="50"/>
        <v>9.991349480968859</v>
      </c>
      <c r="H101" s="95">
        <f t="shared" si="45"/>
        <v>10.609381850065761</v>
      </c>
      <c r="I101" s="95">
        <f t="shared" si="46"/>
        <v>11.927034611786716</v>
      </c>
      <c r="J101" s="95">
        <f t="shared" si="47"/>
        <v>11.921793037672867</v>
      </c>
      <c r="K101" s="96">
        <f t="shared" si="48"/>
        <v>11.458834857968224</v>
      </c>
      <c r="L101" s="155">
        <f t="shared" si="51"/>
        <v>2312</v>
      </c>
      <c r="M101" s="92">
        <f t="shared" si="51"/>
        <v>2281</v>
      </c>
      <c r="N101" s="92">
        <f t="shared" si="51"/>
        <v>2138</v>
      </c>
      <c r="O101" s="92">
        <f t="shared" si="51"/>
        <v>2097</v>
      </c>
      <c r="P101" s="92">
        <f t="shared" si="51"/>
        <v>2077</v>
      </c>
      <c r="Q101" s="71"/>
    </row>
    <row r="102" spans="1:17">
      <c r="A102" s="92" t="s">
        <v>72</v>
      </c>
      <c r="B102" s="92">
        <v>84</v>
      </c>
      <c r="C102" s="92">
        <v>65</v>
      </c>
      <c r="D102" s="92">
        <v>84</v>
      </c>
      <c r="E102" s="92">
        <v>67</v>
      </c>
      <c r="F102" s="93">
        <v>57</v>
      </c>
      <c r="G102" s="94">
        <f t="shared" si="50"/>
        <v>9.847596717467761</v>
      </c>
      <c r="H102" s="95">
        <f t="shared" si="45"/>
        <v>7.917174177831912</v>
      </c>
      <c r="I102" s="95">
        <f t="shared" si="46"/>
        <v>9.7222222222222232</v>
      </c>
      <c r="J102" s="95">
        <f t="shared" si="47"/>
        <v>8.2410824108241076</v>
      </c>
      <c r="K102" s="96">
        <f t="shared" si="48"/>
        <v>7.0457354758961683</v>
      </c>
      <c r="L102" s="155">
        <f t="shared" si="51"/>
        <v>853</v>
      </c>
      <c r="M102" s="92">
        <f t="shared" si="51"/>
        <v>821</v>
      </c>
      <c r="N102" s="92">
        <f t="shared" si="51"/>
        <v>864</v>
      </c>
      <c r="O102" s="92">
        <f t="shared" si="51"/>
        <v>813</v>
      </c>
      <c r="P102" s="92">
        <f t="shared" si="51"/>
        <v>809</v>
      </c>
      <c r="Q102" s="71"/>
    </row>
    <row r="103" spans="1:17">
      <c r="A103" s="92" t="s">
        <v>73</v>
      </c>
      <c r="B103" s="92">
        <v>494</v>
      </c>
      <c r="C103" s="92">
        <v>459</v>
      </c>
      <c r="D103" s="92">
        <v>486</v>
      </c>
      <c r="E103" s="92">
        <v>478</v>
      </c>
      <c r="F103" s="93">
        <v>444</v>
      </c>
      <c r="G103" s="94">
        <f t="shared" si="50"/>
        <v>12.554002541296061</v>
      </c>
      <c r="H103" s="95">
        <f t="shared" si="45"/>
        <v>11.99372876927097</v>
      </c>
      <c r="I103" s="95">
        <f t="shared" si="46"/>
        <v>12.626656274356977</v>
      </c>
      <c r="J103" s="95">
        <f t="shared" si="47"/>
        <v>13.296244784422809</v>
      </c>
      <c r="K103" s="96">
        <f t="shared" si="48"/>
        <v>12.714776632302405</v>
      </c>
      <c r="L103" s="155">
        <f t="shared" si="51"/>
        <v>3935</v>
      </c>
      <c r="M103" s="92">
        <f t="shared" si="51"/>
        <v>3827</v>
      </c>
      <c r="N103" s="92">
        <f t="shared" si="51"/>
        <v>3849</v>
      </c>
      <c r="O103" s="92">
        <f t="shared" si="51"/>
        <v>3595</v>
      </c>
      <c r="P103" s="92">
        <f t="shared" si="51"/>
        <v>3492</v>
      </c>
      <c r="Q103" s="71"/>
    </row>
    <row r="104" spans="1:17">
      <c r="A104" s="92" t="s">
        <v>74</v>
      </c>
      <c r="B104" s="92">
        <v>250</v>
      </c>
      <c r="C104" s="92">
        <v>268</v>
      </c>
      <c r="D104" s="92">
        <v>227</v>
      </c>
      <c r="E104" s="92">
        <v>220</v>
      </c>
      <c r="F104" s="93">
        <v>232</v>
      </c>
      <c r="G104" s="94">
        <f t="shared" si="50"/>
        <v>11.726078799249532</v>
      </c>
      <c r="H104" s="95">
        <f t="shared" si="45"/>
        <v>13.228035538005923</v>
      </c>
      <c r="I104" s="95">
        <f t="shared" si="46"/>
        <v>11.41851106639839</v>
      </c>
      <c r="J104" s="95">
        <f t="shared" si="47"/>
        <v>11.652542372881355</v>
      </c>
      <c r="K104" s="96">
        <f t="shared" si="48"/>
        <v>12.649945474372956</v>
      </c>
      <c r="L104" s="155">
        <f t="shared" si="51"/>
        <v>2132</v>
      </c>
      <c r="M104" s="92">
        <f t="shared" si="51"/>
        <v>2026</v>
      </c>
      <c r="N104" s="92">
        <f t="shared" si="51"/>
        <v>1988</v>
      </c>
      <c r="O104" s="92">
        <f t="shared" si="51"/>
        <v>1888</v>
      </c>
      <c r="P104" s="92">
        <f t="shared" si="51"/>
        <v>1834</v>
      </c>
      <c r="Q104" s="71"/>
    </row>
    <row r="105" spans="1:17">
      <c r="A105" s="92" t="s">
        <v>75</v>
      </c>
      <c r="B105" s="92">
        <v>70</v>
      </c>
      <c r="C105" s="92">
        <v>74</v>
      </c>
      <c r="D105" s="92">
        <v>61</v>
      </c>
      <c r="E105" s="92">
        <v>59</v>
      </c>
      <c r="F105" s="93">
        <v>52</v>
      </c>
      <c r="G105" s="94">
        <f t="shared" si="50"/>
        <v>13.108614232209737</v>
      </c>
      <c r="H105" s="95">
        <f t="shared" si="45"/>
        <v>14.015151515151514</v>
      </c>
      <c r="I105" s="95">
        <f t="shared" si="46"/>
        <v>12.103174603174603</v>
      </c>
      <c r="J105" s="95">
        <f t="shared" si="47"/>
        <v>11.895161290322582</v>
      </c>
      <c r="K105" s="96">
        <f t="shared" si="48"/>
        <v>11.182795698924732</v>
      </c>
      <c r="L105" s="155">
        <f t="shared" si="51"/>
        <v>534</v>
      </c>
      <c r="M105" s="92">
        <f t="shared" si="51"/>
        <v>528</v>
      </c>
      <c r="N105" s="92">
        <f t="shared" si="51"/>
        <v>504</v>
      </c>
      <c r="O105" s="92">
        <f t="shared" si="51"/>
        <v>496</v>
      </c>
      <c r="P105" s="92">
        <f t="shared" si="51"/>
        <v>465</v>
      </c>
      <c r="Q105" s="71"/>
    </row>
    <row r="106" spans="1:17">
      <c r="A106" s="92" t="s">
        <v>76</v>
      </c>
      <c r="B106" s="92">
        <v>201</v>
      </c>
      <c r="C106" s="92">
        <v>235</v>
      </c>
      <c r="D106" s="92">
        <v>211</v>
      </c>
      <c r="E106" s="92">
        <v>231</v>
      </c>
      <c r="F106" s="93">
        <v>210</v>
      </c>
      <c r="G106" s="94">
        <f t="shared" si="50"/>
        <v>11.950059453032106</v>
      </c>
      <c r="H106" s="95">
        <f t="shared" si="45"/>
        <v>14.578163771712157</v>
      </c>
      <c r="I106" s="95">
        <f t="shared" si="46"/>
        <v>13.872452333990795</v>
      </c>
      <c r="J106" s="95">
        <f t="shared" si="47"/>
        <v>15.009746588693956</v>
      </c>
      <c r="K106" s="96">
        <f t="shared" si="48"/>
        <v>14.946619217081849</v>
      </c>
      <c r="L106" s="155">
        <f t="shared" si="51"/>
        <v>1682</v>
      </c>
      <c r="M106" s="92">
        <f t="shared" si="51"/>
        <v>1612</v>
      </c>
      <c r="N106" s="92">
        <f t="shared" si="51"/>
        <v>1521</v>
      </c>
      <c r="O106" s="92">
        <f t="shared" si="51"/>
        <v>1539</v>
      </c>
      <c r="P106" s="92">
        <f t="shared" si="51"/>
        <v>1405</v>
      </c>
      <c r="Q106" s="71"/>
    </row>
    <row r="107" spans="1:17">
      <c r="A107" s="92" t="s">
        <v>77</v>
      </c>
      <c r="B107" s="92">
        <v>39</v>
      </c>
      <c r="C107" s="92">
        <v>37</v>
      </c>
      <c r="D107" s="92">
        <v>58</v>
      </c>
      <c r="E107" s="92">
        <v>35</v>
      </c>
      <c r="F107" s="93">
        <v>44</v>
      </c>
      <c r="G107" s="94">
        <f t="shared" si="50"/>
        <v>9.5588235294117645</v>
      </c>
      <c r="H107" s="95">
        <f t="shared" si="45"/>
        <v>9.3670886075949369</v>
      </c>
      <c r="I107" s="95">
        <f t="shared" si="46"/>
        <v>14.250614250614252</v>
      </c>
      <c r="J107" s="95">
        <f t="shared" si="47"/>
        <v>9.433962264150944</v>
      </c>
      <c r="K107" s="96">
        <f t="shared" si="48"/>
        <v>12.790697674418606</v>
      </c>
      <c r="L107" s="155">
        <f t="shared" si="51"/>
        <v>408</v>
      </c>
      <c r="M107" s="92">
        <f t="shared" si="51"/>
        <v>395</v>
      </c>
      <c r="N107" s="92">
        <f t="shared" si="51"/>
        <v>407</v>
      </c>
      <c r="O107" s="92">
        <f t="shared" si="51"/>
        <v>371</v>
      </c>
      <c r="P107" s="92">
        <f t="shared" si="51"/>
        <v>344</v>
      </c>
      <c r="Q107" s="71"/>
    </row>
    <row r="108" spans="1:17">
      <c r="A108" s="92" t="s">
        <v>78</v>
      </c>
      <c r="B108" s="92">
        <v>931</v>
      </c>
      <c r="C108" s="92">
        <v>904</v>
      </c>
      <c r="D108" s="92">
        <v>797</v>
      </c>
      <c r="E108" s="92">
        <v>845</v>
      </c>
      <c r="F108" s="93">
        <v>899</v>
      </c>
      <c r="G108" s="94">
        <f t="shared" si="50"/>
        <v>14.082589623355016</v>
      </c>
      <c r="H108" s="95">
        <f t="shared" si="45"/>
        <v>15.046604527296935</v>
      </c>
      <c r="I108" s="95">
        <f t="shared" si="46"/>
        <v>13.376972138301443</v>
      </c>
      <c r="J108" s="95">
        <f t="shared" si="47"/>
        <v>14.687988875369374</v>
      </c>
      <c r="K108" s="96">
        <f t="shared" si="48"/>
        <v>15.106704755503278</v>
      </c>
      <c r="L108" s="155">
        <f t="shared" si="51"/>
        <v>6611</v>
      </c>
      <c r="M108" s="92">
        <f t="shared" si="51"/>
        <v>6008</v>
      </c>
      <c r="N108" s="92">
        <f t="shared" si="51"/>
        <v>5958</v>
      </c>
      <c r="O108" s="92">
        <f t="shared" si="51"/>
        <v>5753</v>
      </c>
      <c r="P108" s="92">
        <f t="shared" si="51"/>
        <v>5951</v>
      </c>
      <c r="Q108" s="71"/>
    </row>
    <row r="109" spans="1:17">
      <c r="A109" s="92" t="s">
        <v>79</v>
      </c>
      <c r="B109" s="92">
        <v>77</v>
      </c>
      <c r="C109" s="92">
        <v>57</v>
      </c>
      <c r="D109" s="92">
        <v>79</v>
      </c>
      <c r="E109" s="92">
        <v>60</v>
      </c>
      <c r="F109" s="93">
        <v>77</v>
      </c>
      <c r="G109" s="94">
        <f t="shared" si="50"/>
        <v>11.649016641452345</v>
      </c>
      <c r="H109" s="95">
        <f t="shared" si="45"/>
        <v>10.124333925399645</v>
      </c>
      <c r="I109" s="95">
        <f t="shared" si="46"/>
        <v>12.38244514106583</v>
      </c>
      <c r="J109" s="95">
        <f t="shared" si="47"/>
        <v>9.5087163232963547</v>
      </c>
      <c r="K109" s="96">
        <f t="shared" si="48"/>
        <v>11.901081916537867</v>
      </c>
      <c r="L109" s="155">
        <f t="shared" si="51"/>
        <v>661</v>
      </c>
      <c r="M109" s="92">
        <f t="shared" si="51"/>
        <v>563</v>
      </c>
      <c r="N109" s="92">
        <f t="shared" si="51"/>
        <v>638</v>
      </c>
      <c r="O109" s="92">
        <f t="shared" si="51"/>
        <v>631</v>
      </c>
      <c r="P109" s="92">
        <f t="shared" si="51"/>
        <v>647</v>
      </c>
      <c r="Q109" s="71"/>
    </row>
    <row r="110" spans="1:17">
      <c r="A110" s="92" t="s">
        <v>80</v>
      </c>
      <c r="B110" s="92">
        <v>477</v>
      </c>
      <c r="C110" s="92">
        <v>491</v>
      </c>
      <c r="D110" s="92">
        <v>492</v>
      </c>
      <c r="E110" s="92">
        <v>512</v>
      </c>
      <c r="F110" s="93">
        <v>511</v>
      </c>
      <c r="G110" s="94">
        <f t="shared" si="50"/>
        <v>13.122420907840441</v>
      </c>
      <c r="H110" s="95">
        <f t="shared" si="45"/>
        <v>13.492717779609784</v>
      </c>
      <c r="I110" s="95">
        <f t="shared" si="46"/>
        <v>13.808588268313219</v>
      </c>
      <c r="J110" s="95">
        <f t="shared" si="47"/>
        <v>14.992679355783309</v>
      </c>
      <c r="K110" s="96">
        <f t="shared" si="48"/>
        <v>15.612587839902231</v>
      </c>
      <c r="L110" s="155">
        <f t="shared" si="51"/>
        <v>3635</v>
      </c>
      <c r="M110" s="92">
        <f t="shared" si="51"/>
        <v>3639</v>
      </c>
      <c r="N110" s="92">
        <f t="shared" si="51"/>
        <v>3563</v>
      </c>
      <c r="O110" s="92">
        <f t="shared" si="51"/>
        <v>3415</v>
      </c>
      <c r="P110" s="92">
        <f t="shared" si="51"/>
        <v>3273</v>
      </c>
      <c r="Q110" s="71"/>
    </row>
    <row r="111" spans="1:17">
      <c r="A111" s="92" t="s">
        <v>48</v>
      </c>
      <c r="B111" s="92">
        <v>4</v>
      </c>
      <c r="C111" s="92">
        <v>0</v>
      </c>
      <c r="D111" s="92">
        <v>3</v>
      </c>
      <c r="E111" s="92">
        <v>9</v>
      </c>
      <c r="F111" s="93">
        <v>10</v>
      </c>
      <c r="G111" s="192" t="s">
        <v>81</v>
      </c>
      <c r="H111" s="193" t="s">
        <v>81</v>
      </c>
      <c r="I111" s="193" t="s">
        <v>81</v>
      </c>
      <c r="J111" s="193" t="s">
        <v>81</v>
      </c>
      <c r="K111" s="194" t="s">
        <v>81</v>
      </c>
      <c r="L111" s="155">
        <f t="shared" si="51"/>
        <v>151</v>
      </c>
      <c r="M111" s="193">
        <f t="shared" si="51"/>
        <v>129</v>
      </c>
      <c r="N111" s="193">
        <f t="shared" si="51"/>
        <v>132</v>
      </c>
      <c r="O111" s="193">
        <f t="shared" si="51"/>
        <v>170</v>
      </c>
      <c r="P111" s="193">
        <f t="shared" si="51"/>
        <v>239</v>
      </c>
      <c r="Q111" s="71"/>
    </row>
    <row r="112" spans="1:17">
      <c r="A112" s="157" t="s">
        <v>41</v>
      </c>
      <c r="B112" s="157">
        <v>6865</v>
      </c>
      <c r="C112" s="157">
        <v>6783</v>
      </c>
      <c r="D112" s="157">
        <v>7146</v>
      </c>
      <c r="E112" s="157">
        <v>7004</v>
      </c>
      <c r="F112" s="156">
        <v>7050</v>
      </c>
      <c r="G112" s="196">
        <f t="shared" ref="G112" si="52">B112/L112*100</f>
        <v>10.911027051082362</v>
      </c>
      <c r="H112" s="196">
        <f t="shared" ref="H112" si="53">C112/M112*100</f>
        <v>11.130072362699572</v>
      </c>
      <c r="I112" s="196">
        <f t="shared" ref="I112" si="54">D112/N112*100</f>
        <v>11.645643883836902</v>
      </c>
      <c r="J112" s="196">
        <f t="shared" ref="J112" si="55">E112/O112*100</f>
        <v>12.042226883532203</v>
      </c>
      <c r="K112" s="197">
        <f t="shared" ref="K112" si="56">F112/P112*100</f>
        <v>12.086819366342064</v>
      </c>
      <c r="L112" s="157">
        <f>SUM(L91:L111)</f>
        <v>62918</v>
      </c>
      <c r="M112" s="157">
        <f t="shared" ref="M112:P112" si="57">SUM(M91:M111)</f>
        <v>60943</v>
      </c>
      <c r="N112" s="157">
        <f t="shared" si="57"/>
        <v>61362</v>
      </c>
      <c r="O112" s="157">
        <f t="shared" si="57"/>
        <v>58162</v>
      </c>
      <c r="P112" s="157">
        <f t="shared" si="57"/>
        <v>58328</v>
      </c>
      <c r="Q112" s="71"/>
    </row>
    <row r="113" spans="1:1">
      <c r="A113" s="198" t="s">
        <v>274</v>
      </c>
    </row>
  </sheetData>
  <mergeCells count="15">
    <mergeCell ref="B6:K6"/>
    <mergeCell ref="L6:U6"/>
    <mergeCell ref="A6:A7"/>
    <mergeCell ref="A25:A26"/>
    <mergeCell ref="H25:H26"/>
    <mergeCell ref="A89:A90"/>
    <mergeCell ref="B89:F89"/>
    <mergeCell ref="G89:K89"/>
    <mergeCell ref="L89:P89"/>
    <mergeCell ref="B25:D25"/>
    <mergeCell ref="E25:G25"/>
    <mergeCell ref="A61:A62"/>
    <mergeCell ref="B61:F61"/>
    <mergeCell ref="G61:K61"/>
    <mergeCell ref="L61:P61"/>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9" fitToHeight="0" orientation="landscape" r:id="rId1"/>
  <headerFooter>
    <oddFooter>&amp;L&amp;8&amp;K01+021Report on Maternity, 2014: accompanying tables&amp;R&amp;8&amp;K01+021Page &amp;P of &amp;N</oddFooter>
  </headerFooter>
  <rowBreaks count="3" manualBreakCount="3">
    <brk id="22" max="16383" man="1"/>
    <brk id="58" max="16383" man="1"/>
    <brk id="8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zoomScaleNormal="100" workbookViewId="0">
      <pane ySplit="3" topLeftCell="A4" activePane="bottomLeft" state="frozen"/>
      <selection activeCell="B31" sqref="B31"/>
      <selection pane="bottomLeft" activeCell="A3" sqref="A3"/>
    </sheetView>
  </sheetViews>
  <sheetFormatPr defaultRowHeight="12"/>
  <cols>
    <col min="1" max="1" width="15.7109375" style="73" customWidth="1"/>
    <col min="2" max="11" width="12.28515625" style="73" customWidth="1"/>
    <col min="12" max="12" width="14.140625" style="73" customWidth="1"/>
    <col min="13" max="14" width="17.28515625" style="73" customWidth="1"/>
    <col min="15" max="15" width="14.140625" style="73" customWidth="1"/>
    <col min="16" max="16384" width="9.140625" style="73"/>
  </cols>
  <sheetData>
    <row r="1" spans="1:16">
      <c r="A1" s="306" t="s">
        <v>24</v>
      </c>
      <c r="B1" s="150"/>
      <c r="C1" s="150"/>
      <c r="D1" s="306" t="s">
        <v>34</v>
      </c>
      <c r="E1" s="150"/>
      <c r="F1" s="150"/>
    </row>
    <row r="2" spans="1:16" ht="10.5" customHeight="1"/>
    <row r="3" spans="1:16" ht="19.5">
      <c r="A3" s="20" t="s">
        <v>126</v>
      </c>
    </row>
    <row r="5" spans="1:16" s="40" customFormat="1" ht="15" customHeight="1">
      <c r="A5" s="91" t="str">
        <f>Contents!B42</f>
        <v>Table 34: Number and percentage of women having a normal birth, induction, augmentation, epidural or episiotomy, 2005–2014</v>
      </c>
      <c r="O5" s="38"/>
      <c r="P5" s="38"/>
    </row>
    <row r="6" spans="1:16" ht="18" customHeight="1">
      <c r="A6" s="464" t="s">
        <v>37</v>
      </c>
      <c r="B6" s="462" t="s">
        <v>25</v>
      </c>
      <c r="C6" s="462"/>
      <c r="D6" s="462"/>
      <c r="E6" s="462"/>
      <c r="F6" s="463"/>
      <c r="G6" s="475" t="s">
        <v>280</v>
      </c>
      <c r="H6" s="462"/>
      <c r="I6" s="462"/>
      <c r="J6" s="462"/>
      <c r="K6" s="463"/>
      <c r="L6" s="499" t="s">
        <v>403</v>
      </c>
      <c r="M6" s="497" t="s">
        <v>132</v>
      </c>
      <c r="N6" s="475" t="s">
        <v>131</v>
      </c>
      <c r="O6" s="352"/>
      <c r="P6" s="71"/>
    </row>
    <row r="7" spans="1:16" ht="18" customHeight="1">
      <c r="A7" s="465"/>
      <c r="B7" s="130" t="s">
        <v>428</v>
      </c>
      <c r="C7" s="349" t="s">
        <v>127</v>
      </c>
      <c r="D7" s="130" t="s">
        <v>128</v>
      </c>
      <c r="E7" s="130" t="s">
        <v>129</v>
      </c>
      <c r="F7" s="131" t="s">
        <v>130</v>
      </c>
      <c r="G7" s="132" t="str">
        <f>B7</f>
        <v>Normal</v>
      </c>
      <c r="H7" s="349" t="str">
        <f t="shared" ref="H7:K7" si="0">C7</f>
        <v>Induction</v>
      </c>
      <c r="I7" s="130" t="str">
        <f t="shared" si="0"/>
        <v>Augmentation</v>
      </c>
      <c r="J7" s="130" t="str">
        <f t="shared" si="0"/>
        <v>Epidural</v>
      </c>
      <c r="K7" s="131" t="str">
        <f t="shared" si="0"/>
        <v>Episiotomy</v>
      </c>
      <c r="L7" s="498"/>
      <c r="M7" s="498"/>
      <c r="N7" s="496"/>
      <c r="O7" s="352"/>
      <c r="P7" s="71"/>
    </row>
    <row r="8" spans="1:16">
      <c r="A8" s="162">
        <f>Extra!K3</f>
        <v>2005</v>
      </c>
      <c r="B8" s="160">
        <v>19608</v>
      </c>
      <c r="C8" s="160">
        <v>9926</v>
      </c>
      <c r="D8" s="160">
        <v>16469</v>
      </c>
      <c r="E8" s="160">
        <v>14646</v>
      </c>
      <c r="F8" s="179">
        <v>5174</v>
      </c>
      <c r="G8" s="153">
        <f>B8/$L8*100</f>
        <v>33.370775043398346</v>
      </c>
      <c r="H8" s="154">
        <f t="shared" ref="H8:H17" si="1">C8/$M8*100</f>
        <v>18.993857517365431</v>
      </c>
      <c r="I8" s="154">
        <f t="shared" ref="I8:I17" si="2">D8/$M8*100</f>
        <v>31.514188943531256</v>
      </c>
      <c r="J8" s="154">
        <f t="shared" ref="J8:J17" si="3">E8/$M8*100</f>
        <v>28.02579459997321</v>
      </c>
      <c r="K8" s="238">
        <f>F8/N8*100</f>
        <v>11.71065139649631</v>
      </c>
      <c r="L8" s="420">
        <v>58758</v>
      </c>
      <c r="M8" s="242">
        <v>52259</v>
      </c>
      <c r="N8" s="417">
        <v>44182</v>
      </c>
      <c r="O8" s="160"/>
      <c r="P8" s="71"/>
    </row>
    <row r="9" spans="1:16">
      <c r="A9" s="162">
        <f>Extra!K4</f>
        <v>2006</v>
      </c>
      <c r="B9" s="160">
        <v>19665</v>
      </c>
      <c r="C9" s="160">
        <v>10335</v>
      </c>
      <c r="D9" s="160">
        <v>17350</v>
      </c>
      <c r="E9" s="160">
        <v>15013</v>
      </c>
      <c r="F9" s="179">
        <v>5404</v>
      </c>
      <c r="G9" s="94">
        <f t="shared" ref="G9:G17" si="4">B9/$L9*100</f>
        <v>32.482119555342656</v>
      </c>
      <c r="H9" s="95">
        <f t="shared" si="1"/>
        <v>19.427787281237663</v>
      </c>
      <c r="I9" s="95">
        <f t="shared" si="2"/>
        <v>32.614621125251425</v>
      </c>
      <c r="J9" s="95">
        <f t="shared" si="3"/>
        <v>28.221516250916405</v>
      </c>
      <c r="K9" s="96">
        <f t="shared" ref="K9:K17" si="5">F9/N9*100</f>
        <v>12.087862926676509</v>
      </c>
      <c r="L9" s="420">
        <v>60541</v>
      </c>
      <c r="M9" s="242">
        <v>53197</v>
      </c>
      <c r="N9" s="417">
        <v>44706</v>
      </c>
      <c r="O9" s="160"/>
      <c r="P9" s="71"/>
    </row>
    <row r="10" spans="1:16">
      <c r="A10" s="162">
        <f>Extra!K5</f>
        <v>2007</v>
      </c>
      <c r="B10" s="160">
        <v>21649</v>
      </c>
      <c r="C10" s="160">
        <v>10412</v>
      </c>
      <c r="D10" s="160">
        <v>18175</v>
      </c>
      <c r="E10" s="160">
        <v>14969</v>
      </c>
      <c r="F10" s="179">
        <v>5859</v>
      </c>
      <c r="G10" s="94">
        <f t="shared" si="4"/>
        <v>33.740103484820153</v>
      </c>
      <c r="H10" s="95">
        <f t="shared" si="1"/>
        <v>18.507590031639946</v>
      </c>
      <c r="I10" s="95">
        <f t="shared" si="2"/>
        <v>32.306516406555517</v>
      </c>
      <c r="J10" s="95">
        <f t="shared" si="3"/>
        <v>26.607771339187313</v>
      </c>
      <c r="K10" s="96">
        <f t="shared" si="5"/>
        <v>12.277356355559281</v>
      </c>
      <c r="L10" s="420">
        <v>64164</v>
      </c>
      <c r="M10" s="242">
        <v>56258</v>
      </c>
      <c r="N10" s="417">
        <v>47722</v>
      </c>
      <c r="O10" s="160"/>
      <c r="P10" s="71"/>
    </row>
    <row r="11" spans="1:16">
      <c r="A11" s="162">
        <f>Extra!K6</f>
        <v>2008</v>
      </c>
      <c r="B11" s="160">
        <v>22627</v>
      </c>
      <c r="C11" s="160">
        <v>10360</v>
      </c>
      <c r="D11" s="160">
        <v>17276</v>
      </c>
      <c r="E11" s="160">
        <v>14799</v>
      </c>
      <c r="F11" s="179">
        <v>5739</v>
      </c>
      <c r="G11" s="94">
        <f t="shared" si="4"/>
        <v>35.013849558206829</v>
      </c>
      <c r="H11" s="95">
        <f t="shared" si="1"/>
        <v>18.261620630695742</v>
      </c>
      <c r="I11" s="95">
        <f t="shared" si="2"/>
        <v>30.452486294971003</v>
      </c>
      <c r="J11" s="95">
        <f t="shared" si="3"/>
        <v>26.0862667677284</v>
      </c>
      <c r="K11" s="96">
        <f t="shared" si="5"/>
        <v>11.887648362574311</v>
      </c>
      <c r="L11" s="420">
        <v>64623</v>
      </c>
      <c r="M11" s="242">
        <v>56731</v>
      </c>
      <c r="N11" s="417">
        <v>48277</v>
      </c>
      <c r="O11" s="160"/>
      <c r="P11" s="71"/>
    </row>
    <row r="12" spans="1:16">
      <c r="A12" s="162">
        <f>Extra!K7</f>
        <v>2009</v>
      </c>
      <c r="B12" s="160">
        <v>22092</v>
      </c>
      <c r="C12" s="160">
        <v>11138</v>
      </c>
      <c r="D12" s="160">
        <v>16270</v>
      </c>
      <c r="E12" s="160">
        <v>14484</v>
      </c>
      <c r="F12" s="179">
        <v>5857</v>
      </c>
      <c r="G12" s="94">
        <f t="shared" si="4"/>
        <v>34.393536032880299</v>
      </c>
      <c r="H12" s="95">
        <f t="shared" si="1"/>
        <v>19.89035126881797</v>
      </c>
      <c r="I12" s="95">
        <f t="shared" si="2"/>
        <v>29.055127953283211</v>
      </c>
      <c r="J12" s="95">
        <f t="shared" si="3"/>
        <v>25.865671375252248</v>
      </c>
      <c r="K12" s="96">
        <f t="shared" si="5"/>
        <v>12.344299955740089</v>
      </c>
      <c r="L12" s="420">
        <v>64233</v>
      </c>
      <c r="M12" s="242">
        <v>55997</v>
      </c>
      <c r="N12" s="417">
        <v>47447</v>
      </c>
      <c r="O12" s="160"/>
      <c r="P12" s="71"/>
    </row>
    <row r="13" spans="1:16">
      <c r="A13" s="162">
        <f>Extra!K8</f>
        <v>2010</v>
      </c>
      <c r="B13" s="160">
        <v>21957</v>
      </c>
      <c r="C13" s="160">
        <v>11342</v>
      </c>
      <c r="D13" s="160">
        <v>16399</v>
      </c>
      <c r="E13" s="160">
        <v>14289</v>
      </c>
      <c r="F13" s="179">
        <v>6144</v>
      </c>
      <c r="G13" s="94">
        <f t="shared" si="4"/>
        <v>34.061927957556385</v>
      </c>
      <c r="H13" s="95">
        <f t="shared" si="1"/>
        <v>20.234420994415999</v>
      </c>
      <c r="I13" s="95">
        <f t="shared" si="2"/>
        <v>29.256239630349846</v>
      </c>
      <c r="J13" s="95">
        <f t="shared" si="3"/>
        <v>25.491945123365383</v>
      </c>
      <c r="K13" s="96">
        <f t="shared" si="5"/>
        <v>12.878343254800035</v>
      </c>
      <c r="L13" s="420">
        <v>64462</v>
      </c>
      <c r="M13" s="242">
        <v>56053</v>
      </c>
      <c r="N13" s="417">
        <v>47708</v>
      </c>
      <c r="O13" s="160"/>
      <c r="P13" s="71"/>
    </row>
    <row r="14" spans="1:16">
      <c r="A14" s="162">
        <f>Extra!K9</f>
        <v>2011</v>
      </c>
      <c r="B14" s="160">
        <v>21232</v>
      </c>
      <c r="C14" s="160">
        <v>11983</v>
      </c>
      <c r="D14" s="160">
        <v>15007</v>
      </c>
      <c r="E14" s="160">
        <v>13691</v>
      </c>
      <c r="F14" s="179">
        <v>5650</v>
      </c>
      <c r="G14" s="94">
        <f t="shared" si="4"/>
        <v>34.075334221380537</v>
      </c>
      <c r="H14" s="95">
        <f t="shared" si="1"/>
        <v>22.125184638109303</v>
      </c>
      <c r="I14" s="95">
        <f t="shared" si="2"/>
        <v>27.708641063515511</v>
      </c>
      <c r="J14" s="95">
        <f t="shared" si="3"/>
        <v>25.278803545051698</v>
      </c>
      <c r="K14" s="96">
        <f t="shared" si="5"/>
        <v>12.256497028070632</v>
      </c>
      <c r="L14" s="420">
        <v>62309</v>
      </c>
      <c r="M14" s="242">
        <v>54160</v>
      </c>
      <c r="N14" s="417">
        <v>46098</v>
      </c>
      <c r="O14" s="160"/>
      <c r="P14" s="71"/>
    </row>
    <row r="15" spans="1:16">
      <c r="A15" s="162">
        <f>Extra!K10</f>
        <v>2012</v>
      </c>
      <c r="B15" s="160">
        <v>20653</v>
      </c>
      <c r="C15" s="160">
        <v>12281</v>
      </c>
      <c r="D15" s="160">
        <v>15221</v>
      </c>
      <c r="E15" s="160">
        <v>14179</v>
      </c>
      <c r="F15" s="179">
        <v>5656</v>
      </c>
      <c r="G15" s="94">
        <f t="shared" si="4"/>
        <v>33.133332263808896</v>
      </c>
      <c r="H15" s="95">
        <f t="shared" si="1"/>
        <v>22.651984653976687</v>
      </c>
      <c r="I15" s="95">
        <f t="shared" si="2"/>
        <v>28.074738084698243</v>
      </c>
      <c r="J15" s="95">
        <f t="shared" si="3"/>
        <v>26.152796222517338</v>
      </c>
      <c r="K15" s="96">
        <f t="shared" si="5"/>
        <v>12.344493430529486</v>
      </c>
      <c r="L15" s="420">
        <v>62333</v>
      </c>
      <c r="M15" s="242">
        <v>54216</v>
      </c>
      <c r="N15" s="417">
        <v>45818</v>
      </c>
      <c r="O15" s="160"/>
      <c r="P15" s="71"/>
    </row>
    <row r="16" spans="1:16">
      <c r="A16" s="162">
        <f>Extra!K11</f>
        <v>2013</v>
      </c>
      <c r="B16" s="160">
        <v>19253</v>
      </c>
      <c r="C16" s="160">
        <v>12462</v>
      </c>
      <c r="D16" s="160">
        <v>13695</v>
      </c>
      <c r="E16" s="160">
        <v>13822</v>
      </c>
      <c r="F16" s="179">
        <v>5705</v>
      </c>
      <c r="G16" s="94">
        <f t="shared" si="4"/>
        <v>32.507133570837624</v>
      </c>
      <c r="H16" s="95">
        <f t="shared" si="1"/>
        <v>24.359826420110249</v>
      </c>
      <c r="I16" s="95">
        <f t="shared" si="2"/>
        <v>26.770006646076862</v>
      </c>
      <c r="J16" s="95">
        <f t="shared" si="3"/>
        <v>27.018257164079913</v>
      </c>
      <c r="K16" s="96">
        <f t="shared" si="5"/>
        <v>13.290932811480758</v>
      </c>
      <c r="L16" s="420">
        <v>59227</v>
      </c>
      <c r="M16" s="242">
        <v>51158</v>
      </c>
      <c r="N16" s="417">
        <v>42924</v>
      </c>
      <c r="O16" s="160"/>
      <c r="P16" s="71"/>
    </row>
    <row r="17" spans="1:16">
      <c r="A17" s="176">
        <f>Extra!K12</f>
        <v>2014</v>
      </c>
      <c r="B17" s="177">
        <v>19646</v>
      </c>
      <c r="C17" s="177">
        <v>12506</v>
      </c>
      <c r="D17" s="177">
        <v>13103</v>
      </c>
      <c r="E17" s="177">
        <v>13889</v>
      </c>
      <c r="F17" s="180">
        <v>6322</v>
      </c>
      <c r="G17" s="100">
        <f t="shared" si="4"/>
        <v>33.189735272751847</v>
      </c>
      <c r="H17" s="101">
        <f t="shared" si="1"/>
        <v>24.38862670150942</v>
      </c>
      <c r="I17" s="101">
        <f t="shared" si="2"/>
        <v>25.552868676625451</v>
      </c>
      <c r="J17" s="101">
        <f t="shared" si="3"/>
        <v>27.08568976949179</v>
      </c>
      <c r="K17" s="102">
        <f t="shared" si="5"/>
        <v>14.620721554116558</v>
      </c>
      <c r="L17" s="421">
        <v>59193</v>
      </c>
      <c r="M17" s="243">
        <v>51278</v>
      </c>
      <c r="N17" s="418">
        <v>43240</v>
      </c>
      <c r="O17" s="160"/>
      <c r="P17" s="71"/>
    </row>
    <row r="18" spans="1:16">
      <c r="A18" s="104" t="s">
        <v>265</v>
      </c>
      <c r="O18" s="71"/>
      <c r="P18" s="71"/>
    </row>
    <row r="19" spans="1:16">
      <c r="A19" s="198" t="s">
        <v>133</v>
      </c>
      <c r="O19" s="71"/>
      <c r="P19" s="71"/>
    </row>
    <row r="20" spans="1:16">
      <c r="A20" s="198" t="s">
        <v>134</v>
      </c>
      <c r="O20" s="71"/>
      <c r="P20" s="71"/>
    </row>
    <row r="21" spans="1:16">
      <c r="A21" s="198" t="s">
        <v>135</v>
      </c>
    </row>
    <row r="24" spans="1:16" s="40" customFormat="1" ht="15" customHeight="1">
      <c r="A24" s="91" t="str">
        <f>Contents!B43</f>
        <v>Table 35: Number and percentage of women having a normal birth, induction, augmentation, epidural or episiotomy, by age group, ethnic group, neighbourhood deprivation quintile, parity and DHB of residence, 2014</v>
      </c>
    </row>
    <row r="25" spans="1:16" ht="18" customHeight="1">
      <c r="A25" s="464" t="s">
        <v>56</v>
      </c>
      <c r="B25" s="462" t="str">
        <f>B6</f>
        <v>Women giving birth</v>
      </c>
      <c r="C25" s="462"/>
      <c r="D25" s="462"/>
      <c r="E25" s="462"/>
      <c r="F25" s="463"/>
      <c r="G25" s="475" t="str">
        <f>G6</f>
        <v>Percentage of women giving birth</v>
      </c>
      <c r="H25" s="462"/>
      <c r="I25" s="462"/>
      <c r="J25" s="462"/>
      <c r="K25" s="463"/>
      <c r="L25" s="499" t="s">
        <v>403</v>
      </c>
      <c r="M25" s="497" t="s">
        <v>132</v>
      </c>
      <c r="N25" s="462" t="s">
        <v>131</v>
      </c>
    </row>
    <row r="26" spans="1:16" ht="18" customHeight="1">
      <c r="A26" s="465"/>
      <c r="B26" s="130" t="str">
        <f>B7</f>
        <v>Normal</v>
      </c>
      <c r="C26" s="349" t="str">
        <f t="shared" ref="C26:K26" si="6">C7</f>
        <v>Induction</v>
      </c>
      <c r="D26" s="130" t="str">
        <f t="shared" si="6"/>
        <v>Augmentation</v>
      </c>
      <c r="E26" s="130" t="str">
        <f t="shared" si="6"/>
        <v>Epidural</v>
      </c>
      <c r="F26" s="131" t="str">
        <f t="shared" si="6"/>
        <v>Episiotomy</v>
      </c>
      <c r="G26" s="132" t="str">
        <f t="shared" si="6"/>
        <v>Normal</v>
      </c>
      <c r="H26" s="349" t="str">
        <f t="shared" si="6"/>
        <v>Induction</v>
      </c>
      <c r="I26" s="130" t="str">
        <f t="shared" si="6"/>
        <v>Augmentation</v>
      </c>
      <c r="J26" s="130" t="str">
        <f t="shared" si="6"/>
        <v>Epidural</v>
      </c>
      <c r="K26" s="131" t="str">
        <f t="shared" si="6"/>
        <v>Episiotomy</v>
      </c>
      <c r="L26" s="498"/>
      <c r="M26" s="498"/>
      <c r="N26" s="489"/>
    </row>
    <row r="27" spans="1:16">
      <c r="A27" s="134" t="s">
        <v>237</v>
      </c>
      <c r="B27" s="134"/>
      <c r="C27" s="350"/>
      <c r="D27" s="134"/>
      <c r="E27" s="134"/>
      <c r="F27" s="134"/>
      <c r="G27" s="134"/>
      <c r="H27" s="350"/>
      <c r="I27" s="134"/>
      <c r="J27" s="134"/>
      <c r="K27" s="134"/>
      <c r="L27" s="350"/>
      <c r="M27" s="134"/>
      <c r="N27" s="134"/>
    </row>
    <row r="28" spans="1:16">
      <c r="A28" s="151" t="s">
        <v>41</v>
      </c>
      <c r="B28" s="151">
        <f>B17</f>
        <v>19646</v>
      </c>
      <c r="C28" s="151">
        <f>C17</f>
        <v>12506</v>
      </c>
      <c r="D28" s="151">
        <f>D17</f>
        <v>13103</v>
      </c>
      <c r="E28" s="151">
        <f>E17</f>
        <v>13889</v>
      </c>
      <c r="F28" s="171">
        <f>F17</f>
        <v>6322</v>
      </c>
      <c r="G28" s="244">
        <f>B28/$L28*100</f>
        <v>33.189735272751847</v>
      </c>
      <c r="H28" s="245">
        <f>C28/$M28*100</f>
        <v>24.38862670150942</v>
      </c>
      <c r="I28" s="245">
        <f>D28/$M28*100</f>
        <v>25.552868676625451</v>
      </c>
      <c r="J28" s="245">
        <f>E28/$M28*100</f>
        <v>27.08568976949179</v>
      </c>
      <c r="K28" s="246">
        <f>F28/N28*100</f>
        <v>14.620721554116558</v>
      </c>
      <c r="L28" s="171">
        <f>L17</f>
        <v>59193</v>
      </c>
      <c r="M28" s="171">
        <f>M17</f>
        <v>51278</v>
      </c>
      <c r="N28" s="150">
        <f>N17</f>
        <v>43240</v>
      </c>
    </row>
    <row r="29" spans="1:16">
      <c r="A29" s="134" t="str">
        <f>Extra!B2</f>
        <v>Age group (years)</v>
      </c>
      <c r="B29" s="134"/>
      <c r="C29" s="350"/>
      <c r="D29" s="134"/>
      <c r="E29" s="134"/>
      <c r="F29" s="134"/>
      <c r="G29" s="134"/>
      <c r="H29" s="350"/>
      <c r="I29" s="134"/>
      <c r="J29" s="134"/>
      <c r="K29" s="134"/>
      <c r="L29" s="350"/>
      <c r="M29" s="134"/>
      <c r="N29" s="134"/>
    </row>
    <row r="30" spans="1:16">
      <c r="A30" s="151" t="str">
        <f>Extra!B3</f>
        <v xml:space="preserve"> &lt;20</v>
      </c>
      <c r="B30" s="151">
        <v>1085</v>
      </c>
      <c r="C30" s="151">
        <v>612</v>
      </c>
      <c r="D30" s="151">
        <v>926</v>
      </c>
      <c r="E30" s="151">
        <v>765</v>
      </c>
      <c r="F30" s="171">
        <v>314</v>
      </c>
      <c r="G30" s="244">
        <f t="shared" ref="G30:G35" si="7">B30/$L30*100</f>
        <v>35.927152317880797</v>
      </c>
      <c r="H30" s="245">
        <f>C30/$M30*100</f>
        <v>21.038157442420076</v>
      </c>
      <c r="I30" s="245">
        <f>D30/$M30*100</f>
        <v>31.832244757648674</v>
      </c>
      <c r="J30" s="245">
        <f>E30/$M30*100</f>
        <v>26.297696803025094</v>
      </c>
      <c r="K30" s="246">
        <f>F30/N30*100</f>
        <v>12.40126382306477</v>
      </c>
      <c r="L30" s="422">
        <f>PrimMatCare!E26</f>
        <v>3020</v>
      </c>
      <c r="M30" s="171">
        <v>2909</v>
      </c>
      <c r="N30" s="150">
        <v>2532</v>
      </c>
    </row>
    <row r="31" spans="1:16">
      <c r="A31" s="151" t="str">
        <f>Extra!B4</f>
        <v>20−24</v>
      </c>
      <c r="B31" s="151">
        <v>4007</v>
      </c>
      <c r="C31" s="151">
        <v>2009</v>
      </c>
      <c r="D31" s="151">
        <v>2630</v>
      </c>
      <c r="E31" s="151">
        <v>2336</v>
      </c>
      <c r="F31" s="171">
        <v>944</v>
      </c>
      <c r="G31" s="247">
        <f t="shared" si="7"/>
        <v>38.595646310922746</v>
      </c>
      <c r="H31" s="149">
        <f t="shared" ref="H31:I35" si="8">C31/$M31*100</f>
        <v>20.898782898158743</v>
      </c>
      <c r="I31" s="149">
        <f t="shared" si="8"/>
        <v>27.358784978674709</v>
      </c>
      <c r="J31" s="149">
        <f t="shared" ref="J31:J35" si="9">E31/$M31*100</f>
        <v>24.30042650577343</v>
      </c>
      <c r="K31" s="174">
        <f t="shared" ref="K31:K35" si="10">F31/N31*100</f>
        <v>11.294568078487677</v>
      </c>
      <c r="L31" s="422">
        <f>PrimMatCare!E27</f>
        <v>10382</v>
      </c>
      <c r="M31" s="171">
        <v>9613</v>
      </c>
      <c r="N31" s="150">
        <v>8358</v>
      </c>
    </row>
    <row r="32" spans="1:16">
      <c r="A32" s="151" t="str">
        <f>Extra!B5</f>
        <v>25−29</v>
      </c>
      <c r="B32" s="151">
        <v>5591</v>
      </c>
      <c r="C32" s="151">
        <v>3238</v>
      </c>
      <c r="D32" s="151">
        <v>3750</v>
      </c>
      <c r="E32" s="151">
        <v>3696</v>
      </c>
      <c r="F32" s="171">
        <v>1824</v>
      </c>
      <c r="G32" s="247">
        <f t="shared" si="7"/>
        <v>35.354748956620718</v>
      </c>
      <c r="H32" s="149">
        <f t="shared" si="8"/>
        <v>22.919026047565119</v>
      </c>
      <c r="I32" s="149">
        <f t="shared" si="8"/>
        <v>26.54303510758777</v>
      </c>
      <c r="J32" s="149">
        <f t="shared" si="9"/>
        <v>26.160815402038505</v>
      </c>
      <c r="K32" s="174">
        <f t="shared" si="10"/>
        <v>15.108092437670836</v>
      </c>
      <c r="L32" s="422">
        <f>PrimMatCare!E28</f>
        <v>15814</v>
      </c>
      <c r="M32" s="171">
        <v>14128</v>
      </c>
      <c r="N32" s="150">
        <v>12073</v>
      </c>
    </row>
    <row r="33" spans="1:14">
      <c r="A33" s="151" t="str">
        <f>Extra!B6</f>
        <v>30−34</v>
      </c>
      <c r="B33" s="151">
        <v>5634</v>
      </c>
      <c r="C33" s="151">
        <v>3720</v>
      </c>
      <c r="D33" s="151">
        <v>3778</v>
      </c>
      <c r="E33" s="151">
        <v>4406</v>
      </c>
      <c r="F33" s="171">
        <v>2163</v>
      </c>
      <c r="G33" s="247">
        <f t="shared" si="7"/>
        <v>31.81073908870194</v>
      </c>
      <c r="H33" s="149">
        <f t="shared" si="8"/>
        <v>24.63086803946236</v>
      </c>
      <c r="I33" s="149">
        <f t="shared" si="8"/>
        <v>25.014897702443221</v>
      </c>
      <c r="J33" s="149">
        <f t="shared" si="9"/>
        <v>29.173011984373964</v>
      </c>
      <c r="K33" s="174">
        <f t="shared" si="10"/>
        <v>17.273598466698612</v>
      </c>
      <c r="L33" s="422">
        <f>PrimMatCare!E29</f>
        <v>17711</v>
      </c>
      <c r="M33" s="171">
        <v>15103</v>
      </c>
      <c r="N33" s="150">
        <v>12522</v>
      </c>
    </row>
    <row r="34" spans="1:14">
      <c r="A34" s="151" t="str">
        <f>Extra!B7</f>
        <v>35−39</v>
      </c>
      <c r="B34" s="151">
        <v>2799</v>
      </c>
      <c r="C34" s="151">
        <v>2163</v>
      </c>
      <c r="D34" s="151">
        <v>1727</v>
      </c>
      <c r="E34" s="151">
        <v>2183</v>
      </c>
      <c r="F34" s="171">
        <v>908</v>
      </c>
      <c r="G34" s="247">
        <f t="shared" si="7"/>
        <v>28.707692307692305</v>
      </c>
      <c r="H34" s="149">
        <f t="shared" si="8"/>
        <v>28.029026823895297</v>
      </c>
      <c r="I34" s="149">
        <f t="shared" si="8"/>
        <v>22.379162887132306</v>
      </c>
      <c r="J34" s="149">
        <f t="shared" si="9"/>
        <v>28.288194894389012</v>
      </c>
      <c r="K34" s="174">
        <f t="shared" si="10"/>
        <v>14.324025871588578</v>
      </c>
      <c r="L34" s="422">
        <f>PrimMatCare!E30</f>
        <v>9750</v>
      </c>
      <c r="M34" s="171">
        <v>7717</v>
      </c>
      <c r="N34" s="150">
        <v>6339</v>
      </c>
    </row>
    <row r="35" spans="1:14">
      <c r="A35" s="151" t="str">
        <f>Extra!B8</f>
        <v>40+</v>
      </c>
      <c r="B35" s="151">
        <v>530</v>
      </c>
      <c r="C35" s="151">
        <v>764</v>
      </c>
      <c r="D35" s="151">
        <v>292</v>
      </c>
      <c r="E35" s="151">
        <v>503</v>
      </c>
      <c r="F35" s="171">
        <v>169</v>
      </c>
      <c r="G35" s="247">
        <f t="shared" si="7"/>
        <v>21.065182829888712</v>
      </c>
      <c r="H35" s="149">
        <f t="shared" si="8"/>
        <v>42.256637168141594</v>
      </c>
      <c r="I35" s="149">
        <f t="shared" si="8"/>
        <v>16.150442477876105</v>
      </c>
      <c r="J35" s="149">
        <f t="shared" si="9"/>
        <v>27.820796460176989</v>
      </c>
      <c r="K35" s="174">
        <f t="shared" si="10"/>
        <v>11.935028248587571</v>
      </c>
      <c r="L35" s="423">
        <f>PrimMatCare!E31</f>
        <v>2516</v>
      </c>
      <c r="M35" s="171">
        <v>1808</v>
      </c>
      <c r="N35" s="150">
        <v>1416</v>
      </c>
    </row>
    <row r="36" spans="1:14">
      <c r="A36" s="134" t="str">
        <f>Extra!B9</f>
        <v>Ethnic group</v>
      </c>
      <c r="B36" s="134"/>
      <c r="C36" s="350"/>
      <c r="D36" s="134"/>
      <c r="E36" s="134"/>
      <c r="F36" s="134"/>
      <c r="G36" s="34"/>
      <c r="H36" s="34"/>
      <c r="I36" s="34"/>
      <c r="J36" s="34"/>
      <c r="K36" s="34"/>
      <c r="L36" s="34"/>
      <c r="M36" s="134"/>
      <c r="N36" s="134"/>
    </row>
    <row r="37" spans="1:14">
      <c r="A37" s="225" t="str">
        <f>Extra!B10</f>
        <v>Māori</v>
      </c>
      <c r="B37" s="151">
        <v>6136</v>
      </c>
      <c r="C37" s="151">
        <v>2558</v>
      </c>
      <c r="D37" s="151">
        <v>3079</v>
      </c>
      <c r="E37" s="151">
        <v>2313</v>
      </c>
      <c r="F37" s="171">
        <v>742</v>
      </c>
      <c r="G37" s="247">
        <f t="shared" ref="G37:G41" si="11">B37/$L37*100</f>
        <v>42.855147366950689</v>
      </c>
      <c r="H37" s="149">
        <f t="shared" ref="H37:I41" si="12">C37/$M37*100</f>
        <v>19.78038973090009</v>
      </c>
      <c r="I37" s="149">
        <f t="shared" si="12"/>
        <v>23.809155583049797</v>
      </c>
      <c r="J37" s="149">
        <f t="shared" ref="J37:J41" si="13">E37/$M37*100</f>
        <v>17.885864522115682</v>
      </c>
      <c r="K37" s="174">
        <f t="shared" ref="K37:K41" si="14">F37/N37*100</f>
        <v>6.5489849955869373</v>
      </c>
      <c r="L37" s="423">
        <f>PrimMatCare!E33</f>
        <v>14318</v>
      </c>
      <c r="M37" s="171">
        <v>12932</v>
      </c>
      <c r="N37" s="150">
        <v>11330</v>
      </c>
    </row>
    <row r="38" spans="1:14">
      <c r="A38" s="225" t="str">
        <f>Extra!B11</f>
        <v>Pacific</v>
      </c>
      <c r="B38" s="151">
        <v>2110</v>
      </c>
      <c r="C38" s="151">
        <v>1488</v>
      </c>
      <c r="D38" s="151">
        <v>1530</v>
      </c>
      <c r="E38" s="151">
        <v>1151</v>
      </c>
      <c r="F38" s="171">
        <v>427</v>
      </c>
      <c r="G38" s="247">
        <f t="shared" si="11"/>
        <v>34.147920375465283</v>
      </c>
      <c r="H38" s="149">
        <f t="shared" si="12"/>
        <v>26.690582959641258</v>
      </c>
      <c r="I38" s="149">
        <f t="shared" si="12"/>
        <v>27.443946188340806</v>
      </c>
      <c r="J38" s="149">
        <f t="shared" si="13"/>
        <v>20.6457399103139</v>
      </c>
      <c r="K38" s="174">
        <f t="shared" si="14"/>
        <v>8.9970501474926259</v>
      </c>
      <c r="L38" s="423">
        <f>PrimMatCare!E34</f>
        <v>6179</v>
      </c>
      <c r="M38" s="171">
        <v>5575</v>
      </c>
      <c r="N38" s="150">
        <v>4746</v>
      </c>
    </row>
    <row r="39" spans="1:14">
      <c r="A39" s="225" t="str">
        <f>Extra!B12</f>
        <v>Indian</v>
      </c>
      <c r="B39" s="151">
        <v>516</v>
      </c>
      <c r="C39" s="151">
        <v>759</v>
      </c>
      <c r="D39" s="151">
        <v>672</v>
      </c>
      <c r="E39" s="151">
        <v>927</v>
      </c>
      <c r="F39" s="171">
        <v>556</v>
      </c>
      <c r="G39" s="247">
        <f t="shared" si="11"/>
        <v>19.03356694946514</v>
      </c>
      <c r="H39" s="149">
        <f t="shared" si="12"/>
        <v>32.533219031290187</v>
      </c>
      <c r="I39" s="149">
        <f t="shared" si="12"/>
        <v>28.804114873553367</v>
      </c>
      <c r="J39" s="149">
        <f t="shared" si="13"/>
        <v>39.734247749678524</v>
      </c>
      <c r="K39" s="174">
        <f t="shared" si="14"/>
        <v>31.880733944954127</v>
      </c>
      <c r="L39" s="423">
        <f>PrimMatCare!E35</f>
        <v>2711</v>
      </c>
      <c r="M39" s="171">
        <v>2333</v>
      </c>
      <c r="N39" s="150">
        <v>1744</v>
      </c>
    </row>
    <row r="40" spans="1:14">
      <c r="A40" s="225" t="str">
        <f>Extra!B13</f>
        <v>Asian (excl. Indian)</v>
      </c>
      <c r="B40" s="151">
        <v>1663</v>
      </c>
      <c r="C40" s="151">
        <v>1311</v>
      </c>
      <c r="D40" s="151">
        <v>1788</v>
      </c>
      <c r="E40" s="151">
        <v>1943</v>
      </c>
      <c r="F40" s="171">
        <v>1249</v>
      </c>
      <c r="G40" s="247">
        <f t="shared" si="11"/>
        <v>25.451484542393633</v>
      </c>
      <c r="H40" s="149">
        <f t="shared" ref="H40" si="15">C40/$M40*100</f>
        <v>23.306666666666668</v>
      </c>
      <c r="I40" s="149">
        <f t="shared" ref="I40" si="16">D40/$M40*100</f>
        <v>31.786666666666669</v>
      </c>
      <c r="J40" s="149">
        <f t="shared" ref="J40" si="17">E40/$M40*100</f>
        <v>34.542222222222222</v>
      </c>
      <c r="K40" s="174">
        <f t="shared" ref="K40" si="18">F40/N40*100</f>
        <v>27.583922261484101</v>
      </c>
      <c r="L40" s="423">
        <f>PrimMatCare!E36</f>
        <v>6534</v>
      </c>
      <c r="M40" s="171">
        <v>5625</v>
      </c>
      <c r="N40" s="150">
        <v>4528</v>
      </c>
    </row>
    <row r="41" spans="1:14">
      <c r="A41" s="225" t="str">
        <f>Extra!B14</f>
        <v>European or Other</v>
      </c>
      <c r="B41" s="151">
        <v>9213</v>
      </c>
      <c r="C41" s="151">
        <v>6387</v>
      </c>
      <c r="D41" s="151">
        <v>6033</v>
      </c>
      <c r="E41" s="151">
        <v>7555</v>
      </c>
      <c r="F41" s="171">
        <v>3347</v>
      </c>
      <c r="G41" s="247">
        <f t="shared" si="11"/>
        <v>31.323949408404733</v>
      </c>
      <c r="H41" s="149">
        <f t="shared" si="12"/>
        <v>25.75507076898262</v>
      </c>
      <c r="I41" s="149">
        <f t="shared" si="12"/>
        <v>24.327593854590912</v>
      </c>
      <c r="J41" s="149">
        <f t="shared" si="13"/>
        <v>30.464938102342838</v>
      </c>
      <c r="K41" s="174">
        <f t="shared" si="14"/>
        <v>16.029693486590038</v>
      </c>
      <c r="L41" s="423">
        <f>PrimMatCare!E37</f>
        <v>29412</v>
      </c>
      <c r="M41" s="171">
        <v>24799</v>
      </c>
      <c r="N41" s="150">
        <v>20880</v>
      </c>
    </row>
    <row r="42" spans="1:14">
      <c r="A42" s="168" t="str">
        <f>Extra!B15</f>
        <v>Unknown</v>
      </c>
      <c r="B42" s="151">
        <v>8</v>
      </c>
      <c r="C42" s="151">
        <v>3</v>
      </c>
      <c r="D42" s="151">
        <v>1</v>
      </c>
      <c r="E42" s="151">
        <v>0</v>
      </c>
      <c r="F42" s="171">
        <v>1</v>
      </c>
      <c r="G42" s="248" t="s">
        <v>81</v>
      </c>
      <c r="H42" s="249" t="s">
        <v>81</v>
      </c>
      <c r="I42" s="249" t="s">
        <v>81</v>
      </c>
      <c r="J42" s="249" t="s">
        <v>81</v>
      </c>
      <c r="K42" s="250" t="s">
        <v>81</v>
      </c>
      <c r="L42" s="423">
        <f>PrimMatCare!E38</f>
        <v>39</v>
      </c>
      <c r="M42" s="171">
        <v>14</v>
      </c>
      <c r="N42" s="150">
        <v>12</v>
      </c>
    </row>
    <row r="43" spans="1:14">
      <c r="A43" s="134" t="str">
        <f>Extra!B16</f>
        <v>Deprivation quintile</v>
      </c>
      <c r="B43" s="134"/>
      <c r="C43" s="350"/>
      <c r="D43" s="134"/>
      <c r="E43" s="134"/>
      <c r="F43" s="134"/>
      <c r="G43" s="34"/>
      <c r="H43" s="34"/>
      <c r="I43" s="34"/>
      <c r="J43" s="34"/>
      <c r="K43" s="34"/>
      <c r="L43" s="34"/>
      <c r="M43" s="134"/>
      <c r="N43" s="134"/>
    </row>
    <row r="44" spans="1:14">
      <c r="A44" s="251" t="str">
        <f>Extra!B17</f>
        <v>1 (least deprived)</v>
      </c>
      <c r="B44" s="151">
        <v>2267</v>
      </c>
      <c r="C44" s="151">
        <v>1872</v>
      </c>
      <c r="D44" s="151">
        <v>1853</v>
      </c>
      <c r="E44" s="151">
        <v>2482</v>
      </c>
      <c r="F44" s="171">
        <v>1134</v>
      </c>
      <c r="G44" s="247">
        <f t="shared" ref="G44:G48" si="19">B44/$L44*100</f>
        <v>26.761893519065044</v>
      </c>
      <c r="H44" s="149">
        <f t="shared" ref="H44:I48" si="20">C44/$M44*100</f>
        <v>26.919758412424503</v>
      </c>
      <c r="I44" s="149">
        <f t="shared" si="20"/>
        <v>26.646534368708657</v>
      </c>
      <c r="J44" s="149">
        <f t="shared" ref="J44:J48" si="21">E44/$M44*100</f>
        <v>35.691688236985911</v>
      </c>
      <c r="K44" s="174">
        <f t="shared" ref="K44:K48" si="22">F44/N44*100</f>
        <v>19.77677014300663</v>
      </c>
      <c r="L44" s="423">
        <f>PrimMatCare!E40</f>
        <v>8471</v>
      </c>
      <c r="M44" s="171">
        <v>6954</v>
      </c>
      <c r="N44" s="150">
        <v>5734</v>
      </c>
    </row>
    <row r="45" spans="1:14">
      <c r="A45" s="251">
        <f>Extra!B18</f>
        <v>2</v>
      </c>
      <c r="B45" s="151">
        <v>2766</v>
      </c>
      <c r="C45" s="151">
        <v>1890</v>
      </c>
      <c r="D45" s="151">
        <v>2075</v>
      </c>
      <c r="E45" s="151">
        <v>2481</v>
      </c>
      <c r="F45" s="171">
        <v>1170</v>
      </c>
      <c r="G45" s="247">
        <f t="shared" si="19"/>
        <v>30.160287863918871</v>
      </c>
      <c r="H45" s="149">
        <f t="shared" si="20"/>
        <v>24.240092343208929</v>
      </c>
      <c r="I45" s="149">
        <f t="shared" si="20"/>
        <v>26.612799794792867</v>
      </c>
      <c r="J45" s="149">
        <f t="shared" si="21"/>
        <v>31.819930742593307</v>
      </c>
      <c r="K45" s="174">
        <f t="shared" si="22"/>
        <v>17.99723119520074</v>
      </c>
      <c r="L45" s="423">
        <f>PrimMatCare!E41</f>
        <v>9171</v>
      </c>
      <c r="M45" s="171">
        <v>7797</v>
      </c>
      <c r="N45" s="150">
        <v>6501</v>
      </c>
    </row>
    <row r="46" spans="1:14">
      <c r="A46" s="251">
        <f>Extra!B19</f>
        <v>3</v>
      </c>
      <c r="B46" s="151">
        <v>3388</v>
      </c>
      <c r="C46" s="151">
        <v>2283</v>
      </c>
      <c r="D46" s="151">
        <v>2250</v>
      </c>
      <c r="E46" s="151">
        <v>2707</v>
      </c>
      <c r="F46" s="171">
        <v>1242</v>
      </c>
      <c r="G46" s="247">
        <f t="shared" si="19"/>
        <v>32.083333333333336</v>
      </c>
      <c r="H46" s="149">
        <f t="shared" si="20"/>
        <v>25.162570263418939</v>
      </c>
      <c r="I46" s="149">
        <f t="shared" si="20"/>
        <v>24.798853741871486</v>
      </c>
      <c r="J46" s="149">
        <f t="shared" si="21"/>
        <v>29.83577647966494</v>
      </c>
      <c r="K46" s="174">
        <f t="shared" si="22"/>
        <v>16.327067174970423</v>
      </c>
      <c r="L46" s="423">
        <f>PrimMatCare!E42</f>
        <v>10560</v>
      </c>
      <c r="M46" s="171">
        <v>9073</v>
      </c>
      <c r="N46" s="150">
        <v>7607</v>
      </c>
    </row>
    <row r="47" spans="1:14">
      <c r="A47" s="251">
        <f>Extra!B20</f>
        <v>4</v>
      </c>
      <c r="B47" s="151">
        <v>4549</v>
      </c>
      <c r="C47" s="151">
        <v>2850</v>
      </c>
      <c r="D47" s="151">
        <v>2923</v>
      </c>
      <c r="E47" s="151">
        <v>2995</v>
      </c>
      <c r="F47" s="171">
        <v>1385</v>
      </c>
      <c r="G47" s="247">
        <f t="shared" si="19"/>
        <v>34.195294294520032</v>
      </c>
      <c r="H47" s="149">
        <f t="shared" si="20"/>
        <v>24.367305061559506</v>
      </c>
      <c r="I47" s="149">
        <f t="shared" si="20"/>
        <v>24.991450068399455</v>
      </c>
      <c r="J47" s="149">
        <f t="shared" si="21"/>
        <v>25.60704514363885</v>
      </c>
      <c r="K47" s="174">
        <f t="shared" si="22"/>
        <v>13.998382858297958</v>
      </c>
      <c r="L47" s="423">
        <f>PrimMatCare!E43</f>
        <v>13303</v>
      </c>
      <c r="M47" s="171">
        <v>11696</v>
      </c>
      <c r="N47" s="150">
        <v>9894</v>
      </c>
    </row>
    <row r="48" spans="1:14">
      <c r="A48" s="252" t="str">
        <f>Extra!B21</f>
        <v>5 (most deprived)</v>
      </c>
      <c r="B48" s="151">
        <v>6497</v>
      </c>
      <c r="C48" s="151">
        <v>3593</v>
      </c>
      <c r="D48" s="151">
        <v>3965</v>
      </c>
      <c r="E48" s="151">
        <v>3209</v>
      </c>
      <c r="F48" s="171">
        <v>1379</v>
      </c>
      <c r="G48" s="247">
        <f t="shared" si="19"/>
        <v>37.718432510885343</v>
      </c>
      <c r="H48" s="149">
        <f t="shared" si="20"/>
        <v>23.165699548678273</v>
      </c>
      <c r="I48" s="149">
        <f t="shared" si="20"/>
        <v>25.564152159896842</v>
      </c>
      <c r="J48" s="149">
        <f t="shared" si="21"/>
        <v>20.689877498388139</v>
      </c>
      <c r="K48" s="174">
        <f t="shared" si="22"/>
        <v>10.389512544262789</v>
      </c>
      <c r="L48" s="423">
        <f>PrimMatCare!E44</f>
        <v>17225</v>
      </c>
      <c r="M48" s="171">
        <v>15510</v>
      </c>
      <c r="N48" s="150">
        <v>13273</v>
      </c>
    </row>
    <row r="49" spans="1:14">
      <c r="A49" s="231" t="str">
        <f>Extra!B22</f>
        <v>Unknown</v>
      </c>
      <c r="B49" s="168">
        <v>179</v>
      </c>
      <c r="C49" s="168">
        <v>18</v>
      </c>
      <c r="D49" s="168">
        <v>37</v>
      </c>
      <c r="E49" s="168">
        <v>15</v>
      </c>
      <c r="F49" s="172">
        <v>12</v>
      </c>
      <c r="G49" s="253" t="s">
        <v>81</v>
      </c>
      <c r="H49" s="254" t="s">
        <v>81</v>
      </c>
      <c r="I49" s="254" t="s">
        <v>81</v>
      </c>
      <c r="J49" s="254" t="s">
        <v>81</v>
      </c>
      <c r="K49" s="255" t="s">
        <v>81</v>
      </c>
      <c r="L49" s="423">
        <f>PrimMatCare!E45</f>
        <v>463</v>
      </c>
      <c r="M49" s="172">
        <v>248</v>
      </c>
      <c r="N49" s="168">
        <v>231</v>
      </c>
    </row>
    <row r="50" spans="1:14">
      <c r="A50" s="134" t="s">
        <v>30</v>
      </c>
      <c r="B50" s="134"/>
      <c r="C50" s="350"/>
      <c r="D50" s="134"/>
      <c r="E50" s="134"/>
      <c r="F50" s="134"/>
      <c r="G50" s="34"/>
      <c r="H50" s="34"/>
      <c r="I50" s="34"/>
      <c r="J50" s="34"/>
      <c r="K50" s="34"/>
      <c r="L50" s="34"/>
      <c r="M50" s="134"/>
      <c r="N50" s="134"/>
    </row>
    <row r="51" spans="1:14">
      <c r="A51" s="251">
        <v>0</v>
      </c>
      <c r="B51" s="151">
        <v>5133</v>
      </c>
      <c r="C51" s="151">
        <v>5879</v>
      </c>
      <c r="D51" s="151">
        <v>6456</v>
      </c>
      <c r="E51" s="151">
        <v>8697</v>
      </c>
      <c r="F51" s="171">
        <v>4503</v>
      </c>
      <c r="G51" s="247">
        <f t="shared" ref="G51:G52" si="23">B51/$L51*100</f>
        <v>23.278911564625851</v>
      </c>
      <c r="H51" s="149">
        <f t="shared" ref="H51:I52" si="24">C51/$M51*100</f>
        <v>28.673852606935569</v>
      </c>
      <c r="I51" s="149">
        <f t="shared" si="24"/>
        <v>31.488074915865973</v>
      </c>
      <c r="J51" s="149">
        <f t="shared" ref="J51:J52" si="25">E51/$M51*100</f>
        <v>42.41818270497</v>
      </c>
      <c r="K51" s="174">
        <f t="shared" ref="K51:K52" si="26">F51/N51*100</f>
        <v>28.634109118657001</v>
      </c>
      <c r="L51" s="423">
        <f>PrimMatCare!E47</f>
        <v>22050</v>
      </c>
      <c r="M51" s="171">
        <v>20503</v>
      </c>
      <c r="N51" s="150">
        <v>15726</v>
      </c>
    </row>
    <row r="52" spans="1:14">
      <c r="A52" s="405" t="s">
        <v>425</v>
      </c>
      <c r="B52" s="151">
        <v>13587</v>
      </c>
      <c r="C52" s="151">
        <v>5631</v>
      </c>
      <c r="D52" s="151">
        <v>5805</v>
      </c>
      <c r="E52" s="151">
        <v>4238</v>
      </c>
      <c r="F52" s="171">
        <v>1390</v>
      </c>
      <c r="G52" s="247">
        <f t="shared" si="23"/>
        <v>40.716212166616721</v>
      </c>
      <c r="H52" s="149">
        <f t="shared" si="24"/>
        <v>20.385924263268411</v>
      </c>
      <c r="I52" s="149">
        <f t="shared" si="24"/>
        <v>21.015856925638985</v>
      </c>
      <c r="J52" s="149">
        <f t="shared" si="25"/>
        <v>15.342842661646513</v>
      </c>
      <c r="K52" s="174">
        <f t="shared" si="26"/>
        <v>5.5537797666613393</v>
      </c>
      <c r="L52" s="423">
        <f>PrimMatCare!E48</f>
        <v>33370</v>
      </c>
      <c r="M52" s="171">
        <v>27622</v>
      </c>
      <c r="N52" s="150">
        <v>25028</v>
      </c>
    </row>
    <row r="53" spans="1:14">
      <c r="A53" s="317" t="s">
        <v>48</v>
      </c>
      <c r="B53" s="168">
        <v>162</v>
      </c>
      <c r="C53" s="168">
        <v>301</v>
      </c>
      <c r="D53" s="168">
        <v>231</v>
      </c>
      <c r="E53" s="168">
        <v>400</v>
      </c>
      <c r="F53" s="172">
        <v>174</v>
      </c>
      <c r="G53" s="253" t="s">
        <v>81</v>
      </c>
      <c r="H53" s="254" t="s">
        <v>81</v>
      </c>
      <c r="I53" s="254" t="s">
        <v>81</v>
      </c>
      <c r="J53" s="254" t="s">
        <v>81</v>
      </c>
      <c r="K53" s="255" t="s">
        <v>81</v>
      </c>
      <c r="L53" s="423">
        <f>PrimMatCare!E49</f>
        <v>896</v>
      </c>
      <c r="M53" s="172">
        <v>817</v>
      </c>
      <c r="N53" s="168">
        <v>598</v>
      </c>
    </row>
    <row r="54" spans="1:14">
      <c r="A54" s="350" t="str">
        <f>Extra!B23</f>
        <v>DHB of residence</v>
      </c>
      <c r="B54" s="350"/>
      <c r="C54" s="350"/>
      <c r="D54" s="350"/>
      <c r="E54" s="350"/>
      <c r="F54" s="350"/>
      <c r="G54" s="34"/>
      <c r="H54" s="34"/>
      <c r="I54" s="34"/>
      <c r="J54" s="34"/>
      <c r="K54" s="34"/>
      <c r="L54" s="34"/>
      <c r="M54" s="350"/>
      <c r="N54" s="350"/>
    </row>
    <row r="55" spans="1:14">
      <c r="A55" s="251" t="str">
        <f>Extra!B24</f>
        <v>Northland</v>
      </c>
      <c r="B55" s="151">
        <v>1077</v>
      </c>
      <c r="C55" s="151">
        <v>329</v>
      </c>
      <c r="D55" s="151">
        <v>387</v>
      </c>
      <c r="E55" s="151">
        <v>344</v>
      </c>
      <c r="F55" s="171">
        <v>86</v>
      </c>
      <c r="G55" s="247">
        <f t="shared" ref="G55:G75" si="27">B55/$L55*100</f>
        <v>51.212553495007128</v>
      </c>
      <c r="H55" s="149">
        <f t="shared" ref="H55:I55" si="28">C55/$M55*100</f>
        <v>16.649797570850204</v>
      </c>
      <c r="I55" s="149">
        <f t="shared" si="28"/>
        <v>19.585020242914979</v>
      </c>
      <c r="J55" s="149">
        <f t="shared" ref="J55" si="29">E55/$M55*100</f>
        <v>17.408906882591094</v>
      </c>
      <c r="K55" s="174">
        <f t="shared" ref="K55" si="30">F55/N55*100</f>
        <v>4.9340218014916806</v>
      </c>
      <c r="L55" s="423">
        <f>RegLMC!P20</f>
        <v>2103</v>
      </c>
      <c r="M55" s="171">
        <v>1976</v>
      </c>
      <c r="N55" s="150">
        <v>1743</v>
      </c>
    </row>
    <row r="56" spans="1:14">
      <c r="A56" s="251" t="str">
        <f>Extra!B25</f>
        <v>Waitemata</v>
      </c>
      <c r="B56" s="151">
        <v>2290</v>
      </c>
      <c r="C56" s="151">
        <v>1621</v>
      </c>
      <c r="D56" s="151">
        <v>1787</v>
      </c>
      <c r="E56" s="151">
        <v>2324</v>
      </c>
      <c r="F56" s="171">
        <v>880</v>
      </c>
      <c r="G56" s="247">
        <f t="shared" si="27"/>
        <v>29.157117392411507</v>
      </c>
      <c r="H56" s="149">
        <f t="shared" ref="H56:I75" si="31">C56/$M56*100</f>
        <v>24.302848575712144</v>
      </c>
      <c r="I56" s="149">
        <f t="shared" si="31"/>
        <v>26.791604197901048</v>
      </c>
      <c r="J56" s="149">
        <f t="shared" ref="J56:J75" si="32">E56/$M56*100</f>
        <v>34.84257871064468</v>
      </c>
      <c r="K56" s="174">
        <f t="shared" ref="K56:K75" si="33">F56/N56*100</f>
        <v>16.224188790560472</v>
      </c>
      <c r="L56" s="423">
        <f>RegLMC!P21</f>
        <v>7854</v>
      </c>
      <c r="M56" s="171">
        <v>6670</v>
      </c>
      <c r="N56" s="150">
        <v>5424</v>
      </c>
    </row>
    <row r="57" spans="1:14">
      <c r="A57" s="251" t="str">
        <f>Extra!B26</f>
        <v>Auckland</v>
      </c>
      <c r="B57" s="151">
        <v>1471</v>
      </c>
      <c r="C57" s="151">
        <v>1738</v>
      </c>
      <c r="D57" s="151">
        <v>1471</v>
      </c>
      <c r="E57" s="151">
        <v>2170</v>
      </c>
      <c r="F57" s="171">
        <v>1023</v>
      </c>
      <c r="G57" s="247">
        <f t="shared" si="27"/>
        <v>23.356621149571293</v>
      </c>
      <c r="H57" s="149">
        <f t="shared" si="31"/>
        <v>32.220986281053023</v>
      </c>
      <c r="I57" s="149">
        <f t="shared" si="31"/>
        <v>27.271041898405635</v>
      </c>
      <c r="J57" s="149">
        <f t="shared" si="32"/>
        <v>40.229885057471265</v>
      </c>
      <c r="K57" s="174">
        <f t="shared" si="33"/>
        <v>23.176257362936113</v>
      </c>
      <c r="L57" s="423">
        <f>RegLMC!P22</f>
        <v>6298</v>
      </c>
      <c r="M57" s="171">
        <v>5394</v>
      </c>
      <c r="N57" s="150">
        <v>4414</v>
      </c>
    </row>
    <row r="58" spans="1:14">
      <c r="A58" s="251" t="str">
        <f>Extra!B27</f>
        <v>Counties Manukau</v>
      </c>
      <c r="B58" s="151">
        <v>2623</v>
      </c>
      <c r="C58" s="151">
        <v>1902</v>
      </c>
      <c r="D58" s="151">
        <v>2084</v>
      </c>
      <c r="E58" s="151">
        <v>1905</v>
      </c>
      <c r="F58" s="171">
        <v>1022</v>
      </c>
      <c r="G58" s="247">
        <f t="shared" si="27"/>
        <v>31.651985036804636</v>
      </c>
      <c r="H58" s="149">
        <f t="shared" si="31"/>
        <v>25.852929183090932</v>
      </c>
      <c r="I58" s="149">
        <f t="shared" si="31"/>
        <v>28.326763626478186</v>
      </c>
      <c r="J58" s="149">
        <f t="shared" si="32"/>
        <v>25.893706673916</v>
      </c>
      <c r="K58" s="174">
        <f t="shared" si="33"/>
        <v>16.593602857606754</v>
      </c>
      <c r="L58" s="423">
        <f>RegLMC!P23</f>
        <v>8287</v>
      </c>
      <c r="M58" s="171">
        <v>7357</v>
      </c>
      <c r="N58" s="150">
        <v>6159</v>
      </c>
    </row>
    <row r="59" spans="1:14">
      <c r="A59" s="251" t="str">
        <f>Extra!B28</f>
        <v>Waikato</v>
      </c>
      <c r="B59" s="151">
        <v>2246</v>
      </c>
      <c r="C59" s="151">
        <v>1105</v>
      </c>
      <c r="D59" s="151">
        <v>958</v>
      </c>
      <c r="E59" s="151">
        <v>1052</v>
      </c>
      <c r="F59" s="171">
        <v>409</v>
      </c>
      <c r="G59" s="247">
        <f t="shared" si="27"/>
        <v>42.675280258407753</v>
      </c>
      <c r="H59" s="149">
        <f t="shared" si="31"/>
        <v>23.26805643293325</v>
      </c>
      <c r="I59" s="149">
        <f t="shared" si="31"/>
        <v>20.172667930090547</v>
      </c>
      <c r="J59" s="149">
        <f t="shared" si="32"/>
        <v>22.152032006738263</v>
      </c>
      <c r="K59" s="174">
        <f t="shared" si="33"/>
        <v>9.7357771959057366</v>
      </c>
      <c r="L59" s="423">
        <f>RegLMC!P24</f>
        <v>5263</v>
      </c>
      <c r="M59" s="171">
        <v>4749</v>
      </c>
      <c r="N59" s="150">
        <v>4201</v>
      </c>
    </row>
    <row r="60" spans="1:14">
      <c r="A60" s="251" t="str">
        <f>Extra!B29</f>
        <v>Lakes</v>
      </c>
      <c r="B60" s="151">
        <v>504</v>
      </c>
      <c r="C60" s="151">
        <v>290</v>
      </c>
      <c r="D60" s="151">
        <v>295</v>
      </c>
      <c r="E60" s="151">
        <v>41</v>
      </c>
      <c r="F60" s="171">
        <v>66</v>
      </c>
      <c r="G60" s="247">
        <f t="shared" si="27"/>
        <v>36.363636363636367</v>
      </c>
      <c r="H60" s="149">
        <f t="shared" si="31"/>
        <v>24.22723475355054</v>
      </c>
      <c r="I60" s="149">
        <f t="shared" si="31"/>
        <v>24.644945697577274</v>
      </c>
      <c r="J60" s="149">
        <f t="shared" si="32"/>
        <v>3.4252297410192147</v>
      </c>
      <c r="K60" s="174">
        <f t="shared" si="33"/>
        <v>6.4264849074975663</v>
      </c>
      <c r="L60" s="423">
        <f>RegLMC!P25</f>
        <v>1386</v>
      </c>
      <c r="M60" s="171">
        <v>1197</v>
      </c>
      <c r="N60" s="150">
        <v>1027</v>
      </c>
    </row>
    <row r="61" spans="1:14">
      <c r="A61" s="251" t="str">
        <f>Extra!B30</f>
        <v>Bay of Plenty</v>
      </c>
      <c r="B61" s="151">
        <v>1045</v>
      </c>
      <c r="C61" s="151">
        <v>519</v>
      </c>
      <c r="D61" s="151">
        <v>619</v>
      </c>
      <c r="E61" s="151">
        <v>424</v>
      </c>
      <c r="F61" s="171">
        <v>234</v>
      </c>
      <c r="G61" s="247">
        <f t="shared" si="27"/>
        <v>37.441777140809748</v>
      </c>
      <c r="H61" s="149">
        <f t="shared" si="31"/>
        <v>21.244371674171099</v>
      </c>
      <c r="I61" s="149">
        <f t="shared" si="31"/>
        <v>25.337699549733934</v>
      </c>
      <c r="J61" s="149">
        <f t="shared" si="32"/>
        <v>17.355710192386407</v>
      </c>
      <c r="K61" s="174">
        <f t="shared" si="33"/>
        <v>11.126961483594865</v>
      </c>
      <c r="L61" s="423">
        <f>RegLMC!P26</f>
        <v>2791</v>
      </c>
      <c r="M61" s="171">
        <v>2443</v>
      </c>
      <c r="N61" s="150">
        <v>2103</v>
      </c>
    </row>
    <row r="62" spans="1:14">
      <c r="A62" s="251" t="str">
        <f>Extra!B31</f>
        <v>Tairawhiti</v>
      </c>
      <c r="B62" s="151">
        <v>347</v>
      </c>
      <c r="C62" s="151">
        <v>89</v>
      </c>
      <c r="D62" s="151">
        <v>110</v>
      </c>
      <c r="E62" s="151">
        <v>59</v>
      </c>
      <c r="F62" s="171">
        <v>9</v>
      </c>
      <c r="G62" s="247">
        <f t="shared" si="27"/>
        <v>50</v>
      </c>
      <c r="H62" s="149">
        <f t="shared" si="31"/>
        <v>14.784053156146179</v>
      </c>
      <c r="I62" s="149">
        <f t="shared" si="31"/>
        <v>18.272425249169437</v>
      </c>
      <c r="J62" s="149">
        <f t="shared" si="32"/>
        <v>9.8006644518272434</v>
      </c>
      <c r="K62" s="174">
        <f t="shared" si="33"/>
        <v>1.6949152542372881</v>
      </c>
      <c r="L62" s="423">
        <f>RegLMC!P27</f>
        <v>694</v>
      </c>
      <c r="M62" s="171">
        <v>602</v>
      </c>
      <c r="N62" s="150">
        <v>531</v>
      </c>
    </row>
    <row r="63" spans="1:14">
      <c r="A63" s="251" t="str">
        <f>Extra!B32</f>
        <v>Hawke's Bay</v>
      </c>
      <c r="B63" s="151">
        <v>801</v>
      </c>
      <c r="C63" s="151">
        <v>348</v>
      </c>
      <c r="D63" s="151">
        <v>392</v>
      </c>
      <c r="E63" s="151">
        <v>511</v>
      </c>
      <c r="F63" s="171">
        <v>195</v>
      </c>
      <c r="G63" s="247">
        <f t="shared" si="27"/>
        <v>38.583815028901739</v>
      </c>
      <c r="H63" s="149">
        <f t="shared" si="31"/>
        <v>19.131390874106653</v>
      </c>
      <c r="I63" s="149">
        <f t="shared" si="31"/>
        <v>21.550302363936229</v>
      </c>
      <c r="J63" s="149">
        <f t="shared" si="32"/>
        <v>28.092358438702586</v>
      </c>
      <c r="K63" s="174">
        <f t="shared" si="33"/>
        <v>12.629533678756477</v>
      </c>
      <c r="L63" s="423">
        <f>RegLMC!P28</f>
        <v>2076</v>
      </c>
      <c r="M63" s="171">
        <v>1819</v>
      </c>
      <c r="N63" s="150">
        <v>1544</v>
      </c>
    </row>
    <row r="64" spans="1:14">
      <c r="A64" s="251" t="str">
        <f>Extra!B33</f>
        <v>Taranaki</v>
      </c>
      <c r="B64" s="151">
        <v>515</v>
      </c>
      <c r="C64" s="151">
        <v>340</v>
      </c>
      <c r="D64" s="151">
        <v>340</v>
      </c>
      <c r="E64" s="151">
        <v>225</v>
      </c>
      <c r="F64" s="171">
        <v>132</v>
      </c>
      <c r="G64" s="247">
        <f t="shared" si="27"/>
        <v>33.903884134298877</v>
      </c>
      <c r="H64" s="149">
        <f t="shared" si="31"/>
        <v>25.97402597402597</v>
      </c>
      <c r="I64" s="149">
        <f t="shared" si="31"/>
        <v>25.97402597402597</v>
      </c>
      <c r="J64" s="149">
        <f t="shared" si="32"/>
        <v>17.188693659281896</v>
      </c>
      <c r="K64" s="174">
        <f t="shared" si="33"/>
        <v>11.712511091393079</v>
      </c>
      <c r="L64" s="423">
        <f>RegLMC!P29</f>
        <v>1519</v>
      </c>
      <c r="M64" s="171">
        <v>1309</v>
      </c>
      <c r="N64" s="150">
        <v>1127</v>
      </c>
    </row>
    <row r="65" spans="1:14">
      <c r="A65" s="251" t="str">
        <f>Extra!B34</f>
        <v>MidCentral</v>
      </c>
      <c r="B65" s="151">
        <v>744</v>
      </c>
      <c r="C65" s="151">
        <v>385</v>
      </c>
      <c r="D65" s="151">
        <v>411</v>
      </c>
      <c r="E65" s="151">
        <v>424</v>
      </c>
      <c r="F65" s="171">
        <v>240</v>
      </c>
      <c r="G65" s="247">
        <f t="shared" si="27"/>
        <v>35.564053537284899</v>
      </c>
      <c r="H65" s="149">
        <f t="shared" si="31"/>
        <v>20.935290918977707</v>
      </c>
      <c r="I65" s="149">
        <f t="shared" si="31"/>
        <v>22.349102773246329</v>
      </c>
      <c r="J65" s="149">
        <f t="shared" si="32"/>
        <v>23.056008700380641</v>
      </c>
      <c r="K65" s="174">
        <f t="shared" si="33"/>
        <v>16.107382550335569</v>
      </c>
      <c r="L65" s="423">
        <f>RegLMC!P30</f>
        <v>2092</v>
      </c>
      <c r="M65" s="171">
        <v>1839</v>
      </c>
      <c r="N65" s="150">
        <v>1490</v>
      </c>
    </row>
    <row r="66" spans="1:14">
      <c r="A66" s="251" t="str">
        <f>Extra!B35</f>
        <v>Whanganui</v>
      </c>
      <c r="B66" s="151">
        <v>380</v>
      </c>
      <c r="C66" s="151">
        <v>118</v>
      </c>
      <c r="D66" s="151">
        <v>194</v>
      </c>
      <c r="E66" s="151">
        <v>105</v>
      </c>
      <c r="F66" s="171">
        <v>24</v>
      </c>
      <c r="G66" s="247">
        <f t="shared" si="27"/>
        <v>46.568627450980394</v>
      </c>
      <c r="H66" s="149">
        <f t="shared" si="31"/>
        <v>15.691489361702127</v>
      </c>
      <c r="I66" s="149">
        <f t="shared" si="31"/>
        <v>25.797872340425531</v>
      </c>
      <c r="J66" s="149">
        <f t="shared" si="32"/>
        <v>13.962765957446807</v>
      </c>
      <c r="K66" s="174">
        <f t="shared" si="33"/>
        <v>3.5608308605341246</v>
      </c>
      <c r="L66" s="423">
        <f>RegLMC!P31</f>
        <v>816</v>
      </c>
      <c r="M66" s="171">
        <v>752</v>
      </c>
      <c r="N66" s="150">
        <v>674</v>
      </c>
    </row>
    <row r="67" spans="1:14">
      <c r="A67" s="251" t="str">
        <f>Extra!B36</f>
        <v>Capital &amp; Coast</v>
      </c>
      <c r="B67" s="151">
        <v>981</v>
      </c>
      <c r="C67" s="151">
        <v>704</v>
      </c>
      <c r="D67" s="151">
        <v>889</v>
      </c>
      <c r="E67" s="151">
        <v>1275</v>
      </c>
      <c r="F67" s="171">
        <v>570</v>
      </c>
      <c r="G67" s="247">
        <f t="shared" si="27"/>
        <v>27.829787234042552</v>
      </c>
      <c r="H67" s="149">
        <f t="shared" si="31"/>
        <v>23.097112860892388</v>
      </c>
      <c r="I67" s="149">
        <f t="shared" si="31"/>
        <v>29.166666666666668</v>
      </c>
      <c r="J67" s="149">
        <f t="shared" si="32"/>
        <v>41.830708661417319</v>
      </c>
      <c r="K67" s="174">
        <f t="shared" si="33"/>
        <v>23.170731707317074</v>
      </c>
      <c r="L67" s="423">
        <f>RegLMC!P32</f>
        <v>3525</v>
      </c>
      <c r="M67" s="171">
        <v>3048</v>
      </c>
      <c r="N67" s="150">
        <v>2460</v>
      </c>
    </row>
    <row r="68" spans="1:14">
      <c r="A68" s="251" t="str">
        <f>Extra!B37</f>
        <v>Hutt Valley</v>
      </c>
      <c r="B68" s="151">
        <v>455</v>
      </c>
      <c r="C68" s="151">
        <v>419</v>
      </c>
      <c r="D68" s="151">
        <v>553</v>
      </c>
      <c r="E68" s="151">
        <v>529</v>
      </c>
      <c r="F68" s="171">
        <v>159</v>
      </c>
      <c r="G68" s="247">
        <f t="shared" si="27"/>
        <v>24.528301886792452</v>
      </c>
      <c r="H68" s="149">
        <f t="shared" si="31"/>
        <v>26.15480649188514</v>
      </c>
      <c r="I68" s="149">
        <f t="shared" si="31"/>
        <v>34.519350811485644</v>
      </c>
      <c r="J68" s="149">
        <f t="shared" si="32"/>
        <v>33.021223470661667</v>
      </c>
      <c r="K68" s="174">
        <f t="shared" si="33"/>
        <v>11.751662971175167</v>
      </c>
      <c r="L68" s="423">
        <f>RegLMC!P33</f>
        <v>1855</v>
      </c>
      <c r="M68" s="171">
        <v>1602</v>
      </c>
      <c r="N68" s="150">
        <v>1353</v>
      </c>
    </row>
    <row r="69" spans="1:14">
      <c r="A69" s="251" t="str">
        <f>Extra!B38</f>
        <v>Wairarapa</v>
      </c>
      <c r="B69" s="151">
        <v>192</v>
      </c>
      <c r="C69" s="151">
        <v>78</v>
      </c>
      <c r="D69" s="151">
        <v>81</v>
      </c>
      <c r="E69" s="151">
        <v>34</v>
      </c>
      <c r="F69" s="171">
        <v>43</v>
      </c>
      <c r="G69" s="247">
        <f t="shared" si="27"/>
        <v>40.59196617336152</v>
      </c>
      <c r="H69" s="149">
        <f t="shared" si="31"/>
        <v>18.886198547215496</v>
      </c>
      <c r="I69" s="149">
        <f t="shared" si="31"/>
        <v>19.612590799031477</v>
      </c>
      <c r="J69" s="149">
        <f t="shared" si="32"/>
        <v>8.2324455205811145</v>
      </c>
      <c r="K69" s="174">
        <f t="shared" si="33"/>
        <v>12.951807228915662</v>
      </c>
      <c r="L69" s="423">
        <f>RegLMC!P34</f>
        <v>473</v>
      </c>
      <c r="M69" s="171">
        <v>413</v>
      </c>
      <c r="N69" s="150">
        <v>332</v>
      </c>
    </row>
    <row r="70" spans="1:14">
      <c r="A70" s="251" t="str">
        <f>Extra!B39</f>
        <v>Nelson Marlborough</v>
      </c>
      <c r="B70" s="151">
        <v>496</v>
      </c>
      <c r="C70" s="151">
        <v>215</v>
      </c>
      <c r="D70" s="151">
        <v>295</v>
      </c>
      <c r="E70" s="151">
        <v>356</v>
      </c>
      <c r="F70" s="171">
        <v>107</v>
      </c>
      <c r="G70" s="247">
        <f t="shared" si="27"/>
        <v>34.929577464788728</v>
      </c>
      <c r="H70" s="149">
        <f t="shared" si="31"/>
        <v>17.99163179916318</v>
      </c>
      <c r="I70" s="149">
        <f t="shared" si="31"/>
        <v>24.686192468619247</v>
      </c>
      <c r="J70" s="149">
        <f t="shared" si="32"/>
        <v>29.7907949790795</v>
      </c>
      <c r="K70" s="174">
        <f t="shared" si="33"/>
        <v>10.646766169154228</v>
      </c>
      <c r="L70" s="423">
        <f>RegLMC!P35</f>
        <v>1420</v>
      </c>
      <c r="M70" s="171">
        <v>1195</v>
      </c>
      <c r="N70" s="150">
        <v>1005</v>
      </c>
    </row>
    <row r="71" spans="1:14">
      <c r="A71" s="251" t="str">
        <f>Extra!B40</f>
        <v>West Coast</v>
      </c>
      <c r="B71" s="151">
        <v>91</v>
      </c>
      <c r="C71" s="151">
        <v>76</v>
      </c>
      <c r="D71" s="151">
        <v>95</v>
      </c>
      <c r="E71" s="151">
        <v>47</v>
      </c>
      <c r="F71" s="171">
        <v>31</v>
      </c>
      <c r="G71" s="247">
        <f t="shared" si="27"/>
        <v>26</v>
      </c>
      <c r="H71" s="149">
        <f t="shared" si="31"/>
        <v>25.333333333333336</v>
      </c>
      <c r="I71" s="149">
        <f t="shared" si="31"/>
        <v>31.666666666666664</v>
      </c>
      <c r="J71" s="149">
        <f t="shared" si="32"/>
        <v>15.666666666666668</v>
      </c>
      <c r="K71" s="174">
        <f t="shared" si="33"/>
        <v>12.653061224489795</v>
      </c>
      <c r="L71" s="423">
        <f>RegLMC!P36</f>
        <v>350</v>
      </c>
      <c r="M71" s="171">
        <v>300</v>
      </c>
      <c r="N71" s="150">
        <v>245</v>
      </c>
    </row>
    <row r="72" spans="1:14">
      <c r="A72" s="251" t="str">
        <f>Extra!B41</f>
        <v>Canterbury</v>
      </c>
      <c r="B72" s="151">
        <v>1950</v>
      </c>
      <c r="C72" s="151">
        <v>1332</v>
      </c>
      <c r="D72" s="151">
        <v>1262</v>
      </c>
      <c r="E72" s="151">
        <v>1276</v>
      </c>
      <c r="F72" s="171">
        <v>763</v>
      </c>
      <c r="G72" s="247">
        <f t="shared" si="27"/>
        <v>32.489170276574477</v>
      </c>
      <c r="H72" s="149">
        <f t="shared" ref="H72:I74" si="34">C72/$M72*100</f>
        <v>26.365795724465556</v>
      </c>
      <c r="I72" s="149">
        <f t="shared" si="34"/>
        <v>24.980205859065716</v>
      </c>
      <c r="J72" s="149">
        <f t="shared" ref="J72:J74" si="35">E72/$M72*100</f>
        <v>25.257323832145683</v>
      </c>
      <c r="K72" s="174">
        <f t="shared" ref="K72:K74" si="36">F72/N72*100</f>
        <v>17.483959670027499</v>
      </c>
      <c r="L72" s="423">
        <f>RegLMC!P37</f>
        <v>6002</v>
      </c>
      <c r="M72" s="171">
        <v>5052</v>
      </c>
      <c r="N72" s="150">
        <v>4364</v>
      </c>
    </row>
    <row r="73" spans="1:14">
      <c r="A73" s="251" t="str">
        <f>Extra!B42</f>
        <v>South Canterbury</v>
      </c>
      <c r="B73" s="151">
        <v>231</v>
      </c>
      <c r="C73" s="151">
        <v>90</v>
      </c>
      <c r="D73" s="151">
        <v>168</v>
      </c>
      <c r="E73" s="151">
        <v>140</v>
      </c>
      <c r="F73" s="171">
        <v>56</v>
      </c>
      <c r="G73" s="247">
        <f t="shared" si="27"/>
        <v>35.375191424196018</v>
      </c>
      <c r="H73" s="149">
        <f t="shared" si="34"/>
        <v>15.789473684210526</v>
      </c>
      <c r="I73" s="149">
        <f t="shared" si="34"/>
        <v>29.473684210526311</v>
      </c>
      <c r="J73" s="149">
        <f t="shared" si="35"/>
        <v>24.561403508771928</v>
      </c>
      <c r="K73" s="174">
        <f t="shared" si="36"/>
        <v>11.594202898550725</v>
      </c>
      <c r="L73" s="423">
        <f>RegLMC!P38</f>
        <v>653</v>
      </c>
      <c r="M73" s="171">
        <v>570</v>
      </c>
      <c r="N73" s="150">
        <v>483</v>
      </c>
    </row>
    <row r="74" spans="1:14">
      <c r="A74" s="251" t="str">
        <f>Extra!B43</f>
        <v>Southern</v>
      </c>
      <c r="B74" s="151">
        <v>1035</v>
      </c>
      <c r="C74" s="151">
        <v>792</v>
      </c>
      <c r="D74" s="151">
        <v>680</v>
      </c>
      <c r="E74" s="151">
        <v>636</v>
      </c>
      <c r="F74" s="171">
        <v>266</v>
      </c>
      <c r="G74" s="247">
        <f t="shared" si="27"/>
        <v>31.430306711205585</v>
      </c>
      <c r="H74" s="149">
        <f t="shared" si="34"/>
        <v>28.674873280231715</v>
      </c>
      <c r="I74" s="149">
        <f t="shared" si="34"/>
        <v>24.619840695148444</v>
      </c>
      <c r="J74" s="149">
        <f t="shared" si="35"/>
        <v>23.026792179580013</v>
      </c>
      <c r="K74" s="174">
        <f t="shared" si="36"/>
        <v>11.328790459965928</v>
      </c>
      <c r="L74" s="423">
        <f>RegLMC!P39</f>
        <v>3293</v>
      </c>
      <c r="M74" s="171">
        <v>2762</v>
      </c>
      <c r="N74" s="150">
        <v>2348</v>
      </c>
    </row>
    <row r="75" spans="1:14">
      <c r="A75" s="256" t="str">
        <f>Extra!B44</f>
        <v>Unknown</v>
      </c>
      <c r="B75" s="168">
        <v>172</v>
      </c>
      <c r="C75" s="168">
        <v>16</v>
      </c>
      <c r="D75" s="168">
        <v>32</v>
      </c>
      <c r="E75" s="168">
        <v>12</v>
      </c>
      <c r="F75" s="172">
        <v>7</v>
      </c>
      <c r="G75" s="419">
        <f t="shared" si="27"/>
        <v>38.826185101580137</v>
      </c>
      <c r="H75" s="169">
        <f t="shared" si="31"/>
        <v>6.9868995633187767</v>
      </c>
      <c r="I75" s="169">
        <f t="shared" si="31"/>
        <v>13.973799126637553</v>
      </c>
      <c r="J75" s="169">
        <f t="shared" si="32"/>
        <v>5.2401746724890828</v>
      </c>
      <c r="K75" s="175">
        <f t="shared" si="33"/>
        <v>3.286384976525822</v>
      </c>
      <c r="L75" s="424">
        <f>RegLMC!P40</f>
        <v>443</v>
      </c>
      <c r="M75" s="172">
        <v>229</v>
      </c>
      <c r="N75" s="168">
        <v>213</v>
      </c>
    </row>
    <row r="76" spans="1:14">
      <c r="A76" s="104" t="s">
        <v>265</v>
      </c>
    </row>
    <row r="77" spans="1:14">
      <c r="A77" s="198" t="s">
        <v>133</v>
      </c>
    </row>
    <row r="78" spans="1:14">
      <c r="A78" s="198" t="s">
        <v>134</v>
      </c>
    </row>
    <row r="79" spans="1:14">
      <c r="A79" s="198" t="s">
        <v>429</v>
      </c>
    </row>
    <row r="80" spans="1:14">
      <c r="A80" s="198" t="s">
        <v>135</v>
      </c>
    </row>
  </sheetData>
  <mergeCells count="12">
    <mergeCell ref="N6:N7"/>
    <mergeCell ref="A25:A26"/>
    <mergeCell ref="B25:F25"/>
    <mergeCell ref="G25:K25"/>
    <mergeCell ref="M25:M26"/>
    <mergeCell ref="N25:N26"/>
    <mergeCell ref="A6:A7"/>
    <mergeCell ref="G6:K6"/>
    <mergeCell ref="B6:F6"/>
    <mergeCell ref="M6:M7"/>
    <mergeCell ref="L6:L7"/>
    <mergeCell ref="L25:L26"/>
  </mergeCells>
  <hyperlinks>
    <hyperlink ref="A1" location="Contents!A1" display="Contents"/>
    <hyperlink ref="D1" location="About!A1" display="About the publication"/>
  </hyperlinks>
  <pageMargins left="0.51181102362204722" right="0.51181102362204722" top="0.55118110236220474" bottom="0.55118110236220474" header="0.11811023622047245" footer="0.11811023622047245"/>
  <pageSetup paperSize="9" scale="75" fitToHeight="0" orientation="landscape" r:id="rId1"/>
  <headerFooter>
    <oddFooter>&amp;L&amp;8&amp;K01+021Report on Maternity, 2014: accompanying tables&amp;R&amp;8&amp;K01+021Page &amp;P of &amp;N</oddFooter>
  </headerFooter>
  <rowBreaks count="1" manualBreakCount="1">
    <brk id="22"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pane ySplit="3" topLeftCell="A4" activePane="bottomLeft" state="frozen"/>
      <selection activeCell="B31" sqref="B31"/>
      <selection pane="bottomLeft" activeCell="A3" sqref="A3"/>
    </sheetView>
  </sheetViews>
  <sheetFormatPr defaultRowHeight="12"/>
  <cols>
    <col min="1" max="1" width="9.140625" style="73"/>
    <col min="2" max="9" width="13.140625" style="73" customWidth="1"/>
    <col min="10" max="16384" width="9.140625" style="73"/>
  </cols>
  <sheetData>
    <row r="1" spans="1:9">
      <c r="A1" s="306" t="s">
        <v>24</v>
      </c>
      <c r="B1" s="150"/>
      <c r="C1" s="306" t="s">
        <v>34</v>
      </c>
      <c r="D1" s="150"/>
      <c r="E1" s="150"/>
    </row>
    <row r="2" spans="1:9" ht="10.5" customHeight="1"/>
    <row r="3" spans="1:9" ht="19.5">
      <c r="A3" s="20" t="s">
        <v>116</v>
      </c>
    </row>
    <row r="5" spans="1:9" s="40" customFormat="1" ht="15" customHeight="1">
      <c r="A5" s="91" t="str">
        <f>Contents!B44</f>
        <v>Table 36: Number and percentage of women giving birth, by plurality, 2005–2014</v>
      </c>
    </row>
    <row r="6" spans="1:9">
      <c r="A6" s="466" t="s">
        <v>37</v>
      </c>
      <c r="B6" s="454" t="s">
        <v>25</v>
      </c>
      <c r="C6" s="454"/>
      <c r="D6" s="454"/>
      <c r="E6" s="454"/>
      <c r="F6" s="455"/>
      <c r="G6" s="454" t="s">
        <v>280</v>
      </c>
      <c r="H6" s="454"/>
      <c r="I6" s="454"/>
    </row>
    <row r="7" spans="1:9">
      <c r="A7" s="459"/>
      <c r="B7" s="137" t="s">
        <v>123</v>
      </c>
      <c r="C7" s="137" t="s">
        <v>124</v>
      </c>
      <c r="D7" s="137" t="s">
        <v>125</v>
      </c>
      <c r="E7" s="137" t="s">
        <v>48</v>
      </c>
      <c r="F7" s="173" t="s">
        <v>41</v>
      </c>
      <c r="G7" s="137" t="str">
        <f>B7</f>
        <v>Singleton</v>
      </c>
      <c r="H7" s="137" t="str">
        <f>C7</f>
        <v>Twin</v>
      </c>
      <c r="I7" s="137" t="str">
        <f>D7</f>
        <v>Multiple</v>
      </c>
    </row>
    <row r="8" spans="1:9">
      <c r="A8" s="162">
        <f>Extra!K3</f>
        <v>2005</v>
      </c>
      <c r="B8" s="160">
        <v>57444</v>
      </c>
      <c r="C8" s="160">
        <v>886</v>
      </c>
      <c r="D8" s="160">
        <v>12</v>
      </c>
      <c r="E8" s="160">
        <v>416</v>
      </c>
      <c r="F8" s="179">
        <v>58758</v>
      </c>
      <c r="G8" s="207">
        <f>B8/($F8-$E8)*100</f>
        <v>98.460800109697985</v>
      </c>
      <c r="H8" s="207">
        <f>C8/($F8-$E8)*100</f>
        <v>1.5186315176030989</v>
      </c>
      <c r="I8" s="239">
        <f>D8/($F8-$E8)*100</f>
        <v>2.0568372698913304E-2</v>
      </c>
    </row>
    <row r="9" spans="1:9">
      <c r="A9" s="162">
        <f>Extra!K4</f>
        <v>2006</v>
      </c>
      <c r="B9" s="160">
        <v>59261</v>
      </c>
      <c r="C9" s="160">
        <v>882</v>
      </c>
      <c r="D9" s="160">
        <v>14</v>
      </c>
      <c r="E9" s="160">
        <v>384</v>
      </c>
      <c r="F9" s="179">
        <v>60541</v>
      </c>
      <c r="G9" s="161">
        <f t="shared" ref="G9:I17" si="0">B9/($F9-$E9)*100</f>
        <v>98.510564024136841</v>
      </c>
      <c r="H9" s="161">
        <f t="shared" si="0"/>
        <v>1.466163538740296</v>
      </c>
      <c r="I9" s="240">
        <f t="shared" si="0"/>
        <v>2.3272437122861846E-2</v>
      </c>
    </row>
    <row r="10" spans="1:9">
      <c r="A10" s="162">
        <f>Extra!K5</f>
        <v>2007</v>
      </c>
      <c r="B10" s="160">
        <v>62578</v>
      </c>
      <c r="C10" s="160">
        <v>990</v>
      </c>
      <c r="D10" s="160">
        <v>10</v>
      </c>
      <c r="E10" s="160">
        <v>586</v>
      </c>
      <c r="F10" s="179">
        <v>64164</v>
      </c>
      <c r="G10" s="161">
        <f t="shared" si="0"/>
        <v>98.427128881059488</v>
      </c>
      <c r="H10" s="161">
        <f t="shared" si="0"/>
        <v>1.5571424077511089</v>
      </c>
      <c r="I10" s="240">
        <f t="shared" si="0"/>
        <v>1.572871118940514E-2</v>
      </c>
    </row>
    <row r="11" spans="1:9">
      <c r="A11" s="162">
        <f>Extra!K6</f>
        <v>2008</v>
      </c>
      <c r="B11" s="160">
        <v>63076</v>
      </c>
      <c r="C11" s="160">
        <v>940</v>
      </c>
      <c r="D11" s="160">
        <v>13</v>
      </c>
      <c r="E11" s="160">
        <v>594</v>
      </c>
      <c r="F11" s="179">
        <v>64623</v>
      </c>
      <c r="G11" s="161">
        <f t="shared" si="0"/>
        <v>98.511611925846097</v>
      </c>
      <c r="H11" s="161">
        <f t="shared" si="0"/>
        <v>1.468084774086742</v>
      </c>
      <c r="I11" s="240">
        <f t="shared" si="0"/>
        <v>2.0303300067157068E-2</v>
      </c>
    </row>
    <row r="12" spans="1:9">
      <c r="A12" s="162">
        <f>Extra!K7</f>
        <v>2009</v>
      </c>
      <c r="B12" s="160">
        <v>62733</v>
      </c>
      <c r="C12" s="160">
        <v>893</v>
      </c>
      <c r="D12" s="160">
        <v>20</v>
      </c>
      <c r="E12" s="160">
        <v>587</v>
      </c>
      <c r="F12" s="179">
        <v>64233</v>
      </c>
      <c r="G12" s="161">
        <f t="shared" si="0"/>
        <v>98.565502938126514</v>
      </c>
      <c r="H12" s="161">
        <f t="shared" si="0"/>
        <v>1.4030732489080224</v>
      </c>
      <c r="I12" s="240">
        <f t="shared" si="0"/>
        <v>3.1423812965465231E-2</v>
      </c>
    </row>
    <row r="13" spans="1:9">
      <c r="A13" s="162">
        <f>Extra!K8</f>
        <v>2010</v>
      </c>
      <c r="B13" s="160">
        <v>63021</v>
      </c>
      <c r="C13" s="160">
        <v>928</v>
      </c>
      <c r="D13" s="160">
        <v>18</v>
      </c>
      <c r="E13" s="160">
        <v>495</v>
      </c>
      <c r="F13" s="179">
        <v>64462</v>
      </c>
      <c r="G13" s="161">
        <f t="shared" si="0"/>
        <v>98.521112448606303</v>
      </c>
      <c r="H13" s="161">
        <f t="shared" si="0"/>
        <v>1.4507480419591352</v>
      </c>
      <c r="I13" s="240">
        <f t="shared" si="0"/>
        <v>2.8139509434552189E-2</v>
      </c>
    </row>
    <row r="14" spans="1:9">
      <c r="A14" s="162">
        <f>Extra!K9</f>
        <v>2011</v>
      </c>
      <c r="B14" s="160">
        <v>60976</v>
      </c>
      <c r="C14" s="160">
        <v>888</v>
      </c>
      <c r="D14" s="160">
        <v>15</v>
      </c>
      <c r="E14" s="160">
        <v>430</v>
      </c>
      <c r="F14" s="179">
        <v>62309</v>
      </c>
      <c r="G14" s="161">
        <f t="shared" si="0"/>
        <v>98.540700399166113</v>
      </c>
      <c r="H14" s="161">
        <f t="shared" si="0"/>
        <v>1.4350587436771765</v>
      </c>
      <c r="I14" s="240">
        <f t="shared" si="0"/>
        <v>2.424085715670906E-2</v>
      </c>
    </row>
    <row r="15" spans="1:9">
      <c r="A15" s="162">
        <f>Extra!K10</f>
        <v>2012</v>
      </c>
      <c r="B15" s="160">
        <v>61056</v>
      </c>
      <c r="C15" s="160">
        <v>874</v>
      </c>
      <c r="D15" s="160">
        <v>17</v>
      </c>
      <c r="E15" s="160">
        <v>386</v>
      </c>
      <c r="F15" s="179">
        <v>62333</v>
      </c>
      <c r="G15" s="161">
        <f t="shared" si="0"/>
        <v>98.561673688798493</v>
      </c>
      <c r="H15" s="161">
        <f t="shared" si="0"/>
        <v>1.4108834971830759</v>
      </c>
      <c r="I15" s="240">
        <f t="shared" si="0"/>
        <v>2.744281401843511E-2</v>
      </c>
    </row>
    <row r="16" spans="1:9">
      <c r="A16" s="162">
        <f>Extra!K11</f>
        <v>2013</v>
      </c>
      <c r="B16" s="160">
        <v>57993</v>
      </c>
      <c r="C16" s="160">
        <v>854</v>
      </c>
      <c r="D16" s="160">
        <v>13</v>
      </c>
      <c r="E16" s="160">
        <v>367</v>
      </c>
      <c r="F16" s="179">
        <v>59227</v>
      </c>
      <c r="G16" s="161">
        <f t="shared" si="0"/>
        <v>98.527013251783885</v>
      </c>
      <c r="H16" s="161">
        <f t="shared" si="0"/>
        <v>1.4509004417261298</v>
      </c>
      <c r="I16" s="240">
        <f t="shared" si="0"/>
        <v>2.2086306489976216E-2</v>
      </c>
    </row>
    <row r="17" spans="1:9">
      <c r="A17" s="176">
        <f>Extra!K12</f>
        <v>2014</v>
      </c>
      <c r="B17" s="177">
        <v>57957</v>
      </c>
      <c r="C17" s="177">
        <v>845</v>
      </c>
      <c r="D17" s="177">
        <v>10</v>
      </c>
      <c r="E17" s="177">
        <v>381</v>
      </c>
      <c r="F17" s="180">
        <v>59193</v>
      </c>
      <c r="G17" s="178">
        <f t="shared" si="0"/>
        <v>98.546215058151404</v>
      </c>
      <c r="H17" s="178">
        <f t="shared" si="0"/>
        <v>1.4367816091954022</v>
      </c>
      <c r="I17" s="241">
        <f t="shared" si="0"/>
        <v>1.7003332653200028E-2</v>
      </c>
    </row>
    <row r="18" spans="1:9" ht="12.75">
      <c r="A18" s="113"/>
    </row>
  </sheetData>
  <mergeCells count="3">
    <mergeCell ref="A6:A7"/>
    <mergeCell ref="B6:F6"/>
    <mergeCell ref="G6:I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&amp;L&amp;8&amp;K01+021Report on Maternity, 2014: accompanying tables&amp;R&amp;8&amp;K01+021Page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5"/>
  <sheetViews>
    <sheetView zoomScaleNormal="100" workbookViewId="0">
      <pane ySplit="3" topLeftCell="A4" activePane="bottomLeft" state="frozen"/>
      <selection activeCell="B31" sqref="B31"/>
      <selection pane="bottomLeft" activeCell="A3" sqref="A3"/>
    </sheetView>
  </sheetViews>
  <sheetFormatPr defaultRowHeight="12"/>
  <cols>
    <col min="1" max="1" width="17.7109375" style="73" customWidth="1"/>
    <col min="2" max="21" width="10.85546875" style="73" customWidth="1"/>
    <col min="22" max="22" width="7.7109375" style="73" customWidth="1"/>
    <col min="23" max="16384" width="9.140625" style="73"/>
  </cols>
  <sheetData>
    <row r="1" spans="1:12">
      <c r="A1" s="306" t="s">
        <v>24</v>
      </c>
      <c r="B1" s="150"/>
      <c r="C1" s="306" t="s">
        <v>34</v>
      </c>
      <c r="D1" s="150"/>
      <c r="E1" s="150"/>
    </row>
    <row r="2" spans="1:12" ht="10.5" customHeight="1"/>
    <row r="3" spans="1:12" ht="19.5">
      <c r="A3" s="20" t="s">
        <v>136</v>
      </c>
    </row>
    <row r="5" spans="1:12" s="40" customFormat="1" ht="15" customHeight="1">
      <c r="A5" s="91" t="str">
        <f>Contents!B45</f>
        <v>Table 37: Number and percentage of women giving birth, by place of birth, 2005–2014</v>
      </c>
    </row>
    <row r="6" spans="1:12">
      <c r="A6" s="477" t="s">
        <v>37</v>
      </c>
      <c r="B6" s="478" t="s">
        <v>25</v>
      </c>
      <c r="C6" s="478"/>
      <c r="D6" s="478"/>
      <c r="E6" s="478"/>
      <c r="F6" s="478"/>
      <c r="G6" s="479"/>
      <c r="H6" s="478" t="s">
        <v>43</v>
      </c>
      <c r="I6" s="478"/>
      <c r="J6" s="478"/>
      <c r="K6" s="478"/>
      <c r="L6" s="478"/>
    </row>
    <row r="7" spans="1:12" ht="15" customHeight="1">
      <c r="A7" s="471"/>
      <c r="B7" s="507" t="s">
        <v>221</v>
      </c>
      <c r="C7" s="514" t="s">
        <v>143</v>
      </c>
      <c r="D7" s="514"/>
      <c r="E7" s="514"/>
      <c r="F7" s="514"/>
      <c r="G7" s="515" t="s">
        <v>48</v>
      </c>
      <c r="H7" s="507" t="s">
        <v>221</v>
      </c>
      <c r="I7" s="514" t="s">
        <v>143</v>
      </c>
      <c r="J7" s="514"/>
      <c r="K7" s="514"/>
      <c r="L7" s="514"/>
    </row>
    <row r="8" spans="1:12">
      <c r="A8" s="471"/>
      <c r="B8" s="507"/>
      <c r="C8" s="257" t="s">
        <v>137</v>
      </c>
      <c r="D8" s="257" t="s">
        <v>138</v>
      </c>
      <c r="E8" s="257" t="s">
        <v>139</v>
      </c>
      <c r="F8" s="257" t="s">
        <v>41</v>
      </c>
      <c r="G8" s="515"/>
      <c r="H8" s="507"/>
      <c r="I8" s="257" t="s">
        <v>137</v>
      </c>
      <c r="J8" s="257" t="s">
        <v>138</v>
      </c>
      <c r="K8" s="257" t="s">
        <v>139</v>
      </c>
      <c r="L8" s="257" t="s">
        <v>41</v>
      </c>
    </row>
    <row r="9" spans="1:12">
      <c r="A9" s="258">
        <f>Extra!K3</f>
        <v>2005</v>
      </c>
      <c r="B9" s="160">
        <v>1952</v>
      </c>
      <c r="C9" s="160">
        <v>9074</v>
      </c>
      <c r="D9" s="160">
        <v>22896</v>
      </c>
      <c r="E9" s="160">
        <v>23914</v>
      </c>
      <c r="F9" s="160">
        <f>SUM(C9:E9)</f>
        <v>55884</v>
      </c>
      <c r="G9" s="179">
        <v>922</v>
      </c>
      <c r="H9" s="259">
        <f>B9/SUM($B9,$F9)*100</f>
        <v>3.375060515941628</v>
      </c>
      <c r="I9" s="259">
        <f t="shared" ref="I9:L18" si="0">C9/SUM($B9,$F9)*100</f>
        <v>15.689190123798328</v>
      </c>
      <c r="J9" s="259">
        <f t="shared" si="0"/>
        <v>39.587799986167781</v>
      </c>
      <c r="K9" s="259">
        <f t="shared" si="0"/>
        <v>41.347949374092266</v>
      </c>
      <c r="L9" s="259">
        <f t="shared" si="0"/>
        <v>96.624939484058373</v>
      </c>
    </row>
    <row r="10" spans="1:12">
      <c r="A10" s="258">
        <f>Extra!K4</f>
        <v>2006</v>
      </c>
      <c r="B10" s="160">
        <v>1933</v>
      </c>
      <c r="C10" s="160">
        <v>9012</v>
      </c>
      <c r="D10" s="160">
        <v>24024</v>
      </c>
      <c r="E10" s="160">
        <v>24668</v>
      </c>
      <c r="F10" s="160">
        <f t="shared" ref="F10:F18" si="1">SUM(C10:E10)</f>
        <v>57704</v>
      </c>
      <c r="G10" s="179">
        <v>904</v>
      </c>
      <c r="H10" s="259">
        <f t="shared" ref="H10:H18" si="2">B10/SUM($B10,$F10)*100</f>
        <v>3.2412763888190219</v>
      </c>
      <c r="I10" s="259">
        <f t="shared" si="0"/>
        <v>15.111424115901203</v>
      </c>
      <c r="J10" s="259">
        <f t="shared" si="0"/>
        <v>40.283716484732636</v>
      </c>
      <c r="K10" s="259">
        <f t="shared" si="0"/>
        <v>41.363583010547146</v>
      </c>
      <c r="L10" s="259">
        <f t="shared" si="0"/>
        <v>96.758723611180969</v>
      </c>
    </row>
    <row r="11" spans="1:12">
      <c r="A11" s="258">
        <f>Extra!K5</f>
        <v>2007</v>
      </c>
      <c r="B11" s="160">
        <v>2066</v>
      </c>
      <c r="C11" s="160">
        <v>9822</v>
      </c>
      <c r="D11" s="160">
        <v>25388</v>
      </c>
      <c r="E11" s="160">
        <v>25828</v>
      </c>
      <c r="F11" s="160">
        <f t="shared" si="1"/>
        <v>61038</v>
      </c>
      <c r="G11" s="179">
        <v>1060</v>
      </c>
      <c r="H11" s="259">
        <f t="shared" si="2"/>
        <v>3.2739604462474645</v>
      </c>
      <c r="I11" s="259">
        <f t="shared" si="0"/>
        <v>15.564781947261663</v>
      </c>
      <c r="J11" s="259">
        <f t="shared" si="0"/>
        <v>40.231997971602432</v>
      </c>
      <c r="K11" s="259">
        <f t="shared" si="0"/>
        <v>40.929259634888439</v>
      </c>
      <c r="L11" s="259">
        <f t="shared" si="0"/>
        <v>96.726039553752543</v>
      </c>
    </row>
    <row r="12" spans="1:12">
      <c r="A12" s="258">
        <f>Extra!K6</f>
        <v>2008</v>
      </c>
      <c r="B12" s="160">
        <v>2094</v>
      </c>
      <c r="C12" s="160">
        <v>8317</v>
      </c>
      <c r="D12" s="160">
        <v>25939</v>
      </c>
      <c r="E12" s="160">
        <v>27162</v>
      </c>
      <c r="F12" s="160">
        <f t="shared" si="1"/>
        <v>61418</v>
      </c>
      <c r="G12" s="179">
        <v>1111</v>
      </c>
      <c r="H12" s="259">
        <f t="shared" si="2"/>
        <v>3.2970147373724652</v>
      </c>
      <c r="I12" s="259">
        <f t="shared" si="0"/>
        <v>13.095163118780704</v>
      </c>
      <c r="J12" s="259">
        <f t="shared" si="0"/>
        <v>40.841100894319183</v>
      </c>
      <c r="K12" s="259">
        <f t="shared" si="0"/>
        <v>42.766721249527649</v>
      </c>
      <c r="L12" s="259">
        <f t="shared" si="0"/>
        <v>96.702985262627536</v>
      </c>
    </row>
    <row r="13" spans="1:12">
      <c r="A13" s="258">
        <f>Extra!K7</f>
        <v>2009</v>
      </c>
      <c r="B13" s="160">
        <v>2093</v>
      </c>
      <c r="C13" s="160">
        <v>6696</v>
      </c>
      <c r="D13" s="160">
        <v>25785</v>
      </c>
      <c r="E13" s="160">
        <v>28491</v>
      </c>
      <c r="F13" s="160">
        <f t="shared" si="1"/>
        <v>60972</v>
      </c>
      <c r="G13" s="179">
        <v>1168</v>
      </c>
      <c r="H13" s="259">
        <f t="shared" si="2"/>
        <v>3.3187980654879885</v>
      </c>
      <c r="I13" s="259">
        <f t="shared" si="0"/>
        <v>10.617616744628558</v>
      </c>
      <c r="J13" s="259">
        <f t="shared" si="0"/>
        <v>40.886387060968843</v>
      </c>
      <c r="K13" s="259">
        <f t="shared" si="0"/>
        <v>45.177198128914611</v>
      </c>
      <c r="L13" s="259">
        <f t="shared" si="0"/>
        <v>96.681201934512004</v>
      </c>
    </row>
    <row r="14" spans="1:12">
      <c r="A14" s="258">
        <f>Extra!K8</f>
        <v>2010</v>
      </c>
      <c r="B14" s="160">
        <v>2063</v>
      </c>
      <c r="C14" s="160">
        <v>6766</v>
      </c>
      <c r="D14" s="160">
        <v>25984</v>
      </c>
      <c r="E14" s="160">
        <v>28496</v>
      </c>
      <c r="F14" s="160">
        <f t="shared" si="1"/>
        <v>61246</v>
      </c>
      <c r="G14" s="179">
        <v>1153</v>
      </c>
      <c r="H14" s="259">
        <f t="shared" si="2"/>
        <v>3.2586204173182329</v>
      </c>
      <c r="I14" s="259">
        <f t="shared" si="0"/>
        <v>10.687264054083938</v>
      </c>
      <c r="J14" s="259">
        <f t="shared" si="0"/>
        <v>41.04313762656178</v>
      </c>
      <c r="K14" s="259">
        <f t="shared" si="0"/>
        <v>45.010977902036046</v>
      </c>
      <c r="L14" s="259">
        <f t="shared" si="0"/>
        <v>96.741379582681759</v>
      </c>
    </row>
    <row r="15" spans="1:12">
      <c r="A15" s="258">
        <f>Extra!K9</f>
        <v>2011</v>
      </c>
      <c r="B15" s="160">
        <v>2042</v>
      </c>
      <c r="C15" s="160">
        <v>6185</v>
      </c>
      <c r="D15" s="160">
        <v>25086</v>
      </c>
      <c r="E15" s="160">
        <v>28008</v>
      </c>
      <c r="F15" s="160">
        <f t="shared" si="1"/>
        <v>59279</v>
      </c>
      <c r="G15" s="179">
        <v>988</v>
      </c>
      <c r="H15" s="259">
        <f t="shared" si="2"/>
        <v>3.3300174491609726</v>
      </c>
      <c r="I15" s="259">
        <f t="shared" si="0"/>
        <v>10.086267347238303</v>
      </c>
      <c r="J15" s="259">
        <f t="shared" si="0"/>
        <v>40.909313285823778</v>
      </c>
      <c r="K15" s="259">
        <f t="shared" si="0"/>
        <v>45.674401917776947</v>
      </c>
      <c r="L15" s="259">
        <f t="shared" si="0"/>
        <v>96.669982550839023</v>
      </c>
    </row>
    <row r="16" spans="1:12">
      <c r="A16" s="258">
        <f>Extra!K10</f>
        <v>2012</v>
      </c>
      <c r="B16" s="160">
        <v>1924</v>
      </c>
      <c r="C16" s="160">
        <v>5952</v>
      </c>
      <c r="D16" s="160">
        <v>25149</v>
      </c>
      <c r="E16" s="160">
        <v>28441</v>
      </c>
      <c r="F16" s="160">
        <f t="shared" si="1"/>
        <v>59542</v>
      </c>
      <c r="G16" s="179">
        <v>867</v>
      </c>
      <c r="H16" s="259">
        <f t="shared" si="2"/>
        <v>3.1301857937721667</v>
      </c>
      <c r="I16" s="259">
        <f t="shared" si="0"/>
        <v>9.6834022060976803</v>
      </c>
      <c r="J16" s="259">
        <f t="shared" si="0"/>
        <v>40.915302769010509</v>
      </c>
      <c r="K16" s="259">
        <f t="shared" si="0"/>
        <v>46.271109231119645</v>
      </c>
      <c r="L16" s="259">
        <f t="shared" si="0"/>
        <v>96.869814206227829</v>
      </c>
    </row>
    <row r="17" spans="1:14">
      <c r="A17" s="258">
        <f>Extra!K11</f>
        <v>2013</v>
      </c>
      <c r="B17" s="160">
        <v>1968</v>
      </c>
      <c r="C17" s="160">
        <v>5218</v>
      </c>
      <c r="D17" s="160">
        <v>24204</v>
      </c>
      <c r="E17" s="160">
        <v>27055</v>
      </c>
      <c r="F17" s="160">
        <f t="shared" si="1"/>
        <v>56477</v>
      </c>
      <c r="G17" s="179">
        <v>782</v>
      </c>
      <c r="H17" s="259">
        <f t="shared" si="2"/>
        <v>3.3672683719736503</v>
      </c>
      <c r="I17" s="259">
        <f t="shared" si="0"/>
        <v>8.9280520147146891</v>
      </c>
      <c r="J17" s="259">
        <f t="shared" si="0"/>
        <v>41.413294550432028</v>
      </c>
      <c r="K17" s="259">
        <f t="shared" si="0"/>
        <v>46.291385062879634</v>
      </c>
      <c r="L17" s="259">
        <f t="shared" si="0"/>
        <v>96.632731628026349</v>
      </c>
    </row>
    <row r="18" spans="1:14">
      <c r="A18" s="176">
        <f>Extra!K12</f>
        <v>2014</v>
      </c>
      <c r="B18" s="177">
        <v>1966</v>
      </c>
      <c r="C18" s="177">
        <v>5301</v>
      </c>
      <c r="D18" s="177">
        <v>24003</v>
      </c>
      <c r="E18" s="177">
        <v>27258</v>
      </c>
      <c r="F18" s="177">
        <f t="shared" si="1"/>
        <v>56562</v>
      </c>
      <c r="G18" s="180">
        <v>665</v>
      </c>
      <c r="H18" s="182">
        <f t="shared" si="2"/>
        <v>3.3590759978130125</v>
      </c>
      <c r="I18" s="182">
        <f t="shared" si="0"/>
        <v>9.0572033898305087</v>
      </c>
      <c r="J18" s="182">
        <f t="shared" si="0"/>
        <v>41.011139967195184</v>
      </c>
      <c r="K18" s="182">
        <f t="shared" si="0"/>
        <v>46.572580645161288</v>
      </c>
      <c r="L18" s="182">
        <f t="shared" si="0"/>
        <v>96.640924002186992</v>
      </c>
    </row>
    <row r="19" spans="1:14" ht="12.75">
      <c r="A19" s="12"/>
      <c r="B19" s="12"/>
      <c r="C19" s="12"/>
      <c r="D19" s="12"/>
      <c r="E19" s="12"/>
      <c r="F19" s="12"/>
      <c r="G19" s="12"/>
      <c r="H19" s="88"/>
      <c r="I19" s="88"/>
      <c r="J19" s="88"/>
      <c r="K19" s="88"/>
      <c r="L19" s="88"/>
    </row>
    <row r="21" spans="1:14" s="40" customFormat="1" ht="15" customHeight="1">
      <c r="A21" s="91" t="str">
        <f>Contents!B46</f>
        <v>Table 38: Number of women giving birth at a maternity facility, by facility of birth, 2010–2014</v>
      </c>
    </row>
    <row r="22" spans="1:14">
      <c r="A22" s="138" t="s">
        <v>143</v>
      </c>
      <c r="B22" s="139">
        <f>Extra!O3</f>
        <v>2010</v>
      </c>
      <c r="C22" s="139">
        <f>Extra!P3</f>
        <v>2011</v>
      </c>
      <c r="D22" s="139">
        <f>Extra!Q3</f>
        <v>2012</v>
      </c>
      <c r="E22" s="139">
        <f>Extra!R3</f>
        <v>2013</v>
      </c>
      <c r="F22" s="139">
        <f>Extra!S3</f>
        <v>2014</v>
      </c>
      <c r="H22" s="477" t="s">
        <v>143</v>
      </c>
      <c r="I22" s="477"/>
      <c r="J22" s="139">
        <f>B22</f>
        <v>2010</v>
      </c>
      <c r="K22" s="139">
        <f t="shared" ref="K22:N22" si="3">C22</f>
        <v>2011</v>
      </c>
      <c r="L22" s="139">
        <f t="shared" si="3"/>
        <v>2012</v>
      </c>
      <c r="M22" s="139">
        <f t="shared" si="3"/>
        <v>2013</v>
      </c>
      <c r="N22" s="139">
        <f t="shared" si="3"/>
        <v>2014</v>
      </c>
    </row>
    <row r="23" spans="1:14">
      <c r="A23" s="134" t="s">
        <v>140</v>
      </c>
      <c r="B23" s="134">
        <f>SUM(B24:B81)</f>
        <v>6766</v>
      </c>
      <c r="C23" s="350">
        <f t="shared" ref="C23:F23" si="4">SUM(C24:C81)</f>
        <v>6185</v>
      </c>
      <c r="D23" s="350">
        <f t="shared" si="4"/>
        <v>5952</v>
      </c>
      <c r="E23" s="350">
        <f t="shared" si="4"/>
        <v>5218</v>
      </c>
      <c r="F23" s="350">
        <f t="shared" si="4"/>
        <v>5301</v>
      </c>
      <c r="H23" s="516" t="s">
        <v>141</v>
      </c>
      <c r="I23" s="516"/>
      <c r="J23" s="134">
        <f>SUM(J24:J41)</f>
        <v>25984</v>
      </c>
      <c r="K23" s="350">
        <f t="shared" ref="K23:N23" si="5">SUM(K24:K41)</f>
        <v>25086</v>
      </c>
      <c r="L23" s="350">
        <f t="shared" si="5"/>
        <v>25149</v>
      </c>
      <c r="M23" s="350">
        <f t="shared" si="5"/>
        <v>24204</v>
      </c>
      <c r="N23" s="350">
        <f t="shared" si="5"/>
        <v>24003</v>
      </c>
    </row>
    <row r="24" spans="1:14">
      <c r="A24" s="261" t="s">
        <v>144</v>
      </c>
      <c r="B24" s="262">
        <v>1</v>
      </c>
      <c r="C24" s="262">
        <v>1</v>
      </c>
      <c r="D24" s="263" t="s">
        <v>81</v>
      </c>
      <c r="E24" s="263" t="s">
        <v>81</v>
      </c>
      <c r="F24" s="263" t="s">
        <v>81</v>
      </c>
      <c r="H24" s="517" t="s">
        <v>201</v>
      </c>
      <c r="I24" s="517"/>
      <c r="J24" s="262">
        <v>695</v>
      </c>
      <c r="K24" s="262">
        <v>682</v>
      </c>
      <c r="L24" s="262">
        <v>675</v>
      </c>
      <c r="M24" s="262">
        <v>662</v>
      </c>
      <c r="N24" s="262">
        <v>629</v>
      </c>
    </row>
    <row r="25" spans="1:14">
      <c r="A25" s="261" t="s">
        <v>145</v>
      </c>
      <c r="B25" s="262">
        <v>97</v>
      </c>
      <c r="C25" s="262">
        <v>134</v>
      </c>
      <c r="D25" s="262">
        <v>144</v>
      </c>
      <c r="E25" s="262">
        <v>114</v>
      </c>
      <c r="F25" s="262">
        <v>119</v>
      </c>
      <c r="H25" s="517" t="s">
        <v>202</v>
      </c>
      <c r="I25" s="517"/>
      <c r="J25" s="262">
        <v>269</v>
      </c>
      <c r="K25" s="262">
        <v>286</v>
      </c>
      <c r="L25" s="262">
        <v>289</v>
      </c>
      <c r="M25" s="262">
        <v>270</v>
      </c>
      <c r="N25" s="262">
        <v>266</v>
      </c>
    </row>
    <row r="26" spans="1:14">
      <c r="A26" s="261" t="s">
        <v>146</v>
      </c>
      <c r="B26" s="262">
        <v>227</v>
      </c>
      <c r="C26" s="262">
        <v>169</v>
      </c>
      <c r="D26" s="262">
        <v>219</v>
      </c>
      <c r="E26" s="262">
        <v>182</v>
      </c>
      <c r="F26" s="262">
        <v>178</v>
      </c>
      <c r="H26" s="517" t="s">
        <v>69</v>
      </c>
      <c r="I26" s="517"/>
      <c r="J26" s="262">
        <v>2214</v>
      </c>
      <c r="K26" s="262">
        <v>2107</v>
      </c>
      <c r="L26" s="262">
        <v>2149</v>
      </c>
      <c r="M26" s="262">
        <v>2012</v>
      </c>
      <c r="N26" s="262">
        <v>1937</v>
      </c>
    </row>
    <row r="27" spans="1:14">
      <c r="A27" s="261" t="s">
        <v>432</v>
      </c>
      <c r="B27" s="263" t="s">
        <v>81</v>
      </c>
      <c r="C27" s="263" t="s">
        <v>81</v>
      </c>
      <c r="D27" s="263" t="s">
        <v>81</v>
      </c>
      <c r="E27" s="263" t="s">
        <v>81</v>
      </c>
      <c r="F27" s="262">
        <v>37</v>
      </c>
      <c r="H27" s="517" t="s">
        <v>203</v>
      </c>
      <c r="I27" s="517"/>
      <c r="J27" s="262">
        <v>2154</v>
      </c>
      <c r="K27" s="262">
        <v>1962</v>
      </c>
      <c r="L27" s="262">
        <v>1976</v>
      </c>
      <c r="M27" s="262">
        <v>1846</v>
      </c>
      <c r="N27" s="262">
        <v>1790</v>
      </c>
    </row>
    <row r="28" spans="1:14">
      <c r="A28" s="261" t="s">
        <v>147</v>
      </c>
      <c r="B28" s="262">
        <v>420</v>
      </c>
      <c r="C28" s="262">
        <v>417</v>
      </c>
      <c r="D28" s="262">
        <v>390</v>
      </c>
      <c r="E28" s="262">
        <v>340</v>
      </c>
      <c r="F28" s="262">
        <v>331</v>
      </c>
      <c r="H28" s="517" t="s">
        <v>204</v>
      </c>
      <c r="I28" s="517"/>
      <c r="J28" s="262">
        <v>978</v>
      </c>
      <c r="K28" s="262">
        <v>998</v>
      </c>
      <c r="L28" s="262">
        <v>875</v>
      </c>
      <c r="M28" s="262">
        <v>930</v>
      </c>
      <c r="N28" s="262">
        <v>823</v>
      </c>
    </row>
    <row r="29" spans="1:14">
      <c r="A29" s="261" t="s">
        <v>148</v>
      </c>
      <c r="B29" s="262">
        <v>158</v>
      </c>
      <c r="C29" s="262">
        <v>152</v>
      </c>
      <c r="D29" s="262">
        <v>126</v>
      </c>
      <c r="E29" s="262">
        <v>110</v>
      </c>
      <c r="F29" s="262">
        <v>112</v>
      </c>
      <c r="H29" s="517" t="s">
        <v>205</v>
      </c>
      <c r="I29" s="517"/>
      <c r="J29" s="262">
        <v>3800</v>
      </c>
      <c r="K29" s="262">
        <v>3728</v>
      </c>
      <c r="L29" s="262">
        <v>3827</v>
      </c>
      <c r="M29" s="262">
        <v>3713</v>
      </c>
      <c r="N29" s="262">
        <v>3958</v>
      </c>
    </row>
    <row r="30" spans="1:14">
      <c r="A30" s="261" t="s">
        <v>149</v>
      </c>
      <c r="B30" s="262">
        <v>435</v>
      </c>
      <c r="C30" s="262">
        <v>402</v>
      </c>
      <c r="D30" s="262">
        <v>380</v>
      </c>
      <c r="E30" s="262">
        <v>377</v>
      </c>
      <c r="F30" s="262">
        <v>325</v>
      </c>
      <c r="H30" s="517" t="s">
        <v>206</v>
      </c>
      <c r="I30" s="517"/>
      <c r="J30" s="262">
        <v>2057</v>
      </c>
      <c r="K30" s="262">
        <v>2031</v>
      </c>
      <c r="L30" s="262">
        <v>1926</v>
      </c>
      <c r="M30" s="262">
        <v>1888</v>
      </c>
      <c r="N30" s="262">
        <v>1855</v>
      </c>
    </row>
    <row r="31" spans="1:14">
      <c r="A31" s="261" t="s">
        <v>150</v>
      </c>
      <c r="B31" s="262">
        <v>25</v>
      </c>
      <c r="C31" s="262">
        <v>18</v>
      </c>
      <c r="D31" s="262">
        <v>20</v>
      </c>
      <c r="E31" s="262">
        <v>8</v>
      </c>
      <c r="F31" s="262">
        <v>14</v>
      </c>
      <c r="H31" s="517" t="s">
        <v>207</v>
      </c>
      <c r="I31" s="517"/>
      <c r="J31" s="262">
        <v>1377</v>
      </c>
      <c r="K31" s="262">
        <v>1353</v>
      </c>
      <c r="L31" s="262">
        <v>1328</v>
      </c>
      <c r="M31" s="262">
        <v>1219</v>
      </c>
      <c r="N31" s="262">
        <v>1230</v>
      </c>
    </row>
    <row r="32" spans="1:14">
      <c r="A32" s="261" t="s">
        <v>151</v>
      </c>
      <c r="B32" s="262">
        <v>168</v>
      </c>
      <c r="C32" s="262">
        <v>196</v>
      </c>
      <c r="D32" s="262">
        <v>192</v>
      </c>
      <c r="E32" s="262">
        <v>185</v>
      </c>
      <c r="F32" s="262">
        <v>145</v>
      </c>
      <c r="H32" s="517" t="s">
        <v>208</v>
      </c>
      <c r="I32" s="517"/>
      <c r="J32" s="262">
        <v>1338</v>
      </c>
      <c r="K32" s="262">
        <v>1282</v>
      </c>
      <c r="L32" s="262">
        <v>1248</v>
      </c>
      <c r="M32" s="262">
        <v>1230</v>
      </c>
      <c r="N32" s="262">
        <v>1161</v>
      </c>
    </row>
    <row r="33" spans="1:14">
      <c r="A33" s="261" t="s">
        <v>152</v>
      </c>
      <c r="B33" s="262">
        <v>85</v>
      </c>
      <c r="C33" s="262">
        <v>95</v>
      </c>
      <c r="D33" s="262">
        <v>59</v>
      </c>
      <c r="E33" s="262">
        <v>64</v>
      </c>
      <c r="F33" s="262">
        <v>56</v>
      </c>
      <c r="H33" s="517" t="s">
        <v>209</v>
      </c>
      <c r="I33" s="517"/>
      <c r="J33" s="262">
        <v>1295</v>
      </c>
      <c r="K33" s="262">
        <v>1297</v>
      </c>
      <c r="L33" s="262">
        <v>1297</v>
      </c>
      <c r="M33" s="262">
        <v>1295</v>
      </c>
      <c r="N33" s="262">
        <v>1302</v>
      </c>
    </row>
    <row r="34" spans="1:14">
      <c r="A34" s="261" t="s">
        <v>153</v>
      </c>
      <c r="B34" s="262">
        <v>37</v>
      </c>
      <c r="C34" s="262">
        <v>23</v>
      </c>
      <c r="D34" s="262">
        <v>29</v>
      </c>
      <c r="E34" s="262">
        <v>33</v>
      </c>
      <c r="F34" s="262">
        <v>38</v>
      </c>
      <c r="H34" s="517" t="s">
        <v>210</v>
      </c>
      <c r="I34" s="517"/>
      <c r="J34" s="262">
        <v>2124</v>
      </c>
      <c r="K34" s="262">
        <v>2028</v>
      </c>
      <c r="L34" s="262">
        <v>2122</v>
      </c>
      <c r="M34" s="262">
        <v>1959</v>
      </c>
      <c r="N34" s="262">
        <v>1933</v>
      </c>
    </row>
    <row r="35" spans="1:14">
      <c r="A35" s="261" t="s">
        <v>154</v>
      </c>
      <c r="B35" s="262">
        <v>54</v>
      </c>
      <c r="C35" s="262">
        <v>45</v>
      </c>
      <c r="D35" s="262">
        <v>37</v>
      </c>
      <c r="E35" s="262">
        <v>44</v>
      </c>
      <c r="F35" s="262">
        <v>33</v>
      </c>
      <c r="H35" s="517" t="s">
        <v>211</v>
      </c>
      <c r="I35" s="517"/>
      <c r="J35" s="262">
        <v>623</v>
      </c>
      <c r="K35" s="262">
        <v>539</v>
      </c>
      <c r="L35" s="262">
        <v>598</v>
      </c>
      <c r="M35" s="262">
        <v>588</v>
      </c>
      <c r="N35" s="262">
        <v>615</v>
      </c>
    </row>
    <row r="36" spans="1:14">
      <c r="A36" s="261" t="s">
        <v>155</v>
      </c>
      <c r="B36" s="262">
        <v>15</v>
      </c>
      <c r="C36" s="262">
        <v>20</v>
      </c>
      <c r="D36" s="262">
        <v>7</v>
      </c>
      <c r="E36" s="262">
        <v>4</v>
      </c>
      <c r="F36" s="262">
        <v>5</v>
      </c>
      <c r="H36" s="517" t="s">
        <v>75</v>
      </c>
      <c r="I36" s="517"/>
      <c r="J36" s="262">
        <v>496</v>
      </c>
      <c r="K36" s="262">
        <v>493</v>
      </c>
      <c r="L36" s="262">
        <v>476</v>
      </c>
      <c r="M36" s="262">
        <v>456</v>
      </c>
      <c r="N36" s="262">
        <v>425</v>
      </c>
    </row>
    <row r="37" spans="1:14">
      <c r="A37" s="261" t="s">
        <v>156</v>
      </c>
      <c r="B37" s="262">
        <v>4</v>
      </c>
      <c r="C37" s="262">
        <v>8</v>
      </c>
      <c r="D37" s="262">
        <v>6</v>
      </c>
      <c r="E37" s="262">
        <v>2</v>
      </c>
      <c r="F37" s="262">
        <v>4</v>
      </c>
      <c r="H37" s="517" t="s">
        <v>212</v>
      </c>
      <c r="I37" s="517"/>
      <c r="J37" s="262">
        <v>550</v>
      </c>
      <c r="K37" s="262">
        <v>514</v>
      </c>
      <c r="L37" s="262">
        <v>476</v>
      </c>
      <c r="M37" s="262">
        <v>476</v>
      </c>
      <c r="N37" s="262">
        <v>446</v>
      </c>
    </row>
    <row r="38" spans="1:14">
      <c r="A38" s="261" t="s">
        <v>157</v>
      </c>
      <c r="B38" s="262">
        <v>0</v>
      </c>
      <c r="C38" s="262">
        <v>0</v>
      </c>
      <c r="D38" s="262">
        <v>1</v>
      </c>
      <c r="E38" s="262">
        <v>0</v>
      </c>
      <c r="F38" s="262">
        <v>0</v>
      </c>
      <c r="H38" s="517" t="s">
        <v>213</v>
      </c>
      <c r="I38" s="517"/>
      <c r="J38" s="262">
        <v>2927</v>
      </c>
      <c r="K38" s="262">
        <v>2864</v>
      </c>
      <c r="L38" s="262">
        <v>3040</v>
      </c>
      <c r="M38" s="262">
        <v>2940</v>
      </c>
      <c r="N38" s="262">
        <v>2896</v>
      </c>
    </row>
    <row r="39" spans="1:14">
      <c r="A39" s="261" t="s">
        <v>158</v>
      </c>
      <c r="B39" s="262">
        <v>90</v>
      </c>
      <c r="C39" s="262">
        <v>91</v>
      </c>
      <c r="D39" s="262">
        <v>89</v>
      </c>
      <c r="E39" s="262">
        <v>63</v>
      </c>
      <c r="F39" s="262">
        <v>53</v>
      </c>
      <c r="H39" s="517" t="s">
        <v>214</v>
      </c>
      <c r="I39" s="517"/>
      <c r="J39" s="262">
        <v>619</v>
      </c>
      <c r="K39" s="262">
        <v>590</v>
      </c>
      <c r="L39" s="262">
        <v>557</v>
      </c>
      <c r="M39" s="262">
        <v>548</v>
      </c>
      <c r="N39" s="262">
        <v>599</v>
      </c>
    </row>
    <row r="40" spans="1:14">
      <c r="A40" s="261" t="s">
        <v>159</v>
      </c>
      <c r="B40" s="262">
        <v>13</v>
      </c>
      <c r="C40" s="262">
        <v>9</v>
      </c>
      <c r="D40" s="262">
        <v>10</v>
      </c>
      <c r="E40" s="262">
        <v>13</v>
      </c>
      <c r="F40" s="262">
        <v>9</v>
      </c>
      <c r="H40" s="517" t="s">
        <v>72</v>
      </c>
      <c r="I40" s="517"/>
      <c r="J40" s="262">
        <v>747</v>
      </c>
      <c r="K40" s="262">
        <v>665</v>
      </c>
      <c r="L40" s="262">
        <v>705</v>
      </c>
      <c r="M40" s="262">
        <v>676</v>
      </c>
      <c r="N40" s="262">
        <v>659</v>
      </c>
    </row>
    <row r="41" spans="1:14">
      <c r="A41" s="261" t="s">
        <v>160</v>
      </c>
      <c r="B41" s="262">
        <v>78</v>
      </c>
      <c r="C41" s="262">
        <v>90</v>
      </c>
      <c r="D41" s="262">
        <v>76</v>
      </c>
      <c r="E41" s="262">
        <v>83</v>
      </c>
      <c r="F41" s="262">
        <v>76</v>
      </c>
      <c r="H41" s="517" t="s">
        <v>215</v>
      </c>
      <c r="I41" s="517"/>
      <c r="J41" s="262">
        <v>1721</v>
      </c>
      <c r="K41" s="262">
        <v>1667</v>
      </c>
      <c r="L41" s="262">
        <v>1585</v>
      </c>
      <c r="M41" s="262">
        <v>1496</v>
      </c>
      <c r="N41" s="262">
        <v>1479</v>
      </c>
    </row>
    <row r="42" spans="1:14">
      <c r="A42" s="261" t="s">
        <v>161</v>
      </c>
      <c r="B42" s="262">
        <v>112</v>
      </c>
      <c r="C42" s="262">
        <v>100</v>
      </c>
      <c r="D42" s="262">
        <v>91</v>
      </c>
      <c r="E42" s="262">
        <v>75</v>
      </c>
      <c r="F42" s="262">
        <v>81</v>
      </c>
      <c r="H42" s="516" t="s">
        <v>142</v>
      </c>
      <c r="I42" s="516"/>
      <c r="J42" s="134">
        <f>SUM(J43:J48)</f>
        <v>28496</v>
      </c>
      <c r="K42" s="350">
        <f t="shared" ref="K42:N42" si="6">SUM(K43:K48)</f>
        <v>28008</v>
      </c>
      <c r="L42" s="350">
        <f t="shared" si="6"/>
        <v>28441</v>
      </c>
      <c r="M42" s="350">
        <f t="shared" si="6"/>
        <v>27055</v>
      </c>
      <c r="N42" s="350">
        <f t="shared" si="6"/>
        <v>27258</v>
      </c>
    </row>
    <row r="43" spans="1:14">
      <c r="A43" s="261" t="s">
        <v>162</v>
      </c>
      <c r="B43" s="262">
        <v>60</v>
      </c>
      <c r="C43" s="262">
        <v>52</v>
      </c>
      <c r="D43" s="262">
        <v>38</v>
      </c>
      <c r="E43" s="262">
        <v>46</v>
      </c>
      <c r="F43" s="262">
        <v>39</v>
      </c>
      <c r="H43" s="517" t="s">
        <v>216</v>
      </c>
      <c r="I43" s="517"/>
      <c r="J43" s="262">
        <v>7636</v>
      </c>
      <c r="K43" s="262">
        <v>7431</v>
      </c>
      <c r="L43" s="262">
        <v>7636</v>
      </c>
      <c r="M43" s="262">
        <v>7162</v>
      </c>
      <c r="N43" s="262">
        <v>7344</v>
      </c>
    </row>
    <row r="44" spans="1:14">
      <c r="A44" s="261" t="s">
        <v>163</v>
      </c>
      <c r="B44" s="262">
        <v>51</v>
      </c>
      <c r="C44" s="262">
        <v>34</v>
      </c>
      <c r="D44" s="262">
        <v>46</v>
      </c>
      <c r="E44" s="262">
        <v>41</v>
      </c>
      <c r="F44" s="262">
        <v>30</v>
      </c>
      <c r="H44" s="517" t="s">
        <v>217</v>
      </c>
      <c r="I44" s="517"/>
      <c r="J44" s="262">
        <v>5614</v>
      </c>
      <c r="K44" s="262">
        <v>5138</v>
      </c>
      <c r="L44" s="262">
        <v>5225</v>
      </c>
      <c r="M44" s="262">
        <v>5152</v>
      </c>
      <c r="N44" s="262">
        <v>5129</v>
      </c>
    </row>
    <row r="45" spans="1:14">
      <c r="A45" s="261" t="s">
        <v>164</v>
      </c>
      <c r="B45" s="262">
        <v>171</v>
      </c>
      <c r="C45" s="262">
        <v>144</v>
      </c>
      <c r="D45" s="262">
        <v>125</v>
      </c>
      <c r="E45" s="262">
        <v>105</v>
      </c>
      <c r="F45" s="262">
        <v>123</v>
      </c>
      <c r="H45" s="517" t="s">
        <v>218</v>
      </c>
      <c r="I45" s="517"/>
      <c r="J45" s="262">
        <v>1735</v>
      </c>
      <c r="K45" s="262">
        <v>1745</v>
      </c>
      <c r="L45" s="262">
        <v>1834</v>
      </c>
      <c r="M45" s="262">
        <v>1664</v>
      </c>
      <c r="N45" s="262">
        <v>1650</v>
      </c>
    </row>
    <row r="46" spans="1:14">
      <c r="A46" s="261" t="s">
        <v>165</v>
      </c>
      <c r="B46" s="262">
        <v>21</v>
      </c>
      <c r="C46" s="262">
        <v>9</v>
      </c>
      <c r="D46" s="262">
        <v>11</v>
      </c>
      <c r="E46" s="262">
        <v>15</v>
      </c>
      <c r="F46" s="262">
        <v>11</v>
      </c>
      <c r="H46" s="517" t="s">
        <v>219</v>
      </c>
      <c r="I46" s="517"/>
      <c r="J46" s="262">
        <v>6584</v>
      </c>
      <c r="K46" s="262">
        <v>6814</v>
      </c>
      <c r="L46" s="262">
        <v>6830</v>
      </c>
      <c r="M46" s="262">
        <v>6349</v>
      </c>
      <c r="N46" s="262">
        <v>6409</v>
      </c>
    </row>
    <row r="47" spans="1:14">
      <c r="A47" s="261" t="s">
        <v>166</v>
      </c>
      <c r="B47" s="262">
        <v>152</v>
      </c>
      <c r="C47" s="262">
        <v>170</v>
      </c>
      <c r="D47" s="262">
        <v>165</v>
      </c>
      <c r="E47" s="262">
        <v>157</v>
      </c>
      <c r="F47" s="262">
        <v>152</v>
      </c>
      <c r="H47" s="517" t="s">
        <v>65</v>
      </c>
      <c r="I47" s="517"/>
      <c r="J47" s="262">
        <v>3435</v>
      </c>
      <c r="K47" s="262">
        <v>3381</v>
      </c>
      <c r="L47" s="262">
        <v>3468</v>
      </c>
      <c r="M47" s="262">
        <v>3407</v>
      </c>
      <c r="N47" s="262">
        <v>3471</v>
      </c>
    </row>
    <row r="48" spans="1:14">
      <c r="A48" s="261" t="s">
        <v>167</v>
      </c>
      <c r="B48" s="262">
        <v>156</v>
      </c>
      <c r="C48" s="262">
        <v>128</v>
      </c>
      <c r="D48" s="262">
        <v>134</v>
      </c>
      <c r="E48" s="262">
        <v>109</v>
      </c>
      <c r="F48" s="262">
        <v>104</v>
      </c>
      <c r="H48" s="518" t="s">
        <v>17</v>
      </c>
      <c r="I48" s="518"/>
      <c r="J48" s="177">
        <v>3492</v>
      </c>
      <c r="K48" s="177">
        <v>3499</v>
      </c>
      <c r="L48" s="177">
        <v>3448</v>
      </c>
      <c r="M48" s="177">
        <v>3321</v>
      </c>
      <c r="N48" s="177">
        <v>3255</v>
      </c>
    </row>
    <row r="49" spans="1:8">
      <c r="A49" s="261" t="s">
        <v>168</v>
      </c>
      <c r="B49" s="262">
        <v>204</v>
      </c>
      <c r="C49" s="262">
        <v>244</v>
      </c>
      <c r="D49" s="262">
        <v>242</v>
      </c>
      <c r="E49" s="262">
        <v>187</v>
      </c>
      <c r="F49" s="262">
        <v>209</v>
      </c>
    </row>
    <row r="50" spans="1:8">
      <c r="A50" s="261" t="s">
        <v>169</v>
      </c>
      <c r="B50" s="262">
        <v>39</v>
      </c>
      <c r="C50" s="262">
        <v>54</v>
      </c>
      <c r="D50" s="262">
        <v>54</v>
      </c>
      <c r="E50" s="262">
        <v>48</v>
      </c>
      <c r="F50" s="262">
        <v>74</v>
      </c>
      <c r="H50" s="425" t="s">
        <v>433</v>
      </c>
    </row>
    <row r="51" spans="1:8">
      <c r="A51" s="261" t="s">
        <v>170</v>
      </c>
      <c r="B51" s="262">
        <v>95</v>
      </c>
      <c r="C51" s="262">
        <v>110</v>
      </c>
      <c r="D51" s="262">
        <v>106</v>
      </c>
      <c r="E51" s="262">
        <v>80</v>
      </c>
      <c r="F51" s="262">
        <v>107</v>
      </c>
    </row>
    <row r="52" spans="1:8">
      <c r="A52" s="261" t="s">
        <v>171</v>
      </c>
      <c r="B52" s="262">
        <v>18</v>
      </c>
      <c r="C52" s="262">
        <v>46</v>
      </c>
      <c r="D52" s="262">
        <v>29</v>
      </c>
      <c r="E52" s="262">
        <v>10</v>
      </c>
      <c r="F52" s="262">
        <v>17</v>
      </c>
    </row>
    <row r="53" spans="1:8">
      <c r="A53" s="261" t="s">
        <v>172</v>
      </c>
      <c r="B53" s="262">
        <v>3</v>
      </c>
      <c r="C53" s="262">
        <v>2</v>
      </c>
      <c r="D53" s="262">
        <v>2</v>
      </c>
      <c r="E53" s="262">
        <v>0</v>
      </c>
      <c r="F53" s="262">
        <v>1</v>
      </c>
    </row>
    <row r="54" spans="1:8">
      <c r="A54" s="261" t="s">
        <v>173</v>
      </c>
      <c r="B54" s="262">
        <v>109</v>
      </c>
      <c r="C54" s="262">
        <v>82</v>
      </c>
      <c r="D54" s="262">
        <v>76</v>
      </c>
      <c r="E54" s="262">
        <v>73</v>
      </c>
      <c r="F54" s="262">
        <v>50</v>
      </c>
    </row>
    <row r="55" spans="1:8">
      <c r="A55" s="261" t="s">
        <v>174</v>
      </c>
      <c r="B55" s="262">
        <v>51</v>
      </c>
      <c r="C55" s="262">
        <v>22</v>
      </c>
      <c r="D55" s="262">
        <v>56</v>
      </c>
      <c r="E55" s="262">
        <v>45</v>
      </c>
      <c r="F55" s="262">
        <v>39</v>
      </c>
    </row>
    <row r="56" spans="1:8">
      <c r="A56" s="261" t="s">
        <v>175</v>
      </c>
      <c r="B56" s="262">
        <v>4</v>
      </c>
      <c r="C56" s="262">
        <v>4</v>
      </c>
      <c r="D56" s="262">
        <v>2</v>
      </c>
      <c r="E56" s="262">
        <v>2</v>
      </c>
      <c r="F56" s="262">
        <v>2</v>
      </c>
    </row>
    <row r="57" spans="1:8">
      <c r="A57" s="261" t="s">
        <v>176</v>
      </c>
      <c r="B57" s="262">
        <v>36</v>
      </c>
      <c r="C57" s="262">
        <v>23</v>
      </c>
      <c r="D57" s="262">
        <v>12</v>
      </c>
      <c r="E57" s="262">
        <v>12</v>
      </c>
      <c r="F57" s="262">
        <v>26</v>
      </c>
    </row>
    <row r="58" spans="1:8">
      <c r="A58" s="261" t="s">
        <v>177</v>
      </c>
      <c r="B58" s="262">
        <v>93</v>
      </c>
      <c r="C58" s="262">
        <v>118</v>
      </c>
      <c r="D58" s="262">
        <v>79</v>
      </c>
      <c r="E58" s="262">
        <v>103</v>
      </c>
      <c r="F58" s="262">
        <v>75</v>
      </c>
    </row>
    <row r="59" spans="1:8">
      <c r="A59" s="261" t="s">
        <v>178</v>
      </c>
      <c r="B59" s="262">
        <v>46</v>
      </c>
      <c r="C59" s="262">
        <v>58</v>
      </c>
      <c r="D59" s="262">
        <v>72</v>
      </c>
      <c r="E59" s="262">
        <v>42</v>
      </c>
      <c r="F59" s="262">
        <v>55</v>
      </c>
    </row>
    <row r="60" spans="1:8">
      <c r="A60" s="261" t="s">
        <v>179</v>
      </c>
      <c r="B60" s="262">
        <v>0</v>
      </c>
      <c r="C60" s="262">
        <v>29</v>
      </c>
      <c r="D60" s="262">
        <v>28</v>
      </c>
      <c r="E60" s="262">
        <v>26</v>
      </c>
      <c r="F60" s="262">
        <v>38</v>
      </c>
    </row>
    <row r="61" spans="1:8">
      <c r="A61" s="261" t="s">
        <v>180</v>
      </c>
      <c r="B61" s="262">
        <v>442</v>
      </c>
      <c r="C61" s="262">
        <v>395</v>
      </c>
      <c r="D61" s="262">
        <v>373</v>
      </c>
      <c r="E61" s="262">
        <v>311</v>
      </c>
      <c r="F61" s="262">
        <v>261</v>
      </c>
    </row>
    <row r="62" spans="1:8">
      <c r="A62" s="261" t="s">
        <v>181</v>
      </c>
      <c r="B62" s="262">
        <v>117</v>
      </c>
      <c r="C62" s="262">
        <v>107</v>
      </c>
      <c r="D62" s="262">
        <v>112</v>
      </c>
      <c r="E62" s="262">
        <v>88</v>
      </c>
      <c r="F62" s="262">
        <v>110</v>
      </c>
    </row>
    <row r="63" spans="1:8">
      <c r="A63" s="261" t="s">
        <v>182</v>
      </c>
      <c r="B63" s="262">
        <v>415</v>
      </c>
      <c r="C63" s="262">
        <v>383</v>
      </c>
      <c r="D63" s="262">
        <v>371</v>
      </c>
      <c r="E63" s="262">
        <v>322</v>
      </c>
      <c r="F63" s="262">
        <v>298</v>
      </c>
    </row>
    <row r="64" spans="1:8">
      <c r="A64" s="261" t="s">
        <v>183</v>
      </c>
      <c r="B64" s="262">
        <v>103</v>
      </c>
      <c r="C64" s="262">
        <v>120</v>
      </c>
      <c r="D64" s="262">
        <v>114</v>
      </c>
      <c r="E64" s="262">
        <v>90</v>
      </c>
      <c r="F64" s="262">
        <v>122</v>
      </c>
    </row>
    <row r="65" spans="1:6">
      <c r="A65" s="261" t="s">
        <v>184</v>
      </c>
      <c r="B65" s="262">
        <v>86</v>
      </c>
      <c r="C65" s="262">
        <v>66</v>
      </c>
      <c r="D65" s="262">
        <v>85</v>
      </c>
      <c r="E65" s="262">
        <v>76</v>
      </c>
      <c r="F65" s="262">
        <v>53</v>
      </c>
    </row>
    <row r="66" spans="1:6">
      <c r="A66" s="261" t="s">
        <v>185</v>
      </c>
      <c r="B66" s="262">
        <v>607</v>
      </c>
      <c r="C66" s="262">
        <v>518</v>
      </c>
      <c r="D66" s="262">
        <v>523</v>
      </c>
      <c r="E66" s="262">
        <v>478</v>
      </c>
      <c r="F66" s="262">
        <v>474</v>
      </c>
    </row>
    <row r="67" spans="1:6">
      <c r="A67" s="261" t="s">
        <v>186</v>
      </c>
      <c r="B67" s="262">
        <v>330</v>
      </c>
      <c r="C67" s="262">
        <v>46</v>
      </c>
      <c r="D67" s="263" t="s">
        <v>81</v>
      </c>
      <c r="E67" s="263" t="s">
        <v>81</v>
      </c>
      <c r="F67" s="263">
        <v>141</v>
      </c>
    </row>
    <row r="68" spans="1:6">
      <c r="A68" s="261" t="s">
        <v>187</v>
      </c>
      <c r="B68" s="262">
        <v>69</v>
      </c>
      <c r="C68" s="262">
        <v>59</v>
      </c>
      <c r="D68" s="262">
        <v>48</v>
      </c>
      <c r="E68" s="262">
        <v>61</v>
      </c>
      <c r="F68" s="262">
        <v>54</v>
      </c>
    </row>
    <row r="69" spans="1:6">
      <c r="A69" s="261" t="s">
        <v>188</v>
      </c>
      <c r="B69" s="262">
        <v>187</v>
      </c>
      <c r="C69" s="262">
        <v>184</v>
      </c>
      <c r="D69" s="262">
        <v>160</v>
      </c>
      <c r="E69" s="262">
        <v>160</v>
      </c>
      <c r="F69" s="262">
        <v>140</v>
      </c>
    </row>
    <row r="70" spans="1:6">
      <c r="A70" s="261" t="s">
        <v>189</v>
      </c>
      <c r="B70" s="262">
        <v>54</v>
      </c>
      <c r="C70" s="262">
        <v>44</v>
      </c>
      <c r="D70" s="262">
        <v>48</v>
      </c>
      <c r="E70" s="262">
        <v>43</v>
      </c>
      <c r="F70" s="262">
        <v>34</v>
      </c>
    </row>
    <row r="71" spans="1:6">
      <c r="A71" s="261" t="s">
        <v>190</v>
      </c>
      <c r="B71" s="262">
        <v>101</v>
      </c>
      <c r="C71" s="262">
        <v>80</v>
      </c>
      <c r="D71" s="262">
        <v>120</v>
      </c>
      <c r="E71" s="262">
        <v>111</v>
      </c>
      <c r="F71" s="262">
        <v>104</v>
      </c>
    </row>
    <row r="72" spans="1:6">
      <c r="A72" s="261" t="s">
        <v>191</v>
      </c>
      <c r="B72" s="262">
        <v>86</v>
      </c>
      <c r="C72" s="262">
        <v>99</v>
      </c>
      <c r="D72" s="262">
        <v>99</v>
      </c>
      <c r="E72" s="262">
        <v>85</v>
      </c>
      <c r="F72" s="262">
        <v>91</v>
      </c>
    </row>
    <row r="73" spans="1:6">
      <c r="A73" s="261" t="s">
        <v>192</v>
      </c>
      <c r="B73" s="262">
        <v>23</v>
      </c>
      <c r="C73" s="262">
        <v>16</v>
      </c>
      <c r="D73" s="262">
        <v>22</v>
      </c>
      <c r="E73" s="262">
        <v>19</v>
      </c>
      <c r="F73" s="262">
        <v>14</v>
      </c>
    </row>
    <row r="74" spans="1:6">
      <c r="A74" s="261" t="s">
        <v>193</v>
      </c>
      <c r="B74" s="262">
        <v>82</v>
      </c>
      <c r="C74" s="262">
        <v>53</v>
      </c>
      <c r="D74" s="262">
        <v>64</v>
      </c>
      <c r="E74" s="262">
        <v>52</v>
      </c>
      <c r="F74" s="262">
        <v>31</v>
      </c>
    </row>
    <row r="75" spans="1:6">
      <c r="A75" s="261" t="s">
        <v>194</v>
      </c>
      <c r="B75" s="262">
        <v>1</v>
      </c>
      <c r="C75" s="262">
        <v>0</v>
      </c>
      <c r="D75" s="263" t="s">
        <v>81</v>
      </c>
      <c r="E75" s="263" t="s">
        <v>81</v>
      </c>
      <c r="F75" s="263" t="s">
        <v>81</v>
      </c>
    </row>
    <row r="76" spans="1:6">
      <c r="A76" s="261" t="s">
        <v>195</v>
      </c>
      <c r="B76" s="262">
        <v>14</v>
      </c>
      <c r="C76" s="262">
        <v>11</v>
      </c>
      <c r="D76" s="262">
        <v>15</v>
      </c>
      <c r="E76" s="262">
        <v>12</v>
      </c>
      <c r="F76" s="262">
        <v>16</v>
      </c>
    </row>
    <row r="77" spans="1:6">
      <c r="A77" s="261" t="s">
        <v>196</v>
      </c>
      <c r="B77" s="262">
        <v>48</v>
      </c>
      <c r="C77" s="262">
        <v>47</v>
      </c>
      <c r="D77" s="262">
        <v>30</v>
      </c>
      <c r="E77" s="262">
        <v>31</v>
      </c>
      <c r="F77" s="262">
        <v>31</v>
      </c>
    </row>
    <row r="78" spans="1:6">
      <c r="A78" s="261" t="s">
        <v>197</v>
      </c>
      <c r="B78" s="262">
        <v>137</v>
      </c>
      <c r="C78" s="262">
        <v>134</v>
      </c>
      <c r="D78" s="262">
        <v>123</v>
      </c>
      <c r="E78" s="262">
        <v>123</v>
      </c>
      <c r="F78" s="262">
        <v>121</v>
      </c>
    </row>
    <row r="79" spans="1:6">
      <c r="A79" s="261" t="s">
        <v>198</v>
      </c>
      <c r="B79" s="262">
        <v>441</v>
      </c>
      <c r="C79" s="262">
        <v>448</v>
      </c>
      <c r="D79" s="262">
        <v>408</v>
      </c>
      <c r="E79" s="262">
        <v>300</v>
      </c>
      <c r="F79" s="262">
        <v>386</v>
      </c>
    </row>
    <row r="80" spans="1:6">
      <c r="A80" s="261" t="s">
        <v>199</v>
      </c>
      <c r="B80" s="262">
        <v>35</v>
      </c>
      <c r="C80" s="262">
        <v>33</v>
      </c>
      <c r="D80" s="262">
        <v>32</v>
      </c>
      <c r="E80" s="262">
        <v>18</v>
      </c>
      <c r="F80" s="262">
        <v>22</v>
      </c>
    </row>
    <row r="81" spans="1:16">
      <c r="A81" s="264" t="s">
        <v>200</v>
      </c>
      <c r="B81" s="177">
        <v>60</v>
      </c>
      <c r="C81" s="177">
        <v>43</v>
      </c>
      <c r="D81" s="177">
        <v>52</v>
      </c>
      <c r="E81" s="177">
        <v>40</v>
      </c>
      <c r="F81" s="177">
        <v>30</v>
      </c>
    </row>
    <row r="84" spans="1:16" s="40" customFormat="1" ht="15" customHeight="1">
      <c r="A84" s="91" t="str">
        <f>Contents!B47</f>
        <v>Table 39: Number and percentage of women giving birth, by place of birth, age group, ethnic group, neighbourhood deprivation quintile, parity and DHB of residence, 2014</v>
      </c>
      <c r="M84" s="38"/>
    </row>
    <row r="85" spans="1:16">
      <c r="A85" s="480" t="s">
        <v>37</v>
      </c>
      <c r="B85" s="482" t="s">
        <v>25</v>
      </c>
      <c r="C85" s="482"/>
      <c r="D85" s="482"/>
      <c r="E85" s="482"/>
      <c r="F85" s="482"/>
      <c r="G85" s="483"/>
      <c r="H85" s="505" t="s">
        <v>280</v>
      </c>
      <c r="I85" s="482"/>
      <c r="J85" s="482"/>
      <c r="K85" s="482"/>
      <c r="L85" s="483"/>
      <c r="M85" s="512" t="s">
        <v>554</v>
      </c>
      <c r="N85" s="513"/>
      <c r="O85" s="513"/>
    </row>
    <row r="86" spans="1:16" ht="12" customHeight="1">
      <c r="A86" s="481"/>
      <c r="B86" s="506" t="s">
        <v>221</v>
      </c>
      <c r="C86" s="482" t="s">
        <v>143</v>
      </c>
      <c r="D86" s="482"/>
      <c r="E86" s="482"/>
      <c r="F86" s="482"/>
      <c r="G86" s="508" t="s">
        <v>48</v>
      </c>
      <c r="H86" s="510" t="s">
        <v>221</v>
      </c>
      <c r="I86" s="507" t="s">
        <v>143</v>
      </c>
      <c r="J86" s="507"/>
      <c r="K86" s="507"/>
      <c r="L86" s="509"/>
      <c r="M86" s="511"/>
      <c r="N86" s="507"/>
      <c r="O86" s="507"/>
      <c r="P86" s="448"/>
    </row>
    <row r="87" spans="1:16">
      <c r="A87" s="481"/>
      <c r="B87" s="507"/>
      <c r="C87" s="136" t="s">
        <v>137</v>
      </c>
      <c r="D87" s="136" t="s">
        <v>138</v>
      </c>
      <c r="E87" s="136" t="s">
        <v>139</v>
      </c>
      <c r="F87" s="136" t="s">
        <v>41</v>
      </c>
      <c r="G87" s="509"/>
      <c r="H87" s="511"/>
      <c r="I87" s="442" t="s">
        <v>137</v>
      </c>
      <c r="J87" s="442" t="s">
        <v>138</v>
      </c>
      <c r="K87" s="442" t="s">
        <v>139</v>
      </c>
      <c r="L87" s="443" t="s">
        <v>41</v>
      </c>
      <c r="M87" s="442" t="s">
        <v>137</v>
      </c>
      <c r="N87" s="442" t="s">
        <v>138</v>
      </c>
      <c r="O87" s="442" t="s">
        <v>139</v>
      </c>
      <c r="P87" s="441"/>
    </row>
    <row r="88" spans="1:16">
      <c r="A88" s="229" t="s">
        <v>237</v>
      </c>
      <c r="B88" s="229"/>
      <c r="C88" s="229"/>
      <c r="D88" s="229"/>
      <c r="E88" s="229"/>
      <c r="F88" s="229"/>
      <c r="G88" s="229"/>
      <c r="H88" s="229"/>
      <c r="I88" s="229"/>
      <c r="J88" s="229"/>
      <c r="K88" s="229"/>
      <c r="L88" s="447"/>
      <c r="M88" s="229"/>
      <c r="N88" s="229"/>
      <c r="O88" s="229"/>
      <c r="P88" s="445"/>
    </row>
    <row r="89" spans="1:16">
      <c r="A89" s="151" t="s">
        <v>41</v>
      </c>
      <c r="B89" s="150">
        <f>B18</f>
        <v>1966</v>
      </c>
      <c r="C89" s="151">
        <f t="shared" ref="C89:E89" si="7">C18</f>
        <v>5301</v>
      </c>
      <c r="D89" s="151">
        <f t="shared" si="7"/>
        <v>24003</v>
      </c>
      <c r="E89" s="151">
        <f t="shared" si="7"/>
        <v>27258</v>
      </c>
      <c r="F89" s="151">
        <f>SUM(C89:E89)</f>
        <v>56562</v>
      </c>
      <c r="G89" s="171">
        <f>G18</f>
        <v>665</v>
      </c>
      <c r="H89" s="227">
        <f t="shared" ref="H89" si="8">B89/SUM($B89,$F89)*100</f>
        <v>3.3590759978130125</v>
      </c>
      <c r="I89" s="227">
        <f t="shared" ref="I89" si="9">C89/SUM($B89,$F89)*100</f>
        <v>9.0572033898305087</v>
      </c>
      <c r="J89" s="227">
        <f t="shared" ref="J89" si="10">D89/SUM($B89,$F89)*100</f>
        <v>41.011139967195184</v>
      </c>
      <c r="K89" s="227">
        <f t="shared" ref="K89" si="11">E89/SUM($B89,$F89)*100</f>
        <v>46.572580645161288</v>
      </c>
      <c r="L89" s="250">
        <f t="shared" ref="L89" si="12">F89/SUM($B89,$F89)*100</f>
        <v>96.640924002186992</v>
      </c>
      <c r="M89" s="227">
        <f>C89/$F89*100</f>
        <v>9.3720165482125815</v>
      </c>
      <c r="N89" s="227">
        <f t="shared" ref="N89:O89" si="13">D89/$F89*100</f>
        <v>42.436618224249493</v>
      </c>
      <c r="O89" s="227">
        <f t="shared" si="13"/>
        <v>48.191365227537922</v>
      </c>
      <c r="P89" s="149"/>
    </row>
    <row r="90" spans="1:16">
      <c r="A90" s="229" t="str">
        <f>Extra!B2</f>
        <v>Age group (years)</v>
      </c>
      <c r="B90" s="229"/>
      <c r="C90" s="229"/>
      <c r="D90" s="229"/>
      <c r="E90" s="229"/>
      <c r="F90" s="229"/>
      <c r="G90" s="229"/>
      <c r="H90" s="229"/>
      <c r="I90" s="229"/>
      <c r="J90" s="229"/>
      <c r="K90" s="229"/>
      <c r="L90" s="447"/>
      <c r="M90" s="229"/>
      <c r="N90" s="229"/>
      <c r="O90" s="229"/>
      <c r="P90" s="445"/>
    </row>
    <row r="91" spans="1:16">
      <c r="A91" s="151" t="str">
        <f>Extra!B3</f>
        <v xml:space="preserve"> &lt;20</v>
      </c>
      <c r="B91" s="150">
        <v>51</v>
      </c>
      <c r="C91" s="151">
        <v>367</v>
      </c>
      <c r="D91" s="151">
        <v>1410</v>
      </c>
      <c r="E91" s="151">
        <v>1161</v>
      </c>
      <c r="F91" s="151">
        <f t="shared" ref="F91:F96" si="14">SUM(C91:E91)</f>
        <v>2938</v>
      </c>
      <c r="G91" s="171">
        <v>31</v>
      </c>
      <c r="H91" s="227">
        <f t="shared" ref="H91:H96" si="15">B91/SUM($B91,$F91)*100</f>
        <v>1.7062562730010038</v>
      </c>
      <c r="I91" s="227">
        <f t="shared" ref="I91:I96" si="16">C91/SUM($B91,$F91)*100</f>
        <v>12.278353964536635</v>
      </c>
      <c r="J91" s="227">
        <f t="shared" ref="J91:J96" si="17">D91/SUM($B91,$F91)*100</f>
        <v>47.172967547674808</v>
      </c>
      <c r="K91" s="227">
        <f t="shared" ref="K91:K96" si="18">E91/SUM($B91,$F91)*100</f>
        <v>38.842422214787554</v>
      </c>
      <c r="L91" s="250">
        <f t="shared" ref="L91:L96" si="19">F91/SUM($B91,$F91)*100</f>
        <v>98.293743726998997</v>
      </c>
      <c r="M91" s="227">
        <f t="shared" ref="M91:M96" si="20">C91/$F91*100</f>
        <v>12.491490810074881</v>
      </c>
      <c r="N91" s="227">
        <f t="shared" ref="N91:N96" si="21">D91/$F91*100</f>
        <v>47.991831177671884</v>
      </c>
      <c r="O91" s="227">
        <f t="shared" ref="O91:O96" si="22">E91/$F91*100</f>
        <v>39.51667801225323</v>
      </c>
      <c r="P91" s="149"/>
    </row>
    <row r="92" spans="1:16">
      <c r="A92" s="151" t="str">
        <f>Extra!B4</f>
        <v>20−24</v>
      </c>
      <c r="B92" s="150">
        <v>255</v>
      </c>
      <c r="C92" s="151">
        <v>1229</v>
      </c>
      <c r="D92" s="151">
        <v>4546</v>
      </c>
      <c r="E92" s="151">
        <v>4199</v>
      </c>
      <c r="F92" s="151">
        <f t="shared" si="14"/>
        <v>9974</v>
      </c>
      <c r="G92" s="171">
        <v>153</v>
      </c>
      <c r="H92" s="227">
        <f t="shared" si="15"/>
        <v>2.4929123081435134</v>
      </c>
      <c r="I92" s="227">
        <f t="shared" si="16"/>
        <v>12.014859712581876</v>
      </c>
      <c r="J92" s="227">
        <f t="shared" si="17"/>
        <v>44.442271971844754</v>
      </c>
      <c r="K92" s="227">
        <f t="shared" si="18"/>
        <v>41.049956007429856</v>
      </c>
      <c r="L92" s="250">
        <f t="shared" si="19"/>
        <v>97.507087691856484</v>
      </c>
      <c r="M92" s="227">
        <f t="shared" si="20"/>
        <v>12.322037296972127</v>
      </c>
      <c r="N92" s="227">
        <f t="shared" si="21"/>
        <v>45.578504110687788</v>
      </c>
      <c r="O92" s="227">
        <f t="shared" si="22"/>
        <v>42.099458592340085</v>
      </c>
      <c r="P92" s="149"/>
    </row>
    <row r="93" spans="1:16">
      <c r="A93" s="151" t="str">
        <f>Extra!B5</f>
        <v>25−29</v>
      </c>
      <c r="B93" s="150">
        <v>553</v>
      </c>
      <c r="C93" s="151">
        <v>1611</v>
      </c>
      <c r="D93" s="151">
        <v>6524</v>
      </c>
      <c r="E93" s="151">
        <v>6943</v>
      </c>
      <c r="F93" s="151">
        <f t="shared" si="14"/>
        <v>15078</v>
      </c>
      <c r="G93" s="171">
        <v>183</v>
      </c>
      <c r="H93" s="227">
        <f t="shared" si="15"/>
        <v>3.5378414688759516</v>
      </c>
      <c r="I93" s="227">
        <f t="shared" si="16"/>
        <v>10.30644232614676</v>
      </c>
      <c r="J93" s="227">
        <f t="shared" si="17"/>
        <v>41.737572772055529</v>
      </c>
      <c r="K93" s="227">
        <f t="shared" si="18"/>
        <v>44.418143432921759</v>
      </c>
      <c r="L93" s="250">
        <f t="shared" si="19"/>
        <v>96.462158531124061</v>
      </c>
      <c r="M93" s="227">
        <f t="shared" si="20"/>
        <v>10.684440907282134</v>
      </c>
      <c r="N93" s="227">
        <f t="shared" si="21"/>
        <v>43.26833797585887</v>
      </c>
      <c r="O93" s="227">
        <f t="shared" si="22"/>
        <v>46.047221116858999</v>
      </c>
      <c r="P93" s="149"/>
    </row>
    <row r="94" spans="1:16">
      <c r="A94" s="151" t="str">
        <f>Extra!B6</f>
        <v>30−34</v>
      </c>
      <c r="B94" s="150">
        <v>647</v>
      </c>
      <c r="C94" s="151">
        <v>1353</v>
      </c>
      <c r="D94" s="151">
        <v>6909</v>
      </c>
      <c r="E94" s="151">
        <v>8651</v>
      </c>
      <c r="F94" s="151">
        <f t="shared" si="14"/>
        <v>16913</v>
      </c>
      <c r="G94" s="171">
        <v>151</v>
      </c>
      <c r="H94" s="227">
        <f t="shared" si="15"/>
        <v>3.6845102505694762</v>
      </c>
      <c r="I94" s="227">
        <f t="shared" si="16"/>
        <v>7.7050113895216406</v>
      </c>
      <c r="J94" s="227">
        <f t="shared" si="17"/>
        <v>39.345102505694761</v>
      </c>
      <c r="K94" s="227">
        <f t="shared" si="18"/>
        <v>49.26537585421412</v>
      </c>
      <c r="L94" s="250">
        <f t="shared" si="19"/>
        <v>96.315489749430526</v>
      </c>
      <c r="M94" s="227">
        <f t="shared" si="20"/>
        <v>7.9997634955359791</v>
      </c>
      <c r="N94" s="227">
        <f t="shared" si="21"/>
        <v>40.850233548158222</v>
      </c>
      <c r="O94" s="227">
        <f t="shared" si="22"/>
        <v>51.150002956305798</v>
      </c>
      <c r="P94" s="149"/>
    </row>
    <row r="95" spans="1:16">
      <c r="A95" s="151" t="str">
        <f>Extra!B7</f>
        <v>35−39</v>
      </c>
      <c r="B95" s="150">
        <v>362</v>
      </c>
      <c r="C95" s="151">
        <v>625</v>
      </c>
      <c r="D95" s="151">
        <v>3726</v>
      </c>
      <c r="E95" s="151">
        <v>4945</v>
      </c>
      <c r="F95" s="151">
        <f t="shared" si="14"/>
        <v>9296</v>
      </c>
      <c r="G95" s="171">
        <v>92</v>
      </c>
      <c r="H95" s="227">
        <f t="shared" si="15"/>
        <v>3.7481880306481674</v>
      </c>
      <c r="I95" s="227">
        <f t="shared" si="16"/>
        <v>6.4713191136881338</v>
      </c>
      <c r="J95" s="227">
        <f t="shared" si="17"/>
        <v>38.57941602816318</v>
      </c>
      <c r="K95" s="227">
        <f t="shared" si="18"/>
        <v>51.201076827500515</v>
      </c>
      <c r="L95" s="250">
        <f t="shared" si="19"/>
        <v>96.251811969351834</v>
      </c>
      <c r="M95" s="227">
        <f t="shared" si="20"/>
        <v>6.7233218588640273</v>
      </c>
      <c r="N95" s="227">
        <f t="shared" si="21"/>
        <v>40.081755593803784</v>
      </c>
      <c r="O95" s="227">
        <f t="shared" si="22"/>
        <v>53.19492254733219</v>
      </c>
      <c r="P95" s="149"/>
    </row>
    <row r="96" spans="1:16">
      <c r="A96" s="151" t="str">
        <f>Extra!B8</f>
        <v>40+</v>
      </c>
      <c r="B96" s="150">
        <v>98</v>
      </c>
      <c r="C96" s="151">
        <v>116</v>
      </c>
      <c r="D96" s="151">
        <v>888</v>
      </c>
      <c r="E96" s="151">
        <v>1359</v>
      </c>
      <c r="F96" s="151">
        <f t="shared" si="14"/>
        <v>2363</v>
      </c>
      <c r="G96" s="171">
        <v>55</v>
      </c>
      <c r="H96" s="227">
        <f t="shared" si="15"/>
        <v>3.9821210889882162</v>
      </c>
      <c r="I96" s="227">
        <f t="shared" si="16"/>
        <v>4.7135310849248278</v>
      </c>
      <c r="J96" s="227">
        <f t="shared" si="17"/>
        <v>36.082893132872819</v>
      </c>
      <c r="K96" s="227">
        <f t="shared" si="18"/>
        <v>55.221454693214142</v>
      </c>
      <c r="L96" s="250">
        <f t="shared" si="19"/>
        <v>96.017878911011792</v>
      </c>
      <c r="M96" s="227">
        <f t="shared" si="20"/>
        <v>4.9090139652983495</v>
      </c>
      <c r="N96" s="227">
        <f t="shared" si="21"/>
        <v>37.579348286077021</v>
      </c>
      <c r="O96" s="227">
        <f t="shared" si="22"/>
        <v>57.511637748624636</v>
      </c>
      <c r="P96" s="149"/>
    </row>
    <row r="97" spans="1:16">
      <c r="A97" s="229" t="str">
        <f>Extra!B9</f>
        <v>Ethnic group</v>
      </c>
      <c r="B97" s="229"/>
      <c r="C97" s="229"/>
      <c r="D97" s="229"/>
      <c r="E97" s="229"/>
      <c r="F97" s="229"/>
      <c r="G97" s="229"/>
      <c r="H97" s="230"/>
      <c r="I97" s="230"/>
      <c r="J97" s="230"/>
      <c r="K97" s="230"/>
      <c r="L97" s="447"/>
      <c r="M97" s="230"/>
      <c r="N97" s="230"/>
      <c r="O97" s="230"/>
      <c r="P97" s="446"/>
    </row>
    <row r="98" spans="1:16">
      <c r="A98" s="225" t="str">
        <f>Extra!B10</f>
        <v>Māori</v>
      </c>
      <c r="B98" s="150">
        <v>626</v>
      </c>
      <c r="C98" s="151">
        <v>2054</v>
      </c>
      <c r="D98" s="151">
        <v>6789</v>
      </c>
      <c r="E98" s="151">
        <v>4603</v>
      </c>
      <c r="F98" s="151">
        <f t="shared" ref="F98:F103" si="23">SUM(C98:E98)</f>
        <v>13446</v>
      </c>
      <c r="G98" s="171">
        <v>246</v>
      </c>
      <c r="H98" s="227">
        <f t="shared" ref="H98:H102" si="24">B98/SUM($B98,$F98)*100</f>
        <v>4.448550312677658</v>
      </c>
      <c r="I98" s="227">
        <f t="shared" ref="I98:I102" si="25">C98/SUM($B98,$F98)*100</f>
        <v>14.596361569073338</v>
      </c>
      <c r="J98" s="227">
        <f t="shared" ref="J98:J102" si="26">D98/SUM($B98,$F98)*100</f>
        <v>48.244741330301302</v>
      </c>
      <c r="K98" s="227">
        <f t="shared" ref="K98:K102" si="27">E98/SUM($B98,$F98)*100</f>
        <v>32.710346787947699</v>
      </c>
      <c r="L98" s="250">
        <f t="shared" ref="L98:L102" si="28">F98/SUM($B98,$F98)*100</f>
        <v>95.551449687322346</v>
      </c>
      <c r="M98" s="227">
        <f t="shared" ref="M98:M102" si="29">C98/$F98*100</f>
        <v>15.275918488769893</v>
      </c>
      <c r="N98" s="227">
        <f t="shared" ref="N98:N102" si="30">D98/$F98*100</f>
        <v>50.490852298081215</v>
      </c>
      <c r="O98" s="227">
        <f t="shared" ref="O98:O102" si="31">E98/$F98*100</f>
        <v>34.233229213148888</v>
      </c>
      <c r="P98" s="149"/>
    </row>
    <row r="99" spans="1:16">
      <c r="A99" s="225" t="str">
        <f>Extra!B11</f>
        <v>Pacific</v>
      </c>
      <c r="B99" s="150">
        <v>99</v>
      </c>
      <c r="C99" s="151">
        <v>370</v>
      </c>
      <c r="D99" s="151">
        <v>1447</v>
      </c>
      <c r="E99" s="151">
        <v>4188</v>
      </c>
      <c r="F99" s="151">
        <f t="shared" si="23"/>
        <v>6005</v>
      </c>
      <c r="G99" s="171">
        <v>75</v>
      </c>
      <c r="H99" s="227">
        <f t="shared" si="24"/>
        <v>1.6218872870249017</v>
      </c>
      <c r="I99" s="227">
        <f t="shared" si="25"/>
        <v>6.0615989515072082</v>
      </c>
      <c r="J99" s="227">
        <f t="shared" si="26"/>
        <v>23.705766710353863</v>
      </c>
      <c r="K99" s="227">
        <f t="shared" si="27"/>
        <v>68.610747051114018</v>
      </c>
      <c r="L99" s="250">
        <f t="shared" si="28"/>
        <v>98.378112712975096</v>
      </c>
      <c r="M99" s="227">
        <f t="shared" si="29"/>
        <v>6.1615320566194836</v>
      </c>
      <c r="N99" s="227">
        <f t="shared" si="30"/>
        <v>24.096586178184847</v>
      </c>
      <c r="O99" s="227">
        <f t="shared" si="31"/>
        <v>69.741881765195672</v>
      </c>
      <c r="P99" s="149"/>
    </row>
    <row r="100" spans="1:16">
      <c r="A100" s="225" t="str">
        <f>Extra!B12</f>
        <v>Indian</v>
      </c>
      <c r="B100" s="150">
        <v>16</v>
      </c>
      <c r="C100" s="151">
        <v>86</v>
      </c>
      <c r="D100" s="151">
        <v>822</v>
      </c>
      <c r="E100" s="151">
        <v>1760</v>
      </c>
      <c r="F100" s="151">
        <f t="shared" si="23"/>
        <v>2668</v>
      </c>
      <c r="G100" s="171">
        <v>27</v>
      </c>
      <c r="H100" s="227">
        <f t="shared" si="24"/>
        <v>0.5961251862891207</v>
      </c>
      <c r="I100" s="227">
        <f t="shared" si="25"/>
        <v>3.2041728763040243</v>
      </c>
      <c r="J100" s="227">
        <f t="shared" si="26"/>
        <v>30.625931445603577</v>
      </c>
      <c r="K100" s="227">
        <f t="shared" si="27"/>
        <v>65.573770491803273</v>
      </c>
      <c r="L100" s="250">
        <f t="shared" si="28"/>
        <v>99.403874813710885</v>
      </c>
      <c r="M100" s="227">
        <f t="shared" si="29"/>
        <v>3.2233883058470769</v>
      </c>
      <c r="N100" s="227">
        <f t="shared" si="30"/>
        <v>30.8095952023988</v>
      </c>
      <c r="O100" s="227">
        <f t="shared" si="31"/>
        <v>65.967016491754123</v>
      </c>
      <c r="P100" s="149"/>
    </row>
    <row r="101" spans="1:16">
      <c r="A101" s="225" t="str">
        <f>Extra!B13</f>
        <v>Asian (excl. Indian)</v>
      </c>
      <c r="B101" s="150">
        <v>70</v>
      </c>
      <c r="C101" s="151">
        <v>292</v>
      </c>
      <c r="D101" s="151">
        <v>2399</v>
      </c>
      <c r="E101" s="151">
        <v>3733</v>
      </c>
      <c r="F101" s="151">
        <f t="shared" si="23"/>
        <v>6424</v>
      </c>
      <c r="G101" s="171">
        <v>40</v>
      </c>
      <c r="H101" s="227">
        <f t="shared" ref="H101" si="32">B101/SUM($B101,$F101)*100</f>
        <v>1.0779180782260549</v>
      </c>
      <c r="I101" s="227">
        <f t="shared" ref="I101" si="33">C101/SUM($B101,$F101)*100</f>
        <v>4.4964582691715433</v>
      </c>
      <c r="J101" s="227">
        <f t="shared" ref="J101" si="34">D101/SUM($B101,$F101)*100</f>
        <v>36.941792423775794</v>
      </c>
      <c r="K101" s="227">
        <f t="shared" ref="K101" si="35">E101/SUM($B101,$F101)*100</f>
        <v>57.48383122882661</v>
      </c>
      <c r="L101" s="250">
        <f t="shared" ref="L101" si="36">F101/SUM($B101,$F101)*100</f>
        <v>98.922081921773938</v>
      </c>
      <c r="M101" s="227">
        <f t="shared" si="29"/>
        <v>4.5454545454545459</v>
      </c>
      <c r="N101" s="227">
        <f t="shared" si="30"/>
        <v>37.34433374844334</v>
      </c>
      <c r="O101" s="227">
        <f t="shared" si="31"/>
        <v>58.11021170610212</v>
      </c>
      <c r="P101" s="149"/>
    </row>
    <row r="102" spans="1:16">
      <c r="A102" s="225" t="str">
        <f>Extra!B14</f>
        <v>European or Other</v>
      </c>
      <c r="B102" s="150">
        <v>1155</v>
      </c>
      <c r="C102" s="151">
        <v>2499</v>
      </c>
      <c r="D102" s="151">
        <v>12545</v>
      </c>
      <c r="E102" s="151">
        <v>12959</v>
      </c>
      <c r="F102" s="151">
        <f t="shared" si="23"/>
        <v>28003</v>
      </c>
      <c r="G102" s="171">
        <v>254</v>
      </c>
      <c r="H102" s="227">
        <f t="shared" si="24"/>
        <v>3.961177035461966</v>
      </c>
      <c r="I102" s="227">
        <f t="shared" si="25"/>
        <v>8.5705466767267993</v>
      </c>
      <c r="J102" s="227">
        <f t="shared" si="26"/>
        <v>43.024212908978669</v>
      </c>
      <c r="K102" s="227">
        <f t="shared" si="27"/>
        <v>44.444063378832567</v>
      </c>
      <c r="L102" s="250">
        <f t="shared" si="28"/>
        <v>96.038822964538028</v>
      </c>
      <c r="M102" s="227">
        <f t="shared" si="29"/>
        <v>8.924043852444381</v>
      </c>
      <c r="N102" s="227">
        <f t="shared" si="30"/>
        <v>44.798771560189984</v>
      </c>
      <c r="O102" s="227">
        <f t="shared" si="31"/>
        <v>46.277184587365639</v>
      </c>
      <c r="P102" s="149"/>
    </row>
    <row r="103" spans="1:16">
      <c r="A103" s="168" t="str">
        <f>Extra!B15</f>
        <v>Unknown</v>
      </c>
      <c r="B103" s="150">
        <v>0</v>
      </c>
      <c r="C103" s="151">
        <v>0</v>
      </c>
      <c r="D103" s="151">
        <v>1</v>
      </c>
      <c r="E103" s="151">
        <v>15</v>
      </c>
      <c r="F103" s="151">
        <f t="shared" si="23"/>
        <v>16</v>
      </c>
      <c r="G103" s="171">
        <v>23</v>
      </c>
      <c r="H103" s="281" t="s">
        <v>81</v>
      </c>
      <c r="I103" s="290" t="s">
        <v>81</v>
      </c>
      <c r="J103" s="290" t="s">
        <v>81</v>
      </c>
      <c r="K103" s="290" t="s">
        <v>81</v>
      </c>
      <c r="L103" s="250" t="s">
        <v>81</v>
      </c>
      <c r="M103" s="290" t="s">
        <v>81</v>
      </c>
      <c r="N103" s="290" t="s">
        <v>81</v>
      </c>
      <c r="O103" s="290" t="s">
        <v>81</v>
      </c>
      <c r="P103" s="249"/>
    </row>
    <row r="104" spans="1:16">
      <c r="A104" s="229" t="str">
        <f>Extra!B16</f>
        <v>Deprivation quintile</v>
      </c>
      <c r="B104" s="229"/>
      <c r="C104" s="229"/>
      <c r="D104" s="229"/>
      <c r="E104" s="229"/>
      <c r="F104" s="229"/>
      <c r="G104" s="229"/>
      <c r="H104" s="230"/>
      <c r="I104" s="230"/>
      <c r="J104" s="230"/>
      <c r="K104" s="230"/>
      <c r="L104" s="447"/>
      <c r="M104" s="230"/>
      <c r="N104" s="230"/>
      <c r="O104" s="230"/>
      <c r="P104" s="446"/>
    </row>
    <row r="105" spans="1:16">
      <c r="A105" s="251" t="str">
        <f>Extra!B17</f>
        <v>1 (least deprived)</v>
      </c>
      <c r="B105" s="150">
        <v>231</v>
      </c>
      <c r="C105" s="151">
        <v>562</v>
      </c>
      <c r="D105" s="151">
        <v>2881</v>
      </c>
      <c r="E105" s="151">
        <v>4749</v>
      </c>
      <c r="F105" s="151">
        <f t="shared" ref="F105:F110" si="37">SUM(C105:E105)</f>
        <v>8192</v>
      </c>
      <c r="G105" s="171">
        <v>48</v>
      </c>
      <c r="H105" s="227">
        <f t="shared" ref="H105:H109" si="38">B105/SUM($B105,$F105)*100</f>
        <v>2.7424907990027303</v>
      </c>
      <c r="I105" s="227">
        <f t="shared" ref="I105:I109" si="39">C105/SUM($B105,$F105)*100</f>
        <v>6.6722070521191972</v>
      </c>
      <c r="J105" s="227">
        <f t="shared" ref="J105:J109" si="40">D105/SUM($B105,$F105)*100</f>
        <v>34.20396533301674</v>
      </c>
      <c r="K105" s="227">
        <f t="shared" ref="K105:K109" si="41">E105/SUM($B105,$F105)*100</f>
        <v>56.381336815861324</v>
      </c>
      <c r="L105" s="250">
        <f t="shared" ref="L105:L109" si="42">F105/SUM($B105,$F105)*100</f>
        <v>97.257509200997276</v>
      </c>
      <c r="M105" s="227">
        <f t="shared" ref="M105:M109" si="43">C105/$F105*100</f>
        <v>6.8603515625</v>
      </c>
      <c r="N105" s="227">
        <f t="shared" ref="N105:N109" si="44">D105/$F105*100</f>
        <v>35.16845703125</v>
      </c>
      <c r="O105" s="227">
        <f t="shared" ref="O105:O109" si="45">E105/$F105*100</f>
        <v>57.97119140625</v>
      </c>
      <c r="P105" s="149"/>
    </row>
    <row r="106" spans="1:16">
      <c r="A106" s="251">
        <f>Extra!B18</f>
        <v>2</v>
      </c>
      <c r="B106" s="150">
        <v>311</v>
      </c>
      <c r="C106" s="151">
        <v>638</v>
      </c>
      <c r="D106" s="151">
        <v>3856</v>
      </c>
      <c r="E106" s="151">
        <v>4310</v>
      </c>
      <c r="F106" s="151">
        <f t="shared" si="37"/>
        <v>8804</v>
      </c>
      <c r="G106" s="171">
        <v>56</v>
      </c>
      <c r="H106" s="227">
        <f t="shared" si="38"/>
        <v>3.4119583104772353</v>
      </c>
      <c r="I106" s="227">
        <f t="shared" si="39"/>
        <v>6.9994514536478327</v>
      </c>
      <c r="J106" s="227">
        <f t="shared" si="40"/>
        <v>42.303894679100381</v>
      </c>
      <c r="K106" s="227">
        <f t="shared" si="41"/>
        <v>47.284695556774551</v>
      </c>
      <c r="L106" s="250">
        <f t="shared" si="42"/>
        <v>96.588041689522768</v>
      </c>
      <c r="M106" s="227">
        <f t="shared" si="43"/>
        <v>7.2467060427078591</v>
      </c>
      <c r="N106" s="227">
        <f t="shared" si="44"/>
        <v>43.798273512039984</v>
      </c>
      <c r="O106" s="227">
        <f t="shared" si="45"/>
        <v>48.95502044525216</v>
      </c>
      <c r="P106" s="149"/>
    </row>
    <row r="107" spans="1:16">
      <c r="A107" s="251">
        <f>Extra!B19</f>
        <v>3</v>
      </c>
      <c r="B107" s="150">
        <v>354</v>
      </c>
      <c r="C107" s="151">
        <v>970</v>
      </c>
      <c r="D107" s="151">
        <v>4563</v>
      </c>
      <c r="E107" s="151">
        <v>4593</v>
      </c>
      <c r="F107" s="151">
        <f t="shared" si="37"/>
        <v>10126</v>
      </c>
      <c r="G107" s="171">
        <v>80</v>
      </c>
      <c r="H107" s="227">
        <f t="shared" si="38"/>
        <v>3.3778625954198471</v>
      </c>
      <c r="I107" s="227">
        <f t="shared" si="39"/>
        <v>9.2557251908396942</v>
      </c>
      <c r="J107" s="227">
        <f t="shared" si="40"/>
        <v>43.540076335877863</v>
      </c>
      <c r="K107" s="227">
        <f t="shared" si="41"/>
        <v>43.82633587786259</v>
      </c>
      <c r="L107" s="250">
        <f t="shared" si="42"/>
        <v>96.622137404580158</v>
      </c>
      <c r="M107" s="227">
        <f t="shared" si="43"/>
        <v>9.579300809796564</v>
      </c>
      <c r="N107" s="227">
        <f t="shared" si="44"/>
        <v>45.062216077424452</v>
      </c>
      <c r="O107" s="227">
        <f t="shared" si="45"/>
        <v>45.358483112778984</v>
      </c>
      <c r="P107" s="149"/>
    </row>
    <row r="108" spans="1:16">
      <c r="A108" s="251">
        <f>Extra!B20</f>
        <v>4</v>
      </c>
      <c r="B108" s="150">
        <v>474</v>
      </c>
      <c r="C108" s="151">
        <v>1283</v>
      </c>
      <c r="D108" s="151">
        <v>5775</v>
      </c>
      <c r="E108" s="151">
        <v>5652</v>
      </c>
      <c r="F108" s="151">
        <f t="shared" si="37"/>
        <v>12710</v>
      </c>
      <c r="G108" s="171">
        <v>119</v>
      </c>
      <c r="H108" s="227">
        <f t="shared" si="38"/>
        <v>3.595266990291262</v>
      </c>
      <c r="I108" s="227">
        <f t="shared" si="39"/>
        <v>9.7314927184466029</v>
      </c>
      <c r="J108" s="227">
        <f t="shared" si="40"/>
        <v>43.803094660194176</v>
      </c>
      <c r="K108" s="227">
        <f t="shared" si="41"/>
        <v>42.870145631067963</v>
      </c>
      <c r="L108" s="250">
        <f t="shared" si="42"/>
        <v>96.40473300970875</v>
      </c>
      <c r="M108" s="227">
        <f t="shared" si="43"/>
        <v>10.094413847364279</v>
      </c>
      <c r="N108" s="227">
        <f t="shared" si="44"/>
        <v>45.436664044059796</v>
      </c>
      <c r="O108" s="227">
        <f t="shared" si="45"/>
        <v>44.468922108575924</v>
      </c>
      <c r="P108" s="149"/>
    </row>
    <row r="109" spans="1:16">
      <c r="A109" s="252" t="str">
        <f>Extra!B21</f>
        <v>5 (most deprived)</v>
      </c>
      <c r="B109" s="150">
        <v>457</v>
      </c>
      <c r="C109" s="151">
        <v>1833</v>
      </c>
      <c r="D109" s="151">
        <v>6855</v>
      </c>
      <c r="E109" s="151">
        <v>7921</v>
      </c>
      <c r="F109" s="151">
        <f t="shared" si="37"/>
        <v>16609</v>
      </c>
      <c r="G109" s="171">
        <v>159</v>
      </c>
      <c r="H109" s="227">
        <f t="shared" si="38"/>
        <v>2.6778389780850813</v>
      </c>
      <c r="I109" s="227">
        <f t="shared" si="39"/>
        <v>10.740653931794212</v>
      </c>
      <c r="J109" s="227">
        <f t="shared" si="40"/>
        <v>40.167584671276224</v>
      </c>
      <c r="K109" s="227">
        <f t="shared" si="41"/>
        <v>46.413922418844486</v>
      </c>
      <c r="L109" s="250">
        <f t="shared" si="42"/>
        <v>97.322161021914923</v>
      </c>
      <c r="M109" s="227">
        <f t="shared" si="43"/>
        <v>11.036185200794749</v>
      </c>
      <c r="N109" s="227">
        <f t="shared" si="44"/>
        <v>41.272803901499188</v>
      </c>
      <c r="O109" s="227">
        <f t="shared" si="45"/>
        <v>47.691010897706064</v>
      </c>
      <c r="P109" s="149"/>
    </row>
    <row r="110" spans="1:16">
      <c r="A110" s="231" t="str">
        <f>Extra!B22</f>
        <v>Unknown</v>
      </c>
      <c r="B110" s="168">
        <v>139</v>
      </c>
      <c r="C110" s="168">
        <v>15</v>
      </c>
      <c r="D110" s="168">
        <v>73</v>
      </c>
      <c r="E110" s="168">
        <v>33</v>
      </c>
      <c r="F110" s="168">
        <f t="shared" si="37"/>
        <v>121</v>
      </c>
      <c r="G110" s="172">
        <v>203</v>
      </c>
      <c r="H110" s="253" t="s">
        <v>81</v>
      </c>
      <c r="I110" s="254" t="s">
        <v>81</v>
      </c>
      <c r="J110" s="254" t="s">
        <v>81</v>
      </c>
      <c r="K110" s="254" t="s">
        <v>81</v>
      </c>
      <c r="L110" s="255" t="s">
        <v>81</v>
      </c>
      <c r="M110" s="254" t="s">
        <v>81</v>
      </c>
      <c r="N110" s="254" t="s">
        <v>81</v>
      </c>
      <c r="O110" s="254" t="s">
        <v>81</v>
      </c>
      <c r="P110" s="249"/>
    </row>
    <row r="111" spans="1:16">
      <c r="A111" s="229" t="s">
        <v>30</v>
      </c>
      <c r="B111" s="229"/>
      <c r="C111" s="229"/>
      <c r="D111" s="229"/>
      <c r="E111" s="229"/>
      <c r="F111" s="229"/>
      <c r="G111" s="229"/>
      <c r="H111" s="230"/>
      <c r="I111" s="230"/>
      <c r="J111" s="230"/>
      <c r="K111" s="230"/>
      <c r="L111" s="447"/>
      <c r="M111" s="230"/>
      <c r="N111" s="230"/>
      <c r="O111" s="230"/>
      <c r="P111" s="446"/>
    </row>
    <row r="112" spans="1:16">
      <c r="A112" s="251">
        <v>0</v>
      </c>
      <c r="B112" s="150">
        <v>371</v>
      </c>
      <c r="C112" s="151">
        <v>1454</v>
      </c>
      <c r="D112" s="151">
        <v>9455</v>
      </c>
      <c r="E112" s="151">
        <v>10614</v>
      </c>
      <c r="F112" s="151">
        <f t="shared" ref="F112:F114" si="46">SUM(C112:E112)</f>
        <v>21523</v>
      </c>
      <c r="G112" s="171">
        <v>156</v>
      </c>
      <c r="H112" s="227">
        <f t="shared" ref="H112:H113" si="47">B112/SUM($B112,$F112)*100</f>
        <v>1.6945281812368687</v>
      </c>
      <c r="I112" s="227">
        <f t="shared" ref="I112:I113" si="48">C112/SUM($B112,$F112)*100</f>
        <v>6.6410888827989396</v>
      </c>
      <c r="J112" s="227">
        <f t="shared" ref="J112:J113" si="49">D112/SUM($B112,$F112)*100</f>
        <v>43.185347583812913</v>
      </c>
      <c r="K112" s="227">
        <f t="shared" ref="K112:K113" si="50">E112/SUM($B112,$F112)*100</f>
        <v>48.479035352151271</v>
      </c>
      <c r="L112" s="250">
        <f t="shared" ref="L112:L113" si="51">F112/SUM($B112,$F112)*100</f>
        <v>98.305471818763138</v>
      </c>
      <c r="M112" s="227">
        <f t="shared" ref="M112:M113" si="52">C112/$F112*100</f>
        <v>6.755563815453236</v>
      </c>
      <c r="N112" s="227">
        <f t="shared" ref="N112:N113" si="53">D112/$F112*100</f>
        <v>43.929749570227202</v>
      </c>
      <c r="O112" s="227">
        <f t="shared" ref="O112:O113" si="54">E112/$F112*100</f>
        <v>49.314686614319562</v>
      </c>
      <c r="P112" s="149"/>
    </row>
    <row r="113" spans="1:16">
      <c r="A113" s="405" t="s">
        <v>425</v>
      </c>
      <c r="B113" s="150">
        <v>1591</v>
      </c>
      <c r="C113" s="151">
        <v>3645</v>
      </c>
      <c r="D113" s="151">
        <v>13763</v>
      </c>
      <c r="E113" s="151">
        <v>13978</v>
      </c>
      <c r="F113" s="151">
        <f t="shared" si="46"/>
        <v>31386</v>
      </c>
      <c r="G113" s="171">
        <v>393</v>
      </c>
      <c r="H113" s="227">
        <f t="shared" si="47"/>
        <v>4.824574703581284</v>
      </c>
      <c r="I113" s="227">
        <f t="shared" si="48"/>
        <v>11.053158261818844</v>
      </c>
      <c r="J113" s="227">
        <f t="shared" si="49"/>
        <v>41.73514874003093</v>
      </c>
      <c r="K113" s="227">
        <f t="shared" si="50"/>
        <v>42.387118294568943</v>
      </c>
      <c r="L113" s="250">
        <f t="shared" si="51"/>
        <v>95.175425296418709</v>
      </c>
      <c r="M113" s="227">
        <f t="shared" si="52"/>
        <v>11.61345822978398</v>
      </c>
      <c r="N113" s="227">
        <f t="shared" si="53"/>
        <v>43.850761486012871</v>
      </c>
      <c r="O113" s="227">
        <f t="shared" si="54"/>
        <v>44.535780284203149</v>
      </c>
      <c r="P113" s="149"/>
    </row>
    <row r="114" spans="1:16">
      <c r="A114" s="405" t="s">
        <v>48</v>
      </c>
      <c r="B114" s="150">
        <v>0</v>
      </c>
      <c r="C114" s="151">
        <v>18</v>
      </c>
      <c r="D114" s="151">
        <v>54</v>
      </c>
      <c r="E114" s="151">
        <v>801</v>
      </c>
      <c r="F114" s="151">
        <f t="shared" si="46"/>
        <v>873</v>
      </c>
      <c r="G114" s="171">
        <v>23</v>
      </c>
      <c r="H114" s="282" t="s">
        <v>81</v>
      </c>
      <c r="I114" s="254" t="s">
        <v>81</v>
      </c>
      <c r="J114" s="254" t="s">
        <v>81</v>
      </c>
      <c r="K114" s="254" t="s">
        <v>81</v>
      </c>
      <c r="L114" s="250" t="s">
        <v>81</v>
      </c>
      <c r="M114" s="254" t="s">
        <v>81</v>
      </c>
      <c r="N114" s="254" t="s">
        <v>81</v>
      </c>
      <c r="O114" s="254" t="s">
        <v>81</v>
      </c>
      <c r="P114" s="249"/>
    </row>
    <row r="115" spans="1:16">
      <c r="A115" s="229" t="str">
        <f>Extra!B23</f>
        <v>DHB of residence</v>
      </c>
      <c r="B115" s="229"/>
      <c r="C115" s="229"/>
      <c r="D115" s="229"/>
      <c r="E115" s="229"/>
      <c r="F115" s="229"/>
      <c r="G115" s="229"/>
      <c r="H115" s="230"/>
      <c r="I115" s="230"/>
      <c r="J115" s="230"/>
      <c r="K115" s="230"/>
      <c r="L115" s="447"/>
      <c r="M115" s="230"/>
      <c r="N115" s="230"/>
      <c r="O115" s="230"/>
      <c r="P115" s="446"/>
    </row>
    <row r="116" spans="1:16">
      <c r="A116" s="225" t="str">
        <f>Extra!B24</f>
        <v>Northland</v>
      </c>
      <c r="B116" s="151">
        <v>158</v>
      </c>
      <c r="C116" s="151">
        <v>387</v>
      </c>
      <c r="D116" s="151">
        <v>1483</v>
      </c>
      <c r="E116" s="151">
        <v>45</v>
      </c>
      <c r="F116" s="151">
        <f t="shared" ref="F116:F136" si="55">SUM(C116:E116)</f>
        <v>1915</v>
      </c>
      <c r="G116" s="171">
        <v>30</v>
      </c>
      <c r="H116" s="227">
        <f t="shared" ref="H116:H120" si="56">B116/SUM($B116,$F116)*100</f>
        <v>7.621804148576941</v>
      </c>
      <c r="I116" s="227">
        <f t="shared" ref="I116:I120" si="57">C116/SUM($B116,$F116)*100</f>
        <v>18.668596237337194</v>
      </c>
      <c r="J116" s="227">
        <f t="shared" ref="J116:J120" si="58">D116/SUM($B116,$F116)*100</f>
        <v>71.538832609744333</v>
      </c>
      <c r="K116" s="227">
        <f t="shared" ref="K116:K120" si="59">E116/SUM($B116,$F116)*100</f>
        <v>2.1707670043415339</v>
      </c>
      <c r="L116" s="250">
        <f t="shared" ref="L116:L120" si="60">F116/SUM($B116,$F116)*100</f>
        <v>92.378195851423058</v>
      </c>
      <c r="M116" s="227">
        <f t="shared" ref="M116:M135" si="61">C116/$F116*100</f>
        <v>20.2088772845953</v>
      </c>
      <c r="N116" s="227">
        <f t="shared" ref="N116:N135" si="62">D116/$F116*100</f>
        <v>77.44125326370758</v>
      </c>
      <c r="O116" s="227">
        <f t="shared" ref="O116:O135" si="63">E116/$F116*100</f>
        <v>2.3498694516971277</v>
      </c>
      <c r="P116" s="149"/>
    </row>
    <row r="117" spans="1:16">
      <c r="A117" s="225" t="str">
        <f>Extra!B25</f>
        <v>Waitemata</v>
      </c>
      <c r="B117" s="151">
        <v>197</v>
      </c>
      <c r="C117" s="151">
        <v>231</v>
      </c>
      <c r="D117" s="151">
        <v>6293</v>
      </c>
      <c r="E117" s="151">
        <v>1072</v>
      </c>
      <c r="F117" s="151">
        <f t="shared" si="55"/>
        <v>7596</v>
      </c>
      <c r="G117" s="171">
        <v>61</v>
      </c>
      <c r="H117" s="227">
        <f t="shared" si="56"/>
        <v>2.527909662517644</v>
      </c>
      <c r="I117" s="227">
        <f t="shared" si="57"/>
        <v>2.9641986398049531</v>
      </c>
      <c r="J117" s="227">
        <f t="shared" si="58"/>
        <v>80.751956884383418</v>
      </c>
      <c r="K117" s="227">
        <f t="shared" si="59"/>
        <v>13.755934813293983</v>
      </c>
      <c r="L117" s="250">
        <f t="shared" si="60"/>
        <v>97.472090337482356</v>
      </c>
      <c r="M117" s="227">
        <f t="shared" si="61"/>
        <v>3.0410742496050553</v>
      </c>
      <c r="N117" s="227">
        <f t="shared" si="62"/>
        <v>82.846234860452867</v>
      </c>
      <c r="O117" s="227">
        <f t="shared" si="63"/>
        <v>14.112690889942076</v>
      </c>
      <c r="P117" s="149"/>
    </row>
    <row r="118" spans="1:16">
      <c r="A118" s="225" t="str">
        <f>Extra!B26</f>
        <v>Auckland</v>
      </c>
      <c r="B118" s="151">
        <v>92</v>
      </c>
      <c r="C118" s="151">
        <v>242</v>
      </c>
      <c r="D118" s="151">
        <v>506</v>
      </c>
      <c r="E118" s="151">
        <v>5408</v>
      </c>
      <c r="F118" s="151">
        <f t="shared" si="55"/>
        <v>6156</v>
      </c>
      <c r="G118" s="171">
        <v>50</v>
      </c>
      <c r="H118" s="227">
        <f t="shared" si="56"/>
        <v>1.4724711907810499</v>
      </c>
      <c r="I118" s="227">
        <f t="shared" si="57"/>
        <v>3.873239436619718</v>
      </c>
      <c r="J118" s="227">
        <f t="shared" si="58"/>
        <v>8.0985915492957758</v>
      </c>
      <c r="K118" s="227">
        <f t="shared" si="59"/>
        <v>86.555697823303461</v>
      </c>
      <c r="L118" s="250">
        <f t="shared" si="60"/>
        <v>98.52752880921895</v>
      </c>
      <c r="M118" s="227">
        <f t="shared" si="61"/>
        <v>3.9311241065627027</v>
      </c>
      <c r="N118" s="227">
        <f t="shared" si="62"/>
        <v>8.219623131903834</v>
      </c>
      <c r="O118" s="227">
        <f t="shared" si="63"/>
        <v>87.849252761533464</v>
      </c>
      <c r="P118" s="149"/>
    </row>
    <row r="119" spans="1:16">
      <c r="A119" s="225" t="str">
        <f>Extra!B27</f>
        <v>Counties Manukau</v>
      </c>
      <c r="B119" s="151">
        <v>107</v>
      </c>
      <c r="C119" s="151">
        <v>911</v>
      </c>
      <c r="D119" s="151">
        <v>58</v>
      </c>
      <c r="E119" s="151">
        <v>7132</v>
      </c>
      <c r="F119" s="151">
        <f t="shared" si="55"/>
        <v>8101</v>
      </c>
      <c r="G119" s="171">
        <v>79</v>
      </c>
      <c r="H119" s="227">
        <f t="shared" si="56"/>
        <v>1.3036062378167641</v>
      </c>
      <c r="I119" s="227">
        <f t="shared" si="57"/>
        <v>11.098927875243666</v>
      </c>
      <c r="J119" s="227">
        <f t="shared" si="58"/>
        <v>0.70662768031189083</v>
      </c>
      <c r="K119" s="227">
        <f t="shared" si="59"/>
        <v>86.890838206627691</v>
      </c>
      <c r="L119" s="250">
        <f t="shared" si="60"/>
        <v>98.696393762183234</v>
      </c>
      <c r="M119" s="227">
        <f t="shared" si="61"/>
        <v>11.245525243797063</v>
      </c>
      <c r="N119" s="227">
        <f t="shared" si="62"/>
        <v>0.7159609924700655</v>
      </c>
      <c r="O119" s="227">
        <f t="shared" si="63"/>
        <v>88.03851376373288</v>
      </c>
      <c r="P119" s="149"/>
    </row>
    <row r="120" spans="1:16">
      <c r="A120" s="225" t="str">
        <f>Extra!B28</f>
        <v>Waikato</v>
      </c>
      <c r="B120" s="151">
        <v>209</v>
      </c>
      <c r="C120" s="151">
        <v>1446</v>
      </c>
      <c r="D120" s="151">
        <v>98</v>
      </c>
      <c r="E120" s="151">
        <v>3440</v>
      </c>
      <c r="F120" s="151">
        <f t="shared" si="55"/>
        <v>4984</v>
      </c>
      <c r="G120" s="171">
        <v>70</v>
      </c>
      <c r="H120" s="227">
        <f t="shared" si="56"/>
        <v>4.0246485653764683</v>
      </c>
      <c r="I120" s="227">
        <f t="shared" si="57"/>
        <v>27.84517619872906</v>
      </c>
      <c r="J120" s="227">
        <f t="shared" si="58"/>
        <v>1.8871557866358559</v>
      </c>
      <c r="K120" s="227">
        <f t="shared" si="59"/>
        <v>66.243019449258625</v>
      </c>
      <c r="L120" s="250">
        <f t="shared" si="60"/>
        <v>95.975351434623533</v>
      </c>
      <c r="M120" s="227">
        <f t="shared" si="61"/>
        <v>29.012841091492774</v>
      </c>
      <c r="N120" s="227">
        <f t="shared" si="62"/>
        <v>1.9662921348314606</v>
      </c>
      <c r="O120" s="227">
        <f t="shared" si="63"/>
        <v>69.020866773675763</v>
      </c>
      <c r="P120" s="149"/>
    </row>
    <row r="121" spans="1:16">
      <c r="A121" s="225" t="str">
        <f>Extra!B29</f>
        <v>Lakes</v>
      </c>
      <c r="B121" s="151">
        <v>36</v>
      </c>
      <c r="C121" s="150">
        <v>145</v>
      </c>
      <c r="D121" s="150">
        <v>1162</v>
      </c>
      <c r="E121" s="150">
        <v>35</v>
      </c>
      <c r="F121" s="150">
        <f t="shared" si="55"/>
        <v>1342</v>
      </c>
      <c r="G121" s="171">
        <v>8</v>
      </c>
      <c r="H121" s="227">
        <f t="shared" ref="H121:H135" si="64">B121/SUM($B121,$F121)*100</f>
        <v>2.6124818577648767</v>
      </c>
      <c r="I121" s="227">
        <f t="shared" ref="I121:I135" si="65">C121/SUM($B121,$F121)*100</f>
        <v>10.522496371552975</v>
      </c>
      <c r="J121" s="227">
        <f t="shared" ref="J121:J135" si="66">D121/SUM($B121,$F121)*100</f>
        <v>84.32510885341074</v>
      </c>
      <c r="K121" s="227">
        <f t="shared" ref="K121:K135" si="67">E121/SUM($B121,$F121)*100</f>
        <v>2.5399129172714079</v>
      </c>
      <c r="L121" s="250">
        <f t="shared" ref="L121:L135" si="68">F121/SUM($B121,$F121)*100</f>
        <v>97.387518142235123</v>
      </c>
      <c r="M121" s="227">
        <f t="shared" si="61"/>
        <v>10.804769001490314</v>
      </c>
      <c r="N121" s="227">
        <f t="shared" si="62"/>
        <v>86.587183308494787</v>
      </c>
      <c r="O121" s="227">
        <f t="shared" si="63"/>
        <v>2.608047690014903</v>
      </c>
      <c r="P121" s="149"/>
    </row>
    <row r="122" spans="1:16">
      <c r="A122" s="225" t="str">
        <f>Extra!B30</f>
        <v>Bay of Plenty</v>
      </c>
      <c r="B122" s="151">
        <v>131</v>
      </c>
      <c r="C122" s="150">
        <v>109</v>
      </c>
      <c r="D122" s="150">
        <v>2488</v>
      </c>
      <c r="E122" s="150">
        <v>39</v>
      </c>
      <c r="F122" s="150">
        <f t="shared" si="55"/>
        <v>2636</v>
      </c>
      <c r="G122" s="171">
        <v>24</v>
      </c>
      <c r="H122" s="227">
        <f t="shared" si="64"/>
        <v>4.7343693530899893</v>
      </c>
      <c r="I122" s="227">
        <f t="shared" si="65"/>
        <v>3.9392844235634259</v>
      </c>
      <c r="J122" s="227">
        <f t="shared" si="66"/>
        <v>89.916877484640395</v>
      </c>
      <c r="K122" s="227">
        <f t="shared" si="67"/>
        <v>1.4094687387061799</v>
      </c>
      <c r="L122" s="250">
        <f t="shared" si="68"/>
        <v>95.265630646910012</v>
      </c>
      <c r="M122" s="227">
        <f t="shared" si="61"/>
        <v>4.1350531107739004</v>
      </c>
      <c r="N122" s="227">
        <f t="shared" si="62"/>
        <v>94.38543247344461</v>
      </c>
      <c r="O122" s="227">
        <f t="shared" si="63"/>
        <v>1.479514415781487</v>
      </c>
      <c r="P122" s="149"/>
    </row>
    <row r="123" spans="1:16">
      <c r="A123" s="225" t="str">
        <f>Extra!B31</f>
        <v>Tairawhiti</v>
      </c>
      <c r="B123" s="151">
        <v>33</v>
      </c>
      <c r="C123" s="150">
        <v>27</v>
      </c>
      <c r="D123" s="150">
        <v>625</v>
      </c>
      <c r="E123" s="150">
        <v>7</v>
      </c>
      <c r="F123" s="150">
        <f t="shared" si="55"/>
        <v>659</v>
      </c>
      <c r="G123" s="171">
        <v>2</v>
      </c>
      <c r="H123" s="227">
        <f t="shared" si="64"/>
        <v>4.7687861271676297</v>
      </c>
      <c r="I123" s="227">
        <f t="shared" si="65"/>
        <v>3.901734104046243</v>
      </c>
      <c r="J123" s="227">
        <f t="shared" si="66"/>
        <v>90.317919075144502</v>
      </c>
      <c r="K123" s="227">
        <f t="shared" si="67"/>
        <v>1.0115606936416186</v>
      </c>
      <c r="L123" s="250">
        <f t="shared" si="68"/>
        <v>95.23121387283237</v>
      </c>
      <c r="M123" s="227">
        <f t="shared" si="61"/>
        <v>4.0971168437025796</v>
      </c>
      <c r="N123" s="227">
        <f t="shared" si="62"/>
        <v>94.840667678300449</v>
      </c>
      <c r="O123" s="227">
        <f t="shared" si="63"/>
        <v>1.062215477996965</v>
      </c>
      <c r="P123" s="149"/>
    </row>
    <row r="124" spans="1:16">
      <c r="A124" s="225" t="str">
        <f>Extra!B32</f>
        <v>Hawke's Bay</v>
      </c>
      <c r="B124" s="151">
        <v>72</v>
      </c>
      <c r="C124" s="150">
        <v>33</v>
      </c>
      <c r="D124" s="150">
        <v>1937</v>
      </c>
      <c r="E124" s="150">
        <v>21</v>
      </c>
      <c r="F124" s="150">
        <f t="shared" si="55"/>
        <v>1991</v>
      </c>
      <c r="G124" s="171">
        <v>13</v>
      </c>
      <c r="H124" s="227">
        <f t="shared" si="64"/>
        <v>3.4900630150266601</v>
      </c>
      <c r="I124" s="227">
        <f t="shared" si="65"/>
        <v>1.5996122152205527</v>
      </c>
      <c r="J124" s="227">
        <f t="shared" si="66"/>
        <v>93.892389723703346</v>
      </c>
      <c r="K124" s="227">
        <f t="shared" si="67"/>
        <v>1.0179350460494425</v>
      </c>
      <c r="L124" s="250">
        <f t="shared" si="68"/>
        <v>96.509936984973336</v>
      </c>
      <c r="M124" s="227">
        <f t="shared" si="61"/>
        <v>1.6574585635359116</v>
      </c>
      <c r="N124" s="227">
        <f t="shared" si="62"/>
        <v>97.287795077850319</v>
      </c>
      <c r="O124" s="227">
        <f t="shared" si="63"/>
        <v>1.054746358613762</v>
      </c>
      <c r="P124" s="149"/>
    </row>
    <row r="125" spans="1:16">
      <c r="A125" s="225" t="str">
        <f>Extra!B33</f>
        <v>Taranaki</v>
      </c>
      <c r="B125" s="151">
        <v>54</v>
      </c>
      <c r="C125" s="150">
        <v>134</v>
      </c>
      <c r="D125" s="150">
        <v>1297</v>
      </c>
      <c r="E125" s="150">
        <v>20</v>
      </c>
      <c r="F125" s="150">
        <f t="shared" si="55"/>
        <v>1451</v>
      </c>
      <c r="G125" s="171">
        <v>14</v>
      </c>
      <c r="H125" s="227">
        <f t="shared" si="64"/>
        <v>3.5880398671096345</v>
      </c>
      <c r="I125" s="227">
        <f t="shared" si="65"/>
        <v>8.9036544850498327</v>
      </c>
      <c r="J125" s="227">
        <f t="shared" si="66"/>
        <v>86.179401993355484</v>
      </c>
      <c r="K125" s="227">
        <f t="shared" si="67"/>
        <v>1.3289036544850499</v>
      </c>
      <c r="L125" s="250">
        <f t="shared" si="68"/>
        <v>96.411960132890357</v>
      </c>
      <c r="M125" s="227">
        <f t="shared" si="61"/>
        <v>9.2350103376981387</v>
      </c>
      <c r="N125" s="227">
        <f t="shared" si="62"/>
        <v>89.386629910406612</v>
      </c>
      <c r="O125" s="227">
        <f t="shared" si="63"/>
        <v>1.3783597518952446</v>
      </c>
      <c r="P125" s="149"/>
    </row>
    <row r="126" spans="1:16">
      <c r="A126" s="225" t="str">
        <f>Extra!B34</f>
        <v>MidCentral</v>
      </c>
      <c r="B126" s="151">
        <v>106</v>
      </c>
      <c r="C126" s="150">
        <v>163</v>
      </c>
      <c r="D126" s="150">
        <v>1759</v>
      </c>
      <c r="E126" s="150">
        <v>55</v>
      </c>
      <c r="F126" s="150">
        <f t="shared" si="55"/>
        <v>1977</v>
      </c>
      <c r="G126" s="171">
        <v>9</v>
      </c>
      <c r="H126" s="227">
        <f t="shared" si="64"/>
        <v>5.0888142102736431</v>
      </c>
      <c r="I126" s="227">
        <f t="shared" si="65"/>
        <v>7.8252520403264523</v>
      </c>
      <c r="J126" s="227">
        <f t="shared" si="66"/>
        <v>84.445511281805082</v>
      </c>
      <c r="K126" s="227">
        <f t="shared" si="67"/>
        <v>2.6404224675948154</v>
      </c>
      <c r="L126" s="250">
        <f t="shared" si="68"/>
        <v>94.91118578972636</v>
      </c>
      <c r="M126" s="227">
        <f t="shared" si="61"/>
        <v>8.2448153768335857</v>
      </c>
      <c r="N126" s="227">
        <f t="shared" si="62"/>
        <v>88.973191704602939</v>
      </c>
      <c r="O126" s="227">
        <f t="shared" si="63"/>
        <v>2.7819929185634797</v>
      </c>
      <c r="P126" s="149"/>
    </row>
    <row r="127" spans="1:16">
      <c r="A127" s="225" t="str">
        <f>Extra!B35</f>
        <v>Whanganui</v>
      </c>
      <c r="B127" s="151">
        <v>20</v>
      </c>
      <c r="C127" s="150">
        <v>55</v>
      </c>
      <c r="D127" s="150">
        <v>720</v>
      </c>
      <c r="E127" s="150">
        <v>15</v>
      </c>
      <c r="F127" s="150">
        <f t="shared" si="55"/>
        <v>790</v>
      </c>
      <c r="G127" s="171">
        <v>6</v>
      </c>
      <c r="H127" s="227">
        <f t="shared" si="64"/>
        <v>2.4691358024691357</v>
      </c>
      <c r="I127" s="227">
        <f t="shared" si="65"/>
        <v>6.7901234567901234</v>
      </c>
      <c r="J127" s="227">
        <f t="shared" si="66"/>
        <v>88.888888888888886</v>
      </c>
      <c r="K127" s="227">
        <f t="shared" si="67"/>
        <v>1.8518518518518516</v>
      </c>
      <c r="L127" s="250">
        <f t="shared" si="68"/>
        <v>97.53086419753086</v>
      </c>
      <c r="M127" s="227">
        <f t="shared" si="61"/>
        <v>6.962025316455696</v>
      </c>
      <c r="N127" s="227">
        <f t="shared" si="62"/>
        <v>91.139240506329116</v>
      </c>
      <c r="O127" s="227">
        <f t="shared" si="63"/>
        <v>1.89873417721519</v>
      </c>
      <c r="P127" s="149"/>
    </row>
    <row r="128" spans="1:16">
      <c r="A128" s="225" t="str">
        <f>Extra!B36</f>
        <v>Capital &amp; Coast</v>
      </c>
      <c r="B128" s="151">
        <v>89</v>
      </c>
      <c r="C128" s="150">
        <v>307</v>
      </c>
      <c r="D128" s="150">
        <v>118</v>
      </c>
      <c r="E128" s="150">
        <v>2993</v>
      </c>
      <c r="F128" s="150">
        <f t="shared" si="55"/>
        <v>3418</v>
      </c>
      <c r="G128" s="171">
        <v>18</v>
      </c>
      <c r="H128" s="227">
        <f t="shared" si="64"/>
        <v>2.5377815796977474</v>
      </c>
      <c r="I128" s="227">
        <f t="shared" si="65"/>
        <v>8.7539207299686339</v>
      </c>
      <c r="J128" s="227">
        <f t="shared" si="66"/>
        <v>3.364699173082407</v>
      </c>
      <c r="K128" s="227">
        <f t="shared" si="67"/>
        <v>85.343598517251209</v>
      </c>
      <c r="L128" s="250">
        <f t="shared" si="68"/>
        <v>97.46221842030225</v>
      </c>
      <c r="M128" s="227">
        <f t="shared" si="61"/>
        <v>8.9818607372732586</v>
      </c>
      <c r="N128" s="227">
        <f t="shared" si="62"/>
        <v>3.4523112931538908</v>
      </c>
      <c r="O128" s="227">
        <f t="shared" si="63"/>
        <v>87.565827969572851</v>
      </c>
      <c r="P128" s="149"/>
    </row>
    <row r="129" spans="1:16">
      <c r="A129" s="225" t="str">
        <f>Extra!B37</f>
        <v>Hutt Valley</v>
      </c>
      <c r="B129" s="151">
        <v>51</v>
      </c>
      <c r="C129" s="150">
        <v>3</v>
      </c>
      <c r="D129" s="150">
        <v>1667</v>
      </c>
      <c r="E129" s="150">
        <v>122</v>
      </c>
      <c r="F129" s="150">
        <f t="shared" si="55"/>
        <v>1792</v>
      </c>
      <c r="G129" s="171">
        <v>12</v>
      </c>
      <c r="H129" s="227">
        <f t="shared" si="64"/>
        <v>2.7672273467173087</v>
      </c>
      <c r="I129" s="227">
        <f t="shared" si="65"/>
        <v>0.16277807921866522</v>
      </c>
      <c r="J129" s="227">
        <f t="shared" si="66"/>
        <v>90.450352685838311</v>
      </c>
      <c r="K129" s="227">
        <f t="shared" si="67"/>
        <v>6.6196418882257193</v>
      </c>
      <c r="L129" s="250">
        <f t="shared" si="68"/>
        <v>97.232772653282694</v>
      </c>
      <c r="M129" s="227">
        <f t="shared" si="61"/>
        <v>0.16741071428571427</v>
      </c>
      <c r="N129" s="227">
        <f t="shared" si="62"/>
        <v>93.024553571428569</v>
      </c>
      <c r="O129" s="227">
        <f t="shared" si="63"/>
        <v>6.8080357142857135</v>
      </c>
      <c r="P129" s="149"/>
    </row>
    <row r="130" spans="1:16">
      <c r="A130" s="225" t="str">
        <f>Extra!B38</f>
        <v>Wairarapa</v>
      </c>
      <c r="B130" s="151">
        <v>23</v>
      </c>
      <c r="C130" s="150">
        <v>0</v>
      </c>
      <c r="D130" s="150">
        <v>414</v>
      </c>
      <c r="E130" s="150">
        <v>28</v>
      </c>
      <c r="F130" s="150">
        <f t="shared" si="55"/>
        <v>442</v>
      </c>
      <c r="G130" s="171">
        <v>8</v>
      </c>
      <c r="H130" s="227">
        <f t="shared" si="64"/>
        <v>4.946236559139785</v>
      </c>
      <c r="I130" s="227">
        <f t="shared" si="65"/>
        <v>0</v>
      </c>
      <c r="J130" s="227">
        <f t="shared" si="66"/>
        <v>89.032258064516128</v>
      </c>
      <c r="K130" s="227">
        <f t="shared" si="67"/>
        <v>6.021505376344086</v>
      </c>
      <c r="L130" s="250">
        <f t="shared" si="68"/>
        <v>95.053763440860223</v>
      </c>
      <c r="M130" s="227">
        <f t="shared" si="61"/>
        <v>0</v>
      </c>
      <c r="N130" s="227">
        <f t="shared" si="62"/>
        <v>93.665158371040718</v>
      </c>
      <c r="O130" s="227">
        <f t="shared" si="63"/>
        <v>6.3348416289592757</v>
      </c>
      <c r="P130" s="149"/>
    </row>
    <row r="131" spans="1:16">
      <c r="A131" s="225" t="str">
        <f>Extra!B39</f>
        <v>Nelson Marlborough</v>
      </c>
      <c r="B131" s="151">
        <v>81</v>
      </c>
      <c r="C131" s="150">
        <v>49</v>
      </c>
      <c r="D131" s="150">
        <v>1256</v>
      </c>
      <c r="E131" s="150">
        <v>29</v>
      </c>
      <c r="F131" s="150">
        <f t="shared" si="55"/>
        <v>1334</v>
      </c>
      <c r="G131" s="171">
        <v>5</v>
      </c>
      <c r="H131" s="227">
        <f t="shared" si="64"/>
        <v>5.7243816254416959</v>
      </c>
      <c r="I131" s="227">
        <f t="shared" si="65"/>
        <v>3.4628975265017665</v>
      </c>
      <c r="J131" s="227">
        <f t="shared" si="66"/>
        <v>88.763250883392232</v>
      </c>
      <c r="K131" s="227">
        <f t="shared" si="67"/>
        <v>2.0494699646643109</v>
      </c>
      <c r="L131" s="250">
        <f t="shared" si="68"/>
        <v>94.275618374558306</v>
      </c>
      <c r="M131" s="227">
        <f t="shared" si="61"/>
        <v>3.673163418290855</v>
      </c>
      <c r="N131" s="227">
        <f t="shared" si="62"/>
        <v>94.15292353823088</v>
      </c>
      <c r="O131" s="227">
        <f t="shared" si="63"/>
        <v>2.1739130434782608</v>
      </c>
      <c r="P131" s="149"/>
    </row>
    <row r="132" spans="1:16">
      <c r="A132" s="225" t="str">
        <f>Extra!B40</f>
        <v>West Coast</v>
      </c>
      <c r="B132" s="151">
        <v>21</v>
      </c>
      <c r="C132" s="150">
        <v>16</v>
      </c>
      <c r="D132" s="150">
        <v>272</v>
      </c>
      <c r="E132" s="150">
        <v>38</v>
      </c>
      <c r="F132" s="150">
        <f t="shared" si="55"/>
        <v>326</v>
      </c>
      <c r="G132" s="171">
        <v>3</v>
      </c>
      <c r="H132" s="227">
        <f t="shared" si="64"/>
        <v>6.0518731988472618</v>
      </c>
      <c r="I132" s="227">
        <f t="shared" si="65"/>
        <v>4.6109510086455332</v>
      </c>
      <c r="J132" s="227">
        <f t="shared" si="66"/>
        <v>78.38616714697406</v>
      </c>
      <c r="K132" s="227">
        <f t="shared" si="67"/>
        <v>10.951008645533141</v>
      </c>
      <c r="L132" s="250">
        <f t="shared" si="68"/>
        <v>93.948126801152739</v>
      </c>
      <c r="M132" s="227">
        <f t="shared" si="61"/>
        <v>4.9079754601226995</v>
      </c>
      <c r="N132" s="227">
        <f t="shared" si="62"/>
        <v>83.435582822085891</v>
      </c>
      <c r="O132" s="227">
        <f t="shared" si="63"/>
        <v>11.656441717791409</v>
      </c>
      <c r="P132" s="149"/>
    </row>
    <row r="133" spans="1:16">
      <c r="A133" s="225" t="str">
        <f>Extra!B41</f>
        <v>Canterbury</v>
      </c>
      <c r="B133" s="151">
        <v>236</v>
      </c>
      <c r="C133" s="150">
        <v>649</v>
      </c>
      <c r="D133" s="150">
        <v>12</v>
      </c>
      <c r="E133" s="150">
        <v>5079</v>
      </c>
      <c r="F133" s="150">
        <f t="shared" si="55"/>
        <v>5740</v>
      </c>
      <c r="G133" s="171">
        <v>26</v>
      </c>
      <c r="H133" s="227">
        <f t="shared" si="64"/>
        <v>3.9491298527443104</v>
      </c>
      <c r="I133" s="227">
        <f t="shared" si="65"/>
        <v>10.860107095046855</v>
      </c>
      <c r="J133" s="227">
        <f t="shared" si="66"/>
        <v>0.20080321285140559</v>
      </c>
      <c r="K133" s="227">
        <f t="shared" si="67"/>
        <v>84.989959839357425</v>
      </c>
      <c r="L133" s="250">
        <f t="shared" si="68"/>
        <v>96.050870147255679</v>
      </c>
      <c r="M133" s="227">
        <f t="shared" si="61"/>
        <v>11.306620209059233</v>
      </c>
      <c r="N133" s="227">
        <f t="shared" si="62"/>
        <v>0.20905923344947736</v>
      </c>
      <c r="O133" s="227">
        <f t="shared" si="63"/>
        <v>88.484320557491287</v>
      </c>
      <c r="P133" s="149"/>
    </row>
    <row r="134" spans="1:16">
      <c r="A134" s="225" t="str">
        <f>Extra!B42</f>
        <v>South Canterbury</v>
      </c>
      <c r="B134" s="151">
        <v>17</v>
      </c>
      <c r="C134" s="150">
        <v>2</v>
      </c>
      <c r="D134" s="150">
        <v>610</v>
      </c>
      <c r="E134" s="150">
        <v>19</v>
      </c>
      <c r="F134" s="150">
        <f t="shared" si="55"/>
        <v>631</v>
      </c>
      <c r="G134" s="171">
        <v>5</v>
      </c>
      <c r="H134" s="227">
        <f t="shared" si="64"/>
        <v>2.6234567901234565</v>
      </c>
      <c r="I134" s="227">
        <f t="shared" si="65"/>
        <v>0.30864197530864196</v>
      </c>
      <c r="J134" s="227">
        <f t="shared" si="66"/>
        <v>94.135802469135797</v>
      </c>
      <c r="K134" s="227">
        <f t="shared" si="67"/>
        <v>2.9320987654320985</v>
      </c>
      <c r="L134" s="250">
        <f t="shared" si="68"/>
        <v>97.376543209876544</v>
      </c>
      <c r="M134" s="227">
        <f t="shared" si="61"/>
        <v>0.31695721077654515</v>
      </c>
      <c r="N134" s="227">
        <f t="shared" si="62"/>
        <v>96.671949286846271</v>
      </c>
      <c r="O134" s="227">
        <f t="shared" si="63"/>
        <v>3.0110935023771792</v>
      </c>
      <c r="P134" s="149"/>
    </row>
    <row r="135" spans="1:16">
      <c r="A135" s="225" t="str">
        <f>Extra!B43</f>
        <v>Southern</v>
      </c>
      <c r="B135" s="151">
        <v>95</v>
      </c>
      <c r="C135" s="150">
        <v>379</v>
      </c>
      <c r="D135" s="150">
        <v>1163</v>
      </c>
      <c r="E135" s="150">
        <v>1637</v>
      </c>
      <c r="F135" s="150">
        <f t="shared" si="55"/>
        <v>3179</v>
      </c>
      <c r="G135" s="171">
        <v>19</v>
      </c>
      <c r="H135" s="227">
        <f t="shared" si="64"/>
        <v>2.9016493585827736</v>
      </c>
      <c r="I135" s="227">
        <f t="shared" si="65"/>
        <v>11.576053756872327</v>
      </c>
      <c r="J135" s="227">
        <f t="shared" si="66"/>
        <v>35.5222968845449</v>
      </c>
      <c r="K135" s="227">
        <f t="shared" si="67"/>
        <v>50</v>
      </c>
      <c r="L135" s="250">
        <f t="shared" si="68"/>
        <v>97.098350641417227</v>
      </c>
      <c r="M135" s="227">
        <f t="shared" si="61"/>
        <v>11.921988046555521</v>
      </c>
      <c r="N135" s="227">
        <f t="shared" si="62"/>
        <v>36.583831393519972</v>
      </c>
      <c r="O135" s="227">
        <f t="shared" si="63"/>
        <v>51.494180559924509</v>
      </c>
      <c r="P135" s="149"/>
    </row>
    <row r="136" spans="1:16">
      <c r="A136" s="231" t="str">
        <f>Extra!B44</f>
        <v>Unknown</v>
      </c>
      <c r="B136" s="168">
        <v>138</v>
      </c>
      <c r="C136" s="168">
        <v>13</v>
      </c>
      <c r="D136" s="168">
        <v>65</v>
      </c>
      <c r="E136" s="168">
        <v>24</v>
      </c>
      <c r="F136" s="168">
        <f t="shared" si="55"/>
        <v>102</v>
      </c>
      <c r="G136" s="172">
        <v>203</v>
      </c>
      <c r="H136" s="282" t="s">
        <v>81</v>
      </c>
      <c r="I136" s="254" t="s">
        <v>81</v>
      </c>
      <c r="J136" s="254" t="s">
        <v>81</v>
      </c>
      <c r="K136" s="254" t="s">
        <v>81</v>
      </c>
      <c r="L136" s="255" t="s">
        <v>81</v>
      </c>
      <c r="M136" s="254" t="s">
        <v>81</v>
      </c>
      <c r="N136" s="254" t="s">
        <v>81</v>
      </c>
      <c r="O136" s="254" t="s">
        <v>81</v>
      </c>
      <c r="P136" s="249"/>
    </row>
    <row r="137" spans="1:16">
      <c r="A137" s="104" t="s">
        <v>390</v>
      </c>
      <c r="B137" s="151"/>
      <c r="C137" s="151"/>
      <c r="D137" s="151"/>
      <c r="E137" s="151"/>
      <c r="F137" s="151"/>
      <c r="G137" s="151"/>
      <c r="H137" s="426"/>
      <c r="I137" s="249"/>
      <c r="J137" s="249"/>
      <c r="K137" s="249"/>
      <c r="L137" s="249"/>
    </row>
    <row r="140" spans="1:16" s="40" customFormat="1" ht="15" customHeight="1">
      <c r="A140" s="91" t="str">
        <f>Contents!B48</f>
        <v>Table 40: Number and percentage of home births, by DHB of residence, 2010–2014</v>
      </c>
    </row>
    <row r="141" spans="1:16">
      <c r="A141" s="500" t="s">
        <v>220</v>
      </c>
      <c r="B141" s="502" t="s">
        <v>222</v>
      </c>
      <c r="C141" s="502"/>
      <c r="D141" s="502"/>
      <c r="E141" s="502"/>
      <c r="F141" s="503"/>
      <c r="G141" s="504" t="s">
        <v>223</v>
      </c>
      <c r="H141" s="502"/>
      <c r="I141" s="502"/>
      <c r="J141" s="502"/>
      <c r="K141" s="503"/>
      <c r="L141" s="502" t="s">
        <v>25</v>
      </c>
      <c r="M141" s="502"/>
      <c r="N141" s="502"/>
      <c r="O141" s="502"/>
      <c r="P141" s="502"/>
    </row>
    <row r="142" spans="1:16">
      <c r="A142" s="501"/>
      <c r="B142" s="310">
        <f>Extra!O3</f>
        <v>2010</v>
      </c>
      <c r="C142" s="310">
        <f>Extra!P3</f>
        <v>2011</v>
      </c>
      <c r="D142" s="310">
        <f>Extra!Q3</f>
        <v>2012</v>
      </c>
      <c r="E142" s="310">
        <f>Extra!R3</f>
        <v>2013</v>
      </c>
      <c r="F142" s="311">
        <f>Extra!S3</f>
        <v>2014</v>
      </c>
      <c r="G142" s="312">
        <f>B142</f>
        <v>2010</v>
      </c>
      <c r="H142" s="310">
        <f t="shared" ref="H142:P142" si="69">C142</f>
        <v>2011</v>
      </c>
      <c r="I142" s="310">
        <f t="shared" si="69"/>
        <v>2012</v>
      </c>
      <c r="J142" s="310">
        <f t="shared" si="69"/>
        <v>2013</v>
      </c>
      <c r="K142" s="311">
        <f t="shared" si="69"/>
        <v>2014</v>
      </c>
      <c r="L142" s="310">
        <f t="shared" si="69"/>
        <v>2010</v>
      </c>
      <c r="M142" s="310">
        <f t="shared" si="69"/>
        <v>2011</v>
      </c>
      <c r="N142" s="310">
        <f t="shared" si="69"/>
        <v>2012</v>
      </c>
      <c r="O142" s="310">
        <f t="shared" si="69"/>
        <v>2013</v>
      </c>
      <c r="P142" s="310">
        <f t="shared" si="69"/>
        <v>2014</v>
      </c>
    </row>
    <row r="143" spans="1:16">
      <c r="A143" s="225" t="s">
        <v>61</v>
      </c>
      <c r="B143" s="151">
        <v>185</v>
      </c>
      <c r="C143" s="151">
        <v>144</v>
      </c>
      <c r="D143" s="151">
        <v>167</v>
      </c>
      <c r="E143" s="151">
        <v>142</v>
      </c>
      <c r="F143" s="171">
        <v>158</v>
      </c>
      <c r="G143" s="244">
        <f>B143/L143*100</f>
        <v>7.6257213520197862</v>
      </c>
      <c r="H143" s="245">
        <f t="shared" ref="H143:K158" si="70">C143/M143*100</f>
        <v>6.3829787234042552</v>
      </c>
      <c r="I143" s="245">
        <f t="shared" si="70"/>
        <v>7.4090505767524402</v>
      </c>
      <c r="J143" s="245">
        <f t="shared" si="70"/>
        <v>6.7748091603053435</v>
      </c>
      <c r="K143" s="246">
        <f t="shared" si="70"/>
        <v>7.621804148576941</v>
      </c>
      <c r="L143" s="225">
        <v>2426</v>
      </c>
      <c r="M143" s="225">
        <v>2256</v>
      </c>
      <c r="N143" s="225">
        <v>2254</v>
      </c>
      <c r="O143" s="225">
        <v>2096</v>
      </c>
      <c r="P143" s="225">
        <v>2073</v>
      </c>
    </row>
    <row r="144" spans="1:16">
      <c r="A144" s="225" t="s">
        <v>62</v>
      </c>
      <c r="B144" s="151">
        <v>186</v>
      </c>
      <c r="C144" s="151">
        <v>191</v>
      </c>
      <c r="D144" s="151">
        <v>218</v>
      </c>
      <c r="E144" s="151">
        <v>199</v>
      </c>
      <c r="F144" s="171">
        <v>197</v>
      </c>
      <c r="G144" s="244">
        <f t="shared" ref="G144:K162" si="71">B144/L144*100</f>
        <v>2.3694267515923566</v>
      </c>
      <c r="H144" s="245">
        <f t="shared" si="70"/>
        <v>2.4455825864276566</v>
      </c>
      <c r="I144" s="245">
        <f t="shared" si="70"/>
        <v>2.7563535213048427</v>
      </c>
      <c r="J144" s="245">
        <f t="shared" si="70"/>
        <v>2.6166995397764627</v>
      </c>
      <c r="K144" s="246">
        <f t="shared" si="70"/>
        <v>2.527909662517644</v>
      </c>
      <c r="L144" s="225">
        <v>7850</v>
      </c>
      <c r="M144" s="225">
        <v>7810</v>
      </c>
      <c r="N144" s="225">
        <v>7909</v>
      </c>
      <c r="O144" s="225">
        <v>7605</v>
      </c>
      <c r="P144" s="225">
        <v>7793</v>
      </c>
    </row>
    <row r="145" spans="1:16">
      <c r="A145" s="225" t="s">
        <v>63</v>
      </c>
      <c r="B145" s="151">
        <v>103</v>
      </c>
      <c r="C145" s="151">
        <v>115</v>
      </c>
      <c r="D145" s="151">
        <v>93</v>
      </c>
      <c r="E145" s="151">
        <v>92</v>
      </c>
      <c r="F145" s="171">
        <v>92</v>
      </c>
      <c r="G145" s="244">
        <f t="shared" si="71"/>
        <v>1.5437649880095923</v>
      </c>
      <c r="H145" s="245">
        <f t="shared" si="70"/>
        <v>1.7771596352959356</v>
      </c>
      <c r="I145" s="245">
        <f t="shared" si="70"/>
        <v>1.3980757666867107</v>
      </c>
      <c r="J145" s="245">
        <f t="shared" si="70"/>
        <v>1.4853083629318695</v>
      </c>
      <c r="K145" s="246">
        <f t="shared" si="70"/>
        <v>1.4724711907810499</v>
      </c>
      <c r="L145" s="225">
        <v>6672</v>
      </c>
      <c r="M145" s="225">
        <v>6471</v>
      </c>
      <c r="N145" s="225">
        <v>6652</v>
      </c>
      <c r="O145" s="225">
        <v>6194</v>
      </c>
      <c r="P145" s="225">
        <v>6248</v>
      </c>
    </row>
    <row r="146" spans="1:16">
      <c r="A146" s="225" t="s">
        <v>64</v>
      </c>
      <c r="B146" s="151">
        <v>93</v>
      </c>
      <c r="C146" s="151">
        <v>106</v>
      </c>
      <c r="D146" s="151">
        <v>77</v>
      </c>
      <c r="E146" s="151">
        <v>89</v>
      </c>
      <c r="F146" s="171">
        <v>107</v>
      </c>
      <c r="G146" s="244">
        <f t="shared" si="71"/>
        <v>1.0845481049562682</v>
      </c>
      <c r="H146" s="245">
        <f t="shared" si="70"/>
        <v>1.2269938650306749</v>
      </c>
      <c r="I146" s="245">
        <f t="shared" si="70"/>
        <v>0.88791512915129145</v>
      </c>
      <c r="J146" s="245">
        <f t="shared" si="70"/>
        <v>1.09822309970385</v>
      </c>
      <c r="K146" s="246">
        <f t="shared" si="70"/>
        <v>1.3036062378167641</v>
      </c>
      <c r="L146" s="225">
        <v>8575</v>
      </c>
      <c r="M146" s="225">
        <v>8639</v>
      </c>
      <c r="N146" s="225">
        <v>8672</v>
      </c>
      <c r="O146" s="225">
        <v>8104</v>
      </c>
      <c r="P146" s="225">
        <v>8208</v>
      </c>
    </row>
    <row r="147" spans="1:16">
      <c r="A147" s="225" t="s">
        <v>65</v>
      </c>
      <c r="B147" s="151">
        <v>187</v>
      </c>
      <c r="C147" s="151">
        <v>193</v>
      </c>
      <c r="D147" s="151">
        <v>186</v>
      </c>
      <c r="E147" s="151">
        <v>194</v>
      </c>
      <c r="F147" s="171">
        <v>209</v>
      </c>
      <c r="G147" s="244">
        <f t="shared" si="71"/>
        <v>3.3913674283641644</v>
      </c>
      <c r="H147" s="245">
        <f t="shared" si="70"/>
        <v>3.6250939143501122</v>
      </c>
      <c r="I147" s="245">
        <f t="shared" si="70"/>
        <v>3.4450824226708652</v>
      </c>
      <c r="J147" s="245">
        <f t="shared" si="70"/>
        <v>3.8121438396541558</v>
      </c>
      <c r="K147" s="246">
        <f t="shared" si="70"/>
        <v>4.0246485653764683</v>
      </c>
      <c r="L147" s="225">
        <v>5514</v>
      </c>
      <c r="M147" s="225">
        <v>5324</v>
      </c>
      <c r="N147" s="225">
        <v>5399</v>
      </c>
      <c r="O147" s="225">
        <v>5089</v>
      </c>
      <c r="P147" s="225">
        <v>5193</v>
      </c>
    </row>
    <row r="148" spans="1:16">
      <c r="A148" s="225" t="s">
        <v>66</v>
      </c>
      <c r="B148" s="151">
        <v>48</v>
      </c>
      <c r="C148" s="151">
        <v>48</v>
      </c>
      <c r="D148" s="151">
        <v>49</v>
      </c>
      <c r="E148" s="151">
        <v>44</v>
      </c>
      <c r="F148" s="171">
        <v>36</v>
      </c>
      <c r="G148" s="244">
        <f t="shared" si="71"/>
        <v>2.9981261711430358</v>
      </c>
      <c r="H148" s="245">
        <f t="shared" si="70"/>
        <v>3.0514939605848697</v>
      </c>
      <c r="I148" s="245">
        <f t="shared" si="70"/>
        <v>3.1715210355987051</v>
      </c>
      <c r="J148" s="245">
        <f t="shared" si="70"/>
        <v>3.1294452347083923</v>
      </c>
      <c r="K148" s="246">
        <f t="shared" si="70"/>
        <v>2.6124818577648767</v>
      </c>
      <c r="L148" s="225">
        <v>1601</v>
      </c>
      <c r="M148" s="225">
        <v>1573</v>
      </c>
      <c r="N148" s="225">
        <v>1545</v>
      </c>
      <c r="O148" s="225">
        <v>1406</v>
      </c>
      <c r="P148" s="225">
        <v>1378</v>
      </c>
    </row>
    <row r="149" spans="1:16">
      <c r="A149" s="225" t="s">
        <v>67</v>
      </c>
      <c r="B149" s="151">
        <v>141</v>
      </c>
      <c r="C149" s="151">
        <v>141</v>
      </c>
      <c r="D149" s="151">
        <v>126</v>
      </c>
      <c r="E149" s="151">
        <v>153</v>
      </c>
      <c r="F149" s="171">
        <v>131</v>
      </c>
      <c r="G149" s="244">
        <f t="shared" si="71"/>
        <v>4.7125668449197864</v>
      </c>
      <c r="H149" s="245">
        <f t="shared" si="70"/>
        <v>4.9788135593220337</v>
      </c>
      <c r="I149" s="245">
        <f t="shared" si="70"/>
        <v>4.3047488896481036</v>
      </c>
      <c r="J149" s="245">
        <f t="shared" si="70"/>
        <v>5.5941499085923221</v>
      </c>
      <c r="K149" s="246">
        <f t="shared" si="70"/>
        <v>4.7343693530899893</v>
      </c>
      <c r="L149" s="225">
        <v>2992</v>
      </c>
      <c r="M149" s="225">
        <v>2832</v>
      </c>
      <c r="N149" s="225">
        <v>2927</v>
      </c>
      <c r="O149" s="225">
        <v>2735</v>
      </c>
      <c r="P149" s="225">
        <v>2767</v>
      </c>
    </row>
    <row r="150" spans="1:16">
      <c r="A150" s="225" t="s">
        <v>68</v>
      </c>
      <c r="B150" s="151">
        <v>31</v>
      </c>
      <c r="C150" s="151">
        <v>27</v>
      </c>
      <c r="D150" s="151">
        <v>28</v>
      </c>
      <c r="E150" s="151">
        <v>30</v>
      </c>
      <c r="F150" s="171">
        <v>33</v>
      </c>
      <c r="G150" s="244">
        <f t="shared" si="71"/>
        <v>4.0789473684210531</v>
      </c>
      <c r="H150" s="245">
        <f t="shared" si="70"/>
        <v>3.6834924965893587</v>
      </c>
      <c r="I150" s="245">
        <f t="shared" si="70"/>
        <v>3.8727524204702628</v>
      </c>
      <c r="J150" s="245">
        <f t="shared" si="70"/>
        <v>4.2735042735042734</v>
      </c>
      <c r="K150" s="246">
        <f t="shared" si="70"/>
        <v>4.7687861271676297</v>
      </c>
      <c r="L150" s="225">
        <v>760</v>
      </c>
      <c r="M150" s="225">
        <v>733</v>
      </c>
      <c r="N150" s="225">
        <v>723</v>
      </c>
      <c r="O150" s="225">
        <v>702</v>
      </c>
      <c r="P150" s="225">
        <v>692</v>
      </c>
    </row>
    <row r="151" spans="1:16">
      <c r="A151" s="225" t="s">
        <v>69</v>
      </c>
      <c r="B151" s="151">
        <v>40</v>
      </c>
      <c r="C151" s="151">
        <v>56</v>
      </c>
      <c r="D151" s="151">
        <v>45</v>
      </c>
      <c r="E151" s="151">
        <v>58</v>
      </c>
      <c r="F151" s="171">
        <v>72</v>
      </c>
      <c r="G151" s="244">
        <f t="shared" si="71"/>
        <v>1.7130620985010707</v>
      </c>
      <c r="H151" s="245">
        <f t="shared" si="70"/>
        <v>2.5</v>
      </c>
      <c r="I151" s="245">
        <f t="shared" si="70"/>
        <v>2</v>
      </c>
      <c r="J151" s="245">
        <f t="shared" si="70"/>
        <v>2.7140851661207299</v>
      </c>
      <c r="K151" s="246">
        <f t="shared" si="70"/>
        <v>3.4900630150266601</v>
      </c>
      <c r="L151" s="225">
        <v>2335</v>
      </c>
      <c r="M151" s="225">
        <v>2240</v>
      </c>
      <c r="N151" s="225">
        <v>2250</v>
      </c>
      <c r="O151" s="225">
        <v>2137</v>
      </c>
      <c r="P151" s="225">
        <v>2063</v>
      </c>
    </row>
    <row r="152" spans="1:16">
      <c r="A152" s="225" t="s">
        <v>70</v>
      </c>
      <c r="B152" s="151">
        <v>67</v>
      </c>
      <c r="C152" s="151">
        <v>51</v>
      </c>
      <c r="D152" s="151">
        <v>42</v>
      </c>
      <c r="E152" s="151">
        <v>51</v>
      </c>
      <c r="F152" s="171">
        <v>54</v>
      </c>
      <c r="G152" s="244">
        <f t="shared" si="71"/>
        <v>4.2271293375394325</v>
      </c>
      <c r="H152" s="245">
        <f t="shared" si="70"/>
        <v>3.2924467398321502</v>
      </c>
      <c r="I152" s="245">
        <f t="shared" si="70"/>
        <v>2.7096774193548385</v>
      </c>
      <c r="J152" s="245">
        <f t="shared" si="70"/>
        <v>3.3909574468085104</v>
      </c>
      <c r="K152" s="246">
        <f t="shared" si="70"/>
        <v>3.5880398671096345</v>
      </c>
      <c r="L152" s="225">
        <v>1585</v>
      </c>
      <c r="M152" s="225">
        <v>1549</v>
      </c>
      <c r="N152" s="225">
        <v>1550</v>
      </c>
      <c r="O152" s="225">
        <v>1504</v>
      </c>
      <c r="P152" s="225">
        <v>1505</v>
      </c>
    </row>
    <row r="153" spans="1:16">
      <c r="A153" s="225" t="s">
        <v>71</v>
      </c>
      <c r="B153" s="151">
        <v>102</v>
      </c>
      <c r="C153" s="151">
        <v>112</v>
      </c>
      <c r="D153" s="151">
        <v>104</v>
      </c>
      <c r="E153" s="151">
        <v>94</v>
      </c>
      <c r="F153" s="171">
        <v>106</v>
      </c>
      <c r="G153" s="244">
        <f t="shared" si="71"/>
        <v>4.3889845094664368</v>
      </c>
      <c r="H153" s="245">
        <f t="shared" si="70"/>
        <v>4.8993875765529307</v>
      </c>
      <c r="I153" s="245">
        <f t="shared" si="70"/>
        <v>4.8643592142188963</v>
      </c>
      <c r="J153" s="245">
        <f t="shared" si="70"/>
        <v>4.4655581947743466</v>
      </c>
      <c r="K153" s="246">
        <f t="shared" si="70"/>
        <v>5.0888142102736431</v>
      </c>
      <c r="L153" s="225">
        <v>2324</v>
      </c>
      <c r="M153" s="225">
        <v>2286</v>
      </c>
      <c r="N153" s="225">
        <v>2138</v>
      </c>
      <c r="O153" s="225">
        <v>2105</v>
      </c>
      <c r="P153" s="225">
        <v>2083</v>
      </c>
    </row>
    <row r="154" spans="1:16">
      <c r="A154" s="225" t="s">
        <v>72</v>
      </c>
      <c r="B154" s="151">
        <v>9</v>
      </c>
      <c r="C154" s="151">
        <v>23</v>
      </c>
      <c r="D154" s="151">
        <v>30</v>
      </c>
      <c r="E154" s="151">
        <v>21</v>
      </c>
      <c r="F154" s="171">
        <v>20</v>
      </c>
      <c r="G154" s="244">
        <f t="shared" si="71"/>
        <v>1.048951048951049</v>
      </c>
      <c r="H154" s="245">
        <f t="shared" si="70"/>
        <v>2.7946537059538272</v>
      </c>
      <c r="I154" s="245">
        <f t="shared" si="70"/>
        <v>3.4682080924855487</v>
      </c>
      <c r="J154" s="245">
        <f t="shared" si="70"/>
        <v>2.5766871165644174</v>
      </c>
      <c r="K154" s="246">
        <f t="shared" si="70"/>
        <v>2.4691358024691357</v>
      </c>
      <c r="L154" s="225">
        <v>858</v>
      </c>
      <c r="M154" s="225">
        <v>823</v>
      </c>
      <c r="N154" s="225">
        <v>865</v>
      </c>
      <c r="O154" s="225">
        <v>815</v>
      </c>
      <c r="P154" s="225">
        <v>810</v>
      </c>
    </row>
    <row r="155" spans="1:16">
      <c r="A155" s="225" t="s">
        <v>73</v>
      </c>
      <c r="B155" s="151">
        <v>136</v>
      </c>
      <c r="C155" s="151">
        <v>125</v>
      </c>
      <c r="D155" s="151">
        <v>133</v>
      </c>
      <c r="E155" s="151">
        <v>145</v>
      </c>
      <c r="F155" s="171">
        <v>89</v>
      </c>
      <c r="G155" s="244">
        <f t="shared" si="71"/>
        <v>3.4456549277932611</v>
      </c>
      <c r="H155" s="245">
        <f t="shared" si="70"/>
        <v>3.259452411994785</v>
      </c>
      <c r="I155" s="245">
        <f t="shared" si="70"/>
        <v>3.4509600415153088</v>
      </c>
      <c r="J155" s="245">
        <f t="shared" si="70"/>
        <v>4.009955752212389</v>
      </c>
      <c r="K155" s="246">
        <f t="shared" si="70"/>
        <v>2.5377815796977474</v>
      </c>
      <c r="L155" s="225">
        <v>3947</v>
      </c>
      <c r="M155" s="225">
        <v>3835</v>
      </c>
      <c r="N155" s="225">
        <v>3854</v>
      </c>
      <c r="O155" s="225">
        <v>3616</v>
      </c>
      <c r="P155" s="225">
        <v>3507</v>
      </c>
    </row>
    <row r="156" spans="1:16">
      <c r="A156" s="225" t="s">
        <v>74</v>
      </c>
      <c r="B156" s="151">
        <v>54</v>
      </c>
      <c r="C156" s="151">
        <v>60</v>
      </c>
      <c r="D156" s="151">
        <v>47</v>
      </c>
      <c r="E156" s="151">
        <v>59</v>
      </c>
      <c r="F156" s="171">
        <v>51</v>
      </c>
      <c r="G156" s="244">
        <f t="shared" si="71"/>
        <v>2.526906878802059</v>
      </c>
      <c r="H156" s="245">
        <f t="shared" si="70"/>
        <v>2.9455081001472752</v>
      </c>
      <c r="I156" s="245">
        <f t="shared" si="70"/>
        <v>2.3570712136409226</v>
      </c>
      <c r="J156" s="245">
        <f t="shared" si="70"/>
        <v>3.1019978969505786</v>
      </c>
      <c r="K156" s="246">
        <f t="shared" si="70"/>
        <v>2.7672273467173087</v>
      </c>
      <c r="L156" s="225">
        <v>2137</v>
      </c>
      <c r="M156" s="225">
        <v>2037</v>
      </c>
      <c r="N156" s="225">
        <v>1994</v>
      </c>
      <c r="O156" s="225">
        <v>1902</v>
      </c>
      <c r="P156" s="225">
        <v>1843</v>
      </c>
    </row>
    <row r="157" spans="1:16">
      <c r="A157" s="225" t="s">
        <v>75</v>
      </c>
      <c r="B157" s="151">
        <v>18</v>
      </c>
      <c r="C157" s="151">
        <v>24</v>
      </c>
      <c r="D157" s="151">
        <v>11</v>
      </c>
      <c r="E157" s="151">
        <v>21</v>
      </c>
      <c r="F157" s="171">
        <v>23</v>
      </c>
      <c r="G157" s="244">
        <f t="shared" si="71"/>
        <v>3.3457249070631967</v>
      </c>
      <c r="H157" s="245">
        <f t="shared" si="70"/>
        <v>4.536862003780719</v>
      </c>
      <c r="I157" s="245">
        <f t="shared" si="70"/>
        <v>2.1825396825396823</v>
      </c>
      <c r="J157" s="245">
        <f t="shared" si="70"/>
        <v>4.225352112676056</v>
      </c>
      <c r="K157" s="246">
        <f t="shared" si="70"/>
        <v>4.946236559139785</v>
      </c>
      <c r="L157" s="225">
        <v>538</v>
      </c>
      <c r="M157" s="225">
        <v>529</v>
      </c>
      <c r="N157" s="225">
        <v>504</v>
      </c>
      <c r="O157" s="225">
        <v>497</v>
      </c>
      <c r="P157" s="225">
        <v>465</v>
      </c>
    </row>
    <row r="158" spans="1:16">
      <c r="A158" s="225" t="s">
        <v>76</v>
      </c>
      <c r="B158" s="151">
        <v>85</v>
      </c>
      <c r="C158" s="151">
        <v>77</v>
      </c>
      <c r="D158" s="151">
        <v>94</v>
      </c>
      <c r="E158" s="151">
        <v>78</v>
      </c>
      <c r="F158" s="171">
        <v>81</v>
      </c>
      <c r="G158" s="244">
        <f t="shared" si="71"/>
        <v>5.0325636471284785</v>
      </c>
      <c r="H158" s="245">
        <f t="shared" si="70"/>
        <v>4.7678018575851393</v>
      </c>
      <c r="I158" s="245">
        <f t="shared" si="70"/>
        <v>6.1801446416831034</v>
      </c>
      <c r="J158" s="245">
        <f t="shared" si="70"/>
        <v>5.0485436893203879</v>
      </c>
      <c r="K158" s="246">
        <f t="shared" si="70"/>
        <v>5.7243816254416959</v>
      </c>
      <c r="L158" s="225">
        <v>1689</v>
      </c>
      <c r="M158" s="225">
        <v>1615</v>
      </c>
      <c r="N158" s="225">
        <v>1521</v>
      </c>
      <c r="O158" s="225">
        <v>1545</v>
      </c>
      <c r="P158" s="225">
        <v>1415</v>
      </c>
    </row>
    <row r="159" spans="1:16">
      <c r="A159" s="225" t="s">
        <v>77</v>
      </c>
      <c r="B159" s="151">
        <v>54</v>
      </c>
      <c r="C159" s="151">
        <v>52</v>
      </c>
      <c r="D159" s="151">
        <v>54</v>
      </c>
      <c r="E159" s="151">
        <v>39</v>
      </c>
      <c r="F159" s="171">
        <v>21</v>
      </c>
      <c r="G159" s="244">
        <f t="shared" si="71"/>
        <v>13.202933985330073</v>
      </c>
      <c r="H159" s="245">
        <f t="shared" si="71"/>
        <v>12.871287128712872</v>
      </c>
      <c r="I159" s="245">
        <f t="shared" si="71"/>
        <v>13.267813267813267</v>
      </c>
      <c r="J159" s="245">
        <f t="shared" si="71"/>
        <v>10.455764075067025</v>
      </c>
      <c r="K159" s="246">
        <f t="shared" si="71"/>
        <v>6.0518731988472618</v>
      </c>
      <c r="L159" s="225">
        <v>409</v>
      </c>
      <c r="M159" s="225">
        <v>404</v>
      </c>
      <c r="N159" s="225">
        <v>407</v>
      </c>
      <c r="O159" s="225">
        <v>373</v>
      </c>
      <c r="P159" s="225">
        <v>347</v>
      </c>
    </row>
    <row r="160" spans="1:16">
      <c r="A160" s="225" t="s">
        <v>78</v>
      </c>
      <c r="B160" s="151">
        <v>249</v>
      </c>
      <c r="C160" s="151">
        <v>240</v>
      </c>
      <c r="D160" s="151">
        <v>204</v>
      </c>
      <c r="E160" s="151">
        <v>204</v>
      </c>
      <c r="F160" s="171">
        <v>236</v>
      </c>
      <c r="G160" s="244">
        <f t="shared" si="71"/>
        <v>3.7539574853007691</v>
      </c>
      <c r="H160" s="245">
        <f t="shared" si="71"/>
        <v>3.9860488290981566</v>
      </c>
      <c r="I160" s="245">
        <f t="shared" si="71"/>
        <v>3.4239677744209467</v>
      </c>
      <c r="J160" s="245">
        <f t="shared" si="71"/>
        <v>3.5202761000862814</v>
      </c>
      <c r="K160" s="246">
        <f t="shared" si="71"/>
        <v>3.9491298527443104</v>
      </c>
      <c r="L160" s="225">
        <v>6633</v>
      </c>
      <c r="M160" s="225">
        <v>6021</v>
      </c>
      <c r="N160" s="225">
        <v>5958</v>
      </c>
      <c r="O160" s="225">
        <v>5795</v>
      </c>
      <c r="P160" s="225">
        <v>5976</v>
      </c>
    </row>
    <row r="161" spans="1:16">
      <c r="A161" s="225" t="s">
        <v>79</v>
      </c>
      <c r="B161" s="151">
        <v>16</v>
      </c>
      <c r="C161" s="151">
        <v>16</v>
      </c>
      <c r="D161" s="151">
        <v>9</v>
      </c>
      <c r="E161" s="151">
        <v>13</v>
      </c>
      <c r="F161" s="171">
        <v>17</v>
      </c>
      <c r="G161" s="244">
        <f t="shared" si="71"/>
        <v>2.4132730015082959</v>
      </c>
      <c r="H161" s="245">
        <f t="shared" si="71"/>
        <v>2.8268551236749118</v>
      </c>
      <c r="I161" s="245">
        <f t="shared" si="71"/>
        <v>1.4106583072100314</v>
      </c>
      <c r="J161" s="245">
        <f t="shared" si="71"/>
        <v>2.0569620253164556</v>
      </c>
      <c r="K161" s="246">
        <f t="shared" si="71"/>
        <v>2.6234567901234565</v>
      </c>
      <c r="L161" s="225">
        <v>663</v>
      </c>
      <c r="M161" s="225">
        <v>566</v>
      </c>
      <c r="N161" s="225">
        <v>638</v>
      </c>
      <c r="O161" s="225">
        <v>632</v>
      </c>
      <c r="P161" s="225">
        <v>648</v>
      </c>
    </row>
    <row r="162" spans="1:16">
      <c r="A162" s="225" t="s">
        <v>80</v>
      </c>
      <c r="B162" s="151">
        <v>136</v>
      </c>
      <c r="C162" s="151">
        <v>138</v>
      </c>
      <c r="D162" s="151">
        <v>105</v>
      </c>
      <c r="E162" s="151">
        <v>138</v>
      </c>
      <c r="F162" s="171">
        <v>95</v>
      </c>
      <c r="G162" s="244">
        <f t="shared" si="71"/>
        <v>3.7260273972602738</v>
      </c>
      <c r="H162" s="245">
        <f t="shared" si="71"/>
        <v>3.7828947368421053</v>
      </c>
      <c r="I162" s="245">
        <f t="shared" si="71"/>
        <v>2.9378847229994407</v>
      </c>
      <c r="J162" s="245">
        <f t="shared" si="71"/>
        <v>4.0315512708150747</v>
      </c>
      <c r="K162" s="246">
        <f t="shared" si="71"/>
        <v>2.9016493585827736</v>
      </c>
      <c r="L162" s="225">
        <v>3650</v>
      </c>
      <c r="M162" s="225">
        <v>3648</v>
      </c>
      <c r="N162" s="225">
        <v>3574</v>
      </c>
      <c r="O162" s="225">
        <v>3423</v>
      </c>
      <c r="P162" s="225">
        <v>3274</v>
      </c>
    </row>
    <row r="163" spans="1:16">
      <c r="A163" s="231" t="s">
        <v>48</v>
      </c>
      <c r="B163" s="151">
        <v>123</v>
      </c>
      <c r="C163" s="151">
        <v>103</v>
      </c>
      <c r="D163" s="151">
        <v>102</v>
      </c>
      <c r="E163" s="151">
        <v>104</v>
      </c>
      <c r="F163" s="171">
        <v>138</v>
      </c>
      <c r="G163" s="283" t="s">
        <v>81</v>
      </c>
      <c r="H163" s="234" t="s">
        <v>81</v>
      </c>
      <c r="I163" s="234" t="s">
        <v>81</v>
      </c>
      <c r="J163" s="234" t="s">
        <v>81</v>
      </c>
      <c r="K163" s="284" t="s">
        <v>81</v>
      </c>
      <c r="L163" s="234">
        <v>151</v>
      </c>
      <c r="M163" s="234">
        <v>130</v>
      </c>
      <c r="N163" s="234">
        <v>132</v>
      </c>
      <c r="O163" s="234">
        <v>170</v>
      </c>
      <c r="P163" s="234">
        <v>240</v>
      </c>
    </row>
    <row r="164" spans="1:16">
      <c r="A164" s="285" t="s">
        <v>41</v>
      </c>
      <c r="B164" s="285">
        <v>2063</v>
      </c>
      <c r="C164" s="285">
        <v>2042</v>
      </c>
      <c r="D164" s="285">
        <v>1924</v>
      </c>
      <c r="E164" s="285">
        <v>1968</v>
      </c>
      <c r="F164" s="286">
        <v>1966</v>
      </c>
      <c r="G164" s="287">
        <f t="shared" ref="G164:K164" si="72">B164/L164*100</f>
        <v>3.2586204173182329</v>
      </c>
      <c r="H164" s="288">
        <f t="shared" si="72"/>
        <v>3.3300174491609726</v>
      </c>
      <c r="I164" s="288">
        <f t="shared" si="72"/>
        <v>3.1301857937721667</v>
      </c>
      <c r="J164" s="288">
        <f t="shared" si="72"/>
        <v>3.3672683719736503</v>
      </c>
      <c r="K164" s="289">
        <f t="shared" si="72"/>
        <v>3.3590759978130125</v>
      </c>
      <c r="L164" s="285">
        <v>63309</v>
      </c>
      <c r="M164" s="285">
        <v>61321</v>
      </c>
      <c r="N164" s="285">
        <v>61466</v>
      </c>
      <c r="O164" s="285">
        <v>58445</v>
      </c>
      <c r="P164" s="285">
        <v>58528</v>
      </c>
    </row>
    <row r="165" spans="1:16">
      <c r="A165" s="198" t="s">
        <v>275</v>
      </c>
    </row>
  </sheetData>
  <sortState ref="H43:M48">
    <sortCondition ref="H43:H48"/>
  </sortState>
  <mergeCells count="48">
    <mergeCell ref="H48:I48"/>
    <mergeCell ref="H43:I43"/>
    <mergeCell ref="H44:I44"/>
    <mergeCell ref="H45:I45"/>
    <mergeCell ref="H46:I46"/>
    <mergeCell ref="H47:I47"/>
    <mergeCell ref="H37:I37"/>
    <mergeCell ref="H38:I38"/>
    <mergeCell ref="H39:I39"/>
    <mergeCell ref="H40:I40"/>
    <mergeCell ref="H41:I41"/>
    <mergeCell ref="H22:I22"/>
    <mergeCell ref="H23:I23"/>
    <mergeCell ref="H42:I42"/>
    <mergeCell ref="H24:I24"/>
    <mergeCell ref="H25:I25"/>
    <mergeCell ref="H26:I26"/>
    <mergeCell ref="H27:I27"/>
    <mergeCell ref="H28:I28"/>
    <mergeCell ref="H29:I29"/>
    <mergeCell ref="H30:I30"/>
    <mergeCell ref="H31:I31"/>
    <mergeCell ref="H32:I32"/>
    <mergeCell ref="H33:I33"/>
    <mergeCell ref="H34:I34"/>
    <mergeCell ref="H35:I35"/>
    <mergeCell ref="H36:I36"/>
    <mergeCell ref="A6:A8"/>
    <mergeCell ref="B6:G6"/>
    <mergeCell ref="H6:L6"/>
    <mergeCell ref="B7:B8"/>
    <mergeCell ref="C7:F7"/>
    <mergeCell ref="G7:G8"/>
    <mergeCell ref="I7:L7"/>
    <mergeCell ref="H7:H8"/>
    <mergeCell ref="A141:A142"/>
    <mergeCell ref="B141:F141"/>
    <mergeCell ref="G141:K141"/>
    <mergeCell ref="L141:P141"/>
    <mergeCell ref="H85:L85"/>
    <mergeCell ref="B86:B87"/>
    <mergeCell ref="C86:F86"/>
    <mergeCell ref="G86:G87"/>
    <mergeCell ref="H86:H87"/>
    <mergeCell ref="I86:L86"/>
    <mergeCell ref="A85:A87"/>
    <mergeCell ref="B85:G85"/>
    <mergeCell ref="M85:O8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62" fitToHeight="0" orientation="landscape" r:id="rId1"/>
  <headerFooter>
    <oddFooter>&amp;L&amp;8&amp;K01+021Report on Maternity, 2014: accompanying tables&amp;R&amp;8&amp;K01+021Page &amp;P of &amp;N</oddFooter>
  </headerFooter>
  <rowBreaks count="3" manualBreakCount="3">
    <brk id="19" max="21" man="1"/>
    <brk id="81" max="21" man="1"/>
    <brk id="138" max="2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5"/>
  <sheetViews>
    <sheetView workbookViewId="0">
      <selection activeCell="F13" sqref="F13"/>
    </sheetView>
  </sheetViews>
  <sheetFormatPr defaultRowHeight="12"/>
  <cols>
    <col min="3" max="3" width="9.140625" style="72"/>
  </cols>
  <sheetData>
    <row r="2" spans="1:24">
      <c r="B2" s="372" t="s">
        <v>57</v>
      </c>
      <c r="C2" s="372"/>
      <c r="F2" s="372" t="s">
        <v>228</v>
      </c>
    </row>
    <row r="3" spans="1:24">
      <c r="B3" t="s">
        <v>58</v>
      </c>
      <c r="E3" s="72"/>
      <c r="F3" s="72" t="s">
        <v>58</v>
      </c>
      <c r="K3">
        <v>2005</v>
      </c>
      <c r="M3" s="72">
        <v>2008</v>
      </c>
      <c r="O3">
        <v>2010</v>
      </c>
      <c r="P3" s="72">
        <v>2011</v>
      </c>
      <c r="Q3" s="72">
        <v>2012</v>
      </c>
      <c r="R3" s="72">
        <v>2013</v>
      </c>
      <c r="S3" s="72">
        <v>2014</v>
      </c>
    </row>
    <row r="4" spans="1:24">
      <c r="B4" t="s">
        <v>42</v>
      </c>
      <c r="E4" s="72"/>
      <c r="F4" s="72" t="s">
        <v>42</v>
      </c>
      <c r="K4" s="72">
        <v>2006</v>
      </c>
      <c r="M4" s="72">
        <v>2009</v>
      </c>
    </row>
    <row r="5" spans="1:24">
      <c r="B5" t="s">
        <v>38</v>
      </c>
      <c r="E5" s="72"/>
      <c r="F5" s="72" t="s">
        <v>38</v>
      </c>
      <c r="K5" s="72">
        <v>2007</v>
      </c>
      <c r="M5" s="72">
        <v>2010</v>
      </c>
      <c r="O5" s="72">
        <v>2005</v>
      </c>
      <c r="P5">
        <v>2006</v>
      </c>
      <c r="Q5">
        <v>2007</v>
      </c>
      <c r="R5">
        <v>2008</v>
      </c>
      <c r="S5">
        <v>2009</v>
      </c>
      <c r="T5">
        <v>2010</v>
      </c>
      <c r="U5">
        <v>2011</v>
      </c>
      <c r="V5">
        <v>2012</v>
      </c>
      <c r="W5">
        <v>2013</v>
      </c>
      <c r="X5">
        <v>2014</v>
      </c>
    </row>
    <row r="6" spans="1:24">
      <c r="B6" t="s">
        <v>39</v>
      </c>
      <c r="E6" s="72"/>
      <c r="F6" s="72" t="s">
        <v>39</v>
      </c>
      <c r="K6" s="72">
        <v>2008</v>
      </c>
      <c r="M6" s="72">
        <v>2011</v>
      </c>
    </row>
    <row r="7" spans="1:24">
      <c r="B7" t="s">
        <v>40</v>
      </c>
      <c r="E7" s="72"/>
      <c r="F7" s="72" t="s">
        <v>40</v>
      </c>
      <c r="K7" s="72">
        <v>2009</v>
      </c>
      <c r="M7" s="72">
        <v>2012</v>
      </c>
    </row>
    <row r="8" spans="1:24">
      <c r="B8" t="s">
        <v>36</v>
      </c>
      <c r="E8" s="72"/>
      <c r="F8" s="72" t="s">
        <v>36</v>
      </c>
      <c r="K8" s="72">
        <v>2010</v>
      </c>
      <c r="M8" s="72">
        <v>2013</v>
      </c>
    </row>
    <row r="9" spans="1:24">
      <c r="B9" s="372" t="s">
        <v>59</v>
      </c>
      <c r="C9" s="372"/>
      <c r="E9" s="72"/>
      <c r="F9" t="s">
        <v>48</v>
      </c>
      <c r="K9" s="72">
        <v>2011</v>
      </c>
      <c r="M9" s="72">
        <v>2014</v>
      </c>
    </row>
    <row r="10" spans="1:24">
      <c r="B10" t="s">
        <v>60</v>
      </c>
      <c r="E10" s="72"/>
      <c r="F10" s="372" t="s">
        <v>59</v>
      </c>
      <c r="K10" s="72">
        <v>2012</v>
      </c>
      <c r="M10" s="72"/>
    </row>
    <row r="11" spans="1:24">
      <c r="B11" t="s">
        <v>314</v>
      </c>
      <c r="E11" s="72"/>
      <c r="F11" s="72" t="s">
        <v>60</v>
      </c>
      <c r="K11" s="72">
        <v>2013</v>
      </c>
      <c r="M11" s="72"/>
    </row>
    <row r="12" spans="1:24">
      <c r="A12" s="72"/>
      <c r="B12" t="s">
        <v>380</v>
      </c>
      <c r="D12" s="72"/>
      <c r="E12" s="72"/>
      <c r="F12" s="72" t="s">
        <v>314</v>
      </c>
      <c r="K12" s="72">
        <v>2014</v>
      </c>
      <c r="M12" s="72"/>
    </row>
    <row r="13" spans="1:24">
      <c r="B13" s="72" t="s">
        <v>381</v>
      </c>
      <c r="E13" s="72"/>
      <c r="F13" s="72" t="s">
        <v>380</v>
      </c>
      <c r="K13" s="72"/>
    </row>
    <row r="14" spans="1:24">
      <c r="B14" t="s">
        <v>49</v>
      </c>
      <c r="E14" s="72"/>
      <c r="F14" s="72" t="s">
        <v>381</v>
      </c>
      <c r="K14" s="72"/>
    </row>
    <row r="15" spans="1:24">
      <c r="B15" t="s">
        <v>48</v>
      </c>
      <c r="E15" s="72"/>
      <c r="F15" s="72" t="s">
        <v>49</v>
      </c>
      <c r="K15" s="72"/>
    </row>
    <row r="16" spans="1:24">
      <c r="B16" s="372" t="s">
        <v>84</v>
      </c>
      <c r="C16" s="372"/>
      <c r="E16" s="72"/>
      <c r="F16" s="72" t="s">
        <v>48</v>
      </c>
      <c r="K16" s="72"/>
    </row>
    <row r="17" spans="2:11">
      <c r="B17" s="304" t="s">
        <v>85</v>
      </c>
      <c r="C17" s="304"/>
      <c r="E17" s="72"/>
      <c r="F17" s="372" t="s">
        <v>84</v>
      </c>
      <c r="K17" s="72"/>
    </row>
    <row r="18" spans="2:11">
      <c r="B18" s="304">
        <v>2</v>
      </c>
      <c r="C18" s="304"/>
      <c r="E18" s="72"/>
      <c r="F18" s="304" t="s">
        <v>85</v>
      </c>
    </row>
    <row r="19" spans="2:11">
      <c r="B19" s="304">
        <v>3</v>
      </c>
      <c r="C19" s="304"/>
      <c r="F19" s="304">
        <v>2</v>
      </c>
    </row>
    <row r="20" spans="2:11">
      <c r="B20" s="304">
        <v>4</v>
      </c>
      <c r="C20" s="304"/>
      <c r="F20" s="304">
        <v>3</v>
      </c>
    </row>
    <row r="21" spans="2:11">
      <c r="B21" s="304" t="s">
        <v>86</v>
      </c>
      <c r="C21" s="304"/>
      <c r="F21" s="304">
        <v>4</v>
      </c>
    </row>
    <row r="22" spans="2:11">
      <c r="B22" s="72" t="s">
        <v>48</v>
      </c>
      <c r="F22" s="304" t="s">
        <v>86</v>
      </c>
    </row>
    <row r="23" spans="2:11">
      <c r="B23" s="372" t="s">
        <v>220</v>
      </c>
      <c r="C23" s="372"/>
      <c r="F23" s="72" t="s">
        <v>48</v>
      </c>
    </row>
    <row r="24" spans="2:11">
      <c r="B24" t="s">
        <v>61</v>
      </c>
      <c r="F24" s="372" t="s">
        <v>220</v>
      </c>
    </row>
    <row r="25" spans="2:11">
      <c r="B25" t="s">
        <v>62</v>
      </c>
      <c r="F25" s="72" t="s">
        <v>61</v>
      </c>
    </row>
    <row r="26" spans="2:11">
      <c r="B26" t="s">
        <v>63</v>
      </c>
      <c r="F26" s="72" t="s">
        <v>62</v>
      </c>
    </row>
    <row r="27" spans="2:11">
      <c r="B27" t="s">
        <v>64</v>
      </c>
      <c r="F27" s="72" t="s">
        <v>63</v>
      </c>
    </row>
    <row r="28" spans="2:11">
      <c r="B28" t="s">
        <v>65</v>
      </c>
      <c r="F28" s="72" t="s">
        <v>64</v>
      </c>
    </row>
    <row r="29" spans="2:11">
      <c r="B29" t="s">
        <v>66</v>
      </c>
      <c r="F29" s="72" t="s">
        <v>65</v>
      </c>
    </row>
    <row r="30" spans="2:11">
      <c r="B30" t="s">
        <v>67</v>
      </c>
      <c r="F30" s="72" t="s">
        <v>66</v>
      </c>
    </row>
    <row r="31" spans="2:11">
      <c r="B31" t="s">
        <v>68</v>
      </c>
      <c r="F31" s="72" t="s">
        <v>67</v>
      </c>
    </row>
    <row r="32" spans="2:11">
      <c r="B32" t="s">
        <v>69</v>
      </c>
      <c r="F32" s="72" t="s">
        <v>68</v>
      </c>
    </row>
    <row r="33" spans="2:6">
      <c r="B33" t="s">
        <v>70</v>
      </c>
      <c r="F33" s="72" t="s">
        <v>69</v>
      </c>
    </row>
    <row r="34" spans="2:6">
      <c r="B34" t="s">
        <v>71</v>
      </c>
      <c r="F34" s="72" t="s">
        <v>70</v>
      </c>
    </row>
    <row r="35" spans="2:6">
      <c r="B35" t="s">
        <v>72</v>
      </c>
      <c r="F35" s="72" t="s">
        <v>71</v>
      </c>
    </row>
    <row r="36" spans="2:6">
      <c r="B36" t="s">
        <v>73</v>
      </c>
      <c r="F36" s="72" t="s">
        <v>72</v>
      </c>
    </row>
    <row r="37" spans="2:6">
      <c r="B37" t="s">
        <v>74</v>
      </c>
      <c r="F37" s="72" t="s">
        <v>73</v>
      </c>
    </row>
    <row r="38" spans="2:6">
      <c r="B38" t="s">
        <v>75</v>
      </c>
      <c r="F38" s="72" t="s">
        <v>74</v>
      </c>
    </row>
    <row r="39" spans="2:6">
      <c r="B39" t="s">
        <v>76</v>
      </c>
      <c r="F39" s="72" t="s">
        <v>75</v>
      </c>
    </row>
    <row r="40" spans="2:6">
      <c r="B40" t="s">
        <v>77</v>
      </c>
      <c r="F40" s="72" t="s">
        <v>76</v>
      </c>
    </row>
    <row r="41" spans="2:6">
      <c r="B41" t="s">
        <v>78</v>
      </c>
      <c r="F41" s="72" t="s">
        <v>77</v>
      </c>
    </row>
    <row r="42" spans="2:6">
      <c r="B42" t="s">
        <v>79</v>
      </c>
      <c r="F42" s="72" t="s">
        <v>78</v>
      </c>
    </row>
    <row r="43" spans="2:6">
      <c r="B43" t="s">
        <v>80</v>
      </c>
      <c r="F43" s="72" t="s">
        <v>79</v>
      </c>
    </row>
    <row r="44" spans="2:6">
      <c r="B44" t="s">
        <v>48</v>
      </c>
      <c r="F44" s="72" t="s">
        <v>80</v>
      </c>
    </row>
    <row r="45" spans="2:6">
      <c r="F45" s="72" t="s">
        <v>48</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Normal="100" workbookViewId="0">
      <pane ySplit="3" topLeftCell="A4" activePane="bottomLeft" state="frozen"/>
      <selection activeCell="B31" sqref="B31"/>
      <selection pane="bottomLeft" activeCell="A3" sqref="A3"/>
    </sheetView>
  </sheetViews>
  <sheetFormatPr defaultRowHeight="12"/>
  <cols>
    <col min="1" max="1" width="17.85546875" style="73" customWidth="1"/>
    <col min="2" max="4" width="10.140625" style="73" customWidth="1"/>
    <col min="5" max="7" width="9.140625" style="73" customWidth="1"/>
    <col min="8" max="16384" width="9.140625" style="73"/>
  </cols>
  <sheetData>
    <row r="1" spans="1:13">
      <c r="A1" s="306" t="s">
        <v>24</v>
      </c>
      <c r="B1" s="150"/>
      <c r="C1" s="306" t="s">
        <v>34</v>
      </c>
      <c r="D1" s="150"/>
      <c r="E1" s="150"/>
    </row>
    <row r="2" spans="1:13" ht="10.5" customHeight="1"/>
    <row r="3" spans="1:13" ht="19.5">
      <c r="A3" s="20" t="s">
        <v>225</v>
      </c>
    </row>
    <row r="4" spans="1:13" ht="11.25" customHeight="1"/>
    <row r="5" spans="1:13" s="40" customFormat="1" ht="15" customHeight="1">
      <c r="A5" s="91" t="str">
        <f>Contents!B50</f>
        <v>Table 41: Number and percentage of male and female babies, by maternal age group, baby ethnic goup and baby neighbourhood deprivation quintile, 2014</v>
      </c>
      <c r="B5" s="265"/>
      <c r="C5" s="265"/>
      <c r="D5" s="265"/>
      <c r="E5" s="265"/>
      <c r="F5" s="265"/>
      <c r="G5" s="265"/>
      <c r="H5" s="265"/>
      <c r="I5" s="265"/>
      <c r="J5" s="265"/>
      <c r="K5" s="265"/>
      <c r="L5" s="265"/>
      <c r="M5" s="265"/>
    </row>
    <row r="6" spans="1:13" ht="13.5">
      <c r="A6" s="477" t="s">
        <v>56</v>
      </c>
      <c r="B6" s="467" t="s">
        <v>331</v>
      </c>
      <c r="C6" s="467"/>
      <c r="D6" s="468"/>
      <c r="E6" s="467" t="s">
        <v>293</v>
      </c>
      <c r="F6" s="467"/>
      <c r="G6" s="467"/>
    </row>
    <row r="7" spans="1:13" ht="13.5">
      <c r="A7" s="471"/>
      <c r="B7" s="314" t="s">
        <v>226</v>
      </c>
      <c r="C7" s="314" t="s">
        <v>227</v>
      </c>
      <c r="D7" s="315" t="s">
        <v>294</v>
      </c>
      <c r="E7" s="314" t="s">
        <v>226</v>
      </c>
      <c r="F7" s="314" t="s">
        <v>227</v>
      </c>
      <c r="G7" s="314" t="s">
        <v>294</v>
      </c>
    </row>
    <row r="8" spans="1:13">
      <c r="A8" s="229" t="s">
        <v>237</v>
      </c>
      <c r="B8" s="229"/>
      <c r="C8" s="229"/>
      <c r="D8" s="229"/>
      <c r="E8" s="230"/>
      <c r="F8" s="230"/>
      <c r="G8" s="230"/>
    </row>
    <row r="9" spans="1:13">
      <c r="A9" s="280" t="s">
        <v>41</v>
      </c>
      <c r="B9" s="280">
        <v>30809</v>
      </c>
      <c r="C9" s="280">
        <v>28680</v>
      </c>
      <c r="D9" s="232">
        <v>59494</v>
      </c>
      <c r="E9" s="339">
        <v>100</v>
      </c>
      <c r="F9" s="339">
        <v>100</v>
      </c>
      <c r="G9" s="339">
        <v>100</v>
      </c>
    </row>
    <row r="10" spans="1:13">
      <c r="A10" s="229" t="str">
        <f>Extra!F2</f>
        <v>Maternal age group (years)</v>
      </c>
      <c r="B10" s="229"/>
      <c r="C10" s="229"/>
      <c r="D10" s="229"/>
      <c r="E10" s="230"/>
      <c r="F10" s="230"/>
      <c r="G10" s="230"/>
    </row>
    <row r="11" spans="1:13">
      <c r="A11" s="151" t="str">
        <f>Extra!F3</f>
        <v xml:space="preserve"> &lt;20</v>
      </c>
      <c r="B11" s="151">
        <v>1512</v>
      </c>
      <c r="C11" s="151">
        <v>1457</v>
      </c>
      <c r="D11" s="171">
        <v>2969</v>
      </c>
      <c r="E11" s="227">
        <f>B11/(B$9-B$17)*100</f>
        <v>4.9484536082474229</v>
      </c>
      <c r="F11" s="227">
        <f t="shared" ref="F11:G16" si="0">C11/(C$9-C$17)*100</f>
        <v>5.1117426235834822</v>
      </c>
      <c r="G11" s="227">
        <f t="shared" si="0"/>
        <v>5.0268357516550122</v>
      </c>
    </row>
    <row r="12" spans="1:13">
      <c r="A12" s="151" t="str">
        <f>Extra!F4</f>
        <v>20−24</v>
      </c>
      <c r="B12" s="151">
        <v>5395</v>
      </c>
      <c r="C12" s="151">
        <v>4886</v>
      </c>
      <c r="D12" s="171">
        <v>10282</v>
      </c>
      <c r="E12" s="227">
        <f t="shared" ref="E12:E16" si="1">B12/(B$9-B$17)*100</f>
        <v>17.656684666993947</v>
      </c>
      <c r="F12" s="227">
        <f t="shared" si="0"/>
        <v>17.142055222257309</v>
      </c>
      <c r="G12" s="227">
        <f t="shared" si="0"/>
        <v>17.408529874879367</v>
      </c>
    </row>
    <row r="13" spans="1:13">
      <c r="A13" s="151" t="str">
        <f>Extra!F5</f>
        <v>25−29</v>
      </c>
      <c r="B13" s="151">
        <v>8131</v>
      </c>
      <c r="C13" s="151">
        <v>7612</v>
      </c>
      <c r="D13" s="171">
        <v>15746</v>
      </c>
      <c r="E13" s="227">
        <f t="shared" si="1"/>
        <v>26.611029291441664</v>
      </c>
      <c r="F13" s="227">
        <f t="shared" si="0"/>
        <v>26.705960776058664</v>
      </c>
      <c r="G13" s="227">
        <f t="shared" si="0"/>
        <v>26.659668489578927</v>
      </c>
    </row>
    <row r="14" spans="1:13">
      <c r="A14" s="151" t="str">
        <f>Extra!F6</f>
        <v>30−34</v>
      </c>
      <c r="B14" s="151">
        <v>9090</v>
      </c>
      <c r="C14" s="151">
        <v>8686</v>
      </c>
      <c r="D14" s="171">
        <v>17777</v>
      </c>
      <c r="E14" s="227">
        <f t="shared" si="1"/>
        <v>29.749631811487482</v>
      </c>
      <c r="F14" s="227">
        <f t="shared" si="0"/>
        <v>30.473985194540926</v>
      </c>
      <c r="G14" s="227">
        <f t="shared" si="0"/>
        <v>30.098369537612378</v>
      </c>
    </row>
    <row r="15" spans="1:13">
      <c r="A15" s="151" t="str">
        <f>Extra!F7</f>
        <v>35−39</v>
      </c>
      <c r="B15" s="151">
        <v>5106</v>
      </c>
      <c r="C15" s="151">
        <v>4673</v>
      </c>
      <c r="D15" s="171">
        <v>9779</v>
      </c>
      <c r="E15" s="227">
        <f t="shared" si="1"/>
        <v>16.710849288168873</v>
      </c>
      <c r="F15" s="227">
        <f t="shared" si="0"/>
        <v>16.394765463284568</v>
      </c>
      <c r="G15" s="227">
        <f t="shared" si="0"/>
        <v>16.556896872830706</v>
      </c>
    </row>
    <row r="16" spans="1:13">
      <c r="A16" s="151" t="str">
        <f>Extra!F8</f>
        <v>40+</v>
      </c>
      <c r="B16" s="151">
        <v>1321</v>
      </c>
      <c r="C16" s="151">
        <v>1189</v>
      </c>
      <c r="D16" s="171">
        <v>2510</v>
      </c>
      <c r="E16" s="227">
        <f t="shared" si="1"/>
        <v>4.3233513336606118</v>
      </c>
      <c r="F16" s="227">
        <f t="shared" si="0"/>
        <v>4.1714907202750586</v>
      </c>
      <c r="G16" s="227">
        <f t="shared" si="0"/>
        <v>4.2496994734436111</v>
      </c>
    </row>
    <row r="17" spans="1:7">
      <c r="A17" s="151" t="str">
        <f>Extra!F9</f>
        <v>Unknown</v>
      </c>
      <c r="B17" s="151">
        <v>254</v>
      </c>
      <c r="C17" s="151">
        <v>177</v>
      </c>
      <c r="D17" s="171">
        <v>431</v>
      </c>
      <c r="E17" s="281" t="s">
        <v>81</v>
      </c>
      <c r="F17" s="281" t="s">
        <v>81</v>
      </c>
      <c r="G17" s="281" t="s">
        <v>81</v>
      </c>
    </row>
    <row r="18" spans="1:7">
      <c r="A18" s="229" t="str">
        <f>Extra!F10</f>
        <v>Ethnic group</v>
      </c>
      <c r="B18" s="229"/>
      <c r="C18" s="229"/>
      <c r="D18" s="229"/>
      <c r="E18" s="230"/>
      <c r="F18" s="230"/>
      <c r="G18" s="230"/>
    </row>
    <row r="19" spans="1:7">
      <c r="A19" s="225" t="str">
        <f>Extra!F11</f>
        <v>Māori</v>
      </c>
      <c r="B19" s="151">
        <v>7968</v>
      </c>
      <c r="C19" s="151">
        <v>7333</v>
      </c>
      <c r="D19" s="171">
        <v>15302</v>
      </c>
      <c r="E19" s="247">
        <f>B19/(B$9-B$24)*100</f>
        <v>25.906297753356959</v>
      </c>
      <c r="F19" s="227">
        <f>C19/(C$9-C$24)*100</f>
        <v>25.611204246996365</v>
      </c>
      <c r="G19" s="227">
        <f>D19/(D$9-D$24)*100</f>
        <v>25.763978920074752</v>
      </c>
    </row>
    <row r="20" spans="1:7">
      <c r="A20" s="225" t="str">
        <f>Extra!F12</f>
        <v>Pacific</v>
      </c>
      <c r="B20" s="151">
        <v>3253</v>
      </c>
      <c r="C20" s="151">
        <v>2971</v>
      </c>
      <c r="D20" s="171">
        <v>6224</v>
      </c>
      <c r="E20" s="247">
        <f t="shared" ref="E20:G23" si="2">B20/(B$9-B$24)*100</f>
        <v>10.576454140520857</v>
      </c>
      <c r="F20" s="227">
        <f t="shared" si="2"/>
        <v>10.376501816149762</v>
      </c>
      <c r="G20" s="227">
        <f t="shared" si="2"/>
        <v>10.479349418281615</v>
      </c>
    </row>
    <row r="21" spans="1:7">
      <c r="A21" s="225" t="str">
        <f>Extra!F13</f>
        <v>Indian</v>
      </c>
      <c r="B21" s="151">
        <v>1510</v>
      </c>
      <c r="C21" s="151">
        <v>1387</v>
      </c>
      <c r="D21" s="171">
        <v>2897</v>
      </c>
      <c r="E21" s="247">
        <f t="shared" si="2"/>
        <v>4.9094515069740217</v>
      </c>
      <c r="F21" s="227">
        <f t="shared" si="2"/>
        <v>4.8442302319083543</v>
      </c>
      <c r="G21" s="227">
        <f t="shared" si="2"/>
        <v>4.8776791877830714</v>
      </c>
    </row>
    <row r="22" spans="1:7">
      <c r="A22" s="225" t="str">
        <f>Extra!F14</f>
        <v>Asian (excl. Indian)</v>
      </c>
      <c r="B22" s="151">
        <v>3358</v>
      </c>
      <c r="C22" s="151">
        <v>3175</v>
      </c>
      <c r="D22" s="171">
        <v>6534</v>
      </c>
      <c r="E22" s="247">
        <f t="shared" ref="E22" si="3">B22/(B$9-B$24)*100</f>
        <v>10.917839841336932</v>
      </c>
      <c r="F22" s="227">
        <f t="shared" ref="F22" si="4">C22/(C$9-C$24)*100</f>
        <v>11.088991338362671</v>
      </c>
      <c r="G22" s="227">
        <f t="shared" ref="G22" si="5">D22/(D$9-D$24)*100</f>
        <v>11.00129644907649</v>
      </c>
    </row>
    <row r="23" spans="1:7">
      <c r="A23" s="225" t="str">
        <f>Extra!F15</f>
        <v>European or Other</v>
      </c>
      <c r="B23" s="151">
        <v>14668</v>
      </c>
      <c r="C23" s="151">
        <v>13766</v>
      </c>
      <c r="D23" s="171">
        <v>28436</v>
      </c>
      <c r="E23" s="247">
        <f t="shared" si="2"/>
        <v>47.689956757811231</v>
      </c>
      <c r="F23" s="227">
        <f t="shared" si="2"/>
        <v>48.079072366582842</v>
      </c>
      <c r="G23" s="227">
        <f t="shared" si="2"/>
        <v>47.877696024784065</v>
      </c>
    </row>
    <row r="24" spans="1:7">
      <c r="A24" s="168" t="str">
        <f>Extra!F16</f>
        <v>Unknown</v>
      </c>
      <c r="B24" s="151">
        <v>52</v>
      </c>
      <c r="C24" s="151">
        <v>48</v>
      </c>
      <c r="D24" s="171">
        <v>101</v>
      </c>
      <c r="E24" s="281" t="s">
        <v>81</v>
      </c>
      <c r="F24" s="281" t="s">
        <v>81</v>
      </c>
      <c r="G24" s="281" t="s">
        <v>81</v>
      </c>
    </row>
    <row r="25" spans="1:7">
      <c r="A25" s="229" t="str">
        <f>Extra!F17</f>
        <v>Deprivation quintile</v>
      </c>
      <c r="B25" s="229"/>
      <c r="C25" s="229"/>
      <c r="D25" s="229"/>
      <c r="E25" s="230"/>
      <c r="F25" s="230"/>
      <c r="G25" s="230"/>
    </row>
    <row r="26" spans="1:7">
      <c r="A26" s="251" t="str">
        <f>Extra!F18</f>
        <v>1 (least deprived)</v>
      </c>
      <c r="B26" s="151">
        <v>4427</v>
      </c>
      <c r="C26" s="151">
        <v>4089</v>
      </c>
      <c r="D26" s="171">
        <v>8517</v>
      </c>
      <c r="E26" s="247">
        <f>B26/(B$9-B$31)*100</f>
        <v>14.456926392789498</v>
      </c>
      <c r="F26" s="227">
        <f>C26/(C$9-C$31)*100</f>
        <v>14.370563013987489</v>
      </c>
      <c r="G26" s="227">
        <f>D26/(D$9-D$31)*100</f>
        <v>14.416046039268787</v>
      </c>
    </row>
    <row r="27" spans="1:7">
      <c r="A27" s="251">
        <f>Extra!F19</f>
        <v>2</v>
      </c>
      <c r="B27" s="151">
        <v>4803</v>
      </c>
      <c r="C27" s="151">
        <v>4468</v>
      </c>
      <c r="D27" s="171">
        <v>9272</v>
      </c>
      <c r="E27" s="247">
        <f t="shared" ref="E27:G30" si="6">B27/(B$9-B$31)*100</f>
        <v>15.684801776500557</v>
      </c>
      <c r="F27" s="227">
        <f t="shared" si="6"/>
        <v>15.702537428832503</v>
      </c>
      <c r="G27" s="227">
        <f t="shared" si="6"/>
        <v>15.693974272173325</v>
      </c>
    </row>
    <row r="28" spans="1:7">
      <c r="A28" s="251">
        <f>Extra!F20</f>
        <v>3</v>
      </c>
      <c r="B28" s="151">
        <v>5475</v>
      </c>
      <c r="C28" s="151">
        <v>5118</v>
      </c>
      <c r="D28" s="171">
        <v>10594</v>
      </c>
      <c r="E28" s="247">
        <f t="shared" si="6"/>
        <v>17.87930246228202</v>
      </c>
      <c r="F28" s="227">
        <f t="shared" si="6"/>
        <v>17.986926266957191</v>
      </c>
      <c r="G28" s="227">
        <f t="shared" si="6"/>
        <v>17.931618144888287</v>
      </c>
    </row>
    <row r="29" spans="1:7">
      <c r="A29" s="251">
        <f>Extra!F21</f>
        <v>4</v>
      </c>
      <c r="B29" s="151">
        <v>6923</v>
      </c>
      <c r="C29" s="151">
        <v>6472</v>
      </c>
      <c r="D29" s="171">
        <v>13395</v>
      </c>
      <c r="E29" s="247">
        <f t="shared" si="6"/>
        <v>22.607928939977796</v>
      </c>
      <c r="F29" s="227">
        <f t="shared" si="6"/>
        <v>22.745483938989246</v>
      </c>
      <c r="G29" s="227">
        <f t="shared" si="6"/>
        <v>22.672647257955315</v>
      </c>
    </row>
    <row r="30" spans="1:7">
      <c r="A30" s="252" t="str">
        <f>Extra!F22</f>
        <v>5 (most deprived)</v>
      </c>
      <c r="B30" s="151">
        <v>8994</v>
      </c>
      <c r="C30" s="151">
        <v>8307</v>
      </c>
      <c r="D30" s="171">
        <v>17302</v>
      </c>
      <c r="E30" s="247">
        <f t="shared" si="6"/>
        <v>29.371040428450137</v>
      </c>
      <c r="F30" s="227">
        <f t="shared" si="6"/>
        <v>29.194489351233571</v>
      </c>
      <c r="G30" s="227">
        <f t="shared" si="6"/>
        <v>29.285714285714288</v>
      </c>
    </row>
    <row r="31" spans="1:7">
      <c r="A31" s="231" t="str">
        <f>Extra!F23</f>
        <v>Unknown</v>
      </c>
      <c r="B31" s="168">
        <v>187</v>
      </c>
      <c r="C31" s="168">
        <v>226</v>
      </c>
      <c r="D31" s="172">
        <v>414</v>
      </c>
      <c r="E31" s="282" t="s">
        <v>81</v>
      </c>
      <c r="F31" s="282" t="s">
        <v>81</v>
      </c>
      <c r="G31" s="282" t="s">
        <v>81</v>
      </c>
    </row>
    <row r="32" spans="1:7">
      <c r="A32" s="198" t="s">
        <v>292</v>
      </c>
    </row>
    <row r="33" spans="1:1">
      <c r="A33" s="198" t="s">
        <v>335</v>
      </c>
    </row>
  </sheetData>
  <mergeCells count="3">
    <mergeCell ref="A6:A7"/>
    <mergeCell ref="B6:D6"/>
    <mergeCell ref="E6:G6"/>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&amp;L&amp;8&amp;K01+021Report on Maternity, 2014: accompanying tables&amp;R&amp;8&amp;K01+021Page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zoomScaleNormal="100" workbookViewId="0">
      <pane ySplit="3" topLeftCell="A4" activePane="bottomLeft" state="frozen"/>
      <selection activeCell="B31" sqref="B31"/>
      <selection pane="bottomLeft"/>
    </sheetView>
  </sheetViews>
  <sheetFormatPr defaultRowHeight="12"/>
  <cols>
    <col min="1" max="1" width="35.140625" style="54" customWidth="1"/>
    <col min="2" max="2" width="131.5703125" style="54" customWidth="1"/>
    <col min="3" max="3" width="9.140625" style="116" hidden="1" customWidth="1"/>
    <col min="4" max="4" width="22.7109375" style="116" hidden="1" customWidth="1"/>
    <col min="5" max="5" width="9.140625" style="116" hidden="1" customWidth="1"/>
    <col min="6" max="6" width="3.28515625" style="54" customWidth="1"/>
    <col min="7" max="10" width="9.140625" style="54"/>
    <col min="11" max="11" width="15.5703125" style="54" customWidth="1"/>
    <col min="12" max="16384" width="9.140625" style="54"/>
  </cols>
  <sheetData>
    <row r="1" spans="1:5" ht="19.5">
      <c r="A1" s="20" t="s">
        <v>24</v>
      </c>
      <c r="C1" s="262"/>
      <c r="D1" s="262"/>
      <c r="E1" s="262"/>
    </row>
    <row r="2" spans="1:5" ht="15">
      <c r="A2" s="61"/>
      <c r="B2" s="61"/>
    </row>
    <row r="3" spans="1:5" s="40" customFormat="1" ht="18" customHeight="1">
      <c r="A3" s="75" t="s">
        <v>82</v>
      </c>
      <c r="B3" s="76" t="s">
        <v>23</v>
      </c>
      <c r="C3" s="393" t="s">
        <v>93</v>
      </c>
      <c r="D3" s="393" t="s">
        <v>94</v>
      </c>
      <c r="E3" s="393" t="s">
        <v>92</v>
      </c>
    </row>
    <row r="4" spans="1:5" s="40" customFormat="1" ht="18" customHeight="1">
      <c r="A4" s="229" t="s">
        <v>244</v>
      </c>
      <c r="B4" s="307"/>
      <c r="C4" s="394"/>
      <c r="D4" s="394"/>
      <c r="E4" s="394"/>
    </row>
    <row r="5" spans="1:5" s="40" customFormat="1" ht="18" customHeight="1">
      <c r="A5" s="293" t="s">
        <v>34</v>
      </c>
      <c r="B5" s="164" t="s">
        <v>340</v>
      </c>
      <c r="C5" s="116"/>
      <c r="D5" s="116"/>
      <c r="E5" s="116"/>
    </row>
    <row r="6" spans="1:5" s="40" customFormat="1" ht="18" customHeight="1">
      <c r="A6" s="360" t="s">
        <v>530</v>
      </c>
      <c r="B6" s="164" t="s">
        <v>376</v>
      </c>
      <c r="C6" s="116"/>
      <c r="D6" s="116"/>
      <c r="E6" s="116"/>
    </row>
    <row r="7" spans="1:5" s="40" customFormat="1" ht="18" customHeight="1">
      <c r="A7" s="229" t="s">
        <v>25</v>
      </c>
      <c r="B7" s="307"/>
      <c r="C7" s="394"/>
      <c r="D7" s="394"/>
      <c r="E7" s="394"/>
    </row>
    <row r="8" spans="1:5" s="40" customFormat="1" ht="18" customHeight="1">
      <c r="A8" s="293" t="s">
        <v>26</v>
      </c>
      <c r="B8" s="299" t="str">
        <f>"Table "&amp;C8&amp;": "&amp;D8</f>
        <v>Table 1: Number and percentage of women giving birth, by age group, 2005–2014</v>
      </c>
      <c r="C8" s="164">
        <v>1</v>
      </c>
      <c r="D8" s="164" t="s">
        <v>343</v>
      </c>
      <c r="E8" s="164" t="str">
        <f>"Table "&amp;C8</f>
        <v>Table 1</v>
      </c>
    </row>
    <row r="9" spans="1:5" s="40" customFormat="1" ht="18" customHeight="1">
      <c r="A9" s="294"/>
      <c r="B9" s="300" t="str">
        <f>"Table "&amp;C9&amp;": "&amp;D9</f>
        <v>Table 2: Birth rate, by age group, 2005−2014</v>
      </c>
      <c r="C9" s="147">
        <f>C8+1</f>
        <v>2</v>
      </c>
      <c r="D9" s="147" t="s">
        <v>361</v>
      </c>
      <c r="E9" s="147" t="str">
        <f>"Table "&amp;C9</f>
        <v>Table 2</v>
      </c>
    </row>
    <row r="10" spans="1:5" s="40" customFormat="1" ht="18" customHeight="1">
      <c r="A10" s="295" t="s">
        <v>27</v>
      </c>
      <c r="B10" s="301" t="str">
        <f t="shared" ref="B10:B21" si="0">"Table "&amp;C10&amp;": "&amp;D10</f>
        <v>Table 3: Number and percentage of women giving birth, by ethnic group, 2005–2014</v>
      </c>
      <c r="C10" s="203">
        <f t="shared" ref="C10:C36" si="1">C9+1</f>
        <v>3</v>
      </c>
      <c r="D10" s="203" t="s">
        <v>344</v>
      </c>
      <c r="E10" s="116" t="str">
        <f t="shared" ref="E10:E39" si="2">"Table "&amp;C10</f>
        <v>Table 3</v>
      </c>
    </row>
    <row r="11" spans="1:5" s="40" customFormat="1" ht="18" customHeight="1">
      <c r="A11" s="296"/>
      <c r="B11" s="299" t="str">
        <f t="shared" si="0"/>
        <v>Table 4: Birth rate, by ethnic group, 2005−2014</v>
      </c>
      <c r="C11" s="164">
        <f t="shared" si="1"/>
        <v>4</v>
      </c>
      <c r="D11" s="164" t="s">
        <v>362</v>
      </c>
      <c r="E11" s="116" t="str">
        <f t="shared" si="2"/>
        <v>Table 4</v>
      </c>
    </row>
    <row r="12" spans="1:5" s="40" customFormat="1" ht="18" customHeight="1">
      <c r="A12" s="294"/>
      <c r="B12" s="300" t="str">
        <f t="shared" si="0"/>
        <v>Table 5: Number and percentage of women giving birth for each ethnic group, by age group, 2014</v>
      </c>
      <c r="C12" s="147">
        <f t="shared" si="1"/>
        <v>5</v>
      </c>
      <c r="D12" s="147" t="s">
        <v>352</v>
      </c>
      <c r="E12" s="116" t="str">
        <f t="shared" si="2"/>
        <v>Table 5</v>
      </c>
    </row>
    <row r="13" spans="1:5" s="40" customFormat="1" ht="18" customHeight="1">
      <c r="A13" s="293" t="s">
        <v>28</v>
      </c>
      <c r="B13" s="299" t="str">
        <f>"Table "&amp;C13&amp;": "&amp;D13</f>
        <v>Table 6: Number and percentage of women giving birth, by neighbourhood deprivation quintile, 2005–2014</v>
      </c>
      <c r="C13" s="164">
        <f t="shared" si="1"/>
        <v>6</v>
      </c>
      <c r="D13" s="164" t="s">
        <v>406</v>
      </c>
      <c r="E13" s="164" t="str">
        <f t="shared" si="2"/>
        <v>Table 6</v>
      </c>
    </row>
    <row r="14" spans="1:5" s="40" customFormat="1" ht="18" customHeight="1">
      <c r="A14" s="296"/>
      <c r="B14" s="299" t="str">
        <f t="shared" si="0"/>
        <v>Table 7: Birth rate, by neighbourhood deprivation quintile, 2005−2014</v>
      </c>
      <c r="C14" s="164">
        <f t="shared" si="1"/>
        <v>7</v>
      </c>
      <c r="D14" s="164" t="s">
        <v>407</v>
      </c>
      <c r="E14" s="164" t="str">
        <f t="shared" si="2"/>
        <v>Table 7</v>
      </c>
    </row>
    <row r="15" spans="1:5" s="40" customFormat="1" ht="18" customHeight="1">
      <c r="A15" s="294"/>
      <c r="B15" s="300" t="str">
        <f t="shared" si="0"/>
        <v>Table 8: Number and percentage of women giving birth, by neighbourhood deprivation quintile for each age group and ethnic group, 2014</v>
      </c>
      <c r="C15" s="147">
        <f t="shared" si="1"/>
        <v>8</v>
      </c>
      <c r="D15" s="147" t="s">
        <v>408</v>
      </c>
      <c r="E15" s="147" t="str">
        <f t="shared" si="2"/>
        <v>Table 8</v>
      </c>
    </row>
    <row r="16" spans="1:5" s="40" customFormat="1" ht="18" customHeight="1">
      <c r="A16" s="295" t="s">
        <v>29</v>
      </c>
      <c r="B16" s="301" t="str">
        <f t="shared" si="0"/>
        <v>Table 9: Birth rate, by DHB of residence, 2010−2014</v>
      </c>
      <c r="C16" s="203">
        <f t="shared" si="1"/>
        <v>9</v>
      </c>
      <c r="D16" s="203" t="s">
        <v>365</v>
      </c>
      <c r="E16" s="203" t="str">
        <f t="shared" si="2"/>
        <v>Table 9</v>
      </c>
    </row>
    <row r="17" spans="1:7" s="40" customFormat="1" ht="18" customHeight="1">
      <c r="A17" s="296"/>
      <c r="B17" s="299" t="str">
        <f t="shared" si="0"/>
        <v>Table 10: Birth rate, by age group and DHB of residence, 2014</v>
      </c>
      <c r="C17" s="164">
        <f t="shared" si="1"/>
        <v>10</v>
      </c>
      <c r="D17" s="164" t="s">
        <v>353</v>
      </c>
      <c r="E17" s="164" t="str">
        <f t="shared" si="2"/>
        <v>Table 10</v>
      </c>
    </row>
    <row r="18" spans="1:7" s="40" customFormat="1" ht="18" customHeight="1">
      <c r="A18" s="296"/>
      <c r="B18" s="299" t="str">
        <f t="shared" si="0"/>
        <v>Table 11: Birth rate, by ethnic group DHB of residence, 2014</v>
      </c>
      <c r="C18" s="164">
        <f t="shared" si="1"/>
        <v>11</v>
      </c>
      <c r="D18" s="164" t="s">
        <v>354</v>
      </c>
      <c r="E18" s="164" t="str">
        <f t="shared" si="2"/>
        <v>Table 11</v>
      </c>
    </row>
    <row r="19" spans="1:7" s="40" customFormat="1" ht="18" customHeight="1">
      <c r="A19" s="294"/>
      <c r="B19" s="300" t="str">
        <f t="shared" si="0"/>
        <v>Table 12: Birth rate, by deprivation quintile and DHB of residence, 2014</v>
      </c>
      <c r="C19" s="147">
        <f t="shared" si="1"/>
        <v>12</v>
      </c>
      <c r="D19" s="147" t="s">
        <v>355</v>
      </c>
      <c r="E19" s="147" t="str">
        <f t="shared" si="2"/>
        <v>Table 12</v>
      </c>
    </row>
    <row r="20" spans="1:7" s="40" customFormat="1" ht="18" customHeight="1">
      <c r="A20" s="295" t="s">
        <v>30</v>
      </c>
      <c r="B20" s="301" t="str">
        <f t="shared" si="0"/>
        <v>Table 13: Number and percentage of women giving birth, by number of previous births (parity), 2008−2014</v>
      </c>
      <c r="C20" s="203">
        <f t="shared" si="1"/>
        <v>13</v>
      </c>
      <c r="D20" s="203" t="s">
        <v>367</v>
      </c>
      <c r="E20" s="203" t="str">
        <f t="shared" si="2"/>
        <v>Table 13</v>
      </c>
    </row>
    <row r="21" spans="1:7" ht="30" customHeight="1">
      <c r="A21" s="294"/>
      <c r="B21" s="300" t="str">
        <f t="shared" si="0"/>
        <v>Table 14: Number and percentage of women giving birth, by number of previous births (parity), age group, ethnic group, neighbourhood deprivation quintile and DHB of residence, 2014</v>
      </c>
      <c r="C21" s="147">
        <f t="shared" si="1"/>
        <v>14</v>
      </c>
      <c r="D21" s="147" t="s">
        <v>409</v>
      </c>
      <c r="E21" s="147" t="str">
        <f t="shared" si="2"/>
        <v>Table 14</v>
      </c>
      <c r="F21" s="40"/>
    </row>
    <row r="22" spans="1:7" ht="30" customHeight="1">
      <c r="A22" s="293" t="s">
        <v>253</v>
      </c>
      <c r="B22" s="299" t="str">
        <f>"Table "&amp;C22&amp;": "&amp;D22</f>
        <v>Table 15: Number and percentage of women giving birth, by body mass index (BMI) weight category at first registration with their primary maternity care provider, 2008–2014</v>
      </c>
      <c r="C22" s="164">
        <f t="shared" si="1"/>
        <v>15</v>
      </c>
      <c r="D22" s="164" t="s">
        <v>392</v>
      </c>
      <c r="E22" s="164" t="str">
        <f t="shared" si="2"/>
        <v>Table 15</v>
      </c>
      <c r="F22" s="40"/>
    </row>
    <row r="23" spans="1:7" s="73" customFormat="1" ht="30" customHeight="1">
      <c r="A23" s="293"/>
      <c r="B23" s="299" t="str">
        <f>"Table "&amp;C23&amp;": "&amp;D23</f>
        <v>Table 16: Number and percentage of women giving birth, by body mass index (BMI) weight category at first registration with their primary maternity care provider, by age group, ethnic group, neighbourhood deprivation quintile and DHB of residence, 2014</v>
      </c>
      <c r="C23" s="164">
        <f t="shared" si="1"/>
        <v>16</v>
      </c>
      <c r="D23" s="164" t="s">
        <v>410</v>
      </c>
      <c r="E23" s="164" t="str">
        <f t="shared" ref="E23" si="3">"Table "&amp;C23</f>
        <v>Table 16</v>
      </c>
      <c r="F23" s="40"/>
    </row>
    <row r="24" spans="1:7" s="40" customFormat="1" ht="18" customHeight="1">
      <c r="A24" s="295" t="s">
        <v>252</v>
      </c>
      <c r="B24" s="301" t="str">
        <f>"Table "&amp;C24&amp;": "&amp;D24</f>
        <v>Table 17: Number and percentage of women identified as smokers at first registration with their primary maternity care provider, 2008–2014</v>
      </c>
      <c r="C24" s="203">
        <f>C23+1</f>
        <v>17</v>
      </c>
      <c r="D24" s="203" t="s">
        <v>391</v>
      </c>
      <c r="E24" s="203" t="str">
        <f t="shared" si="2"/>
        <v>Table 17</v>
      </c>
    </row>
    <row r="25" spans="1:7" ht="18" customHeight="1">
      <c r="A25" s="151"/>
      <c r="B25" s="299" t="str">
        <f>"Table "&amp;C25&amp;": "&amp;D25</f>
        <v>Table 18: Number and percentage of women identified as smokers at two weeks after birth, 2008–2014</v>
      </c>
      <c r="C25" s="164">
        <f t="shared" si="1"/>
        <v>18</v>
      </c>
      <c r="D25" s="164" t="s">
        <v>363</v>
      </c>
      <c r="E25" s="164" t="str">
        <f t="shared" si="2"/>
        <v>Table 18</v>
      </c>
      <c r="F25" s="40"/>
      <c r="G25" s="164"/>
    </row>
    <row r="26" spans="1:7" s="73" customFormat="1" ht="30" customHeight="1">
      <c r="A26" s="151"/>
      <c r="B26" s="299" t="str">
        <f t="shared" ref="B26:B28" si="4">"Table "&amp;C26&amp;": "&amp;D26</f>
        <v>Table 19: Number and percentage of women identified as smokers at first registration with their primary maternity care provider, by age group, ethnic group, neighbourhood deprivation quintile and DHB of residence, 2014</v>
      </c>
      <c r="C26" s="164">
        <f>C25+1</f>
        <v>19</v>
      </c>
      <c r="D26" s="164" t="s">
        <v>411</v>
      </c>
      <c r="E26" s="164" t="str">
        <f t="shared" ref="E26:E27" si="5">"Table "&amp;C26</f>
        <v>Table 19</v>
      </c>
      <c r="F26" s="38"/>
    </row>
    <row r="27" spans="1:7" s="73" customFormat="1" ht="30" customHeight="1">
      <c r="A27" s="151"/>
      <c r="B27" s="299" t="str">
        <f t="shared" si="4"/>
        <v>Table 20: Number and percentage of women identified as smokers at two weeks after birth, by age group, ethnic group, neighbourhood deprivation quintile and DHB of residence, 2014</v>
      </c>
      <c r="C27" s="164">
        <f t="shared" si="1"/>
        <v>20</v>
      </c>
      <c r="D27" s="164" t="s">
        <v>412</v>
      </c>
      <c r="E27" s="164" t="str">
        <f t="shared" si="5"/>
        <v>Table 20</v>
      </c>
      <c r="F27" s="40"/>
    </row>
    <row r="28" spans="1:7" s="73" customFormat="1" ht="30" customHeight="1">
      <c r="A28" s="168"/>
      <c r="B28" s="300" t="str">
        <f t="shared" si="4"/>
        <v>Table 21: Number and percentage of women who were smoking at first registration with their primary maternity care provider and were still smoking at two weeks after birth, by age group, ethnic group and neighbourhood deprivation quintile, 2014</v>
      </c>
      <c r="C28" s="147">
        <f t="shared" si="1"/>
        <v>21</v>
      </c>
      <c r="D28" s="147" t="s">
        <v>397</v>
      </c>
      <c r="E28" s="147" t="str">
        <f t="shared" ref="E28:E36" si="6">"Table "&amp;C28</f>
        <v>Table 21</v>
      </c>
      <c r="F28" s="40"/>
    </row>
    <row r="29" spans="1:7" s="40" customFormat="1" ht="18" customHeight="1">
      <c r="A29" s="449" t="s">
        <v>379</v>
      </c>
      <c r="B29" s="301" t="str">
        <f t="shared" ref="B29:B36" si="7">"Table "&amp;C29&amp;": "&amp;D29</f>
        <v>Table 22: Number and percentage of women by primary maternity care provider, 2008–2014</v>
      </c>
      <c r="C29" s="203">
        <f t="shared" ref="C29:C34" si="8">C28+1</f>
        <v>22</v>
      </c>
      <c r="D29" s="203" t="s">
        <v>419</v>
      </c>
      <c r="E29" s="203" t="str">
        <f>"Table "&amp;C29</f>
        <v>Table 22</v>
      </c>
    </row>
    <row r="30" spans="1:7" s="40" customFormat="1" ht="18" customHeight="1">
      <c r="A30" s="450"/>
      <c r="B30" s="299" t="str">
        <f t="shared" si="7"/>
        <v>Table 23: Number and percentage of women by primary maternity care provider, age group, ethnic group, neighbourhood deprivation quintile and parity, 2014</v>
      </c>
      <c r="C30" s="164">
        <f t="shared" si="8"/>
        <v>23</v>
      </c>
      <c r="D30" s="164" t="s">
        <v>424</v>
      </c>
      <c r="E30" s="164" t="str">
        <f>"Table "&amp;C30</f>
        <v>Table 23</v>
      </c>
    </row>
    <row r="31" spans="1:7" s="40" customFormat="1" ht="18" customHeight="1">
      <c r="A31" s="450"/>
      <c r="B31" s="299" t="str">
        <f t="shared" si="7"/>
        <v>Table 24: Number and percentage of women registered with an LMC, by DHB of residence, 2008–2014</v>
      </c>
      <c r="C31" s="164">
        <f t="shared" si="8"/>
        <v>24</v>
      </c>
      <c r="D31" s="164" t="s">
        <v>426</v>
      </c>
      <c r="E31" s="164" t="str">
        <f>"Table "&amp;C31</f>
        <v>Table 24</v>
      </c>
    </row>
    <row r="32" spans="1:7" s="40" customFormat="1" ht="18" customHeight="1">
      <c r="A32" s="451"/>
      <c r="B32" s="300" t="str">
        <f t="shared" si="7"/>
        <v>Table 25: Number and percentage of women registered with a DHB primary maternity service, by DHB of residence, 2008–2014</v>
      </c>
      <c r="C32" s="147">
        <f t="shared" si="8"/>
        <v>25</v>
      </c>
      <c r="D32" s="147" t="s">
        <v>405</v>
      </c>
      <c r="E32" s="147" t="str">
        <f>"Table "&amp;C32</f>
        <v>Table 25</v>
      </c>
    </row>
    <row r="33" spans="1:6" s="73" customFormat="1" ht="18" customHeight="1">
      <c r="A33" s="297" t="s">
        <v>31</v>
      </c>
      <c r="B33" s="302" t="str">
        <f t="shared" si="7"/>
        <v>Table 26: Number and percentage of women registered with an LMC, by trimester of registration, 2008–2014</v>
      </c>
      <c r="C33" s="164">
        <f t="shared" si="8"/>
        <v>26</v>
      </c>
      <c r="D33" s="116" t="s">
        <v>364</v>
      </c>
      <c r="E33" s="116" t="str">
        <f t="shared" si="6"/>
        <v>Table 26</v>
      </c>
      <c r="F33" s="40"/>
    </row>
    <row r="34" spans="1:6" s="73" customFormat="1" ht="18" customHeight="1">
      <c r="A34" s="298"/>
      <c r="B34" s="302" t="str">
        <f t="shared" si="7"/>
        <v>Table 27: Number and percentage of women registered with an LMC within the first trimester of pregnancy, by DHB of residence, 2010−2014</v>
      </c>
      <c r="C34" s="116">
        <f t="shared" si="8"/>
        <v>27</v>
      </c>
      <c r="D34" s="116" t="s">
        <v>366</v>
      </c>
      <c r="E34" s="116" t="str">
        <f t="shared" si="6"/>
        <v>Table 27</v>
      </c>
      <c r="F34" s="40"/>
    </row>
    <row r="35" spans="1:6" s="73" customFormat="1" ht="18" customHeight="1">
      <c r="A35" s="298"/>
      <c r="B35" s="302" t="str">
        <f t="shared" si="7"/>
        <v>Table 28: Number and percentage of women registered with an LMC, by trimester of registration, age group, ethnic group and neighbourhood deprivation quintile, 2014</v>
      </c>
      <c r="C35" s="116">
        <f t="shared" si="1"/>
        <v>28</v>
      </c>
      <c r="D35" s="116" t="s">
        <v>418</v>
      </c>
      <c r="E35" s="116" t="str">
        <f t="shared" si="6"/>
        <v>Table 28</v>
      </c>
      <c r="F35" s="40"/>
    </row>
    <row r="36" spans="1:6" s="73" customFormat="1" ht="18" customHeight="1">
      <c r="A36" s="298"/>
      <c r="B36" s="302" t="str">
        <f t="shared" si="7"/>
        <v>Table 29: Number and percentage of women registered with an LMC, by type of LMC, 2008–2014</v>
      </c>
      <c r="C36" s="116">
        <f t="shared" si="1"/>
        <v>29</v>
      </c>
      <c r="D36" s="116" t="s">
        <v>350</v>
      </c>
      <c r="E36" s="116" t="str">
        <f t="shared" si="6"/>
        <v>Table 29</v>
      </c>
      <c r="F36" s="40"/>
    </row>
    <row r="37" spans="1:6" s="73" customFormat="1" ht="18" customHeight="1">
      <c r="A37" s="292" t="s">
        <v>32</v>
      </c>
      <c r="B37" s="303"/>
      <c r="C37" s="394"/>
      <c r="D37" s="394"/>
      <c r="E37" s="394"/>
      <c r="F37" s="40"/>
    </row>
    <row r="38" spans="1:6" s="40" customFormat="1" ht="18" customHeight="1">
      <c r="A38" s="297" t="s">
        <v>95</v>
      </c>
      <c r="B38" s="302" t="str">
        <f t="shared" ref="B38:B48" si="9">"Table "&amp;C38&amp;": "&amp;D38</f>
        <v>Table 30: Number and percentage of women giving birth, by type of birth, 2005–2014</v>
      </c>
      <c r="C38" s="116">
        <f>C36+1</f>
        <v>30</v>
      </c>
      <c r="D38" s="116" t="s">
        <v>345</v>
      </c>
      <c r="E38" s="116" t="str">
        <f t="shared" si="2"/>
        <v>Table 30</v>
      </c>
    </row>
    <row r="39" spans="1:6" s="40" customFormat="1" ht="30" customHeight="1">
      <c r="A39" s="298"/>
      <c r="B39" s="302" t="str">
        <f t="shared" si="9"/>
        <v>Table 31: Number and percentage of women having a caesarean section, by type of caesarean section, age group, ethnic group, neighbourhood deprivation quintile and parity, 2014</v>
      </c>
      <c r="C39" s="116">
        <f>C38+1</f>
        <v>31</v>
      </c>
      <c r="D39" s="116" t="s">
        <v>532</v>
      </c>
      <c r="E39" s="116" t="str">
        <f t="shared" si="2"/>
        <v>Table 31</v>
      </c>
    </row>
    <row r="40" spans="1:6" s="40" customFormat="1" ht="18" customHeight="1">
      <c r="A40" s="298"/>
      <c r="B40" s="302" t="str">
        <f t="shared" si="9"/>
        <v>Table 32: Number and percentage of emergency caesarean sections, by DHB of residence, 2010–2014</v>
      </c>
      <c r="C40" s="116">
        <f t="shared" ref="C40:C47" si="10">C39+1</f>
        <v>32</v>
      </c>
      <c r="D40" s="116" t="s">
        <v>356</v>
      </c>
      <c r="E40" s="116" t="str">
        <f t="shared" ref="E40:E48" si="11">"Table "&amp;C40</f>
        <v>Table 32</v>
      </c>
    </row>
    <row r="41" spans="1:6" s="40" customFormat="1" ht="18" customHeight="1">
      <c r="A41" s="298"/>
      <c r="B41" s="302" t="str">
        <f t="shared" si="9"/>
        <v>Table 33: Number and percentage of elective caesarean sections, by DHB of residence, 2010–2014</v>
      </c>
      <c r="C41" s="116">
        <f t="shared" si="10"/>
        <v>33</v>
      </c>
      <c r="D41" s="116" t="s">
        <v>357</v>
      </c>
      <c r="E41" s="116" t="str">
        <f t="shared" si="11"/>
        <v>Table 33</v>
      </c>
    </row>
    <row r="42" spans="1:6" s="40" customFormat="1" ht="18" customHeight="1">
      <c r="A42" s="295" t="s">
        <v>97</v>
      </c>
      <c r="B42" s="301" t="str">
        <f>"Table "&amp;C42&amp;": "&amp;D42</f>
        <v>Table 34: Number and percentage of women having a normal birth, induction, augmentation, epidural or episiotomy, 2005–2014</v>
      </c>
      <c r="C42" s="203">
        <f>C41+1</f>
        <v>34</v>
      </c>
      <c r="D42" s="203" t="s">
        <v>430</v>
      </c>
      <c r="E42" s="203" t="str">
        <f>"Table "&amp;C42</f>
        <v>Table 34</v>
      </c>
    </row>
    <row r="43" spans="1:6" s="40" customFormat="1" ht="30" customHeight="1">
      <c r="A43" s="298"/>
      <c r="B43" s="302" t="str">
        <f>"Table "&amp;C43&amp;": "&amp;D43</f>
        <v>Table 35: Number and percentage of women having a normal birth, induction, augmentation, epidural or episiotomy, by age group, ethnic group, neighbourhood deprivation quintile, parity and DHB of residence, 2014</v>
      </c>
      <c r="C43" s="116">
        <f>C42+1</f>
        <v>35</v>
      </c>
      <c r="D43" s="116" t="s">
        <v>431</v>
      </c>
      <c r="E43" s="116" t="str">
        <f>"Table "&amp;C43</f>
        <v>Table 35</v>
      </c>
    </row>
    <row r="44" spans="1:6" s="40" customFormat="1" ht="18" customHeight="1">
      <c r="A44" s="295" t="s">
        <v>96</v>
      </c>
      <c r="B44" s="301" t="str">
        <f t="shared" si="9"/>
        <v>Table 36: Number and percentage of women giving birth, by plurality, 2005–2014</v>
      </c>
      <c r="C44" s="203">
        <f>C43+1</f>
        <v>36</v>
      </c>
      <c r="D44" s="203" t="s">
        <v>346</v>
      </c>
      <c r="E44" s="203" t="str">
        <f t="shared" si="11"/>
        <v>Table 36</v>
      </c>
    </row>
    <row r="45" spans="1:6" ht="18" customHeight="1">
      <c r="A45" s="295" t="s">
        <v>98</v>
      </c>
      <c r="B45" s="301" t="str">
        <f t="shared" si="9"/>
        <v>Table 37: Number and percentage of women giving birth, by place of birth, 2005–2014</v>
      </c>
      <c r="C45" s="203">
        <f>C44+1</f>
        <v>37</v>
      </c>
      <c r="D45" s="203" t="s">
        <v>347</v>
      </c>
      <c r="E45" s="203" t="str">
        <f t="shared" si="11"/>
        <v>Table 37</v>
      </c>
      <c r="F45" s="40"/>
    </row>
    <row r="46" spans="1:6" ht="18" customHeight="1">
      <c r="A46" s="298"/>
      <c r="B46" s="302" t="str">
        <f t="shared" si="9"/>
        <v>Table 38: Number of women giving birth at a maternity facility, by facility of birth, 2010–2014</v>
      </c>
      <c r="C46" s="116">
        <f t="shared" si="10"/>
        <v>38</v>
      </c>
      <c r="D46" s="116" t="s">
        <v>358</v>
      </c>
      <c r="E46" s="116" t="str">
        <f t="shared" si="11"/>
        <v>Table 38</v>
      </c>
      <c r="F46" s="40"/>
    </row>
    <row r="47" spans="1:6" ht="30" customHeight="1">
      <c r="A47" s="298"/>
      <c r="B47" s="302" t="str">
        <f t="shared" si="9"/>
        <v>Table 39: Number and percentage of women giving birth, by place of birth, age group, ethnic group, neighbourhood deprivation quintile, parity and DHB of residence, 2014</v>
      </c>
      <c r="C47" s="116">
        <f t="shared" si="10"/>
        <v>39</v>
      </c>
      <c r="D47" s="116" t="s">
        <v>434</v>
      </c>
      <c r="E47" s="116" t="str">
        <f t="shared" si="11"/>
        <v>Table 39</v>
      </c>
      <c r="F47" s="40"/>
    </row>
    <row r="48" spans="1:6" ht="18" customHeight="1">
      <c r="A48" s="298"/>
      <c r="B48" s="302" t="str">
        <f t="shared" si="9"/>
        <v>Table 40: Number and percentage of home births, by DHB of residence, 2010–2014</v>
      </c>
      <c r="C48" s="116">
        <f>C47+1</f>
        <v>40</v>
      </c>
      <c r="D48" s="116" t="s">
        <v>359</v>
      </c>
      <c r="E48" s="116" t="str">
        <f t="shared" si="11"/>
        <v>Table 40</v>
      </c>
      <c r="F48" s="40"/>
    </row>
    <row r="49" spans="1:6" ht="18" customHeight="1">
      <c r="A49" s="229" t="s">
        <v>33</v>
      </c>
      <c r="B49" s="229"/>
      <c r="C49" s="395"/>
      <c r="D49" s="395"/>
      <c r="E49" s="395"/>
      <c r="F49" s="40"/>
    </row>
    <row r="50" spans="1:6" ht="18" customHeight="1">
      <c r="A50" s="344" t="s">
        <v>224</v>
      </c>
      <c r="B50" s="300" t="str">
        <f t="shared" ref="B50:B62" si="12">"Table "&amp;C50&amp;": "&amp;D50</f>
        <v>Table 41: Number and percentage of male and female babies, by maternal age group, baby ethnic goup and baby neighbourhood deprivation quintile, 2014</v>
      </c>
      <c r="C50" s="116">
        <f>C48+1</f>
        <v>41</v>
      </c>
      <c r="D50" s="116" t="s">
        <v>413</v>
      </c>
      <c r="E50" s="116" t="str">
        <f t="shared" ref="E50:E62" si="13">"Table "&amp;C50</f>
        <v>Table 41</v>
      </c>
      <c r="F50" s="40"/>
    </row>
    <row r="51" spans="1:6" ht="18" customHeight="1">
      <c r="A51" s="295" t="s">
        <v>232</v>
      </c>
      <c r="B51" s="301" t="str">
        <f t="shared" si="12"/>
        <v>Table 42: Number and percentage of babies, by birthweight group, and the average birthweight, 2005–2014</v>
      </c>
      <c r="C51" s="116">
        <f t="shared" ref="C51:C62" si="14">C50+1</f>
        <v>42</v>
      </c>
      <c r="D51" s="116" t="s">
        <v>348</v>
      </c>
      <c r="E51" s="116" t="str">
        <f t="shared" si="13"/>
        <v>Table 42</v>
      </c>
      <c r="F51" s="40"/>
    </row>
    <row r="52" spans="1:6" ht="30" customHeight="1">
      <c r="A52" s="296"/>
      <c r="B52" s="299" t="str">
        <f t="shared" si="12"/>
        <v>Table 43: Average birthweight of male and female babies, by maternal age group, baby ethnic group, baby neighbourhood deprivation quintile and baby DHB of residence, 2014</v>
      </c>
      <c r="C52" s="116">
        <f t="shared" si="14"/>
        <v>43</v>
      </c>
      <c r="D52" s="116" t="s">
        <v>414</v>
      </c>
      <c r="E52" s="116" t="str">
        <f t="shared" si="13"/>
        <v>Table 43</v>
      </c>
      <c r="F52" s="40"/>
    </row>
    <row r="53" spans="1:6" ht="30" customHeight="1">
      <c r="A53" s="168"/>
      <c r="B53" s="300" t="str">
        <f t="shared" si="12"/>
        <v>Table 44: Number and percentage of babies born with a low birthweight, by maternal age group, baby ethnic group, baby neighbourhood deprivation quintile and baby DHB of residence, 2010–2014</v>
      </c>
      <c r="C53" s="116">
        <f t="shared" si="14"/>
        <v>44</v>
      </c>
      <c r="D53" s="116" t="s">
        <v>415</v>
      </c>
      <c r="E53" s="116" t="str">
        <f t="shared" si="13"/>
        <v>Table 44</v>
      </c>
      <c r="F53" s="40"/>
    </row>
    <row r="54" spans="1:6" ht="18" customHeight="1">
      <c r="A54" s="295" t="s">
        <v>233</v>
      </c>
      <c r="B54" s="301" t="str">
        <f t="shared" si="12"/>
        <v>Table 45: Number and percentage of babies, by gestation, 2005–2014</v>
      </c>
      <c r="C54" s="116">
        <f t="shared" si="14"/>
        <v>45</v>
      </c>
      <c r="D54" s="116" t="s">
        <v>349</v>
      </c>
      <c r="E54" s="116" t="str">
        <f t="shared" si="13"/>
        <v>Table 45</v>
      </c>
      <c r="F54" s="40"/>
    </row>
    <row r="55" spans="1:6" ht="30" customHeight="1">
      <c r="A55" s="296"/>
      <c r="B55" s="299" t="str">
        <f t="shared" si="12"/>
        <v>Table 46: Number and percentage of babies born preterm, by maternal age group, baby ethnic group, baby neighbourhood deprivation quintile and baby DHB of residence, 2010–2014</v>
      </c>
      <c r="C55" s="116">
        <f t="shared" si="14"/>
        <v>46</v>
      </c>
      <c r="D55" s="116" t="s">
        <v>416</v>
      </c>
      <c r="E55" s="116" t="str">
        <f t="shared" si="13"/>
        <v>Table 46</v>
      </c>
      <c r="F55" s="40"/>
    </row>
    <row r="56" spans="1:6" ht="30" customHeight="1">
      <c r="A56" s="168"/>
      <c r="B56" s="300" t="str">
        <f t="shared" si="12"/>
        <v>Table 47: Number and percentage of babies born at term with a low birthweight, by maternal age group, baby ethnic group, baby neighbourhood deprivation quintile and baby DHB of residence, 2010–2014</v>
      </c>
      <c r="C56" s="116">
        <f t="shared" si="14"/>
        <v>47</v>
      </c>
      <c r="D56" s="116" t="s">
        <v>417</v>
      </c>
      <c r="E56" s="116" t="str">
        <f t="shared" si="13"/>
        <v>Table 47</v>
      </c>
      <c r="F56" s="40"/>
    </row>
    <row r="57" spans="1:6" ht="18" customHeight="1">
      <c r="A57" s="295" t="s">
        <v>229</v>
      </c>
      <c r="B57" s="301" t="str">
        <f t="shared" si="12"/>
        <v>Table 48: Number and percentage of babies, by breastfeeding status at two weeks after birth, 2008–2014</v>
      </c>
      <c r="C57" s="116">
        <f t="shared" si="14"/>
        <v>48</v>
      </c>
      <c r="D57" s="116" t="s">
        <v>436</v>
      </c>
      <c r="E57" s="116" t="str">
        <f t="shared" si="13"/>
        <v>Table 48</v>
      </c>
      <c r="F57" s="40"/>
    </row>
    <row r="58" spans="1:6" s="73" customFormat="1" ht="30" customHeight="1">
      <c r="A58" s="293"/>
      <c r="B58" s="299" t="str">
        <f t="shared" ref="B58" si="15">"Table "&amp;C58&amp;": "&amp;D58</f>
        <v>Table 49: Number and percentage of babies, by breastfeeding status at two weeks after birth, maternal age group, baby ethnic group, baby neighbourhood deprivation quintile and baby DHB of residence, 2014</v>
      </c>
      <c r="C58" s="116">
        <f t="shared" si="14"/>
        <v>49</v>
      </c>
      <c r="D58" s="116" t="s">
        <v>438</v>
      </c>
      <c r="E58" s="116" t="str">
        <f t="shared" ref="E58" si="16">"Table "&amp;C58</f>
        <v>Table 49</v>
      </c>
      <c r="F58" s="40"/>
    </row>
    <row r="59" spans="1:6" ht="18" customHeight="1">
      <c r="A59" s="296"/>
      <c r="B59" s="299" t="str">
        <f t="shared" si="12"/>
        <v>Table 50: Number and percentage of babies breastfed exclusively/fully at two weeks after birth, by DHB of residence, 2010–2014</v>
      </c>
      <c r="C59" s="116">
        <f>C58+1</f>
        <v>50</v>
      </c>
      <c r="D59" s="116" t="s">
        <v>360</v>
      </c>
      <c r="E59" s="116" t="str">
        <f t="shared" si="13"/>
        <v>Table 50</v>
      </c>
      <c r="F59" s="40"/>
    </row>
    <row r="60" spans="1:6" ht="30" customHeight="1">
      <c r="A60" s="296"/>
      <c r="B60" s="299" t="str">
        <f t="shared" ref="B60:B61" si="17">"Table "&amp;C60&amp;": "&amp;D60</f>
        <v>Table 51: Number and percentage of babies, by breastfeeding status at discharge from their primary maternity care provider, maternal age group, baby ethnic group, baby neighbourhood deprivation quintile and baby DHB of residence, 2014</v>
      </c>
      <c r="C60" s="116">
        <f t="shared" si="14"/>
        <v>51</v>
      </c>
      <c r="D60" s="116" t="s">
        <v>439</v>
      </c>
      <c r="E60" s="116" t="str">
        <f t="shared" ref="E60:E61" si="18">"Table "&amp;C60</f>
        <v>Table 51</v>
      </c>
      <c r="F60" s="40"/>
    </row>
    <row r="61" spans="1:6" s="73" customFormat="1" ht="18" customHeight="1">
      <c r="A61" s="294"/>
      <c r="B61" s="300" t="str">
        <f t="shared" si="17"/>
        <v>Table 52: Number and percentage of babies breastfed exclusively/fully at discharge from their primary maternity care provider, by DHB of residence, 2010–2014</v>
      </c>
      <c r="C61" s="116">
        <f t="shared" si="14"/>
        <v>52</v>
      </c>
      <c r="D61" s="116" t="s">
        <v>440</v>
      </c>
      <c r="E61" s="116" t="str">
        <f t="shared" si="18"/>
        <v>Table 52</v>
      </c>
      <c r="F61" s="40"/>
    </row>
    <row r="62" spans="1:6" s="73" customFormat="1" ht="18" customHeight="1">
      <c r="A62" s="344" t="s">
        <v>326</v>
      </c>
      <c r="B62" s="300" t="str">
        <f t="shared" si="12"/>
        <v>Table 53: Number and percentage of families referred by their LMC to general practice and to a Well Child / Tamariki Ora provider, 2008–2014</v>
      </c>
      <c r="C62" s="116">
        <f t="shared" si="14"/>
        <v>53</v>
      </c>
      <c r="D62" s="116" t="s">
        <v>351</v>
      </c>
      <c r="E62" s="116" t="str">
        <f t="shared" si="13"/>
        <v>Table 53</v>
      </c>
      <c r="F62" s="40"/>
    </row>
    <row r="63" spans="1:6" ht="18" customHeight="1">
      <c r="A63" s="40"/>
      <c r="B63" s="69"/>
      <c r="F63" s="40"/>
    </row>
    <row r="64" spans="1:6" ht="12.75">
      <c r="A64" s="10"/>
      <c r="B64" s="10"/>
    </row>
    <row r="65" spans="1:11" ht="12.75">
      <c r="B65" s="10"/>
    </row>
    <row r="66" spans="1:11" ht="12.75">
      <c r="A66" s="10"/>
      <c r="B66" s="10"/>
    </row>
    <row r="67" spans="1:11">
      <c r="J67" s="70"/>
      <c r="K67" s="70"/>
    </row>
  </sheetData>
  <mergeCells count="1">
    <mergeCell ref="A29:A32"/>
  </mergeCells>
  <hyperlinks>
    <hyperlink ref="A8" location="Age!A1" display="Age"/>
    <hyperlink ref="A10" location="Ethnic!A1" display="Ethnicity"/>
    <hyperlink ref="A13" location="Dep!A1" display="Deprivation"/>
    <hyperlink ref="A16" location="Geo!A1" display="Geographic distribution"/>
    <hyperlink ref="A20" location="Parity!A1" display="Parity"/>
    <hyperlink ref="A24" location="Smoking!A1" display="Smoking"/>
    <hyperlink ref="A29" location="RegLMC!A1" display="Registration with a Lead Maternity Carer"/>
    <hyperlink ref="A38" location="BirthType!A1" display="Type of birth"/>
    <hyperlink ref="A44" location="Plurality!A1" display="Plurality"/>
    <hyperlink ref="A42" location="Interv!A1" display="Interventions"/>
    <hyperlink ref="A45" location="PlaceOfBirth!A1" display="Place of birth"/>
    <hyperlink ref="A50" location="Babies!A1" display="Sex, maternal age, ethnicity and deprivation"/>
    <hyperlink ref="A51" location="Birthweight!A1" display="Birthweight"/>
    <hyperlink ref="A57" location="Bfeed!A1" display="Breastfeeding"/>
    <hyperlink ref="A62" location="Handover!A1" display="Handover of care"/>
    <hyperlink ref="A54" location="Gestation!A1" display="Gestation"/>
    <hyperlink ref="A22" location="BMI!A1" display="Body mass index"/>
    <hyperlink ref="A5" location="About!A1" display="About the publication"/>
    <hyperlink ref="A33" location="RegLMC!A1" display="Registration with a Lead Maternity Carer"/>
    <hyperlink ref="A29:A32" location="PrimMatCare!A1" display="Primary maternity care"/>
    <hyperlink ref="A6" location="FigureIndex!A1" display="Figure index"/>
  </hyperlinks>
  <pageMargins left="0.51181102362204722" right="0.51181102362204722" top="0.55118110236220474" bottom="0.55118110236220474" header="0.11811023622047245" footer="0.11811023622047245"/>
  <pageSetup paperSize="9" scale="70" fitToHeight="2" orientation="landscape" r:id="rId1"/>
  <headerFooter>
    <oddFooter>&amp;L&amp;8&amp;K01+023Report on Maternity, 2014: accompanying tables&amp;R&amp;8&amp;K01+020Page &amp;P of &amp;N</oddFooter>
  </headerFooter>
  <rowBreaks count="1" manualBreakCount="1">
    <brk id="36"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0"/>
  <sheetViews>
    <sheetView zoomScaleNormal="100" workbookViewId="0">
      <pane ySplit="3" topLeftCell="A4" activePane="bottomLeft" state="frozen"/>
      <selection activeCell="B31" sqref="B31"/>
      <selection pane="bottomLeft" activeCell="A3" sqref="A3"/>
    </sheetView>
  </sheetViews>
  <sheetFormatPr defaultRowHeight="12"/>
  <cols>
    <col min="1" max="1" width="15.85546875" style="73" customWidth="1"/>
    <col min="2" max="2" width="9" style="73" customWidth="1"/>
    <col min="3" max="8" width="8.7109375" style="73" customWidth="1"/>
    <col min="9" max="9" width="9" style="73" customWidth="1"/>
    <col min="10" max="13" width="8.7109375" style="73" customWidth="1"/>
    <col min="14" max="14" width="9.85546875" style="73" customWidth="1"/>
    <col min="15" max="17" width="9.42578125" style="73" customWidth="1"/>
    <col min="18" max="16384" width="9.140625" style="73"/>
  </cols>
  <sheetData>
    <row r="1" spans="1:15">
      <c r="A1" s="306" t="s">
        <v>24</v>
      </c>
      <c r="B1" s="150"/>
      <c r="C1" s="306" t="s">
        <v>34</v>
      </c>
      <c r="D1" s="150"/>
      <c r="E1" s="150"/>
    </row>
    <row r="2" spans="1:15" ht="10.5" customHeight="1"/>
    <row r="3" spans="1:15" ht="19.5">
      <c r="A3" s="20" t="s">
        <v>231</v>
      </c>
    </row>
    <row r="5" spans="1:15" s="40" customFormat="1" ht="15" customHeight="1">
      <c r="A5" s="159" t="str">
        <f>Contents!B51</f>
        <v>Table 42: Number and percentage of babies, by birthweight group, and the average birthweight, 2005–2014</v>
      </c>
      <c r="B5" s="38"/>
      <c r="C5" s="38"/>
      <c r="D5" s="38"/>
      <c r="E5" s="38"/>
      <c r="F5" s="38"/>
      <c r="G5" s="38"/>
      <c r="H5" s="38"/>
      <c r="I5" s="38"/>
      <c r="J5" s="38"/>
      <c r="K5" s="38"/>
      <c r="L5" s="38"/>
      <c r="M5" s="38"/>
      <c r="N5" s="38"/>
    </row>
    <row r="6" spans="1:15" ht="14.25" customHeight="1">
      <c r="A6" s="521" t="s">
        <v>37</v>
      </c>
      <c r="B6" s="519" t="s">
        <v>332</v>
      </c>
      <c r="C6" s="519"/>
      <c r="D6" s="519"/>
      <c r="E6" s="519"/>
      <c r="F6" s="519"/>
      <c r="G6" s="519"/>
      <c r="H6" s="522"/>
      <c r="I6" s="523" t="s">
        <v>289</v>
      </c>
      <c r="J6" s="519"/>
      <c r="K6" s="519"/>
      <c r="L6" s="519"/>
      <c r="M6" s="522"/>
      <c r="N6" s="519" t="s">
        <v>230</v>
      </c>
    </row>
    <row r="7" spans="1:15" ht="25.5">
      <c r="A7" s="461"/>
      <c r="B7" s="270" t="s">
        <v>295</v>
      </c>
      <c r="C7" s="270" t="s">
        <v>296</v>
      </c>
      <c r="D7" s="270" t="s">
        <v>297</v>
      </c>
      <c r="E7" s="270" t="s">
        <v>298</v>
      </c>
      <c r="F7" s="270" t="s">
        <v>299</v>
      </c>
      <c r="G7" s="270" t="s">
        <v>48</v>
      </c>
      <c r="H7" s="271" t="s">
        <v>41</v>
      </c>
      <c r="I7" s="272" t="s">
        <v>295</v>
      </c>
      <c r="J7" s="270" t="s">
        <v>296</v>
      </c>
      <c r="K7" s="270" t="s">
        <v>297</v>
      </c>
      <c r="L7" s="270" t="s">
        <v>298</v>
      </c>
      <c r="M7" s="271" t="s">
        <v>299</v>
      </c>
      <c r="N7" s="520"/>
    </row>
    <row r="8" spans="1:15">
      <c r="A8" s="162">
        <f>Extra!K3</f>
        <v>2005</v>
      </c>
      <c r="B8" s="220">
        <v>257</v>
      </c>
      <c r="C8" s="220">
        <v>379</v>
      </c>
      <c r="D8" s="220">
        <v>2852</v>
      </c>
      <c r="E8" s="220">
        <v>51367</v>
      </c>
      <c r="F8" s="220">
        <v>1475</v>
      </c>
      <c r="G8" s="220">
        <v>2746</v>
      </c>
      <c r="H8" s="221">
        <f>SUM(B8:G8)</f>
        <v>59076</v>
      </c>
      <c r="I8" s="208">
        <f t="shared" ref="I8" si="0">B8/($H8-$G8)*100</f>
        <v>0.45624001420202381</v>
      </c>
      <c r="J8" s="161">
        <f t="shared" ref="J8" si="1">C8/($H8-$G8)*100</f>
        <v>0.67282087697496895</v>
      </c>
      <c r="K8" s="161">
        <f t="shared" ref="K8" si="2">D8/($H8-$G8)*100</f>
        <v>5.0630214805609803</v>
      </c>
      <c r="L8" s="161">
        <f t="shared" ref="L8" si="3">E8/($H8-$G8)*100</f>
        <v>91.189419492277651</v>
      </c>
      <c r="M8" s="266">
        <f t="shared" ref="M8" si="4">F8/($H8-$G8)*100</f>
        <v>2.6184981359843778</v>
      </c>
      <c r="N8" s="240">
        <v>3.4262959017265215</v>
      </c>
      <c r="O8" s="110"/>
    </row>
    <row r="9" spans="1:15">
      <c r="A9" s="162">
        <f>Extra!K4</f>
        <v>2006</v>
      </c>
      <c r="B9" s="220">
        <v>234</v>
      </c>
      <c r="C9" s="220">
        <v>400</v>
      </c>
      <c r="D9" s="220">
        <v>2832</v>
      </c>
      <c r="E9" s="220">
        <v>53188</v>
      </c>
      <c r="F9" s="220">
        <v>1505</v>
      </c>
      <c r="G9" s="220">
        <v>2692</v>
      </c>
      <c r="H9" s="221">
        <f t="shared" ref="H9:H17" si="5">SUM(B9:G9)</f>
        <v>60851</v>
      </c>
      <c r="I9" s="208">
        <f>B9/($H9-$G9)*100</f>
        <v>0.40234529479530257</v>
      </c>
      <c r="J9" s="161">
        <f>C9/($H9-$G9)*100</f>
        <v>0.68776973469282487</v>
      </c>
      <c r="K9" s="161">
        <f>D9/($H9-$G9)*100</f>
        <v>4.8694097216251997</v>
      </c>
      <c r="L9" s="161">
        <f>E9/($H9-$G9)*100</f>
        <v>91.452741622104909</v>
      </c>
      <c r="M9" s="266">
        <f>F9/($H9-$G9)*100</f>
        <v>2.5877336267817537</v>
      </c>
      <c r="N9" s="240">
        <v>3.42317031107752</v>
      </c>
      <c r="O9" s="110"/>
    </row>
    <row r="10" spans="1:15">
      <c r="A10" s="162">
        <f>Extra!K5</f>
        <v>2007</v>
      </c>
      <c r="B10" s="220">
        <v>259</v>
      </c>
      <c r="C10" s="220">
        <v>369</v>
      </c>
      <c r="D10" s="220">
        <v>3056</v>
      </c>
      <c r="E10" s="220">
        <v>55999</v>
      </c>
      <c r="F10" s="220">
        <v>1709</v>
      </c>
      <c r="G10" s="220">
        <v>3105</v>
      </c>
      <c r="H10" s="221">
        <f t="shared" si="5"/>
        <v>64497</v>
      </c>
      <c r="I10" s="208">
        <f t="shared" ref="I10:I17" si="6">B10/($H10-$G10)*100</f>
        <v>0.42187907219181653</v>
      </c>
      <c r="J10" s="161">
        <f t="shared" ref="J10:J17" si="7">C10/($H10-$G10)*100</f>
        <v>0.60105551211884278</v>
      </c>
      <c r="K10" s="161">
        <f t="shared" ref="K10:K17" si="8">D10/($H10-$G10)*100</f>
        <v>4.977847276518113</v>
      </c>
      <c r="L10" s="161">
        <f t="shared" ref="L10:L17" si="9">E10/($H10-$G10)*100</f>
        <v>91.215467813395875</v>
      </c>
      <c r="M10" s="266">
        <f t="shared" ref="M10:M17" si="10">F10/($H10-$G10)*100</f>
        <v>2.7837503257753453</v>
      </c>
      <c r="N10" s="240">
        <v>3.4317519610715097</v>
      </c>
      <c r="O10" s="110"/>
    </row>
    <row r="11" spans="1:15">
      <c r="A11" s="162">
        <f>Extra!K6</f>
        <v>2008</v>
      </c>
      <c r="B11" s="220">
        <v>250</v>
      </c>
      <c r="C11" s="220">
        <v>387</v>
      </c>
      <c r="D11" s="220">
        <v>3064</v>
      </c>
      <c r="E11" s="220">
        <v>56241</v>
      </c>
      <c r="F11" s="220">
        <v>1769</v>
      </c>
      <c r="G11" s="220">
        <v>3221</v>
      </c>
      <c r="H11" s="221">
        <f t="shared" si="5"/>
        <v>64932</v>
      </c>
      <c r="I11" s="208">
        <f t="shared" si="6"/>
        <v>0.40511416117061788</v>
      </c>
      <c r="J11" s="161">
        <f t="shared" si="7"/>
        <v>0.62711672149211639</v>
      </c>
      <c r="K11" s="161">
        <f t="shared" si="8"/>
        <v>4.9650791593070922</v>
      </c>
      <c r="L11" s="161">
        <f t="shared" si="9"/>
        <v>91.13610215358689</v>
      </c>
      <c r="M11" s="266">
        <f t="shared" si="10"/>
        <v>2.866587804443292</v>
      </c>
      <c r="N11" s="240">
        <v>3.4299291218754049</v>
      </c>
      <c r="O11" s="110"/>
    </row>
    <row r="12" spans="1:15">
      <c r="A12" s="162">
        <f>Extra!K7</f>
        <v>2009</v>
      </c>
      <c r="B12" s="220">
        <v>252</v>
      </c>
      <c r="C12" s="220">
        <v>377</v>
      </c>
      <c r="D12" s="220">
        <v>3031</v>
      </c>
      <c r="E12" s="220">
        <v>56181</v>
      </c>
      <c r="F12" s="220">
        <v>1616</v>
      </c>
      <c r="G12" s="220">
        <v>3083</v>
      </c>
      <c r="H12" s="221">
        <f t="shared" si="5"/>
        <v>64540</v>
      </c>
      <c r="I12" s="208">
        <f t="shared" si="6"/>
        <v>0.41004279414875444</v>
      </c>
      <c r="J12" s="161">
        <f t="shared" si="7"/>
        <v>0.61343703727809684</v>
      </c>
      <c r="K12" s="161">
        <f t="shared" si="8"/>
        <v>4.9319036074002964</v>
      </c>
      <c r="L12" s="161">
        <f t="shared" si="9"/>
        <v>91.415135785996711</v>
      </c>
      <c r="M12" s="266">
        <f t="shared" si="10"/>
        <v>2.6294807751761393</v>
      </c>
      <c r="N12" s="240">
        <v>3.4258568526103637</v>
      </c>
      <c r="O12" s="110"/>
    </row>
    <row r="13" spans="1:15">
      <c r="A13" s="162">
        <f>Extra!K8</f>
        <v>2010</v>
      </c>
      <c r="B13" s="220">
        <v>267</v>
      </c>
      <c r="C13" s="220">
        <v>372</v>
      </c>
      <c r="D13" s="220">
        <v>3061</v>
      </c>
      <c r="E13" s="220">
        <v>56434</v>
      </c>
      <c r="F13" s="220">
        <v>1563</v>
      </c>
      <c r="G13" s="220">
        <v>3175</v>
      </c>
      <c r="H13" s="221">
        <f t="shared" si="5"/>
        <v>64872</v>
      </c>
      <c r="I13" s="208">
        <f t="shared" si="6"/>
        <v>0.43276010178776925</v>
      </c>
      <c r="J13" s="161">
        <f t="shared" si="7"/>
        <v>0.60294665867059982</v>
      </c>
      <c r="K13" s="161">
        <f t="shared" si="8"/>
        <v>4.9613433392223287</v>
      </c>
      <c r="L13" s="161">
        <f t="shared" si="9"/>
        <v>91.46960143929202</v>
      </c>
      <c r="M13" s="266">
        <f t="shared" si="10"/>
        <v>2.5333484610272783</v>
      </c>
      <c r="N13" s="240">
        <v>3.4245591087938601</v>
      </c>
      <c r="O13" s="110"/>
    </row>
    <row r="14" spans="1:15">
      <c r="A14" s="162">
        <f>Extra!K9</f>
        <v>2011</v>
      </c>
      <c r="B14" s="220">
        <v>232</v>
      </c>
      <c r="C14" s="220">
        <v>320</v>
      </c>
      <c r="D14" s="220">
        <v>3013</v>
      </c>
      <c r="E14" s="220">
        <v>54263</v>
      </c>
      <c r="F14" s="220">
        <v>1523</v>
      </c>
      <c r="G14" s="220">
        <v>3290</v>
      </c>
      <c r="H14" s="221">
        <f t="shared" si="5"/>
        <v>62641</v>
      </c>
      <c r="I14" s="208">
        <f t="shared" si="6"/>
        <v>0.39089484591666523</v>
      </c>
      <c r="J14" s="161">
        <f t="shared" si="7"/>
        <v>0.53916530471264168</v>
      </c>
      <c r="K14" s="161">
        <f t="shared" si="8"/>
        <v>5.0765783221849672</v>
      </c>
      <c r="L14" s="161">
        <f t="shared" si="9"/>
        <v>91.427271655068992</v>
      </c>
      <c r="M14" s="266">
        <f t="shared" si="10"/>
        <v>2.5660898721167293</v>
      </c>
      <c r="N14" s="240">
        <v>3.4215536552931471</v>
      </c>
      <c r="O14" s="110"/>
    </row>
    <row r="15" spans="1:15">
      <c r="A15" s="162">
        <f>Extra!K10</f>
        <v>2012</v>
      </c>
      <c r="B15" s="220">
        <v>257</v>
      </c>
      <c r="C15" s="220">
        <v>360</v>
      </c>
      <c r="D15" s="220">
        <v>3086</v>
      </c>
      <c r="E15" s="220">
        <v>54890</v>
      </c>
      <c r="F15" s="220">
        <v>1532</v>
      </c>
      <c r="G15" s="220">
        <v>2644</v>
      </c>
      <c r="H15" s="221">
        <f t="shared" si="5"/>
        <v>62769</v>
      </c>
      <c r="I15" s="208">
        <f t="shared" si="6"/>
        <v>0.42744282744282747</v>
      </c>
      <c r="J15" s="161">
        <f t="shared" si="7"/>
        <v>0.59875259875259879</v>
      </c>
      <c r="K15" s="161">
        <f t="shared" si="8"/>
        <v>5.1326403326403325</v>
      </c>
      <c r="L15" s="161">
        <f t="shared" si="9"/>
        <v>91.293139293139291</v>
      </c>
      <c r="M15" s="266">
        <f t="shared" si="10"/>
        <v>2.5480249480249477</v>
      </c>
      <c r="N15" s="240">
        <v>3.4201971854387163</v>
      </c>
      <c r="O15" s="110"/>
    </row>
    <row r="16" spans="1:15">
      <c r="A16" s="162">
        <f>Extra!K11</f>
        <v>2013</v>
      </c>
      <c r="B16" s="220">
        <v>239</v>
      </c>
      <c r="C16" s="220">
        <v>295</v>
      </c>
      <c r="D16" s="220">
        <v>2903</v>
      </c>
      <c r="E16" s="220">
        <v>51942</v>
      </c>
      <c r="F16" s="220">
        <v>1415</v>
      </c>
      <c r="G16" s="220">
        <v>2826</v>
      </c>
      <c r="H16" s="221">
        <f t="shared" si="5"/>
        <v>59620</v>
      </c>
      <c r="I16" s="208">
        <f t="shared" si="6"/>
        <v>0.42081910060921929</v>
      </c>
      <c r="J16" s="161">
        <f t="shared" si="7"/>
        <v>0.5194210656055217</v>
      </c>
      <c r="K16" s="161">
        <f t="shared" si="8"/>
        <v>5.1114554354333199</v>
      </c>
      <c r="L16" s="161">
        <f t="shared" si="9"/>
        <v>91.456844032820371</v>
      </c>
      <c r="M16" s="266">
        <f t="shared" si="10"/>
        <v>2.4914603655315704</v>
      </c>
      <c r="N16" s="240">
        <v>3.4161612937265868</v>
      </c>
      <c r="O16" s="110"/>
    </row>
    <row r="17" spans="1:15">
      <c r="A17" s="176">
        <f>Extra!K12</f>
        <v>2014</v>
      </c>
      <c r="B17" s="222">
        <v>250</v>
      </c>
      <c r="C17" s="222">
        <v>309</v>
      </c>
      <c r="D17" s="222">
        <v>2786</v>
      </c>
      <c r="E17" s="267">
        <v>52073</v>
      </c>
      <c r="F17" s="267">
        <v>1377</v>
      </c>
      <c r="G17" s="267">
        <v>2699</v>
      </c>
      <c r="H17" s="268">
        <f t="shared" si="5"/>
        <v>59494</v>
      </c>
      <c r="I17" s="209">
        <f t="shared" si="6"/>
        <v>0.44017959327405587</v>
      </c>
      <c r="J17" s="178">
        <f t="shared" si="7"/>
        <v>0.544061977286733</v>
      </c>
      <c r="K17" s="178">
        <f t="shared" si="8"/>
        <v>4.905361387446078</v>
      </c>
      <c r="L17" s="178">
        <f t="shared" si="9"/>
        <v>91.685887842239637</v>
      </c>
      <c r="M17" s="269">
        <f t="shared" si="10"/>
        <v>2.4245091997534995</v>
      </c>
      <c r="N17" s="241">
        <v>3.4174738599420085</v>
      </c>
      <c r="O17" s="110"/>
    </row>
    <row r="18" spans="1:15">
      <c r="A18" s="104" t="s">
        <v>267</v>
      </c>
    </row>
    <row r="19" spans="1:15">
      <c r="A19" s="104" t="s">
        <v>266</v>
      </c>
    </row>
    <row r="20" spans="1:15">
      <c r="A20" s="104" t="s">
        <v>268</v>
      </c>
    </row>
    <row r="21" spans="1:15">
      <c r="A21" s="104" t="s">
        <v>269</v>
      </c>
    </row>
    <row r="22" spans="1:15">
      <c r="A22" s="104" t="s">
        <v>270</v>
      </c>
    </row>
    <row r="24" spans="1:15" ht="12.75" customHeight="1"/>
    <row r="25" spans="1:15" s="40" customFormat="1" ht="15" customHeight="1">
      <c r="A25" s="91" t="str">
        <f>Contents!B52</f>
        <v>Table 43: Average birthweight of male and female babies, by maternal age group, baby ethnic group, baby neighbourhood deprivation quintile and baby DHB of residence, 2014</v>
      </c>
    </row>
    <row r="26" spans="1:15" ht="12.75">
      <c r="A26" s="477" t="s">
        <v>56</v>
      </c>
      <c r="B26" s="467" t="s">
        <v>230</v>
      </c>
      <c r="C26" s="467"/>
      <c r="D26" s="467"/>
      <c r="E26" s="10"/>
      <c r="F26" s="10"/>
      <c r="G26" s="10"/>
    </row>
    <row r="27" spans="1:15" ht="12.75">
      <c r="A27" s="471"/>
      <c r="B27" s="115" t="s">
        <v>226</v>
      </c>
      <c r="C27" s="115" t="s">
        <v>227</v>
      </c>
      <c r="D27" s="115" t="s">
        <v>41</v>
      </c>
      <c r="E27" s="10"/>
      <c r="F27" s="10"/>
      <c r="G27" s="10"/>
    </row>
    <row r="28" spans="1:15" ht="12.75">
      <c r="A28" s="80" t="s">
        <v>237</v>
      </c>
      <c r="B28" s="80"/>
      <c r="C28" s="80"/>
      <c r="D28" s="80"/>
      <c r="E28" s="10"/>
      <c r="F28" s="10"/>
      <c r="G28" s="10"/>
      <c r="H28" s="10"/>
      <c r="I28" s="10"/>
      <c r="J28" s="10"/>
      <c r="K28" s="10"/>
    </row>
    <row r="29" spans="1:15" ht="12.75">
      <c r="A29" s="58" t="s">
        <v>41</v>
      </c>
      <c r="B29" s="97">
        <v>3.4690503436367943</v>
      </c>
      <c r="C29" s="97">
        <v>3.3617272694050575</v>
      </c>
      <c r="D29" s="97">
        <v>3.4174738599420085</v>
      </c>
      <c r="E29" s="10"/>
      <c r="F29" s="10"/>
      <c r="G29" s="10"/>
      <c r="H29" s="10"/>
      <c r="I29" s="10"/>
      <c r="J29" s="10"/>
      <c r="K29" s="10"/>
    </row>
    <row r="30" spans="1:15" ht="12.75">
      <c r="A30" s="80" t="str">
        <f>Extra!F2</f>
        <v>Maternal age group (years)</v>
      </c>
      <c r="B30" s="80"/>
      <c r="C30" s="80"/>
      <c r="D30" s="80"/>
      <c r="E30" s="10"/>
      <c r="F30" s="10"/>
      <c r="G30" s="10"/>
      <c r="H30" s="10"/>
      <c r="I30" s="10"/>
      <c r="J30" s="10"/>
      <c r="K30" s="10"/>
    </row>
    <row r="31" spans="1:15" ht="12.75">
      <c r="A31" s="160" t="str">
        <f>Extra!F3</f>
        <v xml:space="preserve"> &lt;20</v>
      </c>
      <c r="B31" s="105">
        <v>3.3738228882833785</v>
      </c>
      <c r="C31" s="105">
        <v>3.307935506732814</v>
      </c>
      <c r="D31" s="105">
        <v>3.3415314345258773</v>
      </c>
      <c r="E31" s="10"/>
      <c r="F31" s="10"/>
      <c r="G31" s="10"/>
      <c r="H31" s="10"/>
      <c r="I31" s="10"/>
      <c r="J31" s="10"/>
      <c r="K31" s="10"/>
    </row>
    <row r="32" spans="1:15" ht="12.75">
      <c r="A32" s="160" t="str">
        <f>Extra!F4</f>
        <v>20−24</v>
      </c>
      <c r="B32" s="105">
        <v>3.4551622294579585</v>
      </c>
      <c r="C32" s="105">
        <v>3.3575124760076775</v>
      </c>
      <c r="D32" s="105">
        <v>3.4089584258324925</v>
      </c>
      <c r="E32" s="10"/>
      <c r="F32" s="10"/>
      <c r="G32" s="10"/>
      <c r="H32" s="10"/>
      <c r="I32" s="10"/>
      <c r="J32" s="10"/>
      <c r="K32" s="10"/>
    </row>
    <row r="33" spans="1:11" ht="12.75">
      <c r="A33" s="160" t="str">
        <f>Extra!F5</f>
        <v>25−29</v>
      </c>
      <c r="B33" s="105">
        <v>3.4932920159938088</v>
      </c>
      <c r="C33" s="105">
        <v>3.3689782279178724</v>
      </c>
      <c r="D33" s="105">
        <v>3.4333379737560783</v>
      </c>
      <c r="E33" s="10"/>
      <c r="F33" s="10"/>
      <c r="G33" s="10"/>
      <c r="H33" s="10"/>
      <c r="I33" s="10"/>
      <c r="J33" s="10"/>
      <c r="K33" s="10"/>
    </row>
    <row r="34" spans="1:11" ht="12.75">
      <c r="A34" s="160" t="str">
        <f>Extra!F6</f>
        <v>30−34</v>
      </c>
      <c r="B34" s="105">
        <v>3.4868281214072199</v>
      </c>
      <c r="C34" s="105">
        <v>3.3751007028599127</v>
      </c>
      <c r="D34" s="105">
        <v>3.4324188543448764</v>
      </c>
      <c r="E34" s="10"/>
      <c r="F34" s="10"/>
      <c r="G34" s="10"/>
      <c r="H34" s="10"/>
      <c r="I34" s="10"/>
      <c r="J34" s="10"/>
      <c r="K34" s="10"/>
    </row>
    <row r="35" spans="1:11" ht="12.75">
      <c r="A35" s="160" t="str">
        <f>Extra!F7</f>
        <v>35−39</v>
      </c>
      <c r="B35" s="105">
        <v>3.4837084440809649</v>
      </c>
      <c r="C35" s="105">
        <v>3.3778953514484615</v>
      </c>
      <c r="D35" s="105">
        <v>3.4332818921232877</v>
      </c>
      <c r="E35" s="10"/>
      <c r="F35" s="10"/>
      <c r="G35" s="10"/>
      <c r="H35" s="10"/>
      <c r="I35" s="10"/>
      <c r="J35" s="10"/>
      <c r="K35" s="10"/>
    </row>
    <row r="36" spans="1:11" ht="12.75">
      <c r="A36" s="160" t="str">
        <f>Extra!F8</f>
        <v>40+</v>
      </c>
      <c r="B36" s="105">
        <v>3.3879928343949044</v>
      </c>
      <c r="C36" s="105">
        <v>3.2859072438162542</v>
      </c>
      <c r="D36" s="105">
        <v>3.339600502512563</v>
      </c>
      <c r="E36" s="10"/>
      <c r="F36" s="10"/>
      <c r="G36" s="10"/>
      <c r="H36" s="10"/>
      <c r="I36" s="10"/>
      <c r="J36" s="10"/>
      <c r="K36" s="10"/>
    </row>
    <row r="37" spans="1:11" ht="12.75">
      <c r="A37" s="80" t="str">
        <f>Extra!F10</f>
        <v>Ethnic group</v>
      </c>
      <c r="B37" s="31"/>
      <c r="C37" s="31"/>
      <c r="D37" s="31"/>
      <c r="E37" s="10"/>
      <c r="F37" s="10"/>
      <c r="G37" s="10"/>
      <c r="H37" s="10"/>
      <c r="I37" s="10"/>
      <c r="J37" s="10"/>
      <c r="K37" s="10"/>
    </row>
    <row r="38" spans="1:11" ht="12.75">
      <c r="A38" s="92" t="str">
        <f>Extra!F11</f>
        <v>Māori</v>
      </c>
      <c r="B38" s="105">
        <v>3.4370756771109932</v>
      </c>
      <c r="C38" s="105">
        <v>3.3436532059632365</v>
      </c>
      <c r="D38" s="105">
        <v>3.392477773161612</v>
      </c>
      <c r="E38" s="10"/>
      <c r="F38" s="10"/>
      <c r="G38" s="10"/>
      <c r="H38" s="10"/>
      <c r="I38" s="10"/>
      <c r="J38" s="10"/>
      <c r="K38" s="10"/>
    </row>
    <row r="39" spans="1:11" ht="12.75">
      <c r="A39" s="92" t="str">
        <f>Extra!F12</f>
        <v>Pacific</v>
      </c>
      <c r="B39" s="105">
        <v>3.5522210361067503</v>
      </c>
      <c r="C39" s="105">
        <v>3.4717487055574732</v>
      </c>
      <c r="D39" s="105">
        <v>3.5138901677079906</v>
      </c>
      <c r="E39" s="10"/>
      <c r="F39" s="10"/>
      <c r="G39" s="10"/>
      <c r="H39" s="10"/>
      <c r="I39" s="10"/>
      <c r="J39" s="10"/>
      <c r="K39" s="10"/>
    </row>
    <row r="40" spans="1:11" ht="12.75">
      <c r="A40" s="92" t="str">
        <f>Extra!F13</f>
        <v>Indian</v>
      </c>
      <c r="B40" s="105">
        <v>3.1671942204301078</v>
      </c>
      <c r="C40" s="105">
        <v>3.0846807888970051</v>
      </c>
      <c r="D40" s="105">
        <v>3.1276559327966398</v>
      </c>
      <c r="E40" s="10"/>
      <c r="F40" s="10"/>
      <c r="G40" s="10"/>
      <c r="H40" s="10"/>
      <c r="I40" s="10"/>
      <c r="J40" s="10"/>
      <c r="K40" s="10"/>
    </row>
    <row r="41" spans="1:11" ht="12.75">
      <c r="A41" s="92" t="str">
        <f>Extra!F14</f>
        <v>Asian (excl. Indian)</v>
      </c>
      <c r="B41" s="105">
        <v>3.32376</v>
      </c>
      <c r="C41" s="105">
        <v>3.2184201734661095</v>
      </c>
      <c r="D41" s="105">
        <v>3.2726099158091673</v>
      </c>
      <c r="E41" s="10"/>
      <c r="F41" s="10"/>
      <c r="G41" s="10"/>
      <c r="H41" s="10"/>
      <c r="I41" s="10"/>
      <c r="J41" s="10"/>
      <c r="K41" s="10"/>
    </row>
    <row r="42" spans="1:11" ht="12.75">
      <c r="A42" s="92" t="str">
        <f>Extra!F15</f>
        <v>European or Other</v>
      </c>
      <c r="B42" s="105">
        <v>3.533569573283859</v>
      </c>
      <c r="C42" s="105">
        <v>3.4103334609787854</v>
      </c>
      <c r="D42" s="105">
        <v>3.4741584973959294</v>
      </c>
      <c r="E42" s="10"/>
      <c r="F42" s="10"/>
      <c r="G42" s="10"/>
      <c r="H42" s="10"/>
      <c r="I42" s="10"/>
      <c r="J42" s="10"/>
      <c r="K42" s="10"/>
    </row>
    <row r="43" spans="1:11" ht="12.75">
      <c r="A43" s="80" t="str">
        <f>Extra!F17</f>
        <v>Deprivation quintile</v>
      </c>
      <c r="B43" s="31"/>
      <c r="C43" s="31"/>
      <c r="D43" s="31"/>
      <c r="E43" s="10"/>
      <c r="F43" s="10"/>
      <c r="G43" s="10"/>
      <c r="H43" s="10"/>
      <c r="I43" s="10"/>
      <c r="J43" s="10"/>
      <c r="K43" s="10"/>
    </row>
    <row r="44" spans="1:11" ht="12.75">
      <c r="A44" s="106" t="str">
        <f>Extra!F18</f>
        <v>1 (least deprived)</v>
      </c>
      <c r="B44" s="105">
        <v>3.4807403868562106</v>
      </c>
      <c r="C44" s="105">
        <v>3.3765974190283399</v>
      </c>
      <c r="D44" s="105">
        <v>3.4309776807375059</v>
      </c>
      <c r="E44" s="10"/>
      <c r="F44" s="10"/>
      <c r="G44" s="10"/>
      <c r="H44" s="10"/>
      <c r="I44" s="10"/>
      <c r="J44" s="10"/>
      <c r="K44" s="10"/>
    </row>
    <row r="45" spans="1:11" ht="12.75">
      <c r="A45" s="106">
        <f>Extra!F19</f>
        <v>2</v>
      </c>
      <c r="B45" s="105">
        <v>3.4717790043290044</v>
      </c>
      <c r="C45" s="105">
        <v>3.3572973787984224</v>
      </c>
      <c r="D45" s="105">
        <v>3.416491043439319</v>
      </c>
      <c r="E45" s="10"/>
      <c r="F45" s="10"/>
      <c r="G45" s="10"/>
      <c r="H45" s="10"/>
      <c r="I45" s="10"/>
      <c r="J45" s="10"/>
      <c r="K45" s="10"/>
    </row>
    <row r="46" spans="1:11" ht="12.75">
      <c r="A46" s="106">
        <f>Extra!F20</f>
        <v>3</v>
      </c>
      <c r="B46" s="105">
        <v>3.4904924747570969</v>
      </c>
      <c r="C46" s="105">
        <v>3.3721913504691963</v>
      </c>
      <c r="D46" s="105">
        <v>3.4334271079590231</v>
      </c>
      <c r="E46" s="10"/>
      <c r="F46" s="10"/>
      <c r="G46" s="10"/>
      <c r="H46" s="10"/>
      <c r="I46" s="10"/>
      <c r="J46" s="10"/>
      <c r="K46" s="10"/>
    </row>
    <row r="47" spans="1:11" ht="12.75">
      <c r="A47" s="106">
        <f>Extra!F21</f>
        <v>4</v>
      </c>
      <c r="B47" s="105">
        <v>3.4635601991550997</v>
      </c>
      <c r="C47" s="105">
        <v>3.3719826016260162</v>
      </c>
      <c r="D47" s="105">
        <v>3.4194842698387857</v>
      </c>
      <c r="E47" s="10"/>
      <c r="F47" s="10"/>
      <c r="G47" s="10"/>
      <c r="H47" s="10"/>
      <c r="I47" s="10"/>
      <c r="J47" s="10"/>
      <c r="K47" s="10"/>
    </row>
    <row r="48" spans="1:11" ht="12.75">
      <c r="A48" s="107" t="str">
        <f>Extra!F22</f>
        <v>5 (most deprived)</v>
      </c>
      <c r="B48" s="105">
        <v>3.4525911869881187</v>
      </c>
      <c r="C48" s="105">
        <v>3.3408734622144109</v>
      </c>
      <c r="D48" s="105">
        <v>3.3991080187545086</v>
      </c>
      <c r="E48" s="10"/>
      <c r="F48" s="10"/>
      <c r="G48" s="10"/>
      <c r="H48" s="10"/>
      <c r="I48" s="10"/>
      <c r="J48" s="10"/>
      <c r="K48" s="10"/>
    </row>
    <row r="49" spans="1:11" ht="12.75">
      <c r="A49" s="80" t="str">
        <f>Extra!F24</f>
        <v>DHB of residence</v>
      </c>
      <c r="B49" s="31"/>
      <c r="C49" s="31"/>
      <c r="D49" s="31"/>
      <c r="E49" s="10"/>
      <c r="F49" s="10"/>
      <c r="G49" s="10"/>
      <c r="H49" s="10"/>
      <c r="I49" s="10"/>
      <c r="J49" s="10"/>
      <c r="K49" s="10"/>
    </row>
    <row r="50" spans="1:11" ht="12.75">
      <c r="A50" s="92" t="str">
        <f>Extra!F25</f>
        <v>Northland</v>
      </c>
      <c r="B50" s="105">
        <v>3.4746895200783547</v>
      </c>
      <c r="C50" s="105">
        <v>3.3730839779005524</v>
      </c>
      <c r="D50" s="105">
        <v>3.4269465212876429</v>
      </c>
      <c r="E50" s="10"/>
      <c r="F50" s="10"/>
      <c r="G50" s="10"/>
      <c r="H50" s="10"/>
      <c r="I50" s="10"/>
      <c r="J50" s="10"/>
      <c r="K50" s="10"/>
    </row>
    <row r="51" spans="1:11" ht="12.75">
      <c r="A51" s="92" t="str">
        <f>Extra!F26</f>
        <v>Waitemata</v>
      </c>
      <c r="B51" s="105">
        <v>3.4480317700453855</v>
      </c>
      <c r="C51" s="105">
        <v>3.3414033432191963</v>
      </c>
      <c r="D51" s="105">
        <v>3.396624202162303</v>
      </c>
      <c r="E51" s="10"/>
      <c r="F51" s="10"/>
      <c r="G51" s="10"/>
      <c r="H51" s="10"/>
      <c r="I51" s="10"/>
      <c r="J51" s="10"/>
      <c r="K51" s="10"/>
    </row>
    <row r="52" spans="1:11" ht="12.75">
      <c r="A52" s="92" t="str">
        <f>Extra!F27</f>
        <v>Auckland</v>
      </c>
      <c r="B52" s="105">
        <v>3.4047362603622964</v>
      </c>
      <c r="C52" s="105">
        <v>3.3064302828618972</v>
      </c>
      <c r="D52" s="105">
        <v>3.3575613222612581</v>
      </c>
      <c r="E52" s="10"/>
      <c r="F52" s="10"/>
      <c r="G52" s="10"/>
      <c r="H52" s="10"/>
      <c r="I52" s="10"/>
      <c r="J52" s="10"/>
      <c r="K52" s="10"/>
    </row>
    <row r="53" spans="1:11" ht="12.75">
      <c r="A53" s="92" t="str">
        <f>Extra!F28</f>
        <v>Counties Manukau</v>
      </c>
      <c r="B53" s="105">
        <v>3.4408988252217694</v>
      </c>
      <c r="C53" s="105">
        <v>3.338638846737481</v>
      </c>
      <c r="D53" s="105">
        <v>3.3911343999999999</v>
      </c>
      <c r="E53" s="10"/>
      <c r="F53" s="10"/>
      <c r="G53" s="10"/>
      <c r="H53" s="10"/>
      <c r="I53" s="10"/>
      <c r="J53" s="10"/>
      <c r="K53" s="10"/>
    </row>
    <row r="54" spans="1:11" ht="12.75">
      <c r="A54" s="92" t="str">
        <f>Extra!F29</f>
        <v>Waikato</v>
      </c>
      <c r="B54" s="105">
        <v>3.5278286259541982</v>
      </c>
      <c r="C54" s="105">
        <v>3.4015982218458936</v>
      </c>
      <c r="D54" s="105">
        <v>3.4681914125200644</v>
      </c>
      <c r="E54" s="10"/>
      <c r="F54" s="10"/>
      <c r="G54" s="10"/>
      <c r="H54" s="10"/>
      <c r="I54" s="10"/>
      <c r="J54" s="10"/>
      <c r="K54" s="10"/>
    </row>
    <row r="55" spans="1:11" ht="12.75">
      <c r="A55" s="92" t="str">
        <f>Extra!F30</f>
        <v>Lakes</v>
      </c>
      <c r="B55" s="105">
        <v>3.4072965616045843</v>
      </c>
      <c r="C55" s="105">
        <v>3.341768992248062</v>
      </c>
      <c r="D55" s="105">
        <v>3.375825763216679</v>
      </c>
      <c r="E55" s="10"/>
      <c r="F55" s="10"/>
      <c r="G55" s="10"/>
      <c r="H55" s="10"/>
      <c r="I55" s="10"/>
      <c r="J55" s="10"/>
      <c r="K55" s="10"/>
    </row>
    <row r="56" spans="1:11" ht="12.75">
      <c r="A56" s="92" t="str">
        <f>Extra!F31</f>
        <v>Bay of Plenty</v>
      </c>
      <c r="B56" s="105">
        <v>3.5213638948116559</v>
      </c>
      <c r="C56" s="105">
        <v>3.4072140522875816</v>
      </c>
      <c r="D56" s="105">
        <v>3.4682588369441278</v>
      </c>
      <c r="E56" s="10"/>
      <c r="F56" s="10"/>
      <c r="G56" s="10"/>
      <c r="H56" s="10"/>
      <c r="I56" s="10"/>
      <c r="J56" s="10"/>
      <c r="K56" s="10"/>
    </row>
    <row r="57" spans="1:11" ht="12.75">
      <c r="A57" s="92" t="str">
        <f>Extra!F32</f>
        <v>Tairawhiti</v>
      </c>
      <c r="B57" s="105">
        <v>3.44960393258427</v>
      </c>
      <c r="C57" s="105">
        <v>3.3578172757475082</v>
      </c>
      <c r="D57" s="105">
        <v>3.4075525114155254</v>
      </c>
      <c r="E57" s="10"/>
      <c r="F57" s="10"/>
      <c r="G57" s="10"/>
      <c r="H57" s="10"/>
      <c r="I57" s="10"/>
      <c r="J57" s="10"/>
      <c r="K57" s="10"/>
    </row>
    <row r="58" spans="1:11" ht="12.75">
      <c r="A58" s="92" t="str">
        <f>Extra!F33</f>
        <v>Hawke's Bay</v>
      </c>
      <c r="B58" s="105">
        <v>3.4444536390827514</v>
      </c>
      <c r="C58" s="105">
        <v>3.3243476482617589</v>
      </c>
      <c r="D58" s="105">
        <v>3.3851585058051485</v>
      </c>
      <c r="E58" s="10"/>
      <c r="F58" s="10"/>
      <c r="G58" s="10"/>
      <c r="H58" s="10"/>
      <c r="I58" s="10"/>
      <c r="J58" s="10"/>
      <c r="K58" s="10"/>
    </row>
    <row r="59" spans="1:11" ht="12.75">
      <c r="A59" s="92" t="str">
        <f>Extra!F34</f>
        <v>Taranaki</v>
      </c>
      <c r="B59" s="105">
        <v>3.4707868852459014</v>
      </c>
      <c r="C59" s="105">
        <v>3.3649076923076922</v>
      </c>
      <c r="D59" s="105">
        <v>3.4184692467173465</v>
      </c>
      <c r="E59" s="10"/>
      <c r="F59" s="10"/>
      <c r="G59" s="10"/>
      <c r="H59" s="10"/>
      <c r="I59" s="10"/>
      <c r="J59" s="10"/>
      <c r="K59" s="10"/>
    </row>
    <row r="60" spans="1:11" ht="12.75">
      <c r="A60" s="92" t="str">
        <f>Extra!F35</f>
        <v>MidCentral</v>
      </c>
      <c r="B60" s="105">
        <v>3.543881592039801</v>
      </c>
      <c r="C60" s="105">
        <v>3.4694040201005021</v>
      </c>
      <c r="D60" s="105">
        <v>3.5068290000000002</v>
      </c>
      <c r="E60" s="10"/>
      <c r="F60" s="12"/>
      <c r="G60" s="12"/>
      <c r="H60" s="12"/>
      <c r="I60" s="10"/>
      <c r="J60" s="10"/>
      <c r="K60" s="10"/>
    </row>
    <row r="61" spans="1:11" ht="12.75">
      <c r="A61" s="92" t="str">
        <f>Extra!F36</f>
        <v>Whanganui</v>
      </c>
      <c r="B61" s="105">
        <v>3.5413604938271606</v>
      </c>
      <c r="C61" s="105">
        <v>3.377620512820513</v>
      </c>
      <c r="D61" s="105">
        <v>3.4610352201257859</v>
      </c>
      <c r="E61" s="10"/>
      <c r="F61" s="12"/>
      <c r="G61" s="12"/>
      <c r="H61" s="12"/>
      <c r="I61" s="10"/>
      <c r="J61" s="10"/>
      <c r="K61" s="10"/>
    </row>
    <row r="62" spans="1:11" ht="12.75">
      <c r="A62" s="92" t="str">
        <f>Extra!F37</f>
        <v>Capital &amp; Coast</v>
      </c>
      <c r="B62" s="105">
        <v>3.4759513812154696</v>
      </c>
      <c r="C62" s="105">
        <v>3.3450386940749701</v>
      </c>
      <c r="D62" s="105">
        <v>3.4134428406466513</v>
      </c>
      <c r="E62" s="10"/>
      <c r="F62" s="12"/>
      <c r="G62" s="12"/>
      <c r="H62" s="12"/>
      <c r="I62" s="10"/>
      <c r="J62" s="10"/>
      <c r="K62" s="10"/>
    </row>
    <row r="63" spans="1:11" ht="12.75">
      <c r="A63" s="92" t="str">
        <f>Extra!F38</f>
        <v>Hutt Valley</v>
      </c>
      <c r="B63" s="105">
        <v>3.4659896480331263</v>
      </c>
      <c r="C63" s="105">
        <v>3.3717676056338028</v>
      </c>
      <c r="D63" s="105">
        <v>3.4218327832783277</v>
      </c>
      <c r="E63" s="10"/>
      <c r="F63" s="12"/>
      <c r="G63" s="12"/>
      <c r="H63" s="12"/>
      <c r="I63" s="10"/>
      <c r="J63" s="10"/>
      <c r="K63" s="10"/>
    </row>
    <row r="64" spans="1:11" ht="12.75">
      <c r="A64" s="92" t="str">
        <f>Extra!F39</f>
        <v>Wairarapa</v>
      </c>
      <c r="B64" s="105">
        <v>3.4538761904761905</v>
      </c>
      <c r="C64" s="105">
        <v>3.4048829268292682</v>
      </c>
      <c r="D64" s="105">
        <v>3.4296746987951807</v>
      </c>
      <c r="E64" s="10"/>
      <c r="F64" s="12"/>
      <c r="G64" s="12"/>
      <c r="H64" s="12"/>
      <c r="I64" s="10"/>
      <c r="J64" s="10"/>
      <c r="K64" s="10"/>
    </row>
    <row r="65" spans="1:17" ht="12.75">
      <c r="A65" s="92" t="str">
        <f>Extra!F40</f>
        <v>Nelson Marlborough</v>
      </c>
      <c r="B65" s="105">
        <v>3.5334297994269339</v>
      </c>
      <c r="C65" s="105">
        <v>3.3634100609756095</v>
      </c>
      <c r="D65" s="105">
        <v>3.4510568685376661</v>
      </c>
      <c r="E65" s="10"/>
      <c r="F65" s="12"/>
      <c r="G65" s="12"/>
      <c r="H65" s="12"/>
      <c r="I65" s="10"/>
      <c r="J65" s="10"/>
      <c r="K65" s="10"/>
    </row>
    <row r="66" spans="1:17" ht="12.75">
      <c r="A66" s="92" t="str">
        <f>Extra!F41</f>
        <v>West Coast</v>
      </c>
      <c r="B66" s="105">
        <v>3.5385721925133691</v>
      </c>
      <c r="C66" s="105">
        <v>3.4120921985815604</v>
      </c>
      <c r="D66" s="105">
        <v>3.4842012195121952</v>
      </c>
      <c r="E66" s="10"/>
      <c r="F66" s="12"/>
      <c r="G66" s="12"/>
      <c r="H66" s="12"/>
      <c r="I66" s="10"/>
      <c r="J66" s="10"/>
      <c r="K66" s="10"/>
    </row>
    <row r="67" spans="1:17" ht="12.75">
      <c r="A67" s="92" t="str">
        <f>Extra!F42</f>
        <v>Canterbury</v>
      </c>
      <c r="B67" s="105">
        <v>3.4751418205804749</v>
      </c>
      <c r="C67" s="105">
        <v>3.3838557341124909</v>
      </c>
      <c r="D67" s="105">
        <v>3.4318244367417678</v>
      </c>
      <c r="E67" s="10"/>
      <c r="F67" s="12"/>
      <c r="G67" s="12"/>
      <c r="H67" s="12"/>
      <c r="I67" s="10"/>
      <c r="J67" s="10"/>
      <c r="K67" s="10"/>
    </row>
    <row r="68" spans="1:17" ht="12.75">
      <c r="A68" s="92" t="str">
        <f>Extra!F43</f>
        <v>South Canterbury</v>
      </c>
      <c r="B68" s="105">
        <v>3.5575386904761905</v>
      </c>
      <c r="C68" s="105">
        <v>3.4936153846153846</v>
      </c>
      <c r="D68" s="105">
        <v>3.5274393700787399</v>
      </c>
      <c r="E68" s="10"/>
      <c r="F68" s="12"/>
      <c r="G68" s="12"/>
      <c r="H68" s="12"/>
      <c r="I68" s="10"/>
      <c r="J68" s="10"/>
      <c r="K68" s="10"/>
    </row>
    <row r="69" spans="1:17" ht="14.25" customHeight="1">
      <c r="A69" s="98" t="str">
        <f>Extra!F44</f>
        <v>Southern</v>
      </c>
      <c r="B69" s="103">
        <v>3.4888123815540113</v>
      </c>
      <c r="C69" s="103">
        <v>3.3605300896286812</v>
      </c>
      <c r="D69" s="103">
        <v>3.4250995230524639</v>
      </c>
      <c r="E69" s="10"/>
      <c r="F69" s="10"/>
      <c r="G69" s="10"/>
      <c r="H69" s="10"/>
      <c r="I69" s="10"/>
      <c r="J69" s="10"/>
      <c r="K69" s="10"/>
    </row>
    <row r="70" spans="1:17" ht="12.75">
      <c r="E70" s="10"/>
      <c r="F70" s="10"/>
      <c r="G70" s="10"/>
      <c r="H70" s="10"/>
      <c r="I70" s="10"/>
      <c r="J70" s="10"/>
      <c r="K70" s="10"/>
    </row>
    <row r="71" spans="1:17" ht="11.25" customHeight="1">
      <c r="A71" s="10"/>
      <c r="B71" s="10"/>
      <c r="C71" s="10"/>
      <c r="D71" s="10"/>
      <c r="E71" s="10"/>
      <c r="F71" s="10"/>
      <c r="G71" s="10"/>
      <c r="H71" s="10"/>
      <c r="I71" s="10"/>
      <c r="J71" s="10"/>
      <c r="K71" s="10"/>
    </row>
    <row r="72" spans="1:17" s="40" customFormat="1" ht="15" customHeight="1">
      <c r="A72" s="159" t="str">
        <f>Contents!B53</f>
        <v>Table 44: Number and percentage of babies born with a low birthweight, by maternal age group, baby ethnic group, baby neighbourhood deprivation quintile and baby DHB of residence, 2010–2014</v>
      </c>
      <c r="B72" s="60"/>
      <c r="C72" s="60"/>
      <c r="D72" s="60"/>
      <c r="E72" s="60"/>
      <c r="F72" s="60"/>
      <c r="G72" s="60"/>
      <c r="H72" s="60"/>
      <c r="I72" s="60"/>
      <c r="J72" s="60"/>
      <c r="K72" s="60"/>
      <c r="L72" s="38"/>
      <c r="M72" s="38"/>
      <c r="N72" s="38"/>
      <c r="O72" s="38"/>
      <c r="P72" s="38"/>
      <c r="Q72" s="38"/>
    </row>
    <row r="73" spans="1:17" ht="15" customHeight="1">
      <c r="A73" s="466" t="s">
        <v>56</v>
      </c>
      <c r="B73" s="474" t="s">
        <v>300</v>
      </c>
      <c r="C73" s="474"/>
      <c r="D73" s="474"/>
      <c r="E73" s="474"/>
      <c r="F73" s="476"/>
      <c r="G73" s="473" t="s">
        <v>301</v>
      </c>
      <c r="H73" s="474"/>
      <c r="I73" s="474"/>
      <c r="J73" s="474"/>
      <c r="K73" s="476"/>
      <c r="L73" s="474" t="s">
        <v>302</v>
      </c>
      <c r="M73" s="474"/>
      <c r="N73" s="474"/>
      <c r="O73" s="474"/>
      <c r="P73" s="474"/>
    </row>
    <row r="74" spans="1:17" ht="15" customHeight="1">
      <c r="A74" s="459"/>
      <c r="B74" s="128">
        <f>Extra!O3</f>
        <v>2010</v>
      </c>
      <c r="C74" s="128">
        <f>Extra!P3</f>
        <v>2011</v>
      </c>
      <c r="D74" s="128">
        <f>Extra!Q3</f>
        <v>2012</v>
      </c>
      <c r="E74" s="128">
        <f>Extra!R3</f>
        <v>2013</v>
      </c>
      <c r="F74" s="129">
        <f>Extra!S3</f>
        <v>2014</v>
      </c>
      <c r="G74" s="127">
        <f>B74</f>
        <v>2010</v>
      </c>
      <c r="H74" s="128">
        <f t="shared" ref="H74:P74" si="11">C74</f>
        <v>2011</v>
      </c>
      <c r="I74" s="128">
        <f t="shared" si="11"/>
        <v>2012</v>
      </c>
      <c r="J74" s="128">
        <f t="shared" si="11"/>
        <v>2013</v>
      </c>
      <c r="K74" s="129">
        <f t="shared" si="11"/>
        <v>2014</v>
      </c>
      <c r="L74" s="128">
        <f t="shared" si="11"/>
        <v>2010</v>
      </c>
      <c r="M74" s="128">
        <f t="shared" si="11"/>
        <v>2011</v>
      </c>
      <c r="N74" s="128">
        <f t="shared" si="11"/>
        <v>2012</v>
      </c>
      <c r="O74" s="128">
        <f t="shared" si="11"/>
        <v>2013</v>
      </c>
      <c r="P74" s="128">
        <f t="shared" si="11"/>
        <v>2014</v>
      </c>
    </row>
    <row r="75" spans="1:17">
      <c r="A75" s="80" t="s">
        <v>237</v>
      </c>
      <c r="B75" s="80"/>
      <c r="C75" s="80"/>
      <c r="D75" s="80"/>
      <c r="E75" s="80"/>
      <c r="F75" s="80"/>
      <c r="G75" s="80"/>
      <c r="H75" s="80"/>
      <c r="I75" s="80"/>
      <c r="J75" s="80"/>
      <c r="K75" s="80"/>
      <c r="L75" s="80"/>
      <c r="M75" s="80"/>
      <c r="N75" s="80"/>
      <c r="O75" s="80"/>
      <c r="P75" s="80"/>
    </row>
    <row r="76" spans="1:17">
      <c r="A76" s="58" t="s">
        <v>41</v>
      </c>
      <c r="B76" s="58">
        <v>3700</v>
      </c>
      <c r="C76" s="58">
        <v>3565</v>
      </c>
      <c r="D76" s="58">
        <v>3703</v>
      </c>
      <c r="E76" s="58">
        <v>3437</v>
      </c>
      <c r="F76" s="58">
        <v>3345</v>
      </c>
      <c r="G76" s="100">
        <f>B76/L76*100</f>
        <v>5.9970500996806972</v>
      </c>
      <c r="H76" s="101">
        <f t="shared" ref="H76:K76" si="12">C76/M76*100</f>
        <v>6.0066384728142737</v>
      </c>
      <c r="I76" s="101">
        <f t="shared" si="12"/>
        <v>6.1588357588357585</v>
      </c>
      <c r="J76" s="101">
        <f t="shared" si="12"/>
        <v>6.0516956016480616</v>
      </c>
      <c r="K76" s="102">
        <f t="shared" si="12"/>
        <v>5.8896029580068667</v>
      </c>
      <c r="L76" s="58">
        <v>61697</v>
      </c>
      <c r="M76" s="58">
        <v>59351</v>
      </c>
      <c r="N76" s="58">
        <v>60125</v>
      </c>
      <c r="O76" s="58">
        <v>56794</v>
      </c>
      <c r="P76" s="58">
        <v>56795</v>
      </c>
    </row>
    <row r="77" spans="1:17">
      <c r="A77" s="80" t="str">
        <f>Extra!F2</f>
        <v>Maternal age group (years)</v>
      </c>
      <c r="B77" s="80"/>
      <c r="C77" s="80"/>
      <c r="D77" s="80"/>
      <c r="E77" s="80"/>
      <c r="F77" s="80"/>
      <c r="G77" s="80"/>
      <c r="H77" s="80"/>
      <c r="I77" s="80"/>
      <c r="J77" s="80"/>
      <c r="K77" s="80"/>
      <c r="L77" s="80"/>
      <c r="M77" s="80"/>
      <c r="N77" s="80"/>
      <c r="O77" s="80"/>
      <c r="P77" s="80"/>
    </row>
    <row r="78" spans="1:17">
      <c r="A78" s="160" t="str">
        <f>Extra!F3</f>
        <v xml:space="preserve"> &lt;20</v>
      </c>
      <c r="B78" s="92">
        <v>320</v>
      </c>
      <c r="C78" s="92">
        <v>250</v>
      </c>
      <c r="D78" s="92">
        <v>245</v>
      </c>
      <c r="E78" s="92">
        <v>227</v>
      </c>
      <c r="F78" s="93">
        <v>207</v>
      </c>
      <c r="G78" s="94">
        <f t="shared" ref="G78:G83" si="13">B78/L78*100</f>
        <v>7.2283713575784958</v>
      </c>
      <c r="H78" s="95">
        <f t="shared" ref="H78:H83" si="14">C78/M78*100</f>
        <v>6.39877143588431</v>
      </c>
      <c r="I78" s="95">
        <f t="shared" ref="I78:I83" si="15">D78/N78*100</f>
        <v>6.4969504110315563</v>
      </c>
      <c r="J78" s="95">
        <f t="shared" ref="J78:J83" si="16">E78/O78*100</f>
        <v>7.0606531881804049</v>
      </c>
      <c r="K78" s="96">
        <f t="shared" ref="K78:K83" si="17">F78/P78*100</f>
        <v>7.1999999999999993</v>
      </c>
      <c r="L78" s="92">
        <v>4427</v>
      </c>
      <c r="M78" s="92">
        <v>3907</v>
      </c>
      <c r="N78" s="92">
        <v>3771</v>
      </c>
      <c r="O78" s="92">
        <v>3215</v>
      </c>
      <c r="P78" s="92">
        <v>2875</v>
      </c>
    </row>
    <row r="79" spans="1:17">
      <c r="A79" s="160" t="str">
        <f>Extra!F4</f>
        <v>20−24</v>
      </c>
      <c r="B79" s="92">
        <v>705</v>
      </c>
      <c r="C79" s="92">
        <v>686</v>
      </c>
      <c r="D79" s="92">
        <v>644</v>
      </c>
      <c r="E79" s="92">
        <v>645</v>
      </c>
      <c r="F79" s="93">
        <v>560</v>
      </c>
      <c r="G79" s="94">
        <f t="shared" si="13"/>
        <v>6.1166059344091614</v>
      </c>
      <c r="H79" s="95">
        <f t="shared" si="14"/>
        <v>6.0934446615739919</v>
      </c>
      <c r="I79" s="95">
        <f t="shared" si="15"/>
        <v>5.8486967577876667</v>
      </c>
      <c r="J79" s="95">
        <f t="shared" si="16"/>
        <v>6.2114791987673339</v>
      </c>
      <c r="K79" s="96">
        <f t="shared" si="17"/>
        <v>5.6628577206997672</v>
      </c>
      <c r="L79" s="92">
        <v>11526</v>
      </c>
      <c r="M79" s="92">
        <v>11258</v>
      </c>
      <c r="N79" s="92">
        <v>11011</v>
      </c>
      <c r="O79" s="92">
        <v>10384</v>
      </c>
      <c r="P79" s="92">
        <v>9889</v>
      </c>
    </row>
    <row r="80" spans="1:17">
      <c r="A80" s="160" t="str">
        <f>Extra!F5</f>
        <v>25−29</v>
      </c>
      <c r="B80" s="92">
        <v>806</v>
      </c>
      <c r="C80" s="92">
        <v>833</v>
      </c>
      <c r="D80" s="92">
        <v>857</v>
      </c>
      <c r="E80" s="92">
        <v>862</v>
      </c>
      <c r="F80" s="93">
        <v>797</v>
      </c>
      <c r="G80" s="94">
        <f t="shared" si="13"/>
        <v>5.2731436048413478</v>
      </c>
      <c r="H80" s="95">
        <f t="shared" si="14"/>
        <v>5.6060300154788338</v>
      </c>
      <c r="I80" s="95">
        <f t="shared" si="15"/>
        <v>5.5980142399895492</v>
      </c>
      <c r="J80" s="95">
        <f t="shared" si="16"/>
        <v>5.8635466975035708</v>
      </c>
      <c r="K80" s="96">
        <f t="shared" si="17"/>
        <v>5.3186519853186525</v>
      </c>
      <c r="L80" s="92">
        <v>15285</v>
      </c>
      <c r="M80" s="92">
        <v>14859</v>
      </c>
      <c r="N80" s="92">
        <v>15309</v>
      </c>
      <c r="O80" s="92">
        <v>14701</v>
      </c>
      <c r="P80" s="92">
        <v>14985</v>
      </c>
    </row>
    <row r="81" spans="1:16">
      <c r="A81" s="160" t="str">
        <f>Extra!F6</f>
        <v>30−34</v>
      </c>
      <c r="B81" s="92">
        <v>932</v>
      </c>
      <c r="C81" s="92">
        <v>899</v>
      </c>
      <c r="D81" s="92">
        <v>972</v>
      </c>
      <c r="E81" s="92">
        <v>843</v>
      </c>
      <c r="F81" s="93">
        <v>931</v>
      </c>
      <c r="G81" s="94">
        <f t="shared" si="13"/>
        <v>5.4875176636834668</v>
      </c>
      <c r="H81" s="95">
        <f t="shared" si="14"/>
        <v>5.4418886198547209</v>
      </c>
      <c r="I81" s="95">
        <f t="shared" si="15"/>
        <v>5.8081864356139832</v>
      </c>
      <c r="J81" s="95">
        <f t="shared" si="16"/>
        <v>5.2256384825192166</v>
      </c>
      <c r="K81" s="96">
        <f t="shared" si="17"/>
        <v>5.5036651690707021</v>
      </c>
      <c r="L81" s="92">
        <v>16984</v>
      </c>
      <c r="M81" s="92">
        <v>16520</v>
      </c>
      <c r="N81" s="92">
        <v>16735</v>
      </c>
      <c r="O81" s="92">
        <v>16132</v>
      </c>
      <c r="P81" s="92">
        <v>16916</v>
      </c>
    </row>
    <row r="82" spans="1:16">
      <c r="A82" s="160" t="str">
        <f>Extra!F7</f>
        <v>35−39</v>
      </c>
      <c r="B82" s="92">
        <v>681</v>
      </c>
      <c r="C82" s="92">
        <v>670</v>
      </c>
      <c r="D82" s="92">
        <v>625</v>
      </c>
      <c r="E82" s="92">
        <v>603</v>
      </c>
      <c r="F82" s="93">
        <v>585</v>
      </c>
      <c r="G82" s="94">
        <f t="shared" si="13"/>
        <v>6.3396015639545711</v>
      </c>
      <c r="H82" s="95">
        <f t="shared" si="14"/>
        <v>6.5187779723681647</v>
      </c>
      <c r="I82" s="95">
        <f t="shared" si="15"/>
        <v>6.2669206858518001</v>
      </c>
      <c r="J82" s="95">
        <f t="shared" si="16"/>
        <v>6.2120119501390754</v>
      </c>
      <c r="K82" s="96">
        <f t="shared" si="17"/>
        <v>6.2687526789541357</v>
      </c>
      <c r="L82" s="92">
        <v>10742</v>
      </c>
      <c r="M82" s="92">
        <v>10278</v>
      </c>
      <c r="N82" s="92">
        <v>9973</v>
      </c>
      <c r="O82" s="92">
        <v>9707</v>
      </c>
      <c r="P82" s="92">
        <v>9332</v>
      </c>
    </row>
    <row r="83" spans="1:16">
      <c r="A83" s="160" t="str">
        <f>Extra!F8</f>
        <v>40+</v>
      </c>
      <c r="B83" s="92">
        <v>215</v>
      </c>
      <c r="C83" s="92">
        <v>200</v>
      </c>
      <c r="D83" s="92">
        <v>229</v>
      </c>
      <c r="E83" s="92">
        <v>228</v>
      </c>
      <c r="F83" s="93">
        <v>200</v>
      </c>
      <c r="G83" s="94">
        <f t="shared" si="13"/>
        <v>8.4247648902821304</v>
      </c>
      <c r="H83" s="95">
        <f t="shared" si="14"/>
        <v>8.2610491532424604</v>
      </c>
      <c r="I83" s="95">
        <f t="shared" si="15"/>
        <v>8.8588007736943908</v>
      </c>
      <c r="J83" s="95">
        <f t="shared" si="16"/>
        <v>9.2046830843762617</v>
      </c>
      <c r="K83" s="96">
        <f t="shared" si="17"/>
        <v>8.3787180561374122</v>
      </c>
      <c r="L83" s="92">
        <v>2552</v>
      </c>
      <c r="M83" s="92">
        <v>2421</v>
      </c>
      <c r="N83" s="92">
        <v>2585</v>
      </c>
      <c r="O83" s="92">
        <v>2477</v>
      </c>
      <c r="P83" s="92">
        <v>2387</v>
      </c>
    </row>
    <row r="84" spans="1:16" ht="12.75">
      <c r="A84" s="160" t="str">
        <f>Extra!F9</f>
        <v>Unknown</v>
      </c>
      <c r="B84" s="92">
        <v>41</v>
      </c>
      <c r="C84" s="92">
        <v>27</v>
      </c>
      <c r="D84" s="92">
        <v>131</v>
      </c>
      <c r="E84" s="92">
        <v>29</v>
      </c>
      <c r="F84" s="93">
        <v>65</v>
      </c>
      <c r="G84" s="108" t="s">
        <v>81</v>
      </c>
      <c r="H84" s="108" t="s">
        <v>81</v>
      </c>
      <c r="I84" s="108" t="s">
        <v>81</v>
      </c>
      <c r="J84" s="108" t="s">
        <v>81</v>
      </c>
      <c r="K84" s="112" t="s">
        <v>81</v>
      </c>
      <c r="L84" s="109">
        <v>181</v>
      </c>
      <c r="M84" s="109">
        <v>108</v>
      </c>
      <c r="N84" s="109">
        <v>741</v>
      </c>
      <c r="O84" s="109">
        <v>178</v>
      </c>
      <c r="P84" s="109">
        <v>411</v>
      </c>
    </row>
    <row r="85" spans="1:16">
      <c r="A85" s="80" t="str">
        <f>Extra!F10</f>
        <v>Ethnic group</v>
      </c>
      <c r="B85" s="80"/>
      <c r="C85" s="80"/>
      <c r="D85" s="80"/>
      <c r="E85" s="80"/>
      <c r="F85" s="80"/>
      <c r="G85" s="80"/>
      <c r="H85" s="80"/>
      <c r="I85" s="80"/>
      <c r="J85" s="80"/>
      <c r="K85" s="80"/>
      <c r="L85" s="80"/>
      <c r="M85" s="80"/>
      <c r="N85" s="80"/>
      <c r="O85" s="80"/>
      <c r="P85" s="80"/>
    </row>
    <row r="86" spans="1:16">
      <c r="A86" s="92" t="str">
        <f>Extra!F11</f>
        <v>Māori</v>
      </c>
      <c r="B86" s="92">
        <v>1172</v>
      </c>
      <c r="C86" s="92">
        <v>1090</v>
      </c>
      <c r="D86" s="92">
        <v>1123</v>
      </c>
      <c r="E86" s="92">
        <v>1075</v>
      </c>
      <c r="F86" s="93">
        <v>994</v>
      </c>
      <c r="G86" s="94">
        <f t="shared" ref="G86:G90" si="18">B86/L86*100</f>
        <v>7.1603128054740965</v>
      </c>
      <c r="H86" s="95">
        <f t="shared" ref="H86:H90" si="19">C86/M86*100</f>
        <v>6.8943706514864003</v>
      </c>
      <c r="I86" s="95">
        <f t="shared" ref="I86:I90" si="20">D86/N86*100</f>
        <v>7.0451693851944786</v>
      </c>
      <c r="J86" s="95">
        <f t="shared" ref="J86:J90" si="21">E86/O86*100</f>
        <v>7.2468653094242956</v>
      </c>
      <c r="K86" s="96">
        <f t="shared" ref="K86:K90" si="22">F86/P86*100</f>
        <v>6.8989450305385889</v>
      </c>
      <c r="L86" s="92">
        <v>16368</v>
      </c>
      <c r="M86" s="92">
        <v>15810</v>
      </c>
      <c r="N86" s="92">
        <v>15940</v>
      </c>
      <c r="O86" s="92">
        <v>14834</v>
      </c>
      <c r="P86" s="92">
        <v>14408</v>
      </c>
    </row>
    <row r="87" spans="1:16">
      <c r="A87" s="92" t="str">
        <f>Extra!F12</f>
        <v>Pacific</v>
      </c>
      <c r="B87" s="92">
        <v>346</v>
      </c>
      <c r="C87" s="92">
        <v>385</v>
      </c>
      <c r="D87" s="92">
        <v>324</v>
      </c>
      <c r="E87" s="92">
        <v>304</v>
      </c>
      <c r="F87" s="93">
        <v>291</v>
      </c>
      <c r="G87" s="94">
        <f t="shared" si="18"/>
        <v>4.7599394689778505</v>
      </c>
      <c r="H87" s="95">
        <f t="shared" si="19"/>
        <v>5.5347901092581946</v>
      </c>
      <c r="I87" s="95">
        <f t="shared" si="20"/>
        <v>4.716157205240175</v>
      </c>
      <c r="J87" s="95">
        <f t="shared" si="21"/>
        <v>4.8116492560937001</v>
      </c>
      <c r="K87" s="96">
        <f t="shared" si="22"/>
        <v>4.7901234567901234</v>
      </c>
      <c r="L87" s="92">
        <v>7269</v>
      </c>
      <c r="M87" s="92">
        <v>6956</v>
      </c>
      <c r="N87" s="92">
        <v>6870</v>
      </c>
      <c r="O87" s="92">
        <v>6318</v>
      </c>
      <c r="P87" s="92">
        <v>6075</v>
      </c>
    </row>
    <row r="88" spans="1:16">
      <c r="A88" s="92" t="str">
        <f>Extra!F13</f>
        <v>Indian</v>
      </c>
      <c r="B88" s="92">
        <v>209</v>
      </c>
      <c r="C88" s="92">
        <v>202</v>
      </c>
      <c r="D88" s="92">
        <v>261</v>
      </c>
      <c r="E88" s="92">
        <v>269</v>
      </c>
      <c r="F88" s="93">
        <v>274</v>
      </c>
      <c r="G88" s="94">
        <f t="shared" ref="G88" si="23">B88/L88*100</f>
        <v>9.6313364055299537</v>
      </c>
      <c r="H88" s="95">
        <f t="shared" ref="H88" si="24">C88/M88*100</f>
        <v>9.0218847699866025</v>
      </c>
      <c r="I88" s="95">
        <f t="shared" ref="I88" si="25">D88/N88*100</f>
        <v>10.444177671068427</v>
      </c>
      <c r="J88" s="95">
        <f t="shared" ref="J88" si="26">E88/O88*100</f>
        <v>10.466926070038911</v>
      </c>
      <c r="K88" s="96">
        <f t="shared" ref="K88" si="27">F88/P88*100</f>
        <v>9.6106629252893718</v>
      </c>
      <c r="L88" s="92">
        <v>2170</v>
      </c>
      <c r="M88" s="92">
        <v>2239</v>
      </c>
      <c r="N88" s="92">
        <v>2499</v>
      </c>
      <c r="O88" s="92">
        <v>2570</v>
      </c>
      <c r="P88" s="92">
        <v>2851</v>
      </c>
    </row>
    <row r="89" spans="1:16">
      <c r="A89" s="92" t="str">
        <f>Extra!F14</f>
        <v>Asian (excl. Indian)</v>
      </c>
      <c r="B89" s="92">
        <v>252</v>
      </c>
      <c r="C89" s="92">
        <v>291</v>
      </c>
      <c r="D89" s="92">
        <v>374</v>
      </c>
      <c r="E89" s="92">
        <v>328</v>
      </c>
      <c r="F89" s="93">
        <v>349</v>
      </c>
      <c r="G89" s="94">
        <f t="shared" si="18"/>
        <v>5.2830188679245289</v>
      </c>
      <c r="H89" s="95">
        <f t="shared" si="19"/>
        <v>5.8835422563687834</v>
      </c>
      <c r="I89" s="95">
        <f t="shared" si="20"/>
        <v>6.2239973373273427</v>
      </c>
      <c r="J89" s="95">
        <f t="shared" si="21"/>
        <v>5.8477446960242467</v>
      </c>
      <c r="K89" s="96">
        <f t="shared" si="22"/>
        <v>5.4505700452912702</v>
      </c>
      <c r="L89" s="92">
        <v>4770</v>
      </c>
      <c r="M89" s="92">
        <v>4946</v>
      </c>
      <c r="N89" s="92">
        <v>6009</v>
      </c>
      <c r="O89" s="92">
        <v>5609</v>
      </c>
      <c r="P89" s="92">
        <v>6403</v>
      </c>
    </row>
    <row r="90" spans="1:16">
      <c r="A90" s="92" t="str">
        <f>Extra!F15</f>
        <v>European or Other</v>
      </c>
      <c r="B90" s="92">
        <v>1714</v>
      </c>
      <c r="C90" s="92">
        <v>1592</v>
      </c>
      <c r="D90" s="92">
        <v>1615</v>
      </c>
      <c r="E90" s="92">
        <v>1459</v>
      </c>
      <c r="F90" s="93">
        <v>1433</v>
      </c>
      <c r="G90" s="94">
        <f t="shared" si="18"/>
        <v>5.51586535367188</v>
      </c>
      <c r="H90" s="95">
        <f t="shared" si="19"/>
        <v>5.42215864582269</v>
      </c>
      <c r="I90" s="95">
        <f t="shared" si="20"/>
        <v>5.6103661502119087</v>
      </c>
      <c r="J90" s="95">
        <f t="shared" si="21"/>
        <v>5.3180244213595778</v>
      </c>
      <c r="K90" s="96">
        <f t="shared" si="22"/>
        <v>5.3032826320269422</v>
      </c>
      <c r="L90" s="92">
        <v>31074</v>
      </c>
      <c r="M90" s="92">
        <v>29361</v>
      </c>
      <c r="N90" s="92">
        <v>28786</v>
      </c>
      <c r="O90" s="92">
        <v>27435</v>
      </c>
      <c r="P90" s="92">
        <v>27021</v>
      </c>
    </row>
    <row r="91" spans="1:16" ht="12.75">
      <c r="A91" s="90" t="str">
        <f>Extra!F16</f>
        <v>Unknown</v>
      </c>
      <c r="B91" s="92">
        <v>7</v>
      </c>
      <c r="C91" s="92">
        <v>5</v>
      </c>
      <c r="D91" s="92">
        <v>6</v>
      </c>
      <c r="E91" s="92">
        <v>2</v>
      </c>
      <c r="F91" s="93">
        <v>4</v>
      </c>
      <c r="G91" s="108" t="s">
        <v>81</v>
      </c>
      <c r="H91" s="108" t="s">
        <v>81</v>
      </c>
      <c r="I91" s="108" t="s">
        <v>81</v>
      </c>
      <c r="J91" s="108" t="s">
        <v>81</v>
      </c>
      <c r="K91" s="112" t="s">
        <v>81</v>
      </c>
      <c r="L91" s="109">
        <v>46</v>
      </c>
      <c r="M91" s="109">
        <v>39</v>
      </c>
      <c r="N91" s="109">
        <v>21</v>
      </c>
      <c r="O91" s="109">
        <v>28</v>
      </c>
      <c r="P91" s="109">
        <v>37</v>
      </c>
    </row>
    <row r="92" spans="1:16">
      <c r="A92" s="80" t="str">
        <f>Extra!F17</f>
        <v>Deprivation quintile</v>
      </c>
      <c r="B92" s="80"/>
      <c r="C92" s="80"/>
      <c r="D92" s="80"/>
      <c r="E92" s="80"/>
      <c r="F92" s="80"/>
      <c r="G92" s="80"/>
      <c r="H92" s="80"/>
      <c r="I92" s="80"/>
      <c r="J92" s="80"/>
      <c r="K92" s="80"/>
      <c r="L92" s="80"/>
      <c r="M92" s="80"/>
      <c r="N92" s="80"/>
      <c r="O92" s="80"/>
      <c r="P92" s="80"/>
    </row>
    <row r="93" spans="1:16">
      <c r="A93" s="106" t="str">
        <f>Extra!F18</f>
        <v>1 (least deprived)</v>
      </c>
      <c r="B93" s="92">
        <v>418</v>
      </c>
      <c r="C93" s="92">
        <v>409</v>
      </c>
      <c r="D93" s="92">
        <v>435</v>
      </c>
      <c r="E93" s="92">
        <v>428</v>
      </c>
      <c r="F93" s="93">
        <v>436</v>
      </c>
      <c r="G93" s="94">
        <f t="shared" ref="G93:G97" si="28">B93/L93*100</f>
        <v>4.8969072164948457</v>
      </c>
      <c r="H93" s="95">
        <f t="shared" ref="H93:H97" si="29">C93/M93*100</f>
        <v>4.9817295980511576</v>
      </c>
      <c r="I93" s="95">
        <f t="shared" ref="I93:I97" si="30">D93/N93*100</f>
        <v>5.1309271054493983</v>
      </c>
      <c r="J93" s="95">
        <f t="shared" ref="J93:J97" si="31">E93/O93*100</f>
        <v>5.3890707630319818</v>
      </c>
      <c r="K93" s="96">
        <f t="shared" ref="K93:K97" si="32">F93/P93*100</f>
        <v>5.2976913730255166</v>
      </c>
      <c r="L93" s="92">
        <v>8536</v>
      </c>
      <c r="M93" s="92">
        <v>8210</v>
      </c>
      <c r="N93" s="92">
        <v>8478</v>
      </c>
      <c r="O93" s="92">
        <v>7942</v>
      </c>
      <c r="P93" s="92">
        <v>8230</v>
      </c>
    </row>
    <row r="94" spans="1:16">
      <c r="A94" s="106">
        <f>Extra!F19</f>
        <v>2</v>
      </c>
      <c r="B94" s="92">
        <v>504</v>
      </c>
      <c r="C94" s="92">
        <v>521</v>
      </c>
      <c r="D94" s="92">
        <v>523</v>
      </c>
      <c r="E94" s="92">
        <v>475</v>
      </c>
      <c r="F94" s="93">
        <v>498</v>
      </c>
      <c r="G94" s="94">
        <f t="shared" si="28"/>
        <v>5.3805914380271167</v>
      </c>
      <c r="H94" s="95">
        <f t="shared" si="29"/>
        <v>5.6815703380588873</v>
      </c>
      <c r="I94" s="95">
        <f t="shared" si="30"/>
        <v>5.5953781962126889</v>
      </c>
      <c r="J94" s="95">
        <f t="shared" si="31"/>
        <v>5.2584966234916415</v>
      </c>
      <c r="K94" s="96">
        <f t="shared" si="32"/>
        <v>5.5823338190785785</v>
      </c>
      <c r="L94" s="92">
        <v>9367</v>
      </c>
      <c r="M94" s="92">
        <v>9170</v>
      </c>
      <c r="N94" s="92">
        <v>9347</v>
      </c>
      <c r="O94" s="92">
        <v>9033</v>
      </c>
      <c r="P94" s="92">
        <v>8921</v>
      </c>
    </row>
    <row r="95" spans="1:16">
      <c r="A95" s="106">
        <f>Extra!F20</f>
        <v>3</v>
      </c>
      <c r="B95" s="92">
        <v>617</v>
      </c>
      <c r="C95" s="92">
        <v>602</v>
      </c>
      <c r="D95" s="92">
        <v>634</v>
      </c>
      <c r="E95" s="92">
        <v>620</v>
      </c>
      <c r="F95" s="93">
        <v>546</v>
      </c>
      <c r="G95" s="94">
        <f t="shared" si="28"/>
        <v>5.5746295627032882</v>
      </c>
      <c r="H95" s="95">
        <f t="shared" si="29"/>
        <v>5.6557685080796691</v>
      </c>
      <c r="I95" s="95">
        <f t="shared" si="30"/>
        <v>5.8638549759526457</v>
      </c>
      <c r="J95" s="95">
        <f t="shared" si="31"/>
        <v>6.1017616376340911</v>
      </c>
      <c r="K95" s="96">
        <f t="shared" si="32"/>
        <v>5.3904630269523146</v>
      </c>
      <c r="L95" s="92">
        <v>11068</v>
      </c>
      <c r="M95" s="92">
        <v>10644</v>
      </c>
      <c r="N95" s="92">
        <v>10812</v>
      </c>
      <c r="O95" s="92">
        <v>10161</v>
      </c>
      <c r="P95" s="92">
        <v>10129</v>
      </c>
    </row>
    <row r="96" spans="1:16">
      <c r="A96" s="106">
        <f>Extra!F21</f>
        <v>4</v>
      </c>
      <c r="B96" s="92">
        <v>933</v>
      </c>
      <c r="C96" s="92">
        <v>856</v>
      </c>
      <c r="D96" s="92">
        <v>841</v>
      </c>
      <c r="E96" s="92">
        <v>762</v>
      </c>
      <c r="F96" s="93">
        <v>796</v>
      </c>
      <c r="G96" s="94">
        <f t="shared" si="28"/>
        <v>6.8231680561649837</v>
      </c>
      <c r="H96" s="95">
        <f t="shared" si="29"/>
        <v>6.4971537001897532</v>
      </c>
      <c r="I96" s="95">
        <f t="shared" si="30"/>
        <v>6.3886356730477063</v>
      </c>
      <c r="J96" s="95">
        <f t="shared" si="31"/>
        <v>5.9046881053855094</v>
      </c>
      <c r="K96" s="96">
        <f t="shared" si="32"/>
        <v>6.2392224486596648</v>
      </c>
      <c r="L96" s="92">
        <v>13674</v>
      </c>
      <c r="M96" s="92">
        <v>13175</v>
      </c>
      <c r="N96" s="92">
        <v>13164</v>
      </c>
      <c r="O96" s="92">
        <v>12905</v>
      </c>
      <c r="P96" s="92">
        <v>12758</v>
      </c>
    </row>
    <row r="97" spans="1:17">
      <c r="A97" s="107" t="str">
        <f>Extra!F22</f>
        <v>5 (most deprived)</v>
      </c>
      <c r="B97" s="92">
        <v>1221</v>
      </c>
      <c r="C97" s="92">
        <v>1168</v>
      </c>
      <c r="D97" s="92">
        <v>1260</v>
      </c>
      <c r="E97" s="92">
        <v>1144</v>
      </c>
      <c r="F97" s="93">
        <v>1061</v>
      </c>
      <c r="G97" s="94">
        <f t="shared" si="28"/>
        <v>6.4273306311522864</v>
      </c>
      <c r="H97" s="95">
        <f t="shared" si="29"/>
        <v>6.4526821722556766</v>
      </c>
      <c r="I97" s="95">
        <f t="shared" si="30"/>
        <v>6.9063801797851347</v>
      </c>
      <c r="J97" s="95">
        <f t="shared" si="31"/>
        <v>6.8841015766036824</v>
      </c>
      <c r="K97" s="96">
        <f t="shared" si="32"/>
        <v>6.3938773050500179</v>
      </c>
      <c r="L97" s="92">
        <v>18997</v>
      </c>
      <c r="M97" s="92">
        <v>18101</v>
      </c>
      <c r="N97" s="92">
        <v>18244</v>
      </c>
      <c r="O97" s="92">
        <v>16618</v>
      </c>
      <c r="P97" s="92">
        <v>16594</v>
      </c>
    </row>
    <row r="98" spans="1:17" ht="12.75">
      <c r="A98" s="98" t="str">
        <f>Extra!F23</f>
        <v>Unknown</v>
      </c>
      <c r="B98" s="92">
        <v>7</v>
      </c>
      <c r="C98" s="92">
        <v>9</v>
      </c>
      <c r="D98" s="92">
        <v>10</v>
      </c>
      <c r="E98" s="92">
        <v>8</v>
      </c>
      <c r="F98" s="93">
        <v>8</v>
      </c>
      <c r="G98" s="108" t="s">
        <v>81</v>
      </c>
      <c r="H98" s="108" t="s">
        <v>81</v>
      </c>
      <c r="I98" s="108" t="s">
        <v>81</v>
      </c>
      <c r="J98" s="108" t="s">
        <v>81</v>
      </c>
      <c r="K98" s="112" t="s">
        <v>81</v>
      </c>
      <c r="L98" s="109">
        <v>55</v>
      </c>
      <c r="M98" s="109">
        <v>51</v>
      </c>
      <c r="N98" s="109">
        <v>80</v>
      </c>
      <c r="O98" s="109">
        <v>135</v>
      </c>
      <c r="P98" s="109">
        <v>163</v>
      </c>
    </row>
    <row r="99" spans="1:17">
      <c r="A99" s="354" t="str">
        <f>Extra!F24</f>
        <v>DHB of residence</v>
      </c>
      <c r="B99" s="80"/>
      <c r="C99" s="80"/>
      <c r="D99" s="80"/>
      <c r="E99" s="80"/>
      <c r="F99" s="80"/>
      <c r="G99" s="80"/>
      <c r="H99" s="80"/>
      <c r="I99" s="80"/>
      <c r="J99" s="80"/>
      <c r="K99" s="80"/>
      <c r="L99" s="80"/>
      <c r="M99" s="80"/>
      <c r="N99" s="80"/>
      <c r="O99" s="80"/>
      <c r="P99" s="80"/>
    </row>
    <row r="100" spans="1:17">
      <c r="A100" s="92" t="str">
        <f>Extra!F25</f>
        <v>Northland</v>
      </c>
      <c r="B100" s="92">
        <v>148</v>
      </c>
      <c r="C100" s="92">
        <v>129</v>
      </c>
      <c r="D100" s="92">
        <v>140</v>
      </c>
      <c r="E100" s="92">
        <v>132</v>
      </c>
      <c r="F100" s="93">
        <v>110</v>
      </c>
      <c r="G100" s="94">
        <f t="shared" ref="G100:G119" si="33">B100/L100*100</f>
        <v>6.508355321020229</v>
      </c>
      <c r="H100" s="95">
        <f t="shared" ref="H100:H119" si="34">C100/M100*100</f>
        <v>6.0620300751879697</v>
      </c>
      <c r="I100" s="95">
        <f t="shared" ref="I100:I119" si="35">D100/N100*100</f>
        <v>6.6287878787878789</v>
      </c>
      <c r="J100" s="95">
        <f t="shared" ref="J100:J119" si="36">E100/O100*100</f>
        <v>6.6903193106943748</v>
      </c>
      <c r="K100" s="96">
        <f t="shared" ref="K100:K119" si="37">F100/P100*100</f>
        <v>5.7172557172557177</v>
      </c>
      <c r="L100" s="92">
        <v>2274</v>
      </c>
      <c r="M100" s="92">
        <v>2128</v>
      </c>
      <c r="N100" s="92">
        <v>2112</v>
      </c>
      <c r="O100" s="92">
        <v>1973</v>
      </c>
      <c r="P100" s="92">
        <v>1924</v>
      </c>
      <c r="Q100" s="110"/>
    </row>
    <row r="101" spans="1:17">
      <c r="A101" s="92" t="str">
        <f>Extra!F26</f>
        <v>Waitemata</v>
      </c>
      <c r="B101" s="92">
        <v>453</v>
      </c>
      <c r="C101" s="92">
        <v>382</v>
      </c>
      <c r="D101" s="92">
        <v>434</v>
      </c>
      <c r="E101" s="92">
        <v>425</v>
      </c>
      <c r="F101" s="93">
        <v>430</v>
      </c>
      <c r="G101" s="94">
        <f t="shared" si="33"/>
        <v>5.8496900826446288</v>
      </c>
      <c r="H101" s="95">
        <f t="shared" si="34"/>
        <v>4.9804432855280316</v>
      </c>
      <c r="I101" s="95">
        <f t="shared" si="35"/>
        <v>5.5385400714650332</v>
      </c>
      <c r="J101" s="95">
        <f t="shared" si="36"/>
        <v>5.6644009063041452</v>
      </c>
      <c r="K101" s="96">
        <f t="shared" si="37"/>
        <v>5.6040662061775057</v>
      </c>
      <c r="L101" s="92">
        <v>7744</v>
      </c>
      <c r="M101" s="92">
        <v>7670</v>
      </c>
      <c r="N101" s="92">
        <v>7836</v>
      </c>
      <c r="O101" s="92">
        <v>7503</v>
      </c>
      <c r="P101" s="92">
        <v>7673</v>
      </c>
      <c r="Q101" s="110"/>
    </row>
    <row r="102" spans="1:17">
      <c r="A102" s="92" t="str">
        <f>Extra!F27</f>
        <v>Auckland</v>
      </c>
      <c r="B102" s="92">
        <v>375</v>
      </c>
      <c r="C102" s="92">
        <v>388</v>
      </c>
      <c r="D102" s="92">
        <v>407</v>
      </c>
      <c r="E102" s="92">
        <v>355</v>
      </c>
      <c r="F102" s="93">
        <v>393</v>
      </c>
      <c r="G102" s="94">
        <f t="shared" si="33"/>
        <v>5.6264066016504124</v>
      </c>
      <c r="H102" s="95">
        <f t="shared" si="34"/>
        <v>5.9978358324315968</v>
      </c>
      <c r="I102" s="95">
        <f t="shared" si="35"/>
        <v>6.1480362537764348</v>
      </c>
      <c r="J102" s="95">
        <f t="shared" si="36"/>
        <v>5.7471264367816088</v>
      </c>
      <c r="K102" s="96">
        <f t="shared" si="37"/>
        <v>6.2819693094629159</v>
      </c>
      <c r="L102" s="92">
        <v>6665</v>
      </c>
      <c r="M102" s="92">
        <v>6469</v>
      </c>
      <c r="N102" s="92">
        <v>6620</v>
      </c>
      <c r="O102" s="92">
        <v>6177</v>
      </c>
      <c r="P102" s="92">
        <v>6256</v>
      </c>
      <c r="Q102" s="110"/>
    </row>
    <row r="103" spans="1:17">
      <c r="A103" s="92" t="str">
        <f>Extra!F28</f>
        <v>Counties Manukau</v>
      </c>
      <c r="B103" s="92">
        <v>504</v>
      </c>
      <c r="C103" s="92">
        <v>521</v>
      </c>
      <c r="D103" s="92">
        <v>544</v>
      </c>
      <c r="E103" s="92">
        <v>501</v>
      </c>
      <c r="F103" s="93">
        <v>447</v>
      </c>
      <c r="G103" s="94">
        <f t="shared" si="33"/>
        <v>5.8031088082901556</v>
      </c>
      <c r="H103" s="95">
        <f t="shared" si="34"/>
        <v>6.0384793694946683</v>
      </c>
      <c r="I103" s="95">
        <f t="shared" si="35"/>
        <v>6.263672999424295</v>
      </c>
      <c r="J103" s="95">
        <f t="shared" si="36"/>
        <v>6.2035661218424965</v>
      </c>
      <c r="K103" s="96">
        <f t="shared" si="37"/>
        <v>5.5096758289165537</v>
      </c>
      <c r="L103" s="92">
        <v>8685</v>
      </c>
      <c r="M103" s="92">
        <v>8628</v>
      </c>
      <c r="N103" s="92">
        <v>8685</v>
      </c>
      <c r="O103" s="92">
        <v>8076</v>
      </c>
      <c r="P103" s="92">
        <v>8113</v>
      </c>
      <c r="Q103" s="110"/>
    </row>
    <row r="104" spans="1:17">
      <c r="A104" s="92" t="str">
        <f>Extra!F29</f>
        <v>Waikato</v>
      </c>
      <c r="B104" s="92">
        <v>335</v>
      </c>
      <c r="C104" s="92">
        <v>333</v>
      </c>
      <c r="D104" s="92">
        <v>355</v>
      </c>
      <c r="E104" s="92">
        <v>285</v>
      </c>
      <c r="F104" s="93">
        <v>273</v>
      </c>
      <c r="G104" s="94">
        <f t="shared" si="33"/>
        <v>6.3159879336349922</v>
      </c>
      <c r="H104" s="95">
        <f t="shared" si="34"/>
        <v>6.5306922926063935</v>
      </c>
      <c r="I104" s="95">
        <f t="shared" si="35"/>
        <v>6.7812798471824252</v>
      </c>
      <c r="J104" s="95">
        <f t="shared" si="36"/>
        <v>5.8884297520661155</v>
      </c>
      <c r="K104" s="96">
        <f t="shared" si="37"/>
        <v>5.4973821989528799</v>
      </c>
      <c r="L104" s="92">
        <v>5304</v>
      </c>
      <c r="M104" s="92">
        <v>5099</v>
      </c>
      <c r="N104" s="92">
        <v>5235</v>
      </c>
      <c r="O104" s="92">
        <v>4840</v>
      </c>
      <c r="P104" s="92">
        <v>4966</v>
      </c>
      <c r="Q104" s="110"/>
    </row>
    <row r="105" spans="1:17">
      <c r="A105" s="92" t="str">
        <f>Extra!F30</f>
        <v>Lakes</v>
      </c>
      <c r="B105" s="92">
        <v>106</v>
      </c>
      <c r="C105" s="92">
        <v>102</v>
      </c>
      <c r="D105" s="92">
        <v>107</v>
      </c>
      <c r="E105" s="92">
        <v>94</v>
      </c>
      <c r="F105" s="93">
        <v>103</v>
      </c>
      <c r="G105" s="94">
        <f t="shared" si="33"/>
        <v>6.6834804539722565</v>
      </c>
      <c r="H105" s="95">
        <f t="shared" si="34"/>
        <v>6.6147859922178993</v>
      </c>
      <c r="I105" s="95">
        <f t="shared" si="35"/>
        <v>7.1285809460359753</v>
      </c>
      <c r="J105" s="95">
        <f t="shared" si="36"/>
        <v>6.8214804063860672</v>
      </c>
      <c r="K105" s="96">
        <f t="shared" si="37"/>
        <v>7.6693968726731203</v>
      </c>
      <c r="L105" s="92">
        <v>1586</v>
      </c>
      <c r="M105" s="92">
        <v>1542</v>
      </c>
      <c r="N105" s="92">
        <v>1501</v>
      </c>
      <c r="O105" s="92">
        <v>1378</v>
      </c>
      <c r="P105" s="92">
        <v>1343</v>
      </c>
      <c r="Q105" s="110"/>
    </row>
    <row r="106" spans="1:17">
      <c r="A106" s="92" t="str">
        <f>Extra!F31</f>
        <v>Bay of Plenty</v>
      </c>
      <c r="B106" s="92">
        <v>189</v>
      </c>
      <c r="C106" s="92">
        <v>157</v>
      </c>
      <c r="D106" s="92">
        <v>192</v>
      </c>
      <c r="E106" s="92">
        <v>156</v>
      </c>
      <c r="F106" s="93">
        <v>150</v>
      </c>
      <c r="G106" s="94">
        <f t="shared" si="33"/>
        <v>6.5443213296398888</v>
      </c>
      <c r="H106" s="95">
        <f t="shared" si="34"/>
        <v>5.7997783524196533</v>
      </c>
      <c r="I106" s="95">
        <f t="shared" si="35"/>
        <v>6.772486772486773</v>
      </c>
      <c r="J106" s="95">
        <f t="shared" si="36"/>
        <v>6.006931074316519</v>
      </c>
      <c r="K106" s="96">
        <f t="shared" si="37"/>
        <v>5.7581573896353166</v>
      </c>
      <c r="L106" s="92">
        <v>2888</v>
      </c>
      <c r="M106" s="92">
        <v>2707</v>
      </c>
      <c r="N106" s="92">
        <v>2835</v>
      </c>
      <c r="O106" s="92">
        <v>2597</v>
      </c>
      <c r="P106" s="92">
        <v>2605</v>
      </c>
      <c r="Q106" s="110"/>
    </row>
    <row r="107" spans="1:17">
      <c r="A107" s="92" t="str">
        <f>Extra!F32</f>
        <v>Tairawhiti</v>
      </c>
      <c r="B107" s="92">
        <v>59</v>
      </c>
      <c r="C107" s="92">
        <v>57</v>
      </c>
      <c r="D107" s="92">
        <v>42</v>
      </c>
      <c r="E107" s="92">
        <v>64</v>
      </c>
      <c r="F107" s="93">
        <v>48</v>
      </c>
      <c r="G107" s="94">
        <f t="shared" si="33"/>
        <v>8.1944444444444446</v>
      </c>
      <c r="H107" s="95">
        <f t="shared" si="34"/>
        <v>8.2608695652173907</v>
      </c>
      <c r="I107" s="95">
        <f t="shared" si="35"/>
        <v>6.1135371179039302</v>
      </c>
      <c r="J107" s="95">
        <f t="shared" si="36"/>
        <v>9.7560975609756095</v>
      </c>
      <c r="K107" s="96">
        <f t="shared" si="37"/>
        <v>7.3170731707317067</v>
      </c>
      <c r="L107" s="92">
        <v>720</v>
      </c>
      <c r="M107" s="92">
        <v>690</v>
      </c>
      <c r="N107" s="92">
        <v>687</v>
      </c>
      <c r="O107" s="92">
        <v>656</v>
      </c>
      <c r="P107" s="92">
        <v>656</v>
      </c>
      <c r="Q107" s="110"/>
    </row>
    <row r="108" spans="1:17">
      <c r="A108" s="92" t="str">
        <f>Extra!F33</f>
        <v>Hawke's Bay</v>
      </c>
      <c r="B108" s="92">
        <v>139</v>
      </c>
      <c r="C108" s="92">
        <v>141</v>
      </c>
      <c r="D108" s="92">
        <v>166</v>
      </c>
      <c r="E108" s="92">
        <v>166</v>
      </c>
      <c r="F108" s="93">
        <v>142</v>
      </c>
      <c r="G108" s="94">
        <f t="shared" si="33"/>
        <v>6.1805246776345042</v>
      </c>
      <c r="H108" s="95">
        <f t="shared" si="34"/>
        <v>6.6540821142048134</v>
      </c>
      <c r="I108" s="95">
        <f t="shared" si="35"/>
        <v>7.6603599446239041</v>
      </c>
      <c r="J108" s="95">
        <f t="shared" si="36"/>
        <v>8.1253059226627506</v>
      </c>
      <c r="K108" s="96">
        <f t="shared" si="37"/>
        <v>7.1717171717171722</v>
      </c>
      <c r="L108" s="92">
        <v>2249</v>
      </c>
      <c r="M108" s="92">
        <v>2119</v>
      </c>
      <c r="N108" s="92">
        <v>2167</v>
      </c>
      <c r="O108" s="92">
        <v>2043</v>
      </c>
      <c r="P108" s="92">
        <v>1980</v>
      </c>
      <c r="Q108" s="110"/>
    </row>
    <row r="109" spans="1:17">
      <c r="A109" s="92" t="str">
        <f>Extra!F34</f>
        <v>Taranaki</v>
      </c>
      <c r="B109" s="92">
        <v>84</v>
      </c>
      <c r="C109" s="92">
        <v>90</v>
      </c>
      <c r="D109" s="92">
        <v>103</v>
      </c>
      <c r="E109" s="92">
        <v>82</v>
      </c>
      <c r="F109" s="93">
        <v>98</v>
      </c>
      <c r="G109" s="94">
        <f t="shared" si="33"/>
        <v>5.7259713701431494</v>
      </c>
      <c r="H109" s="95">
        <f t="shared" si="34"/>
        <v>6.1898211829436036</v>
      </c>
      <c r="I109" s="95">
        <f t="shared" si="35"/>
        <v>6.8666666666666671</v>
      </c>
      <c r="J109" s="95">
        <f t="shared" si="36"/>
        <v>5.7342657342657342</v>
      </c>
      <c r="K109" s="96">
        <f t="shared" si="37"/>
        <v>6.7726330338631655</v>
      </c>
      <c r="L109" s="92">
        <v>1467</v>
      </c>
      <c r="M109" s="92">
        <v>1454</v>
      </c>
      <c r="N109" s="92">
        <v>1500</v>
      </c>
      <c r="O109" s="92">
        <v>1430</v>
      </c>
      <c r="P109" s="92">
        <v>1447</v>
      </c>
      <c r="Q109" s="110"/>
    </row>
    <row r="110" spans="1:17">
      <c r="A110" s="92" t="str">
        <f>Extra!F35</f>
        <v>MidCentral</v>
      </c>
      <c r="B110" s="92">
        <v>123</v>
      </c>
      <c r="C110" s="92">
        <v>129</v>
      </c>
      <c r="D110" s="92">
        <v>115</v>
      </c>
      <c r="E110" s="92">
        <v>125</v>
      </c>
      <c r="F110" s="93">
        <v>120</v>
      </c>
      <c r="G110" s="94">
        <f t="shared" si="33"/>
        <v>5.4376657824933687</v>
      </c>
      <c r="H110" s="95">
        <f t="shared" si="34"/>
        <v>5.8212996389891698</v>
      </c>
      <c r="I110" s="95">
        <f t="shared" si="35"/>
        <v>5.5315055315055321</v>
      </c>
      <c r="J110" s="95">
        <f t="shared" si="36"/>
        <v>6.1214495592556322</v>
      </c>
      <c r="K110" s="96">
        <f t="shared" si="37"/>
        <v>6.0790273556231007</v>
      </c>
      <c r="L110" s="92">
        <v>2262</v>
      </c>
      <c r="M110" s="92">
        <v>2216</v>
      </c>
      <c r="N110" s="92">
        <v>2079</v>
      </c>
      <c r="O110" s="92">
        <v>2042</v>
      </c>
      <c r="P110" s="92">
        <v>1974</v>
      </c>
      <c r="Q110" s="110"/>
    </row>
    <row r="111" spans="1:17">
      <c r="A111" s="92" t="str">
        <f>Extra!F36</f>
        <v>Whanganui</v>
      </c>
      <c r="B111" s="92">
        <v>59</v>
      </c>
      <c r="C111" s="92">
        <v>34</v>
      </c>
      <c r="D111" s="92">
        <v>67</v>
      </c>
      <c r="E111" s="92">
        <v>47</v>
      </c>
      <c r="F111" s="93">
        <v>39</v>
      </c>
      <c r="G111" s="94">
        <f t="shared" si="33"/>
        <v>6.9905213270142177</v>
      </c>
      <c r="H111" s="95">
        <f t="shared" si="34"/>
        <v>4.298356510745891</v>
      </c>
      <c r="I111" s="95">
        <f t="shared" si="35"/>
        <v>8.023952095808383</v>
      </c>
      <c r="J111" s="95">
        <f t="shared" si="36"/>
        <v>5.8385093167701863</v>
      </c>
      <c r="K111" s="96">
        <f t="shared" si="37"/>
        <v>4.9056603773584913</v>
      </c>
      <c r="L111" s="92">
        <v>844</v>
      </c>
      <c r="M111" s="92">
        <v>791</v>
      </c>
      <c r="N111" s="92">
        <v>835</v>
      </c>
      <c r="O111" s="92">
        <v>805</v>
      </c>
      <c r="P111" s="92">
        <v>795</v>
      </c>
      <c r="Q111" s="110"/>
    </row>
    <row r="112" spans="1:17">
      <c r="A112" s="92" t="str">
        <f>Extra!F37</f>
        <v>Capital &amp; Coast</v>
      </c>
      <c r="B112" s="92">
        <v>241</v>
      </c>
      <c r="C112" s="92">
        <v>239</v>
      </c>
      <c r="D112" s="92">
        <v>224</v>
      </c>
      <c r="E112" s="92">
        <v>231</v>
      </c>
      <c r="F112" s="93">
        <v>200</v>
      </c>
      <c r="G112" s="94">
        <f t="shared" si="33"/>
        <v>6.3105525006546221</v>
      </c>
      <c r="H112" s="95">
        <f t="shared" si="34"/>
        <v>6.4524838012958972</v>
      </c>
      <c r="I112" s="95">
        <f t="shared" si="35"/>
        <v>5.9685584865440982</v>
      </c>
      <c r="J112" s="95">
        <f t="shared" si="36"/>
        <v>6.5625</v>
      </c>
      <c r="K112" s="96">
        <f t="shared" si="37"/>
        <v>5.7786766830395839</v>
      </c>
      <c r="L112" s="92">
        <v>3819</v>
      </c>
      <c r="M112" s="92">
        <v>3704</v>
      </c>
      <c r="N112" s="92">
        <v>3753</v>
      </c>
      <c r="O112" s="92">
        <v>3520</v>
      </c>
      <c r="P112" s="92">
        <v>3461</v>
      </c>
      <c r="Q112" s="110"/>
    </row>
    <row r="113" spans="1:17">
      <c r="A113" s="92" t="str">
        <f>Extra!F38</f>
        <v>Hutt Valley</v>
      </c>
      <c r="B113" s="92">
        <v>129</v>
      </c>
      <c r="C113" s="92">
        <v>131</v>
      </c>
      <c r="D113" s="92">
        <v>115</v>
      </c>
      <c r="E113" s="92">
        <v>121</v>
      </c>
      <c r="F113" s="93">
        <v>118</v>
      </c>
      <c r="G113" s="94">
        <f t="shared" si="33"/>
        <v>6.1050638902035024</v>
      </c>
      <c r="H113" s="95">
        <f t="shared" si="34"/>
        <v>6.556556556556556</v>
      </c>
      <c r="I113" s="95">
        <f t="shared" si="35"/>
        <v>5.7992939989914269</v>
      </c>
      <c r="J113" s="95">
        <f t="shared" si="36"/>
        <v>6.4602242391884683</v>
      </c>
      <c r="K113" s="96">
        <f t="shared" si="37"/>
        <v>6.4942212438084752</v>
      </c>
      <c r="L113" s="92">
        <v>2113</v>
      </c>
      <c r="M113" s="92">
        <v>1998</v>
      </c>
      <c r="N113" s="92">
        <v>1983</v>
      </c>
      <c r="O113" s="92">
        <v>1873</v>
      </c>
      <c r="P113" s="92">
        <v>1817</v>
      </c>
      <c r="Q113" s="110"/>
    </row>
    <row r="114" spans="1:17">
      <c r="A114" s="92" t="str">
        <f>Extra!F39</f>
        <v>Wairarapa</v>
      </c>
      <c r="B114" s="92">
        <v>41</v>
      </c>
      <c r="C114" s="92">
        <v>30</v>
      </c>
      <c r="D114" s="92">
        <v>26</v>
      </c>
      <c r="E114" s="92">
        <v>22</v>
      </c>
      <c r="F114" s="93">
        <v>25</v>
      </c>
      <c r="G114" s="94">
        <f t="shared" si="33"/>
        <v>7.8393881453154872</v>
      </c>
      <c r="H114" s="95">
        <f t="shared" si="34"/>
        <v>5.928853754940711</v>
      </c>
      <c r="I114" s="95">
        <f t="shared" si="35"/>
        <v>5.2953156822810588</v>
      </c>
      <c r="J114" s="95">
        <f t="shared" si="36"/>
        <v>4.8780487804878048</v>
      </c>
      <c r="K114" s="96">
        <f t="shared" si="37"/>
        <v>6.024096385542169</v>
      </c>
      <c r="L114" s="92">
        <v>523</v>
      </c>
      <c r="M114" s="92">
        <v>506</v>
      </c>
      <c r="N114" s="92">
        <v>491</v>
      </c>
      <c r="O114" s="92">
        <v>451</v>
      </c>
      <c r="P114" s="92">
        <v>415</v>
      </c>
      <c r="Q114" s="110"/>
    </row>
    <row r="115" spans="1:17">
      <c r="A115" s="92" t="str">
        <f>Extra!F40</f>
        <v>Nelson Marlborough</v>
      </c>
      <c r="B115" s="92">
        <v>83</v>
      </c>
      <c r="C115" s="92">
        <v>87</v>
      </c>
      <c r="D115" s="92">
        <v>80</v>
      </c>
      <c r="E115" s="92">
        <v>65</v>
      </c>
      <c r="F115" s="93">
        <v>84</v>
      </c>
      <c r="G115" s="94">
        <f t="shared" si="33"/>
        <v>5.1171393341553637</v>
      </c>
      <c r="H115" s="95">
        <f t="shared" si="34"/>
        <v>5.5520102105934912</v>
      </c>
      <c r="I115" s="95">
        <f t="shared" si="35"/>
        <v>5.532503457814661</v>
      </c>
      <c r="J115" s="95">
        <f t="shared" si="36"/>
        <v>4.3800539083557952</v>
      </c>
      <c r="K115" s="96">
        <f t="shared" si="37"/>
        <v>6.2038404726735603</v>
      </c>
      <c r="L115" s="92">
        <v>1622</v>
      </c>
      <c r="M115" s="92">
        <v>1567</v>
      </c>
      <c r="N115" s="92">
        <v>1446</v>
      </c>
      <c r="O115" s="92">
        <v>1484</v>
      </c>
      <c r="P115" s="92">
        <v>1354</v>
      </c>
      <c r="Q115" s="110"/>
    </row>
    <row r="116" spans="1:17">
      <c r="A116" s="92" t="str">
        <f>Extra!F41</f>
        <v>West Coast</v>
      </c>
      <c r="B116" s="92">
        <v>27</v>
      </c>
      <c r="C116" s="92">
        <v>20</v>
      </c>
      <c r="D116" s="92">
        <v>24</v>
      </c>
      <c r="E116" s="92">
        <v>17</v>
      </c>
      <c r="F116" s="93">
        <v>15</v>
      </c>
      <c r="G116" s="94">
        <f t="shared" si="33"/>
        <v>7.4792243767313016</v>
      </c>
      <c r="H116" s="95">
        <f t="shared" si="34"/>
        <v>5.6179775280898872</v>
      </c>
      <c r="I116" s="95">
        <f t="shared" si="35"/>
        <v>6.6115702479338845</v>
      </c>
      <c r="J116" s="95">
        <f t="shared" si="36"/>
        <v>5.0595238095238093</v>
      </c>
      <c r="K116" s="96">
        <f t="shared" si="37"/>
        <v>4.5731707317073171</v>
      </c>
      <c r="L116" s="92">
        <v>361</v>
      </c>
      <c r="M116" s="92">
        <v>356</v>
      </c>
      <c r="N116" s="92">
        <v>363</v>
      </c>
      <c r="O116" s="92">
        <v>336</v>
      </c>
      <c r="P116" s="92">
        <v>328</v>
      </c>
      <c r="Q116" s="110"/>
    </row>
    <row r="117" spans="1:17">
      <c r="A117" s="92" t="str">
        <f>Extra!F42</f>
        <v>Canterbury</v>
      </c>
      <c r="B117" s="92">
        <v>346</v>
      </c>
      <c r="C117" s="92">
        <v>347</v>
      </c>
      <c r="D117" s="92">
        <v>347</v>
      </c>
      <c r="E117" s="92">
        <v>331</v>
      </c>
      <c r="F117" s="93">
        <v>331</v>
      </c>
      <c r="G117" s="94">
        <f t="shared" si="33"/>
        <v>5.3776810693192418</v>
      </c>
      <c r="H117" s="95">
        <f t="shared" si="34"/>
        <v>6.1886927055466385</v>
      </c>
      <c r="I117" s="95">
        <f t="shared" si="35"/>
        <v>5.9540150995195606</v>
      </c>
      <c r="J117" s="95">
        <f t="shared" si="36"/>
        <v>5.9012301658049564</v>
      </c>
      <c r="K117" s="96">
        <f t="shared" si="37"/>
        <v>5.7425399028452464</v>
      </c>
      <c r="L117" s="92">
        <v>6434</v>
      </c>
      <c r="M117" s="92">
        <v>5607</v>
      </c>
      <c r="N117" s="92">
        <v>5828</v>
      </c>
      <c r="O117" s="92">
        <v>5609</v>
      </c>
      <c r="P117" s="92">
        <v>5764</v>
      </c>
      <c r="Q117" s="110"/>
    </row>
    <row r="118" spans="1:17">
      <c r="A118" s="92" t="str">
        <f>Extra!F43</f>
        <v>South Canterbury</v>
      </c>
      <c r="B118" s="92">
        <v>37</v>
      </c>
      <c r="C118" s="92">
        <v>37</v>
      </c>
      <c r="D118" s="92">
        <v>21</v>
      </c>
      <c r="E118" s="92">
        <v>31</v>
      </c>
      <c r="F118" s="93">
        <v>15</v>
      </c>
      <c r="G118" s="94">
        <f t="shared" si="33"/>
        <v>5.7453416149068319</v>
      </c>
      <c r="H118" s="95">
        <f t="shared" si="34"/>
        <v>6.8014705882352935</v>
      </c>
      <c r="I118" s="95">
        <f t="shared" si="35"/>
        <v>3.3227848101265818</v>
      </c>
      <c r="J118" s="95">
        <f t="shared" si="36"/>
        <v>4.9759229534510432</v>
      </c>
      <c r="K118" s="96">
        <f t="shared" si="37"/>
        <v>2.3659305993690851</v>
      </c>
      <c r="L118" s="92">
        <v>644</v>
      </c>
      <c r="M118" s="92">
        <v>544</v>
      </c>
      <c r="N118" s="92">
        <v>632</v>
      </c>
      <c r="O118" s="92">
        <v>623</v>
      </c>
      <c r="P118" s="92">
        <v>634</v>
      </c>
      <c r="Q118" s="110"/>
    </row>
    <row r="119" spans="1:17">
      <c r="A119" s="92" t="str">
        <f>Extra!F44</f>
        <v>Southern</v>
      </c>
      <c r="B119" s="92">
        <v>215</v>
      </c>
      <c r="C119" s="92">
        <v>204</v>
      </c>
      <c r="D119" s="92">
        <v>189</v>
      </c>
      <c r="E119" s="92">
        <v>182</v>
      </c>
      <c r="F119" s="93">
        <v>196</v>
      </c>
      <c r="G119" s="94">
        <f t="shared" si="33"/>
        <v>6.2264697364610484</v>
      </c>
      <c r="H119" s="95">
        <f t="shared" si="34"/>
        <v>5.7938085771087753</v>
      </c>
      <c r="I119" s="95">
        <f t="shared" si="35"/>
        <v>5.4279149913842621</v>
      </c>
      <c r="J119" s="95">
        <f t="shared" si="36"/>
        <v>5.5589492974954187</v>
      </c>
      <c r="K119" s="96">
        <f t="shared" si="37"/>
        <v>6.2380649267982173</v>
      </c>
      <c r="L119" s="92">
        <v>3453</v>
      </c>
      <c r="M119" s="92">
        <v>3521</v>
      </c>
      <c r="N119" s="92">
        <v>3482</v>
      </c>
      <c r="O119" s="92">
        <v>3274</v>
      </c>
      <c r="P119" s="92">
        <v>3142</v>
      </c>
      <c r="Q119" s="110"/>
    </row>
    <row r="120" spans="1:17" ht="12.75">
      <c r="A120" s="98" t="str">
        <f>Extra!F45</f>
        <v>Unknown</v>
      </c>
      <c r="B120" s="98">
        <v>7</v>
      </c>
      <c r="C120" s="98">
        <v>7</v>
      </c>
      <c r="D120" s="98">
        <v>5</v>
      </c>
      <c r="E120" s="98">
        <v>5</v>
      </c>
      <c r="F120" s="111">
        <v>8</v>
      </c>
      <c r="G120" s="108" t="s">
        <v>81</v>
      </c>
      <c r="H120" s="108" t="s">
        <v>81</v>
      </c>
      <c r="I120" s="108" t="s">
        <v>81</v>
      </c>
      <c r="J120" s="108" t="s">
        <v>81</v>
      </c>
      <c r="K120" s="112" t="s">
        <v>81</v>
      </c>
      <c r="L120" s="99">
        <v>40</v>
      </c>
      <c r="M120" s="99">
        <v>35</v>
      </c>
      <c r="N120" s="99">
        <v>55</v>
      </c>
      <c r="O120" s="99">
        <v>104</v>
      </c>
      <c r="P120" s="99">
        <v>148</v>
      </c>
    </row>
    <row r="121" spans="1:17" ht="12.75">
      <c r="A121" s="104" t="s">
        <v>276</v>
      </c>
      <c r="K121" s="10"/>
    </row>
    <row r="122" spans="1:17" ht="12.75">
      <c r="A122" s="104" t="s">
        <v>333</v>
      </c>
      <c r="K122" s="10"/>
    </row>
    <row r="123" spans="1:17" ht="12.75">
      <c r="A123" s="104"/>
      <c r="K123" s="10"/>
    </row>
    <row r="124" spans="1:17" ht="12.75">
      <c r="A124" s="10"/>
      <c r="B124" s="10"/>
      <c r="C124" s="10"/>
      <c r="D124" s="10"/>
      <c r="E124" s="10"/>
      <c r="F124" s="10"/>
      <c r="G124" s="10"/>
      <c r="H124" s="10"/>
      <c r="I124" s="10"/>
      <c r="J124" s="10"/>
      <c r="K124" s="10"/>
    </row>
    <row r="125" spans="1:17" ht="12.75">
      <c r="A125" s="10"/>
      <c r="B125" s="10"/>
      <c r="C125" s="10"/>
      <c r="D125" s="10"/>
      <c r="E125" s="10"/>
      <c r="F125" s="10"/>
      <c r="G125" s="10"/>
      <c r="H125" s="10"/>
      <c r="I125" s="10"/>
      <c r="J125" s="10"/>
      <c r="K125" s="10"/>
    </row>
    <row r="126" spans="1:17" ht="12.75">
      <c r="A126" s="10"/>
      <c r="B126" s="10"/>
      <c r="C126" s="10"/>
      <c r="D126" s="10"/>
      <c r="E126" s="10"/>
      <c r="F126" s="10"/>
      <c r="G126" s="10"/>
      <c r="H126" s="10"/>
      <c r="I126" s="10"/>
      <c r="J126" s="10"/>
      <c r="K126" s="10"/>
    </row>
    <row r="127" spans="1:17" ht="12.75">
      <c r="A127" s="10"/>
      <c r="B127" s="10"/>
      <c r="C127" s="10"/>
      <c r="D127" s="10"/>
      <c r="E127" s="10"/>
      <c r="F127" s="10"/>
      <c r="G127" s="10"/>
      <c r="H127" s="10"/>
      <c r="I127" s="10"/>
      <c r="J127" s="10"/>
      <c r="K127" s="10"/>
    </row>
    <row r="128" spans="1:17" ht="12.75">
      <c r="A128" s="10"/>
      <c r="B128" s="10"/>
      <c r="C128" s="10"/>
      <c r="D128" s="10"/>
      <c r="E128" s="10"/>
      <c r="F128" s="10"/>
      <c r="G128" s="10"/>
      <c r="H128" s="10"/>
      <c r="I128" s="10"/>
      <c r="J128" s="10"/>
      <c r="K128" s="10"/>
    </row>
    <row r="129" spans="1:4" ht="12.75">
      <c r="A129" s="10"/>
      <c r="B129" s="10"/>
      <c r="C129" s="10"/>
      <c r="D129" s="10"/>
    </row>
    <row r="130" spans="1:4" ht="12.75">
      <c r="A130" s="10"/>
      <c r="B130" s="10"/>
      <c r="C130" s="10"/>
      <c r="D130" s="10"/>
    </row>
  </sheetData>
  <mergeCells count="10">
    <mergeCell ref="N6:N7"/>
    <mergeCell ref="L73:P73"/>
    <mergeCell ref="G73:K73"/>
    <mergeCell ref="B73:F73"/>
    <mergeCell ref="A73:A74"/>
    <mergeCell ref="A6:A7"/>
    <mergeCell ref="B6:H6"/>
    <mergeCell ref="I6:M6"/>
    <mergeCell ref="B26:D26"/>
    <mergeCell ref="A26:A27"/>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7" fitToHeight="0" orientation="landscape" r:id="rId1"/>
  <headerFooter>
    <oddFooter>&amp;L&amp;8&amp;K01+021Report on Maternity, 2014: accompanying tables&amp;R&amp;8&amp;K01+021Page &amp;P of &amp;N</oddFooter>
  </headerFooter>
  <rowBreaks count="2" manualBreakCount="2">
    <brk id="23" max="20" man="1"/>
    <brk id="70" max="2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5"/>
  <sheetViews>
    <sheetView showGridLines="0" zoomScaleNormal="100" workbookViewId="0">
      <pane ySplit="3" topLeftCell="A4" activePane="bottomLeft" state="frozen"/>
      <selection activeCell="B31" sqref="B31"/>
      <selection pane="bottomLeft" activeCell="A3" sqref="A3"/>
    </sheetView>
  </sheetViews>
  <sheetFormatPr defaultRowHeight="12"/>
  <cols>
    <col min="1" max="1" width="17.28515625" customWidth="1"/>
    <col min="2" max="21" width="8.7109375" customWidth="1"/>
  </cols>
  <sheetData>
    <row r="1" spans="1:21" s="44" customFormat="1">
      <c r="A1" s="306" t="s">
        <v>24</v>
      </c>
      <c r="B1" s="150"/>
      <c r="C1" s="306" t="s">
        <v>34</v>
      </c>
      <c r="D1" s="150"/>
      <c r="E1" s="150"/>
    </row>
    <row r="2" spans="1:21" s="44" customFormat="1" ht="10.5" customHeight="1"/>
    <row r="3" spans="1:21" s="44" customFormat="1" ht="19.5">
      <c r="A3" s="20" t="s">
        <v>234</v>
      </c>
    </row>
    <row r="4" spans="1:21" s="45" customFormat="1"/>
    <row r="5" spans="1:21" s="48" customFormat="1" ht="15" customHeight="1">
      <c r="A5" s="57" t="str">
        <f>Contents!B54</f>
        <v>Table 45: Number and percentage of babies, by gestation, 2005–2014</v>
      </c>
    </row>
    <row r="6" spans="1:21">
      <c r="A6" s="466" t="s">
        <v>235</v>
      </c>
      <c r="B6" s="474" t="s">
        <v>331</v>
      </c>
      <c r="C6" s="474"/>
      <c r="D6" s="474"/>
      <c r="E6" s="474"/>
      <c r="F6" s="474"/>
      <c r="G6" s="474"/>
      <c r="H6" s="474"/>
      <c r="I6" s="474"/>
      <c r="J6" s="474"/>
      <c r="K6" s="476"/>
      <c r="L6" s="474" t="s">
        <v>289</v>
      </c>
      <c r="M6" s="474"/>
      <c r="N6" s="474"/>
      <c r="O6" s="474"/>
      <c r="P6" s="474"/>
      <c r="Q6" s="474"/>
      <c r="R6" s="474"/>
      <c r="S6" s="474"/>
      <c r="T6" s="474"/>
      <c r="U6" s="474"/>
    </row>
    <row r="7" spans="1:21">
      <c r="A7" s="459"/>
      <c r="B7" s="77">
        <f>Extra!O5</f>
        <v>2005</v>
      </c>
      <c r="C7" s="77">
        <f>Extra!P5</f>
        <v>2006</v>
      </c>
      <c r="D7" s="77">
        <f>Extra!Q5</f>
        <v>2007</v>
      </c>
      <c r="E7" s="77">
        <f>Extra!R5</f>
        <v>2008</v>
      </c>
      <c r="F7" s="77">
        <f>Extra!S5</f>
        <v>2009</v>
      </c>
      <c r="G7" s="77">
        <f>Extra!T5</f>
        <v>2010</v>
      </c>
      <c r="H7" s="77">
        <f>Extra!U5</f>
        <v>2011</v>
      </c>
      <c r="I7" s="77">
        <f>Extra!V5</f>
        <v>2012</v>
      </c>
      <c r="J7" s="77">
        <f>Extra!W5</f>
        <v>2013</v>
      </c>
      <c r="K7" s="78">
        <f>Extra!X5</f>
        <v>2014</v>
      </c>
      <c r="L7" s="79">
        <f>B7</f>
        <v>2005</v>
      </c>
      <c r="M7" s="79">
        <f t="shared" ref="M7:U7" si="0">C7</f>
        <v>2006</v>
      </c>
      <c r="N7" s="79">
        <f t="shared" si="0"/>
        <v>2007</v>
      </c>
      <c r="O7" s="79">
        <f t="shared" si="0"/>
        <v>2008</v>
      </c>
      <c r="P7" s="79">
        <f t="shared" si="0"/>
        <v>2009</v>
      </c>
      <c r="Q7" s="79">
        <f t="shared" si="0"/>
        <v>2010</v>
      </c>
      <c r="R7" s="79">
        <f t="shared" si="0"/>
        <v>2011</v>
      </c>
      <c r="S7" s="79">
        <f t="shared" si="0"/>
        <v>2012</v>
      </c>
      <c r="T7" s="79">
        <f t="shared" si="0"/>
        <v>2013</v>
      </c>
      <c r="U7" s="79">
        <f t="shared" si="0"/>
        <v>2014</v>
      </c>
    </row>
    <row r="8" spans="1:21">
      <c r="A8" s="276" t="s">
        <v>35</v>
      </c>
      <c r="B8" s="205">
        <v>8</v>
      </c>
      <c r="C8" s="205">
        <v>6</v>
      </c>
      <c r="D8" s="205">
        <v>10</v>
      </c>
      <c r="E8" s="205">
        <v>9</v>
      </c>
      <c r="F8" s="205">
        <v>9</v>
      </c>
      <c r="G8" s="205">
        <v>8</v>
      </c>
      <c r="H8" s="205">
        <v>18</v>
      </c>
      <c r="I8" s="205">
        <v>15</v>
      </c>
      <c r="J8" s="205">
        <v>14</v>
      </c>
      <c r="K8" s="206">
        <v>11</v>
      </c>
      <c r="L8" s="277">
        <f>B8/(B$36-B$35)*100</f>
        <v>1.3558862411443679E-2</v>
      </c>
      <c r="M8" s="277">
        <f t="shared" ref="M8:U23" si="1">C8/(C$36-C$35)*100</f>
        <v>9.8744301630926713E-3</v>
      </c>
      <c r="N8" s="277">
        <f t="shared" si="1"/>
        <v>1.5534945860713674E-2</v>
      </c>
      <c r="O8" s="277">
        <f t="shared" si="1"/>
        <v>1.3914441644377794E-2</v>
      </c>
      <c r="P8" s="277">
        <f t="shared" si="1"/>
        <v>1.3987752945199093E-2</v>
      </c>
      <c r="Q8" s="277">
        <f t="shared" si="1"/>
        <v>1.2369731267588212E-2</v>
      </c>
      <c r="R8" s="277">
        <f t="shared" si="1"/>
        <v>2.8818443804034585E-2</v>
      </c>
      <c r="S8" s="277">
        <f t="shared" si="1"/>
        <v>2.3944066660281583E-2</v>
      </c>
      <c r="T8" s="277">
        <f t="shared" si="1"/>
        <v>2.3526248571620622E-2</v>
      </c>
      <c r="U8" s="277">
        <f t="shared" si="1"/>
        <v>1.8517895020369685E-2</v>
      </c>
    </row>
    <row r="9" spans="1:21">
      <c r="A9" s="276">
        <v>20</v>
      </c>
      <c r="B9" s="205">
        <v>8</v>
      </c>
      <c r="C9" s="205">
        <v>11</v>
      </c>
      <c r="D9" s="205">
        <v>12</v>
      </c>
      <c r="E9" s="205">
        <v>15</v>
      </c>
      <c r="F9" s="205">
        <v>11</v>
      </c>
      <c r="G9" s="205">
        <v>14</v>
      </c>
      <c r="H9" s="205">
        <v>12</v>
      </c>
      <c r="I9" s="205">
        <v>20</v>
      </c>
      <c r="J9" s="205">
        <v>12</v>
      </c>
      <c r="K9" s="206">
        <v>21</v>
      </c>
      <c r="L9" s="277">
        <f t="shared" ref="L9:L34" si="2">B9/(B$36-B$35)*100</f>
        <v>1.3558862411443679E-2</v>
      </c>
      <c r="M9" s="277">
        <f t="shared" si="1"/>
        <v>1.8103121965669898E-2</v>
      </c>
      <c r="N9" s="277">
        <f t="shared" si="1"/>
        <v>1.864193503285641E-2</v>
      </c>
      <c r="O9" s="277">
        <f t="shared" si="1"/>
        <v>2.3190736073962989E-2</v>
      </c>
      <c r="P9" s="277">
        <f t="shared" si="1"/>
        <v>1.7096142488576667E-2</v>
      </c>
      <c r="Q9" s="277">
        <f t="shared" si="1"/>
        <v>2.1647029718279368E-2</v>
      </c>
      <c r="R9" s="277">
        <f t="shared" si="1"/>
        <v>1.921229586935639E-2</v>
      </c>
      <c r="S9" s="277">
        <f t="shared" si="1"/>
        <v>3.1925422213708775E-2</v>
      </c>
      <c r="T9" s="277">
        <f t="shared" si="1"/>
        <v>2.0165355918531962E-2</v>
      </c>
      <c r="U9" s="277">
        <f t="shared" si="1"/>
        <v>3.5352345038887581E-2</v>
      </c>
    </row>
    <row r="10" spans="1:21">
      <c r="A10" s="276">
        <v>21</v>
      </c>
      <c r="B10" s="205">
        <v>22</v>
      </c>
      <c r="C10" s="205">
        <v>19</v>
      </c>
      <c r="D10" s="205">
        <v>18</v>
      </c>
      <c r="E10" s="205">
        <v>11</v>
      </c>
      <c r="F10" s="205">
        <v>22</v>
      </c>
      <c r="G10" s="205">
        <v>30</v>
      </c>
      <c r="H10" s="205">
        <v>12</v>
      </c>
      <c r="I10" s="205">
        <v>22</v>
      </c>
      <c r="J10" s="205">
        <v>29</v>
      </c>
      <c r="K10" s="206">
        <v>25</v>
      </c>
      <c r="L10" s="277">
        <f t="shared" si="2"/>
        <v>3.7286871631470118E-2</v>
      </c>
      <c r="M10" s="277">
        <f t="shared" si="1"/>
        <v>3.1269028849793462E-2</v>
      </c>
      <c r="N10" s="277">
        <f t="shared" si="1"/>
        <v>2.7962902549284616E-2</v>
      </c>
      <c r="O10" s="277">
        <f t="shared" si="1"/>
        <v>1.7006539787572859E-2</v>
      </c>
      <c r="P10" s="277">
        <f t="shared" si="1"/>
        <v>3.4192284977153334E-2</v>
      </c>
      <c r="Q10" s="277">
        <f t="shared" si="1"/>
        <v>4.6386492253455792E-2</v>
      </c>
      <c r="R10" s="277">
        <f t="shared" si="1"/>
        <v>1.921229586935639E-2</v>
      </c>
      <c r="S10" s="277">
        <f t="shared" si="1"/>
        <v>3.5117964435079654E-2</v>
      </c>
      <c r="T10" s="277">
        <f t="shared" si="1"/>
        <v>4.8732943469785572E-2</v>
      </c>
      <c r="U10" s="277">
        <f t="shared" si="1"/>
        <v>4.2086125046294741E-2</v>
      </c>
    </row>
    <row r="11" spans="1:21">
      <c r="A11" s="276">
        <v>22</v>
      </c>
      <c r="B11" s="205">
        <v>20</v>
      </c>
      <c r="C11" s="205">
        <v>22</v>
      </c>
      <c r="D11" s="205">
        <v>19</v>
      </c>
      <c r="E11" s="205">
        <v>17</v>
      </c>
      <c r="F11" s="205">
        <v>19</v>
      </c>
      <c r="G11" s="205">
        <v>25</v>
      </c>
      <c r="H11" s="205">
        <v>22</v>
      </c>
      <c r="I11" s="205">
        <v>30</v>
      </c>
      <c r="J11" s="205">
        <v>30</v>
      </c>
      <c r="K11" s="206">
        <v>33</v>
      </c>
      <c r="L11" s="277">
        <f t="shared" si="2"/>
        <v>3.3897156028609203E-2</v>
      </c>
      <c r="M11" s="277">
        <f t="shared" si="1"/>
        <v>3.6206243931339796E-2</v>
      </c>
      <c r="N11" s="277">
        <f t="shared" si="1"/>
        <v>2.9516397135355983E-2</v>
      </c>
      <c r="O11" s="277">
        <f t="shared" si="1"/>
        <v>2.628283421715805E-2</v>
      </c>
      <c r="P11" s="277">
        <f t="shared" si="1"/>
        <v>2.9529700662086975E-2</v>
      </c>
      <c r="Q11" s="277">
        <f t="shared" si="1"/>
        <v>3.8655410211213166E-2</v>
      </c>
      <c r="R11" s="277">
        <f t="shared" si="1"/>
        <v>3.5222542427153378E-2</v>
      </c>
      <c r="S11" s="277">
        <f t="shared" si="1"/>
        <v>4.7888133320563166E-2</v>
      </c>
      <c r="T11" s="277">
        <f t="shared" si="1"/>
        <v>5.0413389796329901E-2</v>
      </c>
      <c r="U11" s="277">
        <f t="shared" si="1"/>
        <v>5.5553685061109047E-2</v>
      </c>
    </row>
    <row r="12" spans="1:21">
      <c r="A12" s="276">
        <v>23</v>
      </c>
      <c r="B12" s="205">
        <v>29</v>
      </c>
      <c r="C12" s="205">
        <v>28</v>
      </c>
      <c r="D12" s="205">
        <v>29</v>
      </c>
      <c r="E12" s="205">
        <v>32</v>
      </c>
      <c r="F12" s="205">
        <v>25</v>
      </c>
      <c r="G12" s="205">
        <v>33</v>
      </c>
      <c r="H12" s="205">
        <v>22</v>
      </c>
      <c r="I12" s="205">
        <v>29</v>
      </c>
      <c r="J12" s="205">
        <v>29</v>
      </c>
      <c r="K12" s="206">
        <v>34</v>
      </c>
      <c r="L12" s="277">
        <f t="shared" si="2"/>
        <v>4.9150876241483343E-2</v>
      </c>
      <c r="M12" s="277">
        <f t="shared" si="1"/>
        <v>4.6080674094432471E-2</v>
      </c>
      <c r="N12" s="277">
        <f t="shared" si="1"/>
        <v>4.5051342996069658E-2</v>
      </c>
      <c r="O12" s="277">
        <f t="shared" si="1"/>
        <v>4.9473570291121038E-2</v>
      </c>
      <c r="P12" s="277">
        <f t="shared" si="1"/>
        <v>3.88548692922197E-2</v>
      </c>
      <c r="Q12" s="277">
        <f t="shared" si="1"/>
        <v>5.102514147880137E-2</v>
      </c>
      <c r="R12" s="277">
        <f t="shared" si="1"/>
        <v>3.5222542427153378E-2</v>
      </c>
      <c r="S12" s="277">
        <f t="shared" si="1"/>
        <v>4.6291862209877729E-2</v>
      </c>
      <c r="T12" s="277">
        <f t="shared" si="1"/>
        <v>4.8732943469785572E-2</v>
      </c>
      <c r="U12" s="277">
        <f t="shared" si="1"/>
        <v>5.7237130062960849E-2</v>
      </c>
    </row>
    <row r="13" spans="1:21">
      <c r="A13" s="276">
        <v>24</v>
      </c>
      <c r="B13" s="205">
        <v>44</v>
      </c>
      <c r="C13" s="205">
        <v>37</v>
      </c>
      <c r="D13" s="205">
        <v>40</v>
      </c>
      <c r="E13" s="205">
        <v>40</v>
      </c>
      <c r="F13" s="205">
        <v>49</v>
      </c>
      <c r="G13" s="205">
        <v>44</v>
      </c>
      <c r="H13" s="205">
        <v>43</v>
      </c>
      <c r="I13" s="205">
        <v>38</v>
      </c>
      <c r="J13" s="205">
        <v>39</v>
      </c>
      <c r="K13" s="206">
        <v>49</v>
      </c>
      <c r="L13" s="277">
        <f t="shared" si="2"/>
        <v>7.4573743262940237E-2</v>
      </c>
      <c r="M13" s="277">
        <f t="shared" si="1"/>
        <v>6.0892319339071473E-2</v>
      </c>
      <c r="N13" s="277">
        <f t="shared" si="1"/>
        <v>6.2139783442854694E-2</v>
      </c>
      <c r="O13" s="277">
        <f t="shared" si="1"/>
        <v>6.1841962863901298E-2</v>
      </c>
      <c r="P13" s="277">
        <f t="shared" si="1"/>
        <v>7.6155543812750609E-2</v>
      </c>
      <c r="Q13" s="277">
        <f t="shared" si="1"/>
        <v>6.8033521971735164E-2</v>
      </c>
      <c r="R13" s="277">
        <f t="shared" si="1"/>
        <v>6.8844060198527054E-2</v>
      </c>
      <c r="S13" s="277">
        <f t="shared" si="1"/>
        <v>6.0658302206046677E-2</v>
      </c>
      <c r="T13" s="277">
        <f t="shared" si="1"/>
        <v>6.5537406735228884E-2</v>
      </c>
      <c r="U13" s="277">
        <f t="shared" si="1"/>
        <v>8.248880509073768E-2</v>
      </c>
    </row>
    <row r="14" spans="1:21">
      <c r="A14" s="276">
        <v>25</v>
      </c>
      <c r="B14" s="205">
        <v>48</v>
      </c>
      <c r="C14" s="205">
        <v>43</v>
      </c>
      <c r="D14" s="205">
        <v>48</v>
      </c>
      <c r="E14" s="205">
        <v>66</v>
      </c>
      <c r="F14" s="205">
        <v>40</v>
      </c>
      <c r="G14" s="205">
        <v>57</v>
      </c>
      <c r="H14" s="205">
        <v>45</v>
      </c>
      <c r="I14" s="205">
        <v>55</v>
      </c>
      <c r="J14" s="205">
        <v>52</v>
      </c>
      <c r="K14" s="206">
        <v>47</v>
      </c>
      <c r="L14" s="277">
        <f t="shared" si="2"/>
        <v>8.1353174468662082E-2</v>
      </c>
      <c r="M14" s="277">
        <f t="shared" si="1"/>
        <v>7.0766749502164147E-2</v>
      </c>
      <c r="N14" s="277">
        <f t="shared" si="1"/>
        <v>7.4567740131425642E-2</v>
      </c>
      <c r="O14" s="277">
        <f t="shared" si="1"/>
        <v>0.10203923872543716</v>
      </c>
      <c r="P14" s="277">
        <f t="shared" si="1"/>
        <v>6.2167790867551517E-2</v>
      </c>
      <c r="Q14" s="277">
        <f t="shared" si="1"/>
        <v>8.8134335281566001E-2</v>
      </c>
      <c r="R14" s="277">
        <f t="shared" si="1"/>
        <v>7.2046109510086456E-2</v>
      </c>
      <c r="S14" s="277">
        <f t="shared" si="1"/>
        <v>8.7794911087699129E-2</v>
      </c>
      <c r="T14" s="277">
        <f t="shared" si="1"/>
        <v>8.738320898030516E-2</v>
      </c>
      <c r="U14" s="277">
        <f t="shared" si="1"/>
        <v>7.9121915087034103E-2</v>
      </c>
    </row>
    <row r="15" spans="1:21">
      <c r="A15" s="276">
        <v>26</v>
      </c>
      <c r="B15" s="205">
        <v>52</v>
      </c>
      <c r="C15" s="205">
        <v>59</v>
      </c>
      <c r="D15" s="205">
        <v>69</v>
      </c>
      <c r="E15" s="205">
        <v>53</v>
      </c>
      <c r="F15" s="205">
        <v>76</v>
      </c>
      <c r="G15" s="205">
        <v>63</v>
      </c>
      <c r="H15" s="205">
        <v>52</v>
      </c>
      <c r="I15" s="205">
        <v>53</v>
      </c>
      <c r="J15" s="205">
        <v>42</v>
      </c>
      <c r="K15" s="206">
        <v>44</v>
      </c>
      <c r="L15" s="277">
        <f t="shared" si="2"/>
        <v>8.8132605674383926E-2</v>
      </c>
      <c r="M15" s="277">
        <f t="shared" si="1"/>
        <v>9.7098563270411262E-2</v>
      </c>
      <c r="N15" s="277">
        <f t="shared" si="1"/>
        <v>0.10719112643892437</v>
      </c>
      <c r="O15" s="277">
        <f t="shared" si="1"/>
        <v>8.1940600794669222E-2</v>
      </c>
      <c r="P15" s="277">
        <f t="shared" si="1"/>
        <v>0.1181188026483479</v>
      </c>
      <c r="Q15" s="277">
        <f t="shared" si="1"/>
        <v>9.7411633732257169E-2</v>
      </c>
      <c r="R15" s="277">
        <f t="shared" si="1"/>
        <v>8.3253282100544349E-2</v>
      </c>
      <c r="S15" s="277">
        <f t="shared" si="1"/>
        <v>8.4602368866328256E-2</v>
      </c>
      <c r="T15" s="277">
        <f t="shared" si="1"/>
        <v>7.0578745714861862E-2</v>
      </c>
      <c r="U15" s="277">
        <f t="shared" si="1"/>
        <v>7.4071580081478738E-2</v>
      </c>
    </row>
    <row r="16" spans="1:21">
      <c r="A16" s="276">
        <v>27</v>
      </c>
      <c r="B16" s="205">
        <v>58</v>
      </c>
      <c r="C16" s="205">
        <v>55</v>
      </c>
      <c r="D16" s="205">
        <v>73</v>
      </c>
      <c r="E16" s="205">
        <v>79</v>
      </c>
      <c r="F16" s="205">
        <v>73</v>
      </c>
      <c r="G16" s="205">
        <v>57</v>
      </c>
      <c r="H16" s="205">
        <v>55</v>
      </c>
      <c r="I16" s="205">
        <v>70</v>
      </c>
      <c r="J16" s="205">
        <v>57</v>
      </c>
      <c r="K16" s="206">
        <v>62</v>
      </c>
      <c r="L16" s="277">
        <f t="shared" si="2"/>
        <v>9.8301752482966687E-2</v>
      </c>
      <c r="M16" s="277">
        <f t="shared" si="1"/>
        <v>9.0515609828349497E-2</v>
      </c>
      <c r="N16" s="277">
        <f t="shared" si="1"/>
        <v>0.11340510478320984</v>
      </c>
      <c r="O16" s="277">
        <f t="shared" si="1"/>
        <v>0.12213787665620508</v>
      </c>
      <c r="P16" s="277">
        <f t="shared" si="1"/>
        <v>0.11345621833328152</v>
      </c>
      <c r="Q16" s="277">
        <f t="shared" si="1"/>
        <v>8.8134335281566001E-2</v>
      </c>
      <c r="R16" s="277">
        <f t="shared" si="1"/>
        <v>8.8056356067883437E-2</v>
      </c>
      <c r="S16" s="277">
        <f t="shared" si="1"/>
        <v>0.11173897774798072</v>
      </c>
      <c r="T16" s="277">
        <f t="shared" si="1"/>
        <v>9.5785440613026809E-2</v>
      </c>
      <c r="U16" s="277">
        <f t="shared" si="1"/>
        <v>0.10437359011481095</v>
      </c>
    </row>
    <row r="17" spans="1:21">
      <c r="A17" s="276">
        <v>28</v>
      </c>
      <c r="B17" s="205">
        <v>90</v>
      </c>
      <c r="C17" s="205">
        <v>77</v>
      </c>
      <c r="D17" s="205">
        <v>86</v>
      </c>
      <c r="E17" s="205">
        <v>78</v>
      </c>
      <c r="F17" s="205">
        <v>91</v>
      </c>
      <c r="G17" s="205">
        <v>90</v>
      </c>
      <c r="H17" s="205">
        <v>71</v>
      </c>
      <c r="I17" s="205">
        <v>99</v>
      </c>
      <c r="J17" s="205">
        <v>70</v>
      </c>
      <c r="K17" s="206">
        <v>67</v>
      </c>
      <c r="L17" s="277">
        <f t="shared" si="2"/>
        <v>0.15253720212874139</v>
      </c>
      <c r="M17" s="277">
        <f t="shared" si="1"/>
        <v>0.12672185375968928</v>
      </c>
      <c r="N17" s="277">
        <f t="shared" si="1"/>
        <v>0.13360053440213762</v>
      </c>
      <c r="O17" s="277">
        <f t="shared" si="1"/>
        <v>0.12059182758460754</v>
      </c>
      <c r="P17" s="277">
        <f t="shared" si="1"/>
        <v>0.14143172422367969</v>
      </c>
      <c r="Q17" s="277">
        <f t="shared" si="1"/>
        <v>0.13915947676036738</v>
      </c>
      <c r="R17" s="277">
        <f t="shared" si="1"/>
        <v>0.11367275056035862</v>
      </c>
      <c r="S17" s="277">
        <f t="shared" si="1"/>
        <v>0.15803083995785844</v>
      </c>
      <c r="T17" s="277">
        <f t="shared" si="1"/>
        <v>0.11763124285810313</v>
      </c>
      <c r="U17" s="277">
        <f t="shared" si="1"/>
        <v>0.1127908151240699</v>
      </c>
    </row>
    <row r="18" spans="1:21">
      <c r="A18" s="276">
        <v>29</v>
      </c>
      <c r="B18" s="205">
        <v>115</v>
      </c>
      <c r="C18" s="205">
        <v>123</v>
      </c>
      <c r="D18" s="205">
        <v>104</v>
      </c>
      <c r="E18" s="205">
        <v>117</v>
      </c>
      <c r="F18" s="205">
        <v>100</v>
      </c>
      <c r="G18" s="205">
        <v>105</v>
      </c>
      <c r="H18" s="205">
        <v>100</v>
      </c>
      <c r="I18" s="205">
        <v>106</v>
      </c>
      <c r="J18" s="205">
        <v>73</v>
      </c>
      <c r="K18" s="206">
        <v>90</v>
      </c>
      <c r="L18" s="277">
        <f t="shared" si="2"/>
        <v>0.1949086471645029</v>
      </c>
      <c r="M18" s="277">
        <f t="shared" si="1"/>
        <v>0.20242581834339976</v>
      </c>
      <c r="N18" s="277">
        <f t="shared" si="1"/>
        <v>0.16156343695142222</v>
      </c>
      <c r="O18" s="277">
        <f t="shared" si="1"/>
        <v>0.18088774137691133</v>
      </c>
      <c r="P18" s="277">
        <f t="shared" si="1"/>
        <v>0.1554194771688788</v>
      </c>
      <c r="Q18" s="277">
        <f t="shared" si="1"/>
        <v>0.16235272288709529</v>
      </c>
      <c r="R18" s="277">
        <f t="shared" si="1"/>
        <v>0.16010246557796989</v>
      </c>
      <c r="S18" s="277">
        <f t="shared" si="1"/>
        <v>0.16920473773265651</v>
      </c>
      <c r="T18" s="277">
        <f t="shared" si="1"/>
        <v>0.12267258183773611</v>
      </c>
      <c r="U18" s="277">
        <f t="shared" si="1"/>
        <v>0.15151005016666105</v>
      </c>
    </row>
    <row r="19" spans="1:21">
      <c r="A19" s="276">
        <v>30</v>
      </c>
      <c r="B19" s="205">
        <v>154</v>
      </c>
      <c r="C19" s="205">
        <v>136</v>
      </c>
      <c r="D19" s="205">
        <v>125</v>
      </c>
      <c r="E19" s="205">
        <v>163</v>
      </c>
      <c r="F19" s="205">
        <v>141</v>
      </c>
      <c r="G19" s="205">
        <v>127</v>
      </c>
      <c r="H19" s="205">
        <v>136</v>
      </c>
      <c r="I19" s="205">
        <v>130</v>
      </c>
      <c r="J19" s="205">
        <v>130</v>
      </c>
      <c r="K19" s="206">
        <v>122</v>
      </c>
      <c r="L19" s="277">
        <f t="shared" si="2"/>
        <v>0.26100810142029085</v>
      </c>
      <c r="M19" s="277">
        <f t="shared" si="1"/>
        <v>0.22382041703010055</v>
      </c>
      <c r="N19" s="277">
        <f t="shared" si="1"/>
        <v>0.19418682325892095</v>
      </c>
      <c r="O19" s="277">
        <f t="shared" si="1"/>
        <v>0.2520059986703978</v>
      </c>
      <c r="P19" s="277">
        <f t="shared" si="1"/>
        <v>0.21914146280811914</v>
      </c>
      <c r="Q19" s="277">
        <f t="shared" si="1"/>
        <v>0.19636948387296285</v>
      </c>
      <c r="R19" s="277">
        <f t="shared" si="1"/>
        <v>0.21773935318603904</v>
      </c>
      <c r="S19" s="277">
        <f t="shared" si="1"/>
        <v>0.20751524438910704</v>
      </c>
      <c r="T19" s="277">
        <f t="shared" si="1"/>
        <v>0.21845802245076293</v>
      </c>
      <c r="U19" s="277">
        <f t="shared" si="1"/>
        <v>0.2053802902259183</v>
      </c>
    </row>
    <row r="20" spans="1:21">
      <c r="A20" s="276">
        <v>31</v>
      </c>
      <c r="B20" s="205">
        <v>166</v>
      </c>
      <c r="C20" s="205">
        <v>160</v>
      </c>
      <c r="D20" s="205">
        <v>170</v>
      </c>
      <c r="E20" s="205">
        <v>169</v>
      </c>
      <c r="F20" s="205">
        <v>158</v>
      </c>
      <c r="G20" s="205">
        <v>201</v>
      </c>
      <c r="H20" s="205">
        <v>163</v>
      </c>
      <c r="I20" s="205">
        <v>162</v>
      </c>
      <c r="J20" s="205">
        <v>162</v>
      </c>
      <c r="K20" s="206">
        <v>143</v>
      </c>
      <c r="L20" s="277">
        <f t="shared" si="2"/>
        <v>0.2813463950374564</v>
      </c>
      <c r="M20" s="277">
        <f t="shared" si="1"/>
        <v>0.26331813768247125</v>
      </c>
      <c r="N20" s="277">
        <f t="shared" si="1"/>
        <v>0.26409407963213249</v>
      </c>
      <c r="O20" s="277">
        <f t="shared" si="1"/>
        <v>0.26128229309998302</v>
      </c>
      <c r="P20" s="277">
        <f t="shared" si="1"/>
        <v>0.24556277392682851</v>
      </c>
      <c r="Q20" s="277">
        <f t="shared" si="1"/>
        <v>0.31078949809815382</v>
      </c>
      <c r="R20" s="277">
        <f t="shared" si="1"/>
        <v>0.26096701889209095</v>
      </c>
      <c r="S20" s="277">
        <f t="shared" si="1"/>
        <v>0.25859591993104108</v>
      </c>
      <c r="T20" s="277">
        <f t="shared" si="1"/>
        <v>0.27223230490018147</v>
      </c>
      <c r="U20" s="277">
        <f t="shared" si="1"/>
        <v>0.24073263526480593</v>
      </c>
    </row>
    <row r="21" spans="1:21">
      <c r="A21" s="276">
        <v>32</v>
      </c>
      <c r="B21" s="205">
        <v>231</v>
      </c>
      <c r="C21" s="205">
        <v>237</v>
      </c>
      <c r="D21" s="205">
        <v>232</v>
      </c>
      <c r="E21" s="205">
        <v>291</v>
      </c>
      <c r="F21" s="205">
        <v>257</v>
      </c>
      <c r="G21" s="205">
        <v>249</v>
      </c>
      <c r="H21" s="205">
        <v>261</v>
      </c>
      <c r="I21" s="205">
        <v>223</v>
      </c>
      <c r="J21" s="205">
        <v>237</v>
      </c>
      <c r="K21" s="206">
        <v>207</v>
      </c>
      <c r="L21" s="277">
        <f t="shared" si="2"/>
        <v>0.39151215213043622</v>
      </c>
      <c r="M21" s="277">
        <f t="shared" si="1"/>
        <v>0.39003999144216056</v>
      </c>
      <c r="N21" s="277">
        <f t="shared" si="1"/>
        <v>0.36041074396855727</v>
      </c>
      <c r="O21" s="277">
        <f t="shared" si="1"/>
        <v>0.44990027983488196</v>
      </c>
      <c r="P21" s="277">
        <f t="shared" si="1"/>
        <v>0.39942805632401857</v>
      </c>
      <c r="Q21" s="277">
        <f t="shared" si="1"/>
        <v>0.38500788570368305</v>
      </c>
      <c r="R21" s="277">
        <f t="shared" si="1"/>
        <v>0.41786743515850139</v>
      </c>
      <c r="S21" s="277">
        <f t="shared" si="1"/>
        <v>0.35596845768285285</v>
      </c>
      <c r="T21" s="277">
        <f t="shared" si="1"/>
        <v>0.39826577939100621</v>
      </c>
      <c r="U21" s="277">
        <f t="shared" si="1"/>
        <v>0.34847311538332043</v>
      </c>
    </row>
    <row r="22" spans="1:21">
      <c r="A22" s="276">
        <v>33</v>
      </c>
      <c r="B22" s="205">
        <v>311</v>
      </c>
      <c r="C22" s="205">
        <v>356</v>
      </c>
      <c r="D22" s="205">
        <v>335</v>
      </c>
      <c r="E22" s="205">
        <v>359</v>
      </c>
      <c r="F22" s="205">
        <v>415</v>
      </c>
      <c r="G22" s="205">
        <v>342</v>
      </c>
      <c r="H22" s="205">
        <v>326</v>
      </c>
      <c r="I22" s="205">
        <v>324</v>
      </c>
      <c r="J22" s="205">
        <v>300</v>
      </c>
      <c r="K22" s="206">
        <v>289</v>
      </c>
      <c r="L22" s="277">
        <f t="shared" si="2"/>
        <v>0.52710077624487306</v>
      </c>
      <c r="M22" s="277">
        <f t="shared" si="1"/>
        <v>0.58588285634349857</v>
      </c>
      <c r="N22" s="277">
        <f t="shared" si="1"/>
        <v>0.52042068633390814</v>
      </c>
      <c r="O22" s="277">
        <f t="shared" si="1"/>
        <v>0.55503161670351409</v>
      </c>
      <c r="P22" s="277">
        <f t="shared" si="1"/>
        <v>0.64499083025084702</v>
      </c>
      <c r="Q22" s="277">
        <f t="shared" si="1"/>
        <v>0.528806011689396</v>
      </c>
      <c r="R22" s="277">
        <f t="shared" si="1"/>
        <v>0.5219340377841819</v>
      </c>
      <c r="S22" s="277">
        <f t="shared" si="1"/>
        <v>0.51719183986208217</v>
      </c>
      <c r="T22" s="277">
        <f t="shared" si="1"/>
        <v>0.50413389796329899</v>
      </c>
      <c r="U22" s="277">
        <f t="shared" si="1"/>
        <v>0.48651560553516721</v>
      </c>
    </row>
    <row r="23" spans="1:21">
      <c r="A23" s="276">
        <v>34</v>
      </c>
      <c r="B23" s="205">
        <v>547</v>
      </c>
      <c r="C23" s="205">
        <v>583</v>
      </c>
      <c r="D23" s="205">
        <v>659</v>
      </c>
      <c r="E23" s="205">
        <v>703</v>
      </c>
      <c r="F23" s="205">
        <v>609</v>
      </c>
      <c r="G23" s="205">
        <v>640</v>
      </c>
      <c r="H23" s="205">
        <v>629</v>
      </c>
      <c r="I23" s="205">
        <v>621</v>
      </c>
      <c r="J23" s="205">
        <v>531</v>
      </c>
      <c r="K23" s="206">
        <v>562</v>
      </c>
      <c r="L23" s="277">
        <f t="shared" si="2"/>
        <v>0.92708721738246158</v>
      </c>
      <c r="M23" s="277">
        <f t="shared" si="1"/>
        <v>0.9594654641805046</v>
      </c>
      <c r="N23" s="277">
        <f t="shared" si="1"/>
        <v>1.0237529322210313</v>
      </c>
      <c r="O23" s="277">
        <f t="shared" si="1"/>
        <v>1.0868724973330655</v>
      </c>
      <c r="P23" s="277">
        <f t="shared" si="1"/>
        <v>0.94650461595847202</v>
      </c>
      <c r="Q23" s="277">
        <f t="shared" si="1"/>
        <v>0.98957850140705705</v>
      </c>
      <c r="R23" s="277">
        <f t="shared" si="1"/>
        <v>1.0070445084854307</v>
      </c>
      <c r="S23" s="277">
        <f t="shared" si="1"/>
        <v>0.99128435973565754</v>
      </c>
      <c r="T23" s="277">
        <f t="shared" si="1"/>
        <v>0.89231699939503928</v>
      </c>
      <c r="U23" s="277">
        <f t="shared" si="1"/>
        <v>0.94609609104070558</v>
      </c>
    </row>
    <row r="24" spans="1:21">
      <c r="A24" s="276">
        <v>35</v>
      </c>
      <c r="B24" s="205">
        <v>830</v>
      </c>
      <c r="C24" s="205">
        <v>892</v>
      </c>
      <c r="D24" s="205">
        <v>886</v>
      </c>
      <c r="E24" s="205">
        <v>944</v>
      </c>
      <c r="F24" s="205">
        <v>936</v>
      </c>
      <c r="G24" s="205">
        <v>885</v>
      </c>
      <c r="H24" s="205">
        <v>930</v>
      </c>
      <c r="I24" s="205">
        <v>940</v>
      </c>
      <c r="J24" s="205">
        <v>850</v>
      </c>
      <c r="K24" s="206">
        <v>861</v>
      </c>
      <c r="L24" s="277">
        <f t="shared" si="2"/>
        <v>1.4067319751872818</v>
      </c>
      <c r="M24" s="277">
        <f t="shared" ref="M24:M34" si="3">C24/(C$36-C$35)*100</f>
        <v>1.4679986175797772</v>
      </c>
      <c r="N24" s="277">
        <f t="shared" ref="N24:N34" si="4">D24/(D$36-D$35)*100</f>
        <v>1.3763962032592316</v>
      </c>
      <c r="O24" s="277">
        <f t="shared" ref="O24:O34" si="5">E24/(E$36-E$35)*100</f>
        <v>1.4594703235880706</v>
      </c>
      <c r="P24" s="277">
        <f t="shared" ref="P24:P34" si="6">F24/(F$36-F$35)*100</f>
        <v>1.4547263063007057</v>
      </c>
      <c r="Q24" s="277">
        <f t="shared" ref="Q24:Q34" si="7">G24/(G$36-G$35)*100</f>
        <v>1.368401521476946</v>
      </c>
      <c r="R24" s="277">
        <f t="shared" ref="R24:R34" si="8">H24/(H$36-H$35)*100</f>
        <v>1.4889529298751201</v>
      </c>
      <c r="S24" s="277">
        <f t="shared" ref="S24:S34" si="9">I24/(I$36-I$35)*100</f>
        <v>1.5004948440443124</v>
      </c>
      <c r="T24" s="277">
        <f t="shared" ref="T24:T34" si="10">J24/(J$36-J$35)*100</f>
        <v>1.4283793775626807</v>
      </c>
      <c r="U24" s="277">
        <f t="shared" ref="U24:U34" si="11">K24/(K$36-K$35)*100</f>
        <v>1.4494461465943906</v>
      </c>
    </row>
    <row r="25" spans="1:21">
      <c r="A25" s="276">
        <v>36</v>
      </c>
      <c r="B25" s="205">
        <v>1596</v>
      </c>
      <c r="C25" s="205">
        <v>1575</v>
      </c>
      <c r="D25" s="205">
        <v>1701</v>
      </c>
      <c r="E25" s="205">
        <v>1675</v>
      </c>
      <c r="F25" s="205">
        <v>1726</v>
      </c>
      <c r="G25" s="205">
        <v>1841</v>
      </c>
      <c r="H25" s="205">
        <v>1710</v>
      </c>
      <c r="I25" s="205">
        <v>1845</v>
      </c>
      <c r="J25" s="205">
        <v>1754</v>
      </c>
      <c r="K25" s="206">
        <v>1754</v>
      </c>
      <c r="L25" s="277">
        <f t="shared" si="2"/>
        <v>2.7049930510830142</v>
      </c>
      <c r="M25" s="277">
        <f t="shared" si="3"/>
        <v>2.5920379178118265</v>
      </c>
      <c r="N25" s="277">
        <f t="shared" si="4"/>
        <v>2.6424942909073961</v>
      </c>
      <c r="O25" s="277">
        <f t="shared" si="5"/>
        <v>2.5896321949258669</v>
      </c>
      <c r="P25" s="277">
        <f t="shared" si="6"/>
        <v>2.6825401759348484</v>
      </c>
      <c r="Q25" s="277">
        <f t="shared" si="7"/>
        <v>2.8465844079537375</v>
      </c>
      <c r="R25" s="277">
        <f t="shared" si="8"/>
        <v>2.7377521613832854</v>
      </c>
      <c r="S25" s="277">
        <f t="shared" si="9"/>
        <v>2.9451201992146347</v>
      </c>
      <c r="T25" s="277">
        <f t="shared" si="10"/>
        <v>2.9475028567587551</v>
      </c>
      <c r="U25" s="277">
        <f t="shared" si="11"/>
        <v>2.9527625332480389</v>
      </c>
    </row>
    <row r="26" spans="1:21">
      <c r="A26" s="276">
        <v>37</v>
      </c>
      <c r="B26" s="205">
        <v>3435</v>
      </c>
      <c r="C26" s="205">
        <v>3572</v>
      </c>
      <c r="D26" s="205">
        <v>3630</v>
      </c>
      <c r="E26" s="205">
        <v>3673</v>
      </c>
      <c r="F26" s="205">
        <v>3689</v>
      </c>
      <c r="G26" s="205">
        <v>3798</v>
      </c>
      <c r="H26" s="205">
        <v>3764</v>
      </c>
      <c r="I26" s="205">
        <v>3860</v>
      </c>
      <c r="J26" s="205">
        <v>3803</v>
      </c>
      <c r="K26" s="206">
        <v>3944</v>
      </c>
      <c r="L26" s="277">
        <f t="shared" si="2"/>
        <v>5.8218365479136303</v>
      </c>
      <c r="M26" s="277">
        <f t="shared" si="3"/>
        <v>5.878577423761171</v>
      </c>
      <c r="N26" s="277">
        <f t="shared" si="4"/>
        <v>5.6391853474390645</v>
      </c>
      <c r="O26" s="277">
        <f t="shared" si="5"/>
        <v>5.6786382399777366</v>
      </c>
      <c r="P26" s="277">
        <f t="shared" si="6"/>
        <v>5.7334245127599388</v>
      </c>
      <c r="Q26" s="277">
        <f t="shared" si="7"/>
        <v>5.872529919287504</v>
      </c>
      <c r="R26" s="277">
        <f t="shared" si="8"/>
        <v>6.0262568043547873</v>
      </c>
      <c r="S26" s="277">
        <f t="shared" si="9"/>
        <v>6.1616064872457939</v>
      </c>
      <c r="T26" s="277">
        <f t="shared" si="10"/>
        <v>6.3907373798480887</v>
      </c>
      <c r="U26" s="277">
        <f t="shared" si="11"/>
        <v>6.6395070873034578</v>
      </c>
    </row>
    <row r="27" spans="1:21">
      <c r="A27" s="276">
        <v>38</v>
      </c>
      <c r="B27" s="205">
        <v>8477</v>
      </c>
      <c r="C27" s="205">
        <v>8908</v>
      </c>
      <c r="D27" s="205">
        <v>9255</v>
      </c>
      <c r="E27" s="205">
        <v>9457</v>
      </c>
      <c r="F27" s="205">
        <v>9430</v>
      </c>
      <c r="G27" s="205">
        <v>9796</v>
      </c>
      <c r="H27" s="205">
        <v>9397</v>
      </c>
      <c r="I27" s="205">
        <v>9700</v>
      </c>
      <c r="J27" s="205">
        <v>9580</v>
      </c>
      <c r="K27" s="206">
        <v>9718</v>
      </c>
      <c r="L27" s="277">
        <f t="shared" si="2"/>
        <v>14.36730958272601</v>
      </c>
      <c r="M27" s="277">
        <f t="shared" si="3"/>
        <v>14.660237315471585</v>
      </c>
      <c r="N27" s="277">
        <f t="shared" si="4"/>
        <v>14.377592394090508</v>
      </c>
      <c r="O27" s="277">
        <f t="shared" si="5"/>
        <v>14.620986070097866</v>
      </c>
      <c r="P27" s="277">
        <f t="shared" si="6"/>
        <v>14.656056697025271</v>
      </c>
      <c r="Q27" s="277">
        <f t="shared" si="7"/>
        <v>15.146735937161765</v>
      </c>
      <c r="R27" s="277">
        <f t="shared" si="8"/>
        <v>15.044828690361831</v>
      </c>
      <c r="S27" s="277">
        <f t="shared" si="9"/>
        <v>15.483829773648756</v>
      </c>
      <c r="T27" s="277">
        <f t="shared" si="10"/>
        <v>16.098675808294683</v>
      </c>
      <c r="U27" s="277">
        <f t="shared" si="11"/>
        <v>16.359718527995689</v>
      </c>
    </row>
    <row r="28" spans="1:21">
      <c r="A28" s="276">
        <v>39</v>
      </c>
      <c r="B28" s="205">
        <v>12906</v>
      </c>
      <c r="C28" s="205">
        <v>13404</v>
      </c>
      <c r="D28" s="205">
        <v>14570</v>
      </c>
      <c r="E28" s="205">
        <v>15269</v>
      </c>
      <c r="F28" s="205">
        <v>15680</v>
      </c>
      <c r="G28" s="205">
        <v>15714</v>
      </c>
      <c r="H28" s="205">
        <v>15932</v>
      </c>
      <c r="I28" s="205">
        <v>16148</v>
      </c>
      <c r="J28" s="205">
        <v>15594</v>
      </c>
      <c r="K28" s="206">
        <v>16081</v>
      </c>
      <c r="L28" s="277">
        <f t="shared" si="2"/>
        <v>21.873834785261518</v>
      </c>
      <c r="M28" s="277">
        <f t="shared" si="3"/>
        <v>22.059476984349029</v>
      </c>
      <c r="N28" s="277">
        <f t="shared" si="4"/>
        <v>22.634416119059825</v>
      </c>
      <c r="O28" s="277">
        <f t="shared" si="5"/>
        <v>23.606623274222724</v>
      </c>
      <c r="P28" s="277">
        <f t="shared" si="6"/>
        <v>24.369774020080197</v>
      </c>
      <c r="Q28" s="277">
        <f t="shared" si="7"/>
        <v>24.297244642360145</v>
      </c>
      <c r="R28" s="277">
        <f t="shared" si="8"/>
        <v>25.507524815882164</v>
      </c>
      <c r="S28" s="277">
        <f t="shared" si="9"/>
        <v>25.776585895348465</v>
      </c>
      <c r="T28" s="277">
        <f t="shared" si="10"/>
        <v>26.204880016132286</v>
      </c>
      <c r="U28" s="277">
        <f t="shared" si="11"/>
        <v>27.071479074778626</v>
      </c>
    </row>
    <row r="29" spans="1:21">
      <c r="A29" s="276">
        <v>40</v>
      </c>
      <c r="B29" s="205">
        <v>18178</v>
      </c>
      <c r="C29" s="205">
        <v>18795</v>
      </c>
      <c r="D29" s="205">
        <v>19874</v>
      </c>
      <c r="E29" s="205">
        <v>19634</v>
      </c>
      <c r="F29" s="205">
        <v>18966</v>
      </c>
      <c r="G29" s="205">
        <v>18927</v>
      </c>
      <c r="H29" s="205">
        <v>17954</v>
      </c>
      <c r="I29" s="205">
        <v>17701</v>
      </c>
      <c r="J29" s="205">
        <v>16602</v>
      </c>
      <c r="K29" s="206">
        <v>16088</v>
      </c>
      <c r="L29" s="277">
        <f t="shared" si="2"/>
        <v>30.809125114402903</v>
      </c>
      <c r="M29" s="277">
        <f t="shared" si="3"/>
        <v>30.931652485887795</v>
      </c>
      <c r="N29" s="277">
        <f t="shared" si="4"/>
        <v>30.874151403582356</v>
      </c>
      <c r="O29" s="277">
        <f t="shared" si="5"/>
        <v>30.355127471745952</v>
      </c>
      <c r="P29" s="277">
        <f t="shared" si="6"/>
        <v>29.476858039849553</v>
      </c>
      <c r="Q29" s="277">
        <f t="shared" si="7"/>
        <v>29.26523796270526</v>
      </c>
      <c r="R29" s="277">
        <f t="shared" si="8"/>
        <v>28.744796669868716</v>
      </c>
      <c r="S29" s="277">
        <f t="shared" si="9"/>
        <v>28.25559493024295</v>
      </c>
      <c r="T29" s="277">
        <f t="shared" si="10"/>
        <v>27.898769913288966</v>
      </c>
      <c r="U29" s="277">
        <f t="shared" si="11"/>
        <v>27.083263189791591</v>
      </c>
    </row>
    <row r="30" spans="1:21">
      <c r="A30" s="276">
        <v>41</v>
      </c>
      <c r="B30" s="205">
        <v>9756</v>
      </c>
      <c r="C30" s="205">
        <v>9860</v>
      </c>
      <c r="D30" s="205">
        <v>10497</v>
      </c>
      <c r="E30" s="205">
        <v>9904</v>
      </c>
      <c r="F30" s="205">
        <v>10104</v>
      </c>
      <c r="G30" s="205">
        <v>9920</v>
      </c>
      <c r="H30" s="205">
        <v>9293</v>
      </c>
      <c r="I30" s="205">
        <v>9118</v>
      </c>
      <c r="J30" s="205">
        <v>8368</v>
      </c>
      <c r="K30" s="206">
        <v>8034</v>
      </c>
      <c r="L30" s="277">
        <f t="shared" si="2"/>
        <v>16.535032710755569</v>
      </c>
      <c r="M30" s="277">
        <f t="shared" si="3"/>
        <v>16.226980234682291</v>
      </c>
      <c r="N30" s="277">
        <f t="shared" si="4"/>
        <v>16.307032669991145</v>
      </c>
      <c r="O30" s="277">
        <f t="shared" si="5"/>
        <v>15.312070005101964</v>
      </c>
      <c r="P30" s="277">
        <f t="shared" si="6"/>
        <v>15.703583973143514</v>
      </c>
      <c r="Q30" s="277">
        <f t="shared" si="7"/>
        <v>15.338466771809383</v>
      </c>
      <c r="R30" s="277">
        <f t="shared" si="8"/>
        <v>14.878322126160743</v>
      </c>
      <c r="S30" s="277">
        <f t="shared" si="9"/>
        <v>14.554799987229829</v>
      </c>
      <c r="T30" s="277">
        <f t="shared" si="10"/>
        <v>14.061974860522955</v>
      </c>
      <c r="U30" s="277">
        <f t="shared" si="11"/>
        <v>13.524797144877276</v>
      </c>
    </row>
    <row r="31" spans="1:21">
      <c r="A31" s="276">
        <v>42</v>
      </c>
      <c r="B31" s="205">
        <v>1703</v>
      </c>
      <c r="C31" s="205">
        <v>1600</v>
      </c>
      <c r="D31" s="205">
        <v>1728</v>
      </c>
      <c r="E31" s="205">
        <v>1712</v>
      </c>
      <c r="F31" s="205">
        <v>1535</v>
      </c>
      <c r="G31" s="205">
        <v>1529</v>
      </c>
      <c r="H31" s="205">
        <v>1360</v>
      </c>
      <c r="I31" s="205">
        <v>1225</v>
      </c>
      <c r="J31" s="205">
        <v>1063</v>
      </c>
      <c r="K31" s="206">
        <v>1011</v>
      </c>
      <c r="L31" s="277">
        <f t="shared" si="2"/>
        <v>2.8863428358360732</v>
      </c>
      <c r="M31" s="277">
        <f t="shared" si="3"/>
        <v>2.6331813768247123</v>
      </c>
      <c r="N31" s="277">
        <f t="shared" si="4"/>
        <v>2.6844386447313231</v>
      </c>
      <c r="O31" s="277">
        <f t="shared" si="5"/>
        <v>2.6468360105749755</v>
      </c>
      <c r="P31" s="277">
        <f t="shared" si="6"/>
        <v>2.3856889745422896</v>
      </c>
      <c r="Q31" s="277">
        <f t="shared" si="7"/>
        <v>2.3641648885177968</v>
      </c>
      <c r="R31" s="277">
        <f t="shared" si="8"/>
        <v>2.1773935318603903</v>
      </c>
      <c r="S31" s="277">
        <f t="shared" si="9"/>
        <v>1.9554321105896624</v>
      </c>
      <c r="T31" s="277">
        <f t="shared" si="10"/>
        <v>1.7863144451166231</v>
      </c>
      <c r="U31" s="277">
        <f t="shared" si="11"/>
        <v>1.7019628968721592</v>
      </c>
    </row>
    <row r="32" spans="1:21">
      <c r="A32" s="276">
        <v>43</v>
      </c>
      <c r="B32" s="205">
        <v>136</v>
      </c>
      <c r="C32" s="205">
        <v>126</v>
      </c>
      <c r="D32" s="205">
        <v>115</v>
      </c>
      <c r="E32" s="205">
        <v>113</v>
      </c>
      <c r="F32" s="205">
        <v>112</v>
      </c>
      <c r="G32" s="205">
        <v>105</v>
      </c>
      <c r="H32" s="205">
        <v>94</v>
      </c>
      <c r="I32" s="205">
        <v>65</v>
      </c>
      <c r="J32" s="205">
        <v>48</v>
      </c>
      <c r="K32" s="206">
        <v>57</v>
      </c>
      <c r="L32" s="277">
        <f t="shared" si="2"/>
        <v>0.23050066099454253</v>
      </c>
      <c r="M32" s="277">
        <f t="shared" si="3"/>
        <v>0.20736303342494608</v>
      </c>
      <c r="N32" s="277">
        <f t="shared" si="4"/>
        <v>0.17865187739820726</v>
      </c>
      <c r="O32" s="277">
        <f t="shared" si="5"/>
        <v>0.17470354509052116</v>
      </c>
      <c r="P32" s="277">
        <f t="shared" si="6"/>
        <v>0.17406981442914427</v>
      </c>
      <c r="Q32" s="277">
        <f t="shared" si="7"/>
        <v>0.16235272288709529</v>
      </c>
      <c r="R32" s="277">
        <f t="shared" si="8"/>
        <v>0.15049631764329172</v>
      </c>
      <c r="S32" s="277">
        <f t="shared" si="9"/>
        <v>0.10375762219455352</v>
      </c>
      <c r="T32" s="277">
        <f t="shared" si="10"/>
        <v>8.0661423674127847E-2</v>
      </c>
      <c r="U32" s="277">
        <f t="shared" si="11"/>
        <v>9.5956365105551999E-2</v>
      </c>
    </row>
    <row r="33" spans="1:24">
      <c r="A33" s="276">
        <v>44</v>
      </c>
      <c r="B33" s="205">
        <v>47</v>
      </c>
      <c r="C33" s="205">
        <v>49</v>
      </c>
      <c r="D33" s="205">
        <v>48</v>
      </c>
      <c r="E33" s="205">
        <v>46</v>
      </c>
      <c r="F33" s="205">
        <v>31</v>
      </c>
      <c r="G33" s="205">
        <v>37</v>
      </c>
      <c r="H33" s="205">
        <v>25</v>
      </c>
      <c r="I33" s="205">
        <v>14</v>
      </c>
      <c r="J33" s="205">
        <v>18</v>
      </c>
      <c r="K33" s="206">
        <v>24</v>
      </c>
      <c r="L33" s="277">
        <f t="shared" si="2"/>
        <v>7.965831666723161E-2</v>
      </c>
      <c r="M33" s="277">
        <f t="shared" si="3"/>
        <v>8.0641179665256815E-2</v>
      </c>
      <c r="N33" s="277">
        <f t="shared" si="4"/>
        <v>7.4567740131425642E-2</v>
      </c>
      <c r="O33" s="277">
        <f t="shared" si="5"/>
        <v>7.1118257293486503E-2</v>
      </c>
      <c r="P33" s="277">
        <f t="shared" si="6"/>
        <v>4.8180037922352426E-2</v>
      </c>
      <c r="Q33" s="277">
        <f t="shared" si="7"/>
        <v>5.7210007112595482E-2</v>
      </c>
      <c r="R33" s="277">
        <f t="shared" si="8"/>
        <v>4.0025616394492473E-2</v>
      </c>
      <c r="S33" s="277">
        <f t="shared" si="9"/>
        <v>2.2347795549596143E-2</v>
      </c>
      <c r="T33" s="277">
        <f t="shared" si="10"/>
        <v>3.0248033877797946E-2</v>
      </c>
      <c r="U33" s="277">
        <f t="shared" si="11"/>
        <v>4.0402680044442946E-2</v>
      </c>
    </row>
    <row r="34" spans="1:24">
      <c r="A34" s="276" t="s">
        <v>236</v>
      </c>
      <c r="B34" s="205">
        <v>35</v>
      </c>
      <c r="C34" s="205">
        <v>30</v>
      </c>
      <c r="D34" s="205">
        <v>38</v>
      </c>
      <c r="E34" s="205">
        <v>52</v>
      </c>
      <c r="F34" s="205">
        <v>38</v>
      </c>
      <c r="G34" s="205">
        <v>37</v>
      </c>
      <c r="H34" s="205">
        <v>34</v>
      </c>
      <c r="I34" s="205">
        <v>33</v>
      </c>
      <c r="J34" s="205">
        <v>21</v>
      </c>
      <c r="K34" s="206">
        <v>24</v>
      </c>
      <c r="L34" s="277">
        <f t="shared" si="2"/>
        <v>5.9320023050066097E-2</v>
      </c>
      <c r="M34" s="277">
        <f t="shared" si="3"/>
        <v>4.9372150815463353E-2</v>
      </c>
      <c r="N34" s="277">
        <f t="shared" si="4"/>
        <v>5.9032794270711966E-2</v>
      </c>
      <c r="O34" s="277">
        <f t="shared" si="5"/>
        <v>8.0394551723071694E-2</v>
      </c>
      <c r="P34" s="277">
        <f t="shared" si="6"/>
        <v>5.9059401324173949E-2</v>
      </c>
      <c r="Q34" s="277">
        <f t="shared" si="7"/>
        <v>5.7210007112595482E-2</v>
      </c>
      <c r="R34" s="277">
        <f t="shared" si="8"/>
        <v>5.443483829650976E-2</v>
      </c>
      <c r="S34" s="277">
        <f t="shared" si="9"/>
        <v>5.2676946652619482E-2</v>
      </c>
      <c r="T34" s="277">
        <f t="shared" si="10"/>
        <v>3.5289372857430931E-2</v>
      </c>
      <c r="U34" s="277">
        <f t="shared" si="11"/>
        <v>4.0402680044442946E-2</v>
      </c>
    </row>
    <row r="35" spans="1:24">
      <c r="A35" s="278" t="s">
        <v>48</v>
      </c>
      <c r="B35" s="205">
        <v>74</v>
      </c>
      <c r="C35" s="205">
        <v>88</v>
      </c>
      <c r="D35" s="205">
        <v>126</v>
      </c>
      <c r="E35" s="205">
        <v>251</v>
      </c>
      <c r="F35" s="205">
        <v>198</v>
      </c>
      <c r="G35" s="205">
        <v>198</v>
      </c>
      <c r="H35" s="205">
        <v>181</v>
      </c>
      <c r="I35" s="205">
        <v>123</v>
      </c>
      <c r="J35" s="205">
        <v>112</v>
      </c>
      <c r="K35" s="206">
        <v>92</v>
      </c>
      <c r="L35" s="279" t="s">
        <v>81</v>
      </c>
      <c r="M35" s="279" t="s">
        <v>81</v>
      </c>
      <c r="N35" s="279" t="s">
        <v>81</v>
      </c>
      <c r="O35" s="279" t="s">
        <v>81</v>
      </c>
      <c r="P35" s="279" t="s">
        <v>81</v>
      </c>
      <c r="Q35" s="279" t="s">
        <v>81</v>
      </c>
      <c r="R35" s="279" t="s">
        <v>81</v>
      </c>
      <c r="S35" s="279" t="s">
        <v>81</v>
      </c>
      <c r="T35" s="279" t="s">
        <v>81</v>
      </c>
      <c r="U35" s="279" t="s">
        <v>81</v>
      </c>
    </row>
    <row r="36" spans="1:24">
      <c r="A36" s="273" t="s">
        <v>41</v>
      </c>
      <c r="B36" s="273">
        <v>59076</v>
      </c>
      <c r="C36" s="273">
        <v>60851</v>
      </c>
      <c r="D36" s="273">
        <v>64497</v>
      </c>
      <c r="E36" s="273">
        <v>64932</v>
      </c>
      <c r="F36" s="273">
        <v>64540</v>
      </c>
      <c r="G36" s="273">
        <v>64872</v>
      </c>
      <c r="H36" s="273">
        <v>62641</v>
      </c>
      <c r="I36" s="273">
        <v>62769</v>
      </c>
      <c r="J36" s="273">
        <v>59620</v>
      </c>
      <c r="K36" s="274">
        <v>59494</v>
      </c>
      <c r="L36" s="275">
        <v>100</v>
      </c>
      <c r="M36" s="275">
        <v>100</v>
      </c>
      <c r="N36" s="275">
        <v>100</v>
      </c>
      <c r="O36" s="275">
        <v>100</v>
      </c>
      <c r="P36" s="275">
        <v>100</v>
      </c>
      <c r="Q36" s="275">
        <v>100</v>
      </c>
      <c r="R36" s="275">
        <v>100</v>
      </c>
      <c r="S36" s="275">
        <v>100</v>
      </c>
      <c r="T36" s="275">
        <v>100</v>
      </c>
      <c r="U36" s="275">
        <v>100</v>
      </c>
    </row>
    <row r="37" spans="1:24" s="72" customFormat="1">
      <c r="A37" s="273" t="s">
        <v>435</v>
      </c>
      <c r="B37" s="273">
        <v>40</v>
      </c>
      <c r="C37" s="273">
        <v>40</v>
      </c>
      <c r="D37" s="273">
        <v>40</v>
      </c>
      <c r="E37" s="273">
        <v>39</v>
      </c>
      <c r="F37" s="273">
        <v>39</v>
      </c>
      <c r="G37" s="273">
        <v>39</v>
      </c>
      <c r="H37" s="273">
        <v>39</v>
      </c>
      <c r="I37" s="273">
        <v>39</v>
      </c>
      <c r="J37" s="273">
        <v>39</v>
      </c>
      <c r="K37" s="274">
        <v>39</v>
      </c>
      <c r="L37" s="427" t="s">
        <v>81</v>
      </c>
      <c r="M37" s="427" t="s">
        <v>81</v>
      </c>
      <c r="N37" s="427" t="s">
        <v>81</v>
      </c>
      <c r="O37" s="427" t="s">
        <v>81</v>
      </c>
      <c r="P37" s="427" t="s">
        <v>81</v>
      </c>
      <c r="Q37" s="427" t="s">
        <v>81</v>
      </c>
      <c r="R37" s="427" t="s">
        <v>81</v>
      </c>
      <c r="S37" s="427" t="s">
        <v>81</v>
      </c>
      <c r="T37" s="427" t="s">
        <v>81</v>
      </c>
      <c r="U37" s="427" t="s">
        <v>81</v>
      </c>
    </row>
    <row r="38" spans="1:24">
      <c r="C38" s="45"/>
      <c r="D38" s="45"/>
      <c r="E38" s="45"/>
      <c r="F38" s="45"/>
      <c r="G38" s="45"/>
      <c r="H38" s="45"/>
      <c r="I38" s="45"/>
      <c r="J38" s="45"/>
      <c r="K38" s="45"/>
    </row>
    <row r="40" spans="1:24" s="48" customFormat="1" ht="15" customHeight="1">
      <c r="A40" s="59" t="str">
        <f>Contents!B55</f>
        <v>Table 46: Number and percentage of babies born preterm, by maternal age group, baby ethnic group, baby neighbourhood deprivation quintile and baby DHB of residence, 2010–2014</v>
      </c>
    </row>
    <row r="41" spans="1:24" ht="15" customHeight="1">
      <c r="A41" s="466" t="s">
        <v>56</v>
      </c>
      <c r="B41" s="490" t="s">
        <v>303</v>
      </c>
      <c r="C41" s="490"/>
      <c r="D41" s="490"/>
      <c r="E41" s="490"/>
      <c r="F41" s="491"/>
      <c r="G41" s="492" t="s">
        <v>304</v>
      </c>
      <c r="H41" s="490"/>
      <c r="I41" s="490"/>
      <c r="J41" s="490"/>
      <c r="K41" s="491"/>
      <c r="L41" s="492" t="s">
        <v>302</v>
      </c>
      <c r="M41" s="490"/>
      <c r="N41" s="490"/>
      <c r="O41" s="490"/>
      <c r="P41" s="490"/>
      <c r="Q41" s="74"/>
      <c r="T41" s="53"/>
      <c r="U41" s="53"/>
      <c r="V41" s="53"/>
      <c r="W41" s="53"/>
      <c r="X41" s="53"/>
    </row>
    <row r="42" spans="1:24" ht="15" customHeight="1">
      <c r="A42" s="459"/>
      <c r="B42" s="82">
        <f>Extra!O3</f>
        <v>2010</v>
      </c>
      <c r="C42" s="82">
        <f>Extra!P3</f>
        <v>2011</v>
      </c>
      <c r="D42" s="82">
        <f>Extra!Q3</f>
        <v>2012</v>
      </c>
      <c r="E42" s="82">
        <f>Extra!R3</f>
        <v>2013</v>
      </c>
      <c r="F42" s="117">
        <f>Extra!S3</f>
        <v>2014</v>
      </c>
      <c r="G42" s="82">
        <f>B42</f>
        <v>2010</v>
      </c>
      <c r="H42" s="82">
        <f t="shared" ref="H42:P42" si="12">C42</f>
        <v>2011</v>
      </c>
      <c r="I42" s="82">
        <f t="shared" si="12"/>
        <v>2012</v>
      </c>
      <c r="J42" s="82">
        <f t="shared" si="12"/>
        <v>2013</v>
      </c>
      <c r="K42" s="117">
        <f t="shared" si="12"/>
        <v>2014</v>
      </c>
      <c r="L42" s="82">
        <f t="shared" si="12"/>
        <v>2010</v>
      </c>
      <c r="M42" s="82">
        <f t="shared" si="12"/>
        <v>2011</v>
      </c>
      <c r="N42" s="82">
        <f t="shared" si="12"/>
        <v>2012</v>
      </c>
      <c r="O42" s="82">
        <f t="shared" si="12"/>
        <v>2013</v>
      </c>
      <c r="P42" s="82">
        <f t="shared" si="12"/>
        <v>2014</v>
      </c>
      <c r="Q42" s="72"/>
      <c r="T42" s="53"/>
      <c r="U42" s="53"/>
      <c r="V42" s="53"/>
      <c r="W42" s="53"/>
      <c r="X42" s="53"/>
    </row>
    <row r="43" spans="1:24" s="53" customFormat="1">
      <c r="A43" s="22" t="s">
        <v>237</v>
      </c>
      <c r="B43" s="30"/>
      <c r="C43" s="30"/>
      <c r="D43" s="30"/>
      <c r="E43" s="30"/>
      <c r="F43" s="22"/>
      <c r="G43" s="22"/>
      <c r="H43" s="22"/>
      <c r="I43" s="22"/>
      <c r="J43" s="22"/>
      <c r="K43" s="22"/>
      <c r="L43" s="22"/>
      <c r="M43" s="22"/>
      <c r="N43" s="22"/>
      <c r="O43" s="22"/>
      <c r="P43" s="22"/>
      <c r="Q43" s="72"/>
    </row>
    <row r="44" spans="1:24" s="53" customFormat="1">
      <c r="A44" s="43" t="s">
        <v>41</v>
      </c>
      <c r="B44" s="43">
        <v>4811</v>
      </c>
      <c r="C44" s="43">
        <v>4607</v>
      </c>
      <c r="D44" s="43">
        <v>4782</v>
      </c>
      <c r="E44" s="43">
        <v>4411</v>
      </c>
      <c r="F44" s="43">
        <v>4421</v>
      </c>
      <c r="G44" s="25">
        <f>B44/L44*100</f>
        <v>7.4388471410458612</v>
      </c>
      <c r="H44" s="24">
        <f t="shared" ref="H44:K44" si="13">C44/M44*100</f>
        <v>7.3759205891770732</v>
      </c>
      <c r="I44" s="24">
        <f t="shared" si="13"/>
        <v>7.6333684512977689</v>
      </c>
      <c r="J44" s="24">
        <f t="shared" si="13"/>
        <v>7.4124487463870405</v>
      </c>
      <c r="K44" s="37">
        <f t="shared" si="13"/>
        <v>7.4425103531867611</v>
      </c>
      <c r="L44" s="43">
        <v>64674</v>
      </c>
      <c r="M44" s="43">
        <v>62460</v>
      </c>
      <c r="N44" s="43">
        <v>62646</v>
      </c>
      <c r="O44" s="43">
        <v>59508</v>
      </c>
      <c r="P44" s="43">
        <v>59402</v>
      </c>
      <c r="Q44" s="72"/>
    </row>
    <row r="45" spans="1:24">
      <c r="A45" s="22" t="str">
        <f>Extra!F2</f>
        <v>Maternal age group (years)</v>
      </c>
      <c r="B45" s="22"/>
      <c r="C45" s="22"/>
      <c r="D45" s="22"/>
      <c r="E45" s="22"/>
      <c r="F45" s="22"/>
      <c r="G45" s="22"/>
      <c r="H45" s="22"/>
      <c r="I45" s="22"/>
      <c r="J45" s="22"/>
      <c r="K45" s="22"/>
      <c r="L45" s="22"/>
      <c r="M45" s="22"/>
      <c r="N45" s="22"/>
      <c r="O45" s="22"/>
      <c r="P45" s="22"/>
      <c r="Q45" s="72"/>
    </row>
    <row r="46" spans="1:24">
      <c r="A46" s="205" t="str">
        <f>Extra!F3</f>
        <v xml:space="preserve"> &lt;20</v>
      </c>
      <c r="B46" s="49">
        <v>365</v>
      </c>
      <c r="C46" s="49">
        <v>320</v>
      </c>
      <c r="D46" s="49">
        <v>311</v>
      </c>
      <c r="E46" s="49">
        <v>294</v>
      </c>
      <c r="F46" s="50">
        <v>248</v>
      </c>
      <c r="G46" s="26">
        <f t="shared" ref="G46:K51" si="14">B46/L46*100</f>
        <v>8.0414188147168986</v>
      </c>
      <c r="H46" s="27">
        <f t="shared" si="14"/>
        <v>7.8992841273759566</v>
      </c>
      <c r="I46" s="27">
        <f t="shared" si="14"/>
        <v>8.0444904293843766</v>
      </c>
      <c r="J46" s="27">
        <f t="shared" si="14"/>
        <v>8.8474270237736992</v>
      </c>
      <c r="K46" s="32">
        <f t="shared" si="14"/>
        <v>8.3642495784148387</v>
      </c>
      <c r="L46" s="49">
        <v>4539</v>
      </c>
      <c r="M46" s="49">
        <v>4051</v>
      </c>
      <c r="N46" s="49">
        <v>3866</v>
      </c>
      <c r="O46" s="49">
        <v>3323</v>
      </c>
      <c r="P46" s="49">
        <v>2965</v>
      </c>
      <c r="Q46" s="72"/>
      <c r="R46" s="72"/>
      <c r="S46" s="72"/>
      <c r="T46" s="72"/>
      <c r="U46" s="72"/>
    </row>
    <row r="47" spans="1:24">
      <c r="A47" s="205" t="str">
        <f>Extra!F4</f>
        <v>20−24</v>
      </c>
      <c r="B47" s="49">
        <v>887</v>
      </c>
      <c r="C47" s="49">
        <v>831</v>
      </c>
      <c r="D47" s="49">
        <v>815</v>
      </c>
      <c r="E47" s="49">
        <v>803</v>
      </c>
      <c r="F47" s="50">
        <v>682</v>
      </c>
      <c r="G47" s="26">
        <f t="shared" si="14"/>
        <v>7.3677215715590991</v>
      </c>
      <c r="H47" s="27">
        <f t="shared" si="14"/>
        <v>7.0537305831423485</v>
      </c>
      <c r="I47" s="27">
        <f t="shared" si="14"/>
        <v>7.1278642644743746</v>
      </c>
      <c r="J47" s="27">
        <f t="shared" si="14"/>
        <v>7.4084325122243753</v>
      </c>
      <c r="K47" s="32">
        <f t="shared" si="14"/>
        <v>6.6465256797583088</v>
      </c>
      <c r="L47" s="49">
        <v>12039</v>
      </c>
      <c r="M47" s="49">
        <v>11781</v>
      </c>
      <c r="N47" s="49">
        <v>11434</v>
      </c>
      <c r="O47" s="49">
        <v>10839</v>
      </c>
      <c r="P47" s="49">
        <v>10261</v>
      </c>
      <c r="Q47" s="72"/>
    </row>
    <row r="48" spans="1:24">
      <c r="A48" s="205" t="str">
        <f>Extra!F5</f>
        <v>25−29</v>
      </c>
      <c r="B48" s="49">
        <v>1057</v>
      </c>
      <c r="C48" s="49">
        <v>1050</v>
      </c>
      <c r="D48" s="49">
        <v>1146</v>
      </c>
      <c r="E48" s="49">
        <v>1069</v>
      </c>
      <c r="F48" s="50">
        <v>1093</v>
      </c>
      <c r="G48" s="26">
        <f t="shared" si="14"/>
        <v>6.5705227823708583</v>
      </c>
      <c r="H48" s="27">
        <f t="shared" si="14"/>
        <v>6.7036966098448572</v>
      </c>
      <c r="I48" s="27">
        <f t="shared" si="14"/>
        <v>7.1764042832988917</v>
      </c>
      <c r="J48" s="27">
        <f t="shared" si="14"/>
        <v>6.9388549915617297</v>
      </c>
      <c r="K48" s="32">
        <f t="shared" si="14"/>
        <v>6.9502734325321125</v>
      </c>
      <c r="L48" s="49">
        <v>16087</v>
      </c>
      <c r="M48" s="49">
        <v>15663</v>
      </c>
      <c r="N48" s="49">
        <v>15969</v>
      </c>
      <c r="O48" s="49">
        <v>15406</v>
      </c>
      <c r="P48" s="49">
        <v>15726</v>
      </c>
      <c r="Q48" s="72"/>
    </row>
    <row r="49" spans="1:17">
      <c r="A49" s="205" t="str">
        <f>Extra!F6</f>
        <v>30−34</v>
      </c>
      <c r="B49" s="49">
        <v>1269</v>
      </c>
      <c r="C49" s="49">
        <v>1240</v>
      </c>
      <c r="D49" s="49">
        <v>1227</v>
      </c>
      <c r="E49" s="49">
        <v>1111</v>
      </c>
      <c r="F49" s="50">
        <v>1299</v>
      </c>
      <c r="G49" s="26">
        <f t="shared" si="14"/>
        <v>7.0937447593493212</v>
      </c>
      <c r="H49" s="27">
        <f t="shared" si="14"/>
        <v>7.1182548794489096</v>
      </c>
      <c r="I49" s="27">
        <f t="shared" si="14"/>
        <v>7.0114285714285716</v>
      </c>
      <c r="J49" s="27">
        <f t="shared" si="14"/>
        <v>6.5503213253935506</v>
      </c>
      <c r="K49" s="32">
        <f t="shared" si="14"/>
        <v>7.3137773773999211</v>
      </c>
      <c r="L49" s="49">
        <v>17889</v>
      </c>
      <c r="M49" s="49">
        <v>17420</v>
      </c>
      <c r="N49" s="49">
        <v>17500</v>
      </c>
      <c r="O49" s="49">
        <v>16961</v>
      </c>
      <c r="P49" s="49">
        <v>17761</v>
      </c>
      <c r="Q49" s="72"/>
    </row>
    <row r="50" spans="1:17">
      <c r="A50" s="205" t="str">
        <f>Extra!F7</f>
        <v>35−39</v>
      </c>
      <c r="B50" s="49">
        <v>928</v>
      </c>
      <c r="C50" s="49">
        <v>886</v>
      </c>
      <c r="D50" s="49">
        <v>843</v>
      </c>
      <c r="E50" s="49">
        <v>811</v>
      </c>
      <c r="F50" s="50">
        <v>767</v>
      </c>
      <c r="G50" s="26">
        <f t="shared" si="14"/>
        <v>8.2371737972661112</v>
      </c>
      <c r="H50" s="27">
        <f t="shared" si="14"/>
        <v>8.1523739418476264</v>
      </c>
      <c r="I50" s="27">
        <f t="shared" si="14"/>
        <v>8.0615855407860764</v>
      </c>
      <c r="J50" s="27">
        <f t="shared" si="14"/>
        <v>7.9494216820231332</v>
      </c>
      <c r="K50" s="32">
        <f t="shared" si="14"/>
        <v>7.8537784149088674</v>
      </c>
      <c r="L50" s="49">
        <v>11266</v>
      </c>
      <c r="M50" s="49">
        <v>10868</v>
      </c>
      <c r="N50" s="49">
        <v>10457</v>
      </c>
      <c r="O50" s="49">
        <v>10202</v>
      </c>
      <c r="P50" s="49">
        <v>9766</v>
      </c>
      <c r="Q50" s="72"/>
    </row>
    <row r="51" spans="1:17">
      <c r="A51" s="205" t="str">
        <f>Extra!F8</f>
        <v>40+</v>
      </c>
      <c r="B51" s="49">
        <v>259</v>
      </c>
      <c r="C51" s="49">
        <v>247</v>
      </c>
      <c r="D51" s="49">
        <v>283</v>
      </c>
      <c r="E51" s="49">
        <v>280</v>
      </c>
      <c r="F51" s="50">
        <v>243</v>
      </c>
      <c r="G51" s="26">
        <f t="shared" si="14"/>
        <v>9.7040089921318859</v>
      </c>
      <c r="H51" s="27">
        <f t="shared" si="14"/>
        <v>9.6409055425448855</v>
      </c>
      <c r="I51" s="27">
        <f t="shared" si="14"/>
        <v>10.575485799701047</v>
      </c>
      <c r="J51" s="27">
        <f t="shared" si="14"/>
        <v>10.794140323824211</v>
      </c>
      <c r="K51" s="32">
        <f t="shared" si="14"/>
        <v>9.7044728434504783</v>
      </c>
      <c r="L51" s="49">
        <v>2669</v>
      </c>
      <c r="M51" s="49">
        <v>2562</v>
      </c>
      <c r="N51" s="49">
        <v>2676</v>
      </c>
      <c r="O51" s="49">
        <v>2594</v>
      </c>
      <c r="P51" s="49">
        <v>2504</v>
      </c>
      <c r="Q51" s="72"/>
    </row>
    <row r="52" spans="1:17" ht="12.75">
      <c r="A52" s="205" t="str">
        <f>Extra!F9</f>
        <v>Unknown</v>
      </c>
      <c r="B52" s="49">
        <v>46</v>
      </c>
      <c r="C52" s="49">
        <v>33</v>
      </c>
      <c r="D52" s="49">
        <v>157</v>
      </c>
      <c r="E52" s="49">
        <v>43</v>
      </c>
      <c r="F52" s="50">
        <v>89</v>
      </c>
      <c r="G52" s="47" t="s">
        <v>81</v>
      </c>
      <c r="H52" s="47" t="s">
        <v>81</v>
      </c>
      <c r="I52" s="47" t="s">
        <v>81</v>
      </c>
      <c r="J52" s="47" t="s">
        <v>81</v>
      </c>
      <c r="K52" s="41" t="s">
        <v>81</v>
      </c>
      <c r="L52" s="42">
        <v>185</v>
      </c>
      <c r="M52" s="42">
        <v>115</v>
      </c>
      <c r="N52" s="42">
        <v>744</v>
      </c>
      <c r="O52" s="42">
        <v>183</v>
      </c>
      <c r="P52" s="42">
        <v>419</v>
      </c>
      <c r="Q52" s="52"/>
    </row>
    <row r="53" spans="1:17">
      <c r="A53" s="22" t="str">
        <f>Extra!F10</f>
        <v>Ethnic group</v>
      </c>
      <c r="B53" s="30"/>
      <c r="C53" s="30"/>
      <c r="D53" s="30"/>
      <c r="E53" s="30"/>
      <c r="F53" s="22"/>
      <c r="G53" s="22"/>
      <c r="H53" s="22"/>
      <c r="I53" s="22"/>
      <c r="J53" s="22"/>
      <c r="K53" s="22"/>
      <c r="L53" s="22"/>
      <c r="M53" s="22"/>
      <c r="N53" s="22"/>
      <c r="O53" s="22"/>
      <c r="P53" s="22"/>
      <c r="Q53" s="72"/>
    </row>
    <row r="54" spans="1:17">
      <c r="A54" s="49" t="str">
        <f>Extra!F11</f>
        <v>Māori</v>
      </c>
      <c r="B54" s="49">
        <v>1404</v>
      </c>
      <c r="C54" s="49">
        <v>1298</v>
      </c>
      <c r="D54" s="49">
        <v>1380</v>
      </c>
      <c r="E54" s="49">
        <v>1303</v>
      </c>
      <c r="F54" s="50">
        <v>1167</v>
      </c>
      <c r="G54" s="26">
        <f t="shared" ref="G54:K58" si="15">B54/L54*100</f>
        <v>8.0736055204140325</v>
      </c>
      <c r="H54" s="27">
        <f t="shared" si="15"/>
        <v>7.6996084944833312</v>
      </c>
      <c r="I54" s="27">
        <f t="shared" si="15"/>
        <v>8.2230961744726496</v>
      </c>
      <c r="J54" s="27">
        <f t="shared" si="15"/>
        <v>8.2635717909690509</v>
      </c>
      <c r="K54" s="32">
        <f t="shared" si="15"/>
        <v>7.6409349833038691</v>
      </c>
      <c r="L54" s="49">
        <v>17390</v>
      </c>
      <c r="M54" s="49">
        <v>16858</v>
      </c>
      <c r="N54" s="49">
        <v>16782</v>
      </c>
      <c r="O54" s="49">
        <v>15768</v>
      </c>
      <c r="P54" s="49">
        <v>15273</v>
      </c>
      <c r="Q54" s="72"/>
    </row>
    <row r="55" spans="1:17">
      <c r="A55" s="49" t="str">
        <f>Extra!F12</f>
        <v>Pacific</v>
      </c>
      <c r="B55" s="49">
        <v>495</v>
      </c>
      <c r="C55" s="49">
        <v>519</v>
      </c>
      <c r="D55" s="49">
        <v>484</v>
      </c>
      <c r="E55" s="49">
        <v>461</v>
      </c>
      <c r="F55" s="50">
        <v>412</v>
      </c>
      <c r="G55" s="26">
        <f t="shared" si="15"/>
        <v>6.6873817887057552</v>
      </c>
      <c r="H55" s="27">
        <f t="shared" si="15"/>
        <v>7.2975253093363337</v>
      </c>
      <c r="I55" s="27">
        <f t="shared" si="15"/>
        <v>6.9142857142857146</v>
      </c>
      <c r="J55" s="27">
        <f t="shared" si="15"/>
        <v>7.1517219981383802</v>
      </c>
      <c r="K55" s="32">
        <f t="shared" si="15"/>
        <v>6.6291230893000801</v>
      </c>
      <c r="L55" s="49">
        <v>7402</v>
      </c>
      <c r="M55" s="49">
        <v>7112</v>
      </c>
      <c r="N55" s="49">
        <v>7000</v>
      </c>
      <c r="O55" s="49">
        <v>6446</v>
      </c>
      <c r="P55" s="49">
        <v>6215</v>
      </c>
      <c r="Q55" s="72"/>
    </row>
    <row r="56" spans="1:17">
      <c r="A56" s="49" t="str">
        <f>Extra!F13</f>
        <v>Indian</v>
      </c>
      <c r="B56" s="49">
        <v>172</v>
      </c>
      <c r="C56" s="49">
        <v>170</v>
      </c>
      <c r="D56" s="49">
        <v>207</v>
      </c>
      <c r="E56" s="49">
        <v>199</v>
      </c>
      <c r="F56" s="50">
        <v>232</v>
      </c>
      <c r="G56" s="26">
        <f t="shared" si="15"/>
        <v>7.8324225865209467</v>
      </c>
      <c r="H56" s="27">
        <f t="shared" si="15"/>
        <v>7.482394366197183</v>
      </c>
      <c r="I56" s="27">
        <f t="shared" si="15"/>
        <v>8.2110273700912337</v>
      </c>
      <c r="J56" s="27">
        <f t="shared" si="15"/>
        <v>7.6567910734898037</v>
      </c>
      <c r="K56" s="32">
        <f t="shared" si="15"/>
        <v>8.0138169257340248</v>
      </c>
      <c r="L56" s="49">
        <v>2196</v>
      </c>
      <c r="M56" s="49">
        <v>2272</v>
      </c>
      <c r="N56" s="49">
        <v>2521</v>
      </c>
      <c r="O56" s="49">
        <v>2599</v>
      </c>
      <c r="P56" s="49">
        <v>2895</v>
      </c>
      <c r="Q56" s="72"/>
    </row>
    <row r="57" spans="1:17" s="72" customFormat="1">
      <c r="A57" s="49" t="str">
        <f>Extra!F14</f>
        <v>Asian (excl. Indian)</v>
      </c>
      <c r="B57" s="49">
        <v>280</v>
      </c>
      <c r="C57" s="49">
        <v>321</v>
      </c>
      <c r="D57" s="49">
        <v>414</v>
      </c>
      <c r="E57" s="49">
        <v>369</v>
      </c>
      <c r="F57" s="50">
        <v>413</v>
      </c>
      <c r="G57" s="26">
        <f t="shared" ref="G57" si="16">B57/L57*100</f>
        <v>5.7696270348238201</v>
      </c>
      <c r="H57" s="27">
        <f t="shared" ref="H57" si="17">C57/M57*100</f>
        <v>6.3690476190476186</v>
      </c>
      <c r="I57" s="27">
        <f t="shared" ref="I57" si="18">D57/N57*100</f>
        <v>6.7868852459016384</v>
      </c>
      <c r="J57" s="27">
        <f t="shared" ref="J57" si="19">E57/O57*100</f>
        <v>6.4589532644845082</v>
      </c>
      <c r="K57" s="32">
        <f t="shared" ref="K57" si="20">F57/P57*100</f>
        <v>6.3246554364471672</v>
      </c>
      <c r="L57" s="49">
        <v>4853</v>
      </c>
      <c r="M57" s="49">
        <v>5040</v>
      </c>
      <c r="N57" s="49">
        <v>6100</v>
      </c>
      <c r="O57" s="49">
        <v>5713</v>
      </c>
      <c r="P57" s="49">
        <v>6530</v>
      </c>
    </row>
    <row r="58" spans="1:17">
      <c r="A58" s="49" t="str">
        <f>Extra!F15</f>
        <v>European or Other</v>
      </c>
      <c r="B58" s="49">
        <v>2439</v>
      </c>
      <c r="C58" s="49">
        <v>2286</v>
      </c>
      <c r="D58" s="49">
        <v>2280</v>
      </c>
      <c r="E58" s="49">
        <v>2066</v>
      </c>
      <c r="F58" s="50">
        <v>2177</v>
      </c>
      <c r="G58" s="26">
        <f t="shared" si="15"/>
        <v>7.4514236832457534</v>
      </c>
      <c r="H58" s="27">
        <f t="shared" si="15"/>
        <v>7.3535561488725181</v>
      </c>
      <c r="I58" s="27">
        <f t="shared" si="15"/>
        <v>7.5599323584999505</v>
      </c>
      <c r="J58" s="27">
        <f t="shared" si="15"/>
        <v>7.1480469155450992</v>
      </c>
      <c r="K58" s="32">
        <f t="shared" si="15"/>
        <v>7.6609072034345633</v>
      </c>
      <c r="L58" s="49">
        <v>32732</v>
      </c>
      <c r="M58" s="49">
        <v>31087</v>
      </c>
      <c r="N58" s="49">
        <v>30159</v>
      </c>
      <c r="O58" s="49">
        <v>28903</v>
      </c>
      <c r="P58" s="49">
        <v>28417</v>
      </c>
      <c r="Q58" s="72"/>
    </row>
    <row r="59" spans="1:17" ht="12.75">
      <c r="A59" s="46" t="str">
        <f>Extra!F16</f>
        <v>Unknown</v>
      </c>
      <c r="B59" s="49">
        <v>21</v>
      </c>
      <c r="C59" s="49">
        <v>13</v>
      </c>
      <c r="D59" s="49">
        <v>17</v>
      </c>
      <c r="E59" s="49">
        <v>13</v>
      </c>
      <c r="F59" s="50">
        <v>20</v>
      </c>
      <c r="G59" s="47" t="s">
        <v>81</v>
      </c>
      <c r="H59" s="47" t="s">
        <v>81</v>
      </c>
      <c r="I59" s="47" t="s">
        <v>81</v>
      </c>
      <c r="J59" s="47" t="s">
        <v>81</v>
      </c>
      <c r="K59" s="41" t="s">
        <v>81</v>
      </c>
      <c r="L59" s="42">
        <v>101</v>
      </c>
      <c r="M59" s="42">
        <v>91</v>
      </c>
      <c r="N59" s="42">
        <v>84</v>
      </c>
      <c r="O59" s="42">
        <v>79</v>
      </c>
      <c r="P59" s="42">
        <v>72</v>
      </c>
      <c r="Q59" s="52"/>
    </row>
    <row r="60" spans="1:17">
      <c r="A60" s="22" t="str">
        <f>Extra!F17</f>
        <v>Deprivation quintile</v>
      </c>
      <c r="B60" s="30"/>
      <c r="C60" s="30"/>
      <c r="D60" s="30"/>
      <c r="E60" s="30"/>
      <c r="F60" s="22"/>
      <c r="G60" s="22"/>
      <c r="H60" s="22"/>
      <c r="I60" s="22"/>
      <c r="J60" s="22"/>
      <c r="K60" s="22"/>
      <c r="L60" s="22"/>
      <c r="M60" s="22"/>
      <c r="N60" s="22"/>
      <c r="O60" s="22"/>
      <c r="P60" s="22"/>
      <c r="Q60" s="72"/>
    </row>
    <row r="61" spans="1:17">
      <c r="A61" s="23" t="str">
        <f>Extra!F18</f>
        <v>1 (least deprived)</v>
      </c>
      <c r="B61" s="49">
        <v>613</v>
      </c>
      <c r="C61" s="49">
        <v>601</v>
      </c>
      <c r="D61" s="49">
        <v>646</v>
      </c>
      <c r="E61" s="49">
        <v>592</v>
      </c>
      <c r="F61" s="50">
        <v>608</v>
      </c>
      <c r="G61" s="26">
        <f t="shared" ref="G61:K65" si="21">B61/L61*100</f>
        <v>6.9031531531531538</v>
      </c>
      <c r="H61" s="27">
        <f t="shared" si="21"/>
        <v>7.0193879934594721</v>
      </c>
      <c r="I61" s="27">
        <f t="shared" si="21"/>
        <v>7.3989233764746309</v>
      </c>
      <c r="J61" s="27">
        <f t="shared" si="21"/>
        <v>7.1879553181155895</v>
      </c>
      <c r="K61" s="32">
        <f t="shared" si="21"/>
        <v>7.1403405754550784</v>
      </c>
      <c r="L61" s="49">
        <v>8880</v>
      </c>
      <c r="M61" s="49">
        <v>8562</v>
      </c>
      <c r="N61" s="49">
        <v>8731</v>
      </c>
      <c r="O61" s="49">
        <v>8236</v>
      </c>
      <c r="P61" s="49">
        <v>8515</v>
      </c>
      <c r="Q61" s="72"/>
    </row>
    <row r="62" spans="1:17">
      <c r="A62" s="23">
        <f>Extra!F19</f>
        <v>2</v>
      </c>
      <c r="B62" s="49">
        <v>685</v>
      </c>
      <c r="C62" s="49">
        <v>702</v>
      </c>
      <c r="D62" s="49">
        <v>718</v>
      </c>
      <c r="E62" s="49">
        <v>676</v>
      </c>
      <c r="F62" s="50">
        <v>714</v>
      </c>
      <c r="G62" s="26">
        <f t="shared" si="21"/>
        <v>7.0105413980145332</v>
      </c>
      <c r="H62" s="27">
        <f t="shared" si="21"/>
        <v>7.323943661971831</v>
      </c>
      <c r="I62" s="27">
        <f t="shared" si="21"/>
        <v>7.4020618556701026</v>
      </c>
      <c r="J62" s="27">
        <f t="shared" si="21"/>
        <v>7.1686108165429472</v>
      </c>
      <c r="K62" s="32">
        <f t="shared" si="21"/>
        <v>7.7022653721682852</v>
      </c>
      <c r="L62" s="49">
        <v>9771</v>
      </c>
      <c r="M62" s="49">
        <v>9585</v>
      </c>
      <c r="N62" s="49">
        <v>9700</v>
      </c>
      <c r="O62" s="49">
        <v>9430</v>
      </c>
      <c r="P62" s="49">
        <v>9270</v>
      </c>
      <c r="Q62" s="72"/>
    </row>
    <row r="63" spans="1:17">
      <c r="A63" s="23">
        <f>Extra!F20</f>
        <v>3</v>
      </c>
      <c r="B63" s="49">
        <v>830</v>
      </c>
      <c r="C63" s="49">
        <v>775</v>
      </c>
      <c r="D63" s="49">
        <v>841</v>
      </c>
      <c r="E63" s="49">
        <v>793</v>
      </c>
      <c r="F63" s="50">
        <v>747</v>
      </c>
      <c r="G63" s="26">
        <f t="shared" si="21"/>
        <v>7.1471626625333684</v>
      </c>
      <c r="H63" s="27">
        <f t="shared" si="21"/>
        <v>6.9171724384148519</v>
      </c>
      <c r="I63" s="27">
        <f t="shared" si="21"/>
        <v>7.4775495687738944</v>
      </c>
      <c r="J63" s="27">
        <f t="shared" si="21"/>
        <v>7.4362340585146294</v>
      </c>
      <c r="K63" s="32">
        <f t="shared" si="21"/>
        <v>7.05315834198848</v>
      </c>
      <c r="L63" s="49">
        <v>11613</v>
      </c>
      <c r="M63" s="49">
        <v>11204</v>
      </c>
      <c r="N63" s="49">
        <v>11247</v>
      </c>
      <c r="O63" s="49">
        <v>10664</v>
      </c>
      <c r="P63" s="49">
        <v>10591</v>
      </c>
      <c r="Q63" s="72"/>
    </row>
    <row r="64" spans="1:17">
      <c r="A64" s="23">
        <f>Extra!F21</f>
        <v>4</v>
      </c>
      <c r="B64" s="49">
        <v>1160</v>
      </c>
      <c r="C64" s="49">
        <v>1091</v>
      </c>
      <c r="D64" s="49">
        <v>1026</v>
      </c>
      <c r="E64" s="49">
        <v>932</v>
      </c>
      <c r="F64" s="50">
        <v>1015</v>
      </c>
      <c r="G64" s="26">
        <f t="shared" si="21"/>
        <v>8.0824972129319956</v>
      </c>
      <c r="H64" s="27">
        <f t="shared" si="21"/>
        <v>7.8314550283540303</v>
      </c>
      <c r="I64" s="27">
        <f t="shared" si="21"/>
        <v>7.4710551226971527</v>
      </c>
      <c r="J64" s="27">
        <f t="shared" si="21"/>
        <v>6.8991043008364796</v>
      </c>
      <c r="K64" s="32">
        <f t="shared" si="21"/>
        <v>7.5842486736905022</v>
      </c>
      <c r="L64" s="49">
        <v>14352</v>
      </c>
      <c r="M64" s="49">
        <v>13931</v>
      </c>
      <c r="N64" s="49">
        <v>13733</v>
      </c>
      <c r="O64" s="49">
        <v>13509</v>
      </c>
      <c r="P64" s="49">
        <v>13383</v>
      </c>
      <c r="Q64" s="72"/>
    </row>
    <row r="65" spans="1:17">
      <c r="A65" s="33" t="str">
        <f>Extra!F22</f>
        <v>5 (most deprived)</v>
      </c>
      <c r="B65" s="49">
        <v>1491</v>
      </c>
      <c r="C65" s="49">
        <v>1412</v>
      </c>
      <c r="D65" s="49">
        <v>1527</v>
      </c>
      <c r="E65" s="49">
        <v>1385</v>
      </c>
      <c r="F65" s="50">
        <v>1306</v>
      </c>
      <c r="G65" s="26">
        <f t="shared" si="21"/>
        <v>7.5337274518720632</v>
      </c>
      <c r="H65" s="27">
        <f t="shared" si="21"/>
        <v>7.4519738230947858</v>
      </c>
      <c r="I65" s="27">
        <f t="shared" si="21"/>
        <v>8.0550720050640923</v>
      </c>
      <c r="J65" s="27">
        <f t="shared" si="21"/>
        <v>7.9813288768512649</v>
      </c>
      <c r="K65" s="32">
        <f t="shared" si="21"/>
        <v>7.5631225388000933</v>
      </c>
      <c r="L65" s="49">
        <v>19791</v>
      </c>
      <c r="M65" s="49">
        <v>18948</v>
      </c>
      <c r="N65" s="49">
        <v>18957</v>
      </c>
      <c r="O65" s="49">
        <v>17353</v>
      </c>
      <c r="P65" s="49">
        <v>17268</v>
      </c>
      <c r="Q65" s="72"/>
    </row>
    <row r="66" spans="1:17" ht="12.75">
      <c r="A66" s="28" t="str">
        <f>Extra!F23</f>
        <v>Unknown</v>
      </c>
      <c r="B66" s="49">
        <v>32</v>
      </c>
      <c r="C66" s="49">
        <v>26</v>
      </c>
      <c r="D66" s="49">
        <v>24</v>
      </c>
      <c r="E66" s="49">
        <v>33</v>
      </c>
      <c r="F66" s="50">
        <v>31</v>
      </c>
      <c r="G66" s="47" t="s">
        <v>81</v>
      </c>
      <c r="H66" s="47" t="s">
        <v>81</v>
      </c>
      <c r="I66" s="47" t="s">
        <v>81</v>
      </c>
      <c r="J66" s="47" t="s">
        <v>81</v>
      </c>
      <c r="K66" s="41" t="s">
        <v>81</v>
      </c>
      <c r="L66" s="42">
        <v>267</v>
      </c>
      <c r="M66" s="42">
        <v>230</v>
      </c>
      <c r="N66" s="42">
        <v>278</v>
      </c>
      <c r="O66" s="42">
        <v>316</v>
      </c>
      <c r="P66" s="42">
        <v>375</v>
      </c>
      <c r="Q66" s="52"/>
    </row>
    <row r="67" spans="1:17">
      <c r="A67" s="22" t="str">
        <f>Extra!F24</f>
        <v>DHB of residence</v>
      </c>
      <c r="B67" s="30"/>
      <c r="C67" s="30"/>
      <c r="D67" s="30"/>
      <c r="E67" s="30"/>
      <c r="F67" s="22"/>
      <c r="G67" s="22"/>
      <c r="H67" s="22"/>
      <c r="I67" s="22"/>
      <c r="J67" s="22"/>
      <c r="K67" s="22"/>
      <c r="L67" s="22"/>
      <c r="M67" s="22"/>
      <c r="N67" s="22"/>
      <c r="O67" s="22"/>
      <c r="P67" s="22"/>
      <c r="Q67" s="72"/>
    </row>
    <row r="68" spans="1:17">
      <c r="A68" s="49" t="str">
        <f>Extra!F25</f>
        <v>Northland</v>
      </c>
      <c r="B68" s="49">
        <v>168</v>
      </c>
      <c r="C68" s="49">
        <v>154</v>
      </c>
      <c r="D68" s="49">
        <v>158</v>
      </c>
      <c r="E68" s="49">
        <v>147</v>
      </c>
      <c r="F68" s="50">
        <v>139</v>
      </c>
      <c r="G68" s="26">
        <f t="shared" ref="G68:K87" si="22">B68/L68*100</f>
        <v>6.7851373182552503</v>
      </c>
      <c r="H68" s="27">
        <f t="shared" si="22"/>
        <v>6.6493955094991373</v>
      </c>
      <c r="I68" s="27">
        <f t="shared" si="22"/>
        <v>6.8398268398268405</v>
      </c>
      <c r="J68" s="27">
        <f t="shared" si="22"/>
        <v>6.8852459016393448</v>
      </c>
      <c r="K68" s="32">
        <f t="shared" si="22"/>
        <v>6.6253574833174458</v>
      </c>
      <c r="L68" s="49">
        <v>2476</v>
      </c>
      <c r="M68" s="49">
        <v>2316</v>
      </c>
      <c r="N68" s="49">
        <v>2310</v>
      </c>
      <c r="O68" s="49">
        <v>2135</v>
      </c>
      <c r="P68" s="49">
        <v>2098</v>
      </c>
      <c r="Q68" s="72"/>
    </row>
    <row r="69" spans="1:17">
      <c r="A69" s="49" t="str">
        <f>Extra!F26</f>
        <v>Waitemata</v>
      </c>
      <c r="B69" s="49">
        <v>568</v>
      </c>
      <c r="C69" s="49">
        <v>545</v>
      </c>
      <c r="D69" s="49">
        <v>584</v>
      </c>
      <c r="E69" s="49">
        <v>510</v>
      </c>
      <c r="F69" s="50">
        <v>566</v>
      </c>
      <c r="G69" s="26">
        <f t="shared" si="22"/>
        <v>7.0937929311852121</v>
      </c>
      <c r="H69" s="27">
        <f t="shared" si="22"/>
        <v>6.902228976697061</v>
      </c>
      <c r="I69" s="27">
        <f t="shared" si="22"/>
        <v>7.2393702739556209</v>
      </c>
      <c r="J69" s="27">
        <f t="shared" si="22"/>
        <v>6.6045066045066045</v>
      </c>
      <c r="K69" s="32">
        <f t="shared" si="22"/>
        <v>7.1591196559575003</v>
      </c>
      <c r="L69" s="49">
        <v>8007</v>
      </c>
      <c r="M69" s="49">
        <v>7896</v>
      </c>
      <c r="N69" s="49">
        <v>8067</v>
      </c>
      <c r="O69" s="49">
        <v>7722</v>
      </c>
      <c r="P69" s="49">
        <v>7906</v>
      </c>
      <c r="Q69" s="72"/>
    </row>
    <row r="70" spans="1:17">
      <c r="A70" s="49" t="str">
        <f>Extra!F27</f>
        <v>Auckland</v>
      </c>
      <c r="B70" s="49">
        <v>476</v>
      </c>
      <c r="C70" s="49">
        <v>437</v>
      </c>
      <c r="D70" s="49">
        <v>491</v>
      </c>
      <c r="E70" s="49">
        <v>441</v>
      </c>
      <c r="F70" s="50">
        <v>459</v>
      </c>
      <c r="G70" s="26">
        <f t="shared" si="22"/>
        <v>6.9876688197298877</v>
      </c>
      <c r="H70" s="27">
        <f t="shared" si="22"/>
        <v>6.5932407966203979</v>
      </c>
      <c r="I70" s="27">
        <f t="shared" si="22"/>
        <v>7.2794662713120832</v>
      </c>
      <c r="J70" s="27">
        <f t="shared" si="22"/>
        <v>7.005559968228753</v>
      </c>
      <c r="K70" s="32">
        <f t="shared" si="22"/>
        <v>7.2090466467724195</v>
      </c>
      <c r="L70" s="49">
        <v>6812</v>
      </c>
      <c r="M70" s="49">
        <v>6628</v>
      </c>
      <c r="N70" s="49">
        <v>6745</v>
      </c>
      <c r="O70" s="49">
        <v>6295</v>
      </c>
      <c r="P70" s="49">
        <v>6367</v>
      </c>
      <c r="Q70" s="72"/>
    </row>
    <row r="71" spans="1:17">
      <c r="A71" s="49" t="str">
        <f>Extra!F28</f>
        <v>Counties Manukau</v>
      </c>
      <c r="B71" s="49">
        <v>609</v>
      </c>
      <c r="C71" s="49">
        <v>630</v>
      </c>
      <c r="D71" s="49">
        <v>658</v>
      </c>
      <c r="E71" s="49">
        <v>597</v>
      </c>
      <c r="F71" s="50">
        <v>567</v>
      </c>
      <c r="G71" s="26">
        <f t="shared" si="22"/>
        <v>6.9024141448486915</v>
      </c>
      <c r="H71" s="27">
        <f t="shared" si="22"/>
        <v>7.1753986332574033</v>
      </c>
      <c r="I71" s="27">
        <f t="shared" si="22"/>
        <v>7.4620095259696084</v>
      </c>
      <c r="J71" s="27">
        <f t="shared" si="22"/>
        <v>7.2707343807088058</v>
      </c>
      <c r="K71" s="32">
        <f t="shared" si="22"/>
        <v>6.8594241471086379</v>
      </c>
      <c r="L71" s="49">
        <v>8823</v>
      </c>
      <c r="M71" s="49">
        <v>8780</v>
      </c>
      <c r="N71" s="49">
        <v>8818</v>
      </c>
      <c r="O71" s="49">
        <v>8211</v>
      </c>
      <c r="P71" s="49">
        <v>8266</v>
      </c>
      <c r="Q71" s="72"/>
    </row>
    <row r="72" spans="1:17">
      <c r="A72" s="49" t="str">
        <f>Extra!F29</f>
        <v>Waikato</v>
      </c>
      <c r="B72" s="49">
        <v>473</v>
      </c>
      <c r="C72" s="49">
        <v>442</v>
      </c>
      <c r="D72" s="49">
        <v>428</v>
      </c>
      <c r="E72" s="49">
        <v>349</v>
      </c>
      <c r="F72" s="50">
        <v>383</v>
      </c>
      <c r="G72" s="26">
        <f t="shared" si="22"/>
        <v>8.3568904593639584</v>
      </c>
      <c r="H72" s="27">
        <f t="shared" si="22"/>
        <v>8.1625115420129273</v>
      </c>
      <c r="I72" s="27">
        <f t="shared" si="22"/>
        <v>7.7214504780804623</v>
      </c>
      <c r="J72" s="27">
        <f t="shared" si="22"/>
        <v>6.6324591410110223</v>
      </c>
      <c r="K72" s="32">
        <f t="shared" si="22"/>
        <v>7.2060206961429909</v>
      </c>
      <c r="L72" s="49">
        <v>5660</v>
      </c>
      <c r="M72" s="49">
        <v>5415</v>
      </c>
      <c r="N72" s="49">
        <v>5543</v>
      </c>
      <c r="O72" s="49">
        <v>5262</v>
      </c>
      <c r="P72" s="49">
        <v>5315</v>
      </c>
      <c r="Q72" s="72"/>
    </row>
    <row r="73" spans="1:17">
      <c r="A73" s="49" t="str">
        <f>Extra!F30</f>
        <v>Lakes</v>
      </c>
      <c r="B73" s="49">
        <v>128</v>
      </c>
      <c r="C73" s="49">
        <v>127</v>
      </c>
      <c r="D73" s="49">
        <v>121</v>
      </c>
      <c r="E73" s="49">
        <v>109</v>
      </c>
      <c r="F73" s="50">
        <v>105</v>
      </c>
      <c r="G73" s="26">
        <f t="shared" si="22"/>
        <v>7.7434966727162742</v>
      </c>
      <c r="H73" s="27">
        <f t="shared" si="22"/>
        <v>7.9226450405489697</v>
      </c>
      <c r="I73" s="27">
        <f t="shared" si="22"/>
        <v>7.7564102564102564</v>
      </c>
      <c r="J73" s="27">
        <f t="shared" si="22"/>
        <v>7.6117318435754182</v>
      </c>
      <c r="K73" s="32">
        <f t="shared" si="22"/>
        <v>7.5921908893709329</v>
      </c>
      <c r="L73" s="49">
        <v>1653</v>
      </c>
      <c r="M73" s="49">
        <v>1603</v>
      </c>
      <c r="N73" s="49">
        <v>1560</v>
      </c>
      <c r="O73" s="49">
        <v>1432</v>
      </c>
      <c r="P73" s="49">
        <v>1383</v>
      </c>
      <c r="Q73" s="72"/>
    </row>
    <row r="74" spans="1:17">
      <c r="A74" s="49" t="str">
        <f>Extra!F31</f>
        <v>Bay of Plenty</v>
      </c>
      <c r="B74" s="49">
        <v>258</v>
      </c>
      <c r="C74" s="49">
        <v>202</v>
      </c>
      <c r="D74" s="49">
        <v>233</v>
      </c>
      <c r="E74" s="49">
        <v>189</v>
      </c>
      <c r="F74" s="50">
        <v>197</v>
      </c>
      <c r="G74" s="26">
        <f t="shared" si="22"/>
        <v>8.5317460317460316</v>
      </c>
      <c r="H74" s="27">
        <f t="shared" si="22"/>
        <v>6.9896193771626303</v>
      </c>
      <c r="I74" s="27">
        <f t="shared" si="22"/>
        <v>7.8004686976899897</v>
      </c>
      <c r="J74" s="27">
        <f t="shared" si="22"/>
        <v>6.8157230436350522</v>
      </c>
      <c r="K74" s="32">
        <f t="shared" si="22"/>
        <v>7.0761494252873565</v>
      </c>
      <c r="L74" s="49">
        <v>3024</v>
      </c>
      <c r="M74" s="49">
        <v>2890</v>
      </c>
      <c r="N74" s="49">
        <v>2987</v>
      </c>
      <c r="O74" s="49">
        <v>2773</v>
      </c>
      <c r="P74" s="49">
        <v>2784</v>
      </c>
      <c r="Q74" s="72"/>
    </row>
    <row r="75" spans="1:17">
      <c r="A75" s="49" t="str">
        <f>Extra!F32</f>
        <v>Tairawhiti</v>
      </c>
      <c r="B75" s="49">
        <v>62</v>
      </c>
      <c r="C75" s="49">
        <v>54</v>
      </c>
      <c r="D75" s="49">
        <v>49</v>
      </c>
      <c r="E75" s="49">
        <v>69</v>
      </c>
      <c r="F75" s="50">
        <v>55</v>
      </c>
      <c r="G75" s="26">
        <f t="shared" si="22"/>
        <v>7.8481012658227849</v>
      </c>
      <c r="H75" s="27">
        <f t="shared" si="22"/>
        <v>7.0038910505836576</v>
      </c>
      <c r="I75" s="27">
        <f t="shared" si="22"/>
        <v>6.568364611260054</v>
      </c>
      <c r="J75" s="27">
        <f t="shared" si="22"/>
        <v>9.67741935483871</v>
      </c>
      <c r="K75" s="32">
        <f t="shared" si="22"/>
        <v>7.6282940360610256</v>
      </c>
      <c r="L75" s="49">
        <v>790</v>
      </c>
      <c r="M75" s="49">
        <v>771</v>
      </c>
      <c r="N75" s="49">
        <v>746</v>
      </c>
      <c r="O75" s="49">
        <v>713</v>
      </c>
      <c r="P75" s="49">
        <v>721</v>
      </c>
      <c r="Q75" s="72"/>
    </row>
    <row r="76" spans="1:17">
      <c r="A76" s="49" t="str">
        <f>Extra!F33</f>
        <v>Hawke's Bay</v>
      </c>
      <c r="B76" s="49">
        <v>172</v>
      </c>
      <c r="C76" s="49">
        <v>173</v>
      </c>
      <c r="D76" s="49">
        <v>208</v>
      </c>
      <c r="E76" s="49">
        <v>198</v>
      </c>
      <c r="F76" s="50">
        <v>169</v>
      </c>
      <c r="G76" s="26">
        <f t="shared" si="22"/>
        <v>7.3378839590443681</v>
      </c>
      <c r="H76" s="27">
        <f t="shared" si="22"/>
        <v>7.6514816452896941</v>
      </c>
      <c r="I76" s="27">
        <f t="shared" si="22"/>
        <v>9.2116917626217898</v>
      </c>
      <c r="J76" s="27">
        <f t="shared" si="22"/>
        <v>9.1497227356746773</v>
      </c>
      <c r="K76" s="32">
        <f t="shared" si="22"/>
        <v>8.0977479635840925</v>
      </c>
      <c r="L76" s="49">
        <v>2344</v>
      </c>
      <c r="M76" s="49">
        <v>2261</v>
      </c>
      <c r="N76" s="49">
        <v>2258</v>
      </c>
      <c r="O76" s="49">
        <v>2164</v>
      </c>
      <c r="P76" s="49">
        <v>2087</v>
      </c>
      <c r="Q76" s="72"/>
    </row>
    <row r="77" spans="1:17">
      <c r="A77" s="49" t="str">
        <f>Extra!F34</f>
        <v>Taranaki</v>
      </c>
      <c r="B77" s="49">
        <v>119</v>
      </c>
      <c r="C77" s="49">
        <v>113</v>
      </c>
      <c r="D77" s="49">
        <v>134</v>
      </c>
      <c r="E77" s="49">
        <v>120</v>
      </c>
      <c r="F77" s="50">
        <v>125</v>
      </c>
      <c r="G77" s="26">
        <f t="shared" si="22"/>
        <v>7.4937027707808568</v>
      </c>
      <c r="H77" s="27">
        <f t="shared" si="22"/>
        <v>7.1383449147188891</v>
      </c>
      <c r="I77" s="27">
        <f t="shared" si="22"/>
        <v>8.497146480659481</v>
      </c>
      <c r="J77" s="27">
        <f t="shared" si="22"/>
        <v>7.8277886497064575</v>
      </c>
      <c r="K77" s="32">
        <f t="shared" si="22"/>
        <v>8.1806282722513082</v>
      </c>
      <c r="L77" s="49">
        <v>1588</v>
      </c>
      <c r="M77" s="49">
        <v>1583</v>
      </c>
      <c r="N77" s="49">
        <v>1577</v>
      </c>
      <c r="O77" s="49">
        <v>1533</v>
      </c>
      <c r="P77" s="49">
        <v>1528</v>
      </c>
      <c r="Q77" s="72"/>
    </row>
    <row r="78" spans="1:17">
      <c r="A78" s="49" t="str">
        <f>Extra!F35</f>
        <v>MidCentral</v>
      </c>
      <c r="B78" s="49">
        <v>170</v>
      </c>
      <c r="C78" s="49">
        <v>165</v>
      </c>
      <c r="D78" s="49">
        <v>186</v>
      </c>
      <c r="E78" s="49">
        <v>173</v>
      </c>
      <c r="F78" s="50">
        <v>168</v>
      </c>
      <c r="G78" s="26">
        <f t="shared" si="22"/>
        <v>7.1248952221290862</v>
      </c>
      <c r="H78" s="27">
        <f t="shared" si="22"/>
        <v>7.0182900893236919</v>
      </c>
      <c r="I78" s="27">
        <f t="shared" si="22"/>
        <v>8.47380410022779</v>
      </c>
      <c r="J78" s="27">
        <f t="shared" si="22"/>
        <v>8.0465116279069768</v>
      </c>
      <c r="K78" s="32">
        <f t="shared" si="22"/>
        <v>7.9696394686907022</v>
      </c>
      <c r="L78" s="49">
        <v>2386</v>
      </c>
      <c r="M78" s="49">
        <v>2351</v>
      </c>
      <c r="N78" s="49">
        <v>2195</v>
      </c>
      <c r="O78" s="49">
        <v>2150</v>
      </c>
      <c r="P78" s="49">
        <v>2108</v>
      </c>
      <c r="Q78" s="72"/>
    </row>
    <row r="79" spans="1:17">
      <c r="A79" s="49" t="str">
        <f>Extra!F36</f>
        <v>Whanganui</v>
      </c>
      <c r="B79" s="49">
        <v>70</v>
      </c>
      <c r="C79" s="49">
        <v>45</v>
      </c>
      <c r="D79" s="49">
        <v>80</v>
      </c>
      <c r="E79" s="49">
        <v>54</v>
      </c>
      <c r="F79" s="50">
        <v>60</v>
      </c>
      <c r="G79" s="26">
        <f t="shared" si="22"/>
        <v>7.8563411896745237</v>
      </c>
      <c r="H79" s="27">
        <f t="shared" si="22"/>
        <v>5.4479418886198543</v>
      </c>
      <c r="I79" s="27">
        <f t="shared" si="22"/>
        <v>9.1116173120728927</v>
      </c>
      <c r="J79" s="27">
        <f t="shared" si="22"/>
        <v>6.4748201438848918</v>
      </c>
      <c r="K79" s="32">
        <f t="shared" si="22"/>
        <v>7.3081607795371495</v>
      </c>
      <c r="L79" s="49">
        <v>891</v>
      </c>
      <c r="M79" s="49">
        <v>826</v>
      </c>
      <c r="N79" s="49">
        <v>878</v>
      </c>
      <c r="O79" s="49">
        <v>834</v>
      </c>
      <c r="P79" s="49">
        <v>821</v>
      </c>
      <c r="Q79" s="72"/>
    </row>
    <row r="80" spans="1:17">
      <c r="A80" s="49" t="str">
        <f>Extra!F37</f>
        <v>Capital &amp; Coast</v>
      </c>
      <c r="B80" s="49">
        <v>335</v>
      </c>
      <c r="C80" s="49">
        <v>322</v>
      </c>
      <c r="D80" s="49">
        <v>315</v>
      </c>
      <c r="E80" s="49">
        <v>297</v>
      </c>
      <c r="F80" s="50">
        <v>259</v>
      </c>
      <c r="G80" s="26">
        <f t="shared" si="22"/>
        <v>8.3478694243707956</v>
      </c>
      <c r="H80" s="27">
        <f t="shared" si="22"/>
        <v>8.2755075815985606</v>
      </c>
      <c r="I80" s="27">
        <f t="shared" si="22"/>
        <v>8.1101956745623074</v>
      </c>
      <c r="J80" s="27">
        <f t="shared" si="22"/>
        <v>8.1014729950900151</v>
      </c>
      <c r="K80" s="32">
        <f t="shared" si="22"/>
        <v>7.2569347156066124</v>
      </c>
      <c r="L80" s="49">
        <v>4013</v>
      </c>
      <c r="M80" s="49">
        <v>3891</v>
      </c>
      <c r="N80" s="49">
        <v>3884</v>
      </c>
      <c r="O80" s="49">
        <v>3666</v>
      </c>
      <c r="P80" s="49">
        <v>3569</v>
      </c>
      <c r="Q80" s="72"/>
    </row>
    <row r="81" spans="1:17">
      <c r="A81" s="49" t="str">
        <f>Extra!F38</f>
        <v>Hutt Valley</v>
      </c>
      <c r="B81" s="49">
        <v>152</v>
      </c>
      <c r="C81" s="49">
        <v>168</v>
      </c>
      <c r="D81" s="49">
        <v>137</v>
      </c>
      <c r="E81" s="49">
        <v>181</v>
      </c>
      <c r="F81" s="50">
        <v>155</v>
      </c>
      <c r="G81" s="26">
        <f t="shared" si="22"/>
        <v>6.966086159486709</v>
      </c>
      <c r="H81" s="27">
        <f t="shared" si="22"/>
        <v>8.1081081081081088</v>
      </c>
      <c r="I81" s="27">
        <f t="shared" si="22"/>
        <v>6.7321867321867321</v>
      </c>
      <c r="J81" s="27">
        <f t="shared" si="22"/>
        <v>9.4074844074844073</v>
      </c>
      <c r="K81" s="32">
        <f t="shared" si="22"/>
        <v>8.3154506437768241</v>
      </c>
      <c r="L81" s="49">
        <v>2182</v>
      </c>
      <c r="M81" s="49">
        <v>2072</v>
      </c>
      <c r="N81" s="49">
        <v>2035</v>
      </c>
      <c r="O81" s="49">
        <v>1924</v>
      </c>
      <c r="P81" s="49">
        <v>1864</v>
      </c>
      <c r="Q81" s="72"/>
    </row>
    <row r="82" spans="1:17">
      <c r="A82" s="49" t="str">
        <f>Extra!F39</f>
        <v>Wairarapa</v>
      </c>
      <c r="B82" s="49">
        <v>37</v>
      </c>
      <c r="C82" s="49">
        <v>33</v>
      </c>
      <c r="D82" s="49">
        <v>31</v>
      </c>
      <c r="E82" s="49">
        <v>32</v>
      </c>
      <c r="F82" s="50">
        <v>32</v>
      </c>
      <c r="G82" s="26">
        <f t="shared" si="22"/>
        <v>6.7889908256880735</v>
      </c>
      <c r="H82" s="27">
        <f t="shared" si="22"/>
        <v>6.1567164179104479</v>
      </c>
      <c r="I82" s="27">
        <f t="shared" si="22"/>
        <v>6.1264822134387353</v>
      </c>
      <c r="J82" s="27">
        <f t="shared" si="22"/>
        <v>6.7368421052631575</v>
      </c>
      <c r="K82" s="32">
        <f t="shared" si="22"/>
        <v>7.2398190045248878</v>
      </c>
      <c r="L82" s="49">
        <v>545</v>
      </c>
      <c r="M82" s="49">
        <v>536</v>
      </c>
      <c r="N82" s="49">
        <v>506</v>
      </c>
      <c r="O82" s="49">
        <v>475</v>
      </c>
      <c r="P82" s="49">
        <v>442</v>
      </c>
      <c r="Q82" s="72"/>
    </row>
    <row r="83" spans="1:17">
      <c r="A83" s="49" t="str">
        <f>Extra!F40</f>
        <v>Nelson Marlborough</v>
      </c>
      <c r="B83" s="49">
        <v>103</v>
      </c>
      <c r="C83" s="49">
        <v>123</v>
      </c>
      <c r="D83" s="49">
        <v>95</v>
      </c>
      <c r="E83" s="49">
        <v>106</v>
      </c>
      <c r="F83" s="50">
        <v>103</v>
      </c>
      <c r="G83" s="26">
        <f t="shared" si="22"/>
        <v>6.0128429655575015</v>
      </c>
      <c r="H83" s="27">
        <f t="shared" si="22"/>
        <v>7.3741007194244608</v>
      </c>
      <c r="I83" s="27">
        <f t="shared" si="22"/>
        <v>6.1728395061728394</v>
      </c>
      <c r="J83" s="27">
        <f t="shared" si="22"/>
        <v>6.7688378033205625</v>
      </c>
      <c r="K83" s="32">
        <f t="shared" si="22"/>
        <v>7.1727019498607243</v>
      </c>
      <c r="L83" s="49">
        <v>1713</v>
      </c>
      <c r="M83" s="49">
        <v>1668</v>
      </c>
      <c r="N83" s="49">
        <v>1539</v>
      </c>
      <c r="O83" s="49">
        <v>1566</v>
      </c>
      <c r="P83" s="49">
        <v>1436</v>
      </c>
      <c r="Q83" s="72"/>
    </row>
    <row r="84" spans="1:17">
      <c r="A84" s="49" t="str">
        <f>Extra!F41</f>
        <v>West Coast</v>
      </c>
      <c r="B84" s="49">
        <v>42</v>
      </c>
      <c r="C84" s="49">
        <v>31</v>
      </c>
      <c r="D84" s="49">
        <v>38</v>
      </c>
      <c r="E84" s="49">
        <v>30</v>
      </c>
      <c r="F84" s="50">
        <v>32</v>
      </c>
      <c r="G84" s="26">
        <f t="shared" si="22"/>
        <v>10.096153846153847</v>
      </c>
      <c r="H84" s="27">
        <f t="shared" si="22"/>
        <v>7.5980392156862742</v>
      </c>
      <c r="I84" s="27">
        <f t="shared" si="22"/>
        <v>9.2009685230024214</v>
      </c>
      <c r="J84" s="27">
        <f t="shared" si="22"/>
        <v>7.9787234042553195</v>
      </c>
      <c r="K84" s="32">
        <f t="shared" si="22"/>
        <v>9.1690544412607444</v>
      </c>
      <c r="L84" s="49">
        <v>416</v>
      </c>
      <c r="M84" s="49">
        <v>408</v>
      </c>
      <c r="N84" s="49">
        <v>413</v>
      </c>
      <c r="O84" s="49">
        <v>376</v>
      </c>
      <c r="P84" s="49">
        <v>349</v>
      </c>
      <c r="Q84" s="72"/>
    </row>
    <row r="85" spans="1:17">
      <c r="A85" s="49" t="str">
        <f>Extra!F42</f>
        <v>Canterbury</v>
      </c>
      <c r="B85" s="49">
        <v>510</v>
      </c>
      <c r="C85" s="49">
        <v>488</v>
      </c>
      <c r="D85" s="49">
        <v>511</v>
      </c>
      <c r="E85" s="49">
        <v>475</v>
      </c>
      <c r="F85" s="50">
        <v>482</v>
      </c>
      <c r="G85" s="26">
        <f t="shared" si="22"/>
        <v>7.5960679177837358</v>
      </c>
      <c r="H85" s="27">
        <f t="shared" si="22"/>
        <v>8.021038790269559</v>
      </c>
      <c r="I85" s="27">
        <f t="shared" si="22"/>
        <v>8.4434897554527435</v>
      </c>
      <c r="J85" s="27">
        <f t="shared" si="22"/>
        <v>8.076857677265771</v>
      </c>
      <c r="K85" s="32">
        <f t="shared" si="22"/>
        <v>7.9867439933719959</v>
      </c>
      <c r="L85" s="49">
        <v>6714</v>
      </c>
      <c r="M85" s="49">
        <v>6084</v>
      </c>
      <c r="N85" s="49">
        <v>6052</v>
      </c>
      <c r="O85" s="49">
        <v>5881</v>
      </c>
      <c r="P85" s="49">
        <v>6035</v>
      </c>
      <c r="Q85" s="72"/>
    </row>
    <row r="86" spans="1:17">
      <c r="A86" s="49" t="str">
        <f>Extra!F43</f>
        <v>South Canterbury</v>
      </c>
      <c r="B86" s="49">
        <v>48</v>
      </c>
      <c r="C86" s="49">
        <v>34</v>
      </c>
      <c r="D86" s="49">
        <v>33</v>
      </c>
      <c r="E86" s="49">
        <v>44</v>
      </c>
      <c r="F86" s="50">
        <v>46</v>
      </c>
      <c r="G86" s="26">
        <f t="shared" si="22"/>
        <v>7.1005917159763312</v>
      </c>
      <c r="H86" s="27">
        <f t="shared" si="22"/>
        <v>5.9233449477351918</v>
      </c>
      <c r="I86" s="27">
        <f t="shared" si="22"/>
        <v>5.0151975683890582</v>
      </c>
      <c r="J86" s="27">
        <f t="shared" si="22"/>
        <v>6.8535825545171329</v>
      </c>
      <c r="K86" s="32">
        <f t="shared" si="22"/>
        <v>6.9908814589665651</v>
      </c>
      <c r="L86" s="49">
        <v>676</v>
      </c>
      <c r="M86" s="49">
        <v>574</v>
      </c>
      <c r="N86" s="49">
        <v>658</v>
      </c>
      <c r="O86" s="49">
        <v>642</v>
      </c>
      <c r="P86" s="49">
        <v>658</v>
      </c>
      <c r="Q86" s="72"/>
    </row>
    <row r="87" spans="1:17">
      <c r="A87" s="49" t="str">
        <f>Extra!F44</f>
        <v>Southern</v>
      </c>
      <c r="B87" s="49">
        <v>279</v>
      </c>
      <c r="C87" s="49">
        <v>297</v>
      </c>
      <c r="D87" s="49">
        <v>274</v>
      </c>
      <c r="E87" s="49">
        <v>263</v>
      </c>
      <c r="F87" s="50">
        <v>288</v>
      </c>
      <c r="G87" s="26">
        <f t="shared" si="22"/>
        <v>7.5222431922351038</v>
      </c>
      <c r="H87" s="27">
        <f t="shared" si="22"/>
        <v>8.0422420796100731</v>
      </c>
      <c r="I87" s="27">
        <f t="shared" si="22"/>
        <v>7.5627932652497929</v>
      </c>
      <c r="J87" s="27">
        <f t="shared" si="22"/>
        <v>7.5792507204610953</v>
      </c>
      <c r="K87" s="32">
        <f t="shared" si="22"/>
        <v>8.7140695915279878</v>
      </c>
      <c r="L87" s="49">
        <v>3709</v>
      </c>
      <c r="M87" s="49">
        <v>3693</v>
      </c>
      <c r="N87" s="49">
        <v>3623</v>
      </c>
      <c r="O87" s="49">
        <v>3470</v>
      </c>
      <c r="P87" s="49">
        <v>3305</v>
      </c>
      <c r="Q87" s="72"/>
    </row>
    <row r="88" spans="1:17" ht="12.75">
      <c r="A88" s="28" t="str">
        <f>Extra!F45</f>
        <v>Unknown</v>
      </c>
      <c r="B88" s="28">
        <v>32</v>
      </c>
      <c r="C88" s="28">
        <v>24</v>
      </c>
      <c r="D88" s="28">
        <v>18</v>
      </c>
      <c r="E88" s="28">
        <v>27</v>
      </c>
      <c r="F88" s="29">
        <v>31</v>
      </c>
      <c r="G88" s="47" t="s">
        <v>81</v>
      </c>
      <c r="H88" s="47" t="s">
        <v>81</v>
      </c>
      <c r="I88" s="47" t="s">
        <v>81</v>
      </c>
      <c r="J88" s="47" t="s">
        <v>81</v>
      </c>
      <c r="K88" s="41" t="s">
        <v>81</v>
      </c>
      <c r="L88" s="51">
        <v>252</v>
      </c>
      <c r="M88" s="51">
        <v>214</v>
      </c>
      <c r="N88" s="51">
        <v>252</v>
      </c>
      <c r="O88" s="51">
        <v>284</v>
      </c>
      <c r="P88" s="51">
        <v>360</v>
      </c>
      <c r="Q88" s="52"/>
    </row>
    <row r="89" spans="1:17" s="53" customFormat="1">
      <c r="A89" s="35" t="s">
        <v>277</v>
      </c>
    </row>
    <row r="90" spans="1:17" s="53" customFormat="1">
      <c r="A90" s="35" t="s">
        <v>334</v>
      </c>
    </row>
    <row r="91" spans="1:17" s="53" customFormat="1">
      <c r="A91" s="35"/>
    </row>
    <row r="93" spans="1:17" s="48" customFormat="1" ht="15" customHeight="1">
      <c r="A93" s="59" t="str">
        <f>Contents!B56</f>
        <v>Table 47: Number and percentage of babies born at term with a low birthweight, by maternal age group, baby ethnic group, baby neighbourhood deprivation quintile and baby DHB of residence, 2010–2014</v>
      </c>
    </row>
    <row r="94" spans="1:17" ht="28.5" customHeight="1">
      <c r="A94" s="500" t="s">
        <v>56</v>
      </c>
      <c r="B94" s="490" t="s">
        <v>305</v>
      </c>
      <c r="C94" s="490"/>
      <c r="D94" s="490"/>
      <c r="E94" s="490"/>
      <c r="F94" s="491"/>
      <c r="G94" s="492" t="s">
        <v>306</v>
      </c>
      <c r="H94" s="490"/>
      <c r="I94" s="490"/>
      <c r="J94" s="490"/>
      <c r="K94" s="491"/>
      <c r="L94" s="492" t="s">
        <v>307</v>
      </c>
      <c r="M94" s="490"/>
      <c r="N94" s="490"/>
      <c r="O94" s="490"/>
      <c r="P94" s="490"/>
    </row>
    <row r="95" spans="1:17">
      <c r="A95" s="501"/>
      <c r="B95" s="82">
        <f>B42</f>
        <v>2010</v>
      </c>
      <c r="C95" s="82">
        <f t="shared" ref="C95:P95" si="23">C42</f>
        <v>2011</v>
      </c>
      <c r="D95" s="82">
        <f t="shared" si="23"/>
        <v>2012</v>
      </c>
      <c r="E95" s="82">
        <f t="shared" si="23"/>
        <v>2013</v>
      </c>
      <c r="F95" s="142">
        <f t="shared" si="23"/>
        <v>2014</v>
      </c>
      <c r="G95" s="82">
        <f t="shared" si="23"/>
        <v>2010</v>
      </c>
      <c r="H95" s="82">
        <f t="shared" si="23"/>
        <v>2011</v>
      </c>
      <c r="I95" s="82">
        <f t="shared" si="23"/>
        <v>2012</v>
      </c>
      <c r="J95" s="82">
        <f t="shared" si="23"/>
        <v>2013</v>
      </c>
      <c r="K95" s="142">
        <f t="shared" si="23"/>
        <v>2014</v>
      </c>
      <c r="L95" s="82">
        <f t="shared" si="23"/>
        <v>2010</v>
      </c>
      <c r="M95" s="82">
        <f t="shared" si="23"/>
        <v>2011</v>
      </c>
      <c r="N95" s="82">
        <f t="shared" si="23"/>
        <v>2012</v>
      </c>
      <c r="O95" s="82">
        <f t="shared" si="23"/>
        <v>2013</v>
      </c>
      <c r="P95" s="141">
        <f t="shared" si="23"/>
        <v>2014</v>
      </c>
      <c r="Q95" s="55"/>
    </row>
    <row r="96" spans="1:17">
      <c r="A96" s="22" t="s">
        <v>237</v>
      </c>
      <c r="B96" s="30"/>
      <c r="C96" s="30"/>
      <c r="D96" s="30"/>
      <c r="E96" s="30"/>
      <c r="F96" s="22"/>
      <c r="G96" s="22"/>
      <c r="H96" s="22"/>
      <c r="I96" s="22"/>
      <c r="J96" s="22"/>
      <c r="K96" s="22"/>
      <c r="L96" s="22"/>
      <c r="M96" s="22"/>
      <c r="N96" s="22"/>
      <c r="O96" s="22"/>
      <c r="P96" s="22"/>
    </row>
    <row r="97" spans="1:16" s="53" customFormat="1">
      <c r="A97" s="43" t="s">
        <v>41</v>
      </c>
      <c r="B97" s="43">
        <v>1061</v>
      </c>
      <c r="C97" s="43">
        <v>991</v>
      </c>
      <c r="D97" s="43">
        <v>1050</v>
      </c>
      <c r="E97" s="43">
        <v>1036</v>
      </c>
      <c r="F97" s="43">
        <v>988</v>
      </c>
      <c r="G97" s="25">
        <f>B97/L97*100</f>
        <v>1.8601960131142941</v>
      </c>
      <c r="H97" s="24">
        <f t="shared" ref="H97" si="24">C97/M97*100</f>
        <v>1.8052317108714662</v>
      </c>
      <c r="I97" s="24">
        <f t="shared" ref="I97" si="25">D97/N97*100</f>
        <v>1.8928127197014766</v>
      </c>
      <c r="J97" s="24">
        <f t="shared" ref="J97" si="26">E97/O97*100</f>
        <v>1.9716433533162052</v>
      </c>
      <c r="K97" s="37">
        <f t="shared" ref="K97" si="27">F97/P97*100</f>
        <v>1.8810806694210154</v>
      </c>
      <c r="L97" s="340">
        <v>57037</v>
      </c>
      <c r="M97" s="340">
        <v>54896</v>
      </c>
      <c r="N97" s="340">
        <v>55473</v>
      </c>
      <c r="O97" s="340">
        <v>52545</v>
      </c>
      <c r="P97" s="340">
        <v>52523</v>
      </c>
    </row>
    <row r="98" spans="1:16" s="53" customFormat="1">
      <c r="A98" s="22" t="str">
        <f>Extra!F2</f>
        <v>Maternal age group (years)</v>
      </c>
      <c r="B98" s="22"/>
      <c r="C98" s="22"/>
      <c r="D98" s="22"/>
      <c r="E98" s="22"/>
      <c r="F98" s="22"/>
      <c r="G98" s="22"/>
      <c r="H98" s="22"/>
      <c r="I98" s="22"/>
      <c r="J98" s="22"/>
      <c r="K98" s="22"/>
      <c r="L98" s="229"/>
      <c r="M98" s="229"/>
      <c r="N98" s="229"/>
      <c r="O98" s="229"/>
      <c r="P98" s="229"/>
    </row>
    <row r="99" spans="1:16">
      <c r="A99" s="205" t="str">
        <f>Extra!F3</f>
        <v xml:space="preserve"> &lt;20</v>
      </c>
      <c r="B99" s="49">
        <v>88</v>
      </c>
      <c r="C99" s="49">
        <v>72</v>
      </c>
      <c r="D99" s="49">
        <v>78</v>
      </c>
      <c r="E99" s="49">
        <v>59</v>
      </c>
      <c r="F99" s="50">
        <v>72</v>
      </c>
      <c r="G99" s="26">
        <f t="shared" ref="G99:G104" si="28">B99/L99*100</f>
        <v>2.1616310488823385</v>
      </c>
      <c r="H99" s="27">
        <f t="shared" ref="H99:H104" si="29">C99/M99*100</f>
        <v>2.0011117287381879</v>
      </c>
      <c r="I99" s="27">
        <f t="shared" ref="I99:I104" si="30">D99/N99*100</f>
        <v>2.2484865955606801</v>
      </c>
      <c r="J99" s="27">
        <f t="shared" ref="J99:J104" si="31">E99/O99*100</f>
        <v>2.0129648584100988</v>
      </c>
      <c r="K99" s="32">
        <f t="shared" ref="K99:K104" si="32">F99/P99*100</f>
        <v>2.7241770715096481</v>
      </c>
      <c r="L99" s="341">
        <v>4071</v>
      </c>
      <c r="M99" s="341">
        <v>3598</v>
      </c>
      <c r="N99" s="341">
        <v>3469</v>
      </c>
      <c r="O99" s="341">
        <v>2931</v>
      </c>
      <c r="P99" s="341">
        <v>2643</v>
      </c>
    </row>
    <row r="100" spans="1:16">
      <c r="A100" s="205" t="str">
        <f>Extra!F4</f>
        <v>20−24</v>
      </c>
      <c r="B100" s="49">
        <v>229</v>
      </c>
      <c r="C100" s="49">
        <v>209</v>
      </c>
      <c r="D100" s="49">
        <v>201</v>
      </c>
      <c r="E100" s="49">
        <v>210</v>
      </c>
      <c r="F100" s="50">
        <v>188</v>
      </c>
      <c r="G100" s="26">
        <f t="shared" si="28"/>
        <v>2.1472105016408816</v>
      </c>
      <c r="H100" s="27">
        <f t="shared" si="29"/>
        <v>1.9971333014811274</v>
      </c>
      <c r="I100" s="27">
        <f t="shared" si="30"/>
        <v>1.9676945668135097</v>
      </c>
      <c r="J100" s="27">
        <f t="shared" si="31"/>
        <v>2.182725288431556</v>
      </c>
      <c r="K100" s="32">
        <f t="shared" si="32"/>
        <v>2.0377194884023413</v>
      </c>
      <c r="L100" s="341">
        <v>10665</v>
      </c>
      <c r="M100" s="341">
        <v>10465</v>
      </c>
      <c r="N100" s="341">
        <v>10215</v>
      </c>
      <c r="O100" s="341">
        <v>9621</v>
      </c>
      <c r="P100" s="341">
        <v>9226</v>
      </c>
    </row>
    <row r="101" spans="1:16">
      <c r="A101" s="205" t="str">
        <f>Extra!F5</f>
        <v>25−29</v>
      </c>
      <c r="B101" s="49">
        <v>259</v>
      </c>
      <c r="C101" s="49">
        <v>253</v>
      </c>
      <c r="D101" s="49">
        <v>229</v>
      </c>
      <c r="E101" s="49">
        <v>279</v>
      </c>
      <c r="F101" s="50">
        <v>230</v>
      </c>
      <c r="G101" s="26">
        <f t="shared" si="28"/>
        <v>1.8129637407251855</v>
      </c>
      <c r="H101" s="27">
        <f t="shared" si="29"/>
        <v>1.8284310182843104</v>
      </c>
      <c r="I101" s="27">
        <f t="shared" si="30"/>
        <v>1.6130168345425089</v>
      </c>
      <c r="J101" s="27">
        <f t="shared" si="31"/>
        <v>2.0412642669007903</v>
      </c>
      <c r="K101" s="32">
        <f t="shared" si="32"/>
        <v>1.6518241884515943</v>
      </c>
      <c r="L101" s="341">
        <v>14286</v>
      </c>
      <c r="M101" s="341">
        <v>13837</v>
      </c>
      <c r="N101" s="341">
        <v>14197</v>
      </c>
      <c r="O101" s="341">
        <v>13668</v>
      </c>
      <c r="P101" s="341">
        <v>13924</v>
      </c>
    </row>
    <row r="102" spans="1:16">
      <c r="A102" s="205" t="str">
        <f>Extra!F6</f>
        <v>30−34</v>
      </c>
      <c r="B102" s="49">
        <v>247</v>
      </c>
      <c r="C102" s="49">
        <v>239</v>
      </c>
      <c r="D102" s="49">
        <v>284</v>
      </c>
      <c r="E102" s="49">
        <v>267</v>
      </c>
      <c r="F102" s="50">
        <v>255</v>
      </c>
      <c r="G102" s="26">
        <f t="shared" si="28"/>
        <v>1.5684531369062737</v>
      </c>
      <c r="H102" s="27">
        <f t="shared" si="29"/>
        <v>1.5606634452135302</v>
      </c>
      <c r="I102" s="27">
        <f t="shared" si="30"/>
        <v>1.82742423267486</v>
      </c>
      <c r="J102" s="27">
        <f t="shared" si="31"/>
        <v>1.7732616058975894</v>
      </c>
      <c r="K102" s="32">
        <f t="shared" si="32"/>
        <v>1.6280406052480367</v>
      </c>
      <c r="L102" s="341">
        <v>15748</v>
      </c>
      <c r="M102" s="341">
        <v>15314</v>
      </c>
      <c r="N102" s="341">
        <v>15541</v>
      </c>
      <c r="O102" s="341">
        <v>15057</v>
      </c>
      <c r="P102" s="341">
        <v>15663</v>
      </c>
    </row>
    <row r="103" spans="1:16">
      <c r="A103" s="205" t="str">
        <f>Extra!F7</f>
        <v>35−39</v>
      </c>
      <c r="B103" s="49">
        <v>169</v>
      </c>
      <c r="C103" s="49">
        <v>169</v>
      </c>
      <c r="D103" s="49">
        <v>168</v>
      </c>
      <c r="E103" s="49">
        <v>151</v>
      </c>
      <c r="F103" s="50">
        <v>177</v>
      </c>
      <c r="G103" s="26">
        <f t="shared" si="28"/>
        <v>1.7195767195767195</v>
      </c>
      <c r="H103" s="27">
        <f t="shared" si="29"/>
        <v>1.7929132187566306</v>
      </c>
      <c r="I103" s="27">
        <f t="shared" si="30"/>
        <v>1.8358649327942302</v>
      </c>
      <c r="J103" s="27">
        <f t="shared" si="31"/>
        <v>1.6926353547808544</v>
      </c>
      <c r="K103" s="32">
        <f t="shared" si="32"/>
        <v>2.0607754104086622</v>
      </c>
      <c r="L103" s="341">
        <v>9828</v>
      </c>
      <c r="M103" s="341">
        <v>9426</v>
      </c>
      <c r="N103" s="341">
        <v>9151</v>
      </c>
      <c r="O103" s="341">
        <v>8921</v>
      </c>
      <c r="P103" s="341">
        <v>8589</v>
      </c>
    </row>
    <row r="104" spans="1:16">
      <c r="A104" s="205" t="str">
        <f>Extra!F8</f>
        <v>40+</v>
      </c>
      <c r="B104" s="49">
        <v>62</v>
      </c>
      <c r="C104" s="49">
        <v>47</v>
      </c>
      <c r="D104" s="49">
        <v>69</v>
      </c>
      <c r="E104" s="49">
        <v>66</v>
      </c>
      <c r="F104" s="50">
        <v>56</v>
      </c>
      <c r="G104" s="26">
        <f t="shared" si="28"/>
        <v>2.6956521739130435</v>
      </c>
      <c r="H104" s="27">
        <f t="shared" si="29"/>
        <v>2.1599264705882351</v>
      </c>
      <c r="I104" s="27">
        <f t="shared" si="30"/>
        <v>2.9831387808041505</v>
      </c>
      <c r="J104" s="27">
        <f t="shared" si="31"/>
        <v>2.9904848210240145</v>
      </c>
      <c r="K104" s="32">
        <f t="shared" si="32"/>
        <v>2.6070763500931098</v>
      </c>
      <c r="L104" s="341">
        <v>2300</v>
      </c>
      <c r="M104" s="341">
        <v>2176</v>
      </c>
      <c r="N104" s="341">
        <v>2313</v>
      </c>
      <c r="O104" s="341">
        <v>2207</v>
      </c>
      <c r="P104" s="341">
        <v>2148</v>
      </c>
    </row>
    <row r="105" spans="1:16" ht="12.75">
      <c r="A105" s="205" t="str">
        <f>Extra!F9</f>
        <v>Unknown</v>
      </c>
      <c r="B105" s="49">
        <v>7</v>
      </c>
      <c r="C105" s="49">
        <v>2</v>
      </c>
      <c r="D105" s="49">
        <v>21</v>
      </c>
      <c r="E105" s="49">
        <v>4</v>
      </c>
      <c r="F105" s="50">
        <v>10</v>
      </c>
      <c r="G105" s="47" t="s">
        <v>81</v>
      </c>
      <c r="H105" s="47" t="s">
        <v>81</v>
      </c>
      <c r="I105" s="47" t="s">
        <v>81</v>
      </c>
      <c r="J105" s="47" t="s">
        <v>81</v>
      </c>
      <c r="K105" s="41" t="s">
        <v>81</v>
      </c>
      <c r="L105" s="342">
        <v>139</v>
      </c>
      <c r="M105" s="342">
        <v>80</v>
      </c>
      <c r="N105" s="342">
        <v>587</v>
      </c>
      <c r="O105" s="342">
        <v>140</v>
      </c>
      <c r="P105" s="342">
        <v>330</v>
      </c>
    </row>
    <row r="106" spans="1:16">
      <c r="A106" s="22" t="str">
        <f>Extra!F10</f>
        <v>Ethnic group</v>
      </c>
      <c r="B106" s="30"/>
      <c r="C106" s="30"/>
      <c r="D106" s="30"/>
      <c r="E106" s="30"/>
      <c r="F106" s="22"/>
      <c r="G106" s="22"/>
      <c r="H106" s="22"/>
      <c r="I106" s="22"/>
      <c r="J106" s="22"/>
      <c r="K106" s="22"/>
      <c r="L106" s="229"/>
      <c r="M106" s="229"/>
      <c r="N106" s="229"/>
      <c r="O106" s="229"/>
      <c r="P106" s="229"/>
    </row>
    <row r="107" spans="1:16">
      <c r="A107" s="49" t="str">
        <f>Extra!F11</f>
        <v>Māori</v>
      </c>
      <c r="B107" s="49">
        <v>346</v>
      </c>
      <c r="C107" s="49">
        <v>333</v>
      </c>
      <c r="D107" s="49">
        <v>338</v>
      </c>
      <c r="E107" s="49">
        <v>320</v>
      </c>
      <c r="F107" s="50">
        <v>323</v>
      </c>
      <c r="G107" s="26">
        <f t="shared" ref="G107:G111" si="33">B107/L107*100</f>
        <v>2.3022157162818551</v>
      </c>
      <c r="H107" s="27">
        <f t="shared" ref="H107:H111" si="34">C107/M107*100</f>
        <v>2.286302780638517</v>
      </c>
      <c r="I107" s="27">
        <f t="shared" ref="I107:I111" si="35">D107/N107*100</f>
        <v>2.314117485964672</v>
      </c>
      <c r="J107" s="27">
        <f t="shared" ref="J107:J111" si="36">E107/O107*100</f>
        <v>2.3536334215945867</v>
      </c>
      <c r="K107" s="32">
        <f t="shared" ref="K107:K111" si="37">F107/P107*100</f>
        <v>2.431130513322294</v>
      </c>
      <c r="L107" s="341">
        <v>15029</v>
      </c>
      <c r="M107" s="341">
        <v>14565</v>
      </c>
      <c r="N107" s="341">
        <v>14606</v>
      </c>
      <c r="O107" s="341">
        <v>13596</v>
      </c>
      <c r="P107" s="341">
        <v>13286</v>
      </c>
    </row>
    <row r="108" spans="1:16">
      <c r="A108" s="49" t="str">
        <f>Extra!F12</f>
        <v>Pacific</v>
      </c>
      <c r="B108" s="49">
        <v>90</v>
      </c>
      <c r="C108" s="49">
        <v>85</v>
      </c>
      <c r="D108" s="49">
        <v>80</v>
      </c>
      <c r="E108" s="49">
        <v>81</v>
      </c>
      <c r="F108" s="50">
        <v>84</v>
      </c>
      <c r="G108" s="26">
        <f t="shared" si="33"/>
        <v>1.3274336283185841</v>
      </c>
      <c r="H108" s="27">
        <f t="shared" si="34"/>
        <v>1.3182382133995036</v>
      </c>
      <c r="I108" s="27">
        <f t="shared" si="35"/>
        <v>1.2501953430223474</v>
      </c>
      <c r="J108" s="27">
        <f t="shared" si="36"/>
        <v>1.3787234042553191</v>
      </c>
      <c r="K108" s="32">
        <f t="shared" si="37"/>
        <v>1.4806980433632999</v>
      </c>
      <c r="L108" s="341">
        <v>6780</v>
      </c>
      <c r="M108" s="341">
        <v>6448</v>
      </c>
      <c r="N108" s="341">
        <v>6399</v>
      </c>
      <c r="O108" s="341">
        <v>5875</v>
      </c>
      <c r="P108" s="341">
        <v>5673</v>
      </c>
    </row>
    <row r="109" spans="1:16">
      <c r="A109" s="49" t="str">
        <f>Extra!F13</f>
        <v>Indian</v>
      </c>
      <c r="B109" s="49">
        <v>99</v>
      </c>
      <c r="C109" s="49">
        <v>90</v>
      </c>
      <c r="D109" s="49">
        <v>115</v>
      </c>
      <c r="E109" s="49">
        <v>130</v>
      </c>
      <c r="F109" s="50">
        <v>121</v>
      </c>
      <c r="G109" s="26">
        <f t="shared" si="33"/>
        <v>4.9475262368815596</v>
      </c>
      <c r="H109" s="27">
        <f t="shared" si="34"/>
        <v>4.3436293436293436</v>
      </c>
      <c r="I109" s="27">
        <f t="shared" si="35"/>
        <v>5.0130775937227545</v>
      </c>
      <c r="J109" s="27">
        <f t="shared" si="36"/>
        <v>5.4782975136957432</v>
      </c>
      <c r="K109" s="32">
        <f t="shared" si="37"/>
        <v>4.6077684691546077</v>
      </c>
      <c r="L109" s="341">
        <v>2001</v>
      </c>
      <c r="M109" s="341">
        <v>2072</v>
      </c>
      <c r="N109" s="341">
        <v>2294</v>
      </c>
      <c r="O109" s="341">
        <v>2373</v>
      </c>
      <c r="P109" s="341">
        <v>2626</v>
      </c>
    </row>
    <row r="110" spans="1:16" s="72" customFormat="1">
      <c r="A110" s="49" t="str">
        <f>Extra!F14</f>
        <v>Asian (excl. Indian)</v>
      </c>
      <c r="B110" s="49">
        <v>88</v>
      </c>
      <c r="C110" s="49">
        <v>100</v>
      </c>
      <c r="D110" s="49">
        <v>122</v>
      </c>
      <c r="E110" s="49">
        <v>117</v>
      </c>
      <c r="F110" s="50">
        <v>129</v>
      </c>
      <c r="G110" s="26">
        <f t="shared" ref="G110" si="38">B110/L110*100</f>
        <v>1.9577308120133481</v>
      </c>
      <c r="H110" s="27">
        <f t="shared" ref="H110" si="39">C110/M110*100</f>
        <v>2.1584286639326571</v>
      </c>
      <c r="I110" s="27">
        <f t="shared" ref="I110" si="40">D110/N110*100</f>
        <v>2.1785714285714288</v>
      </c>
      <c r="J110" s="27">
        <f t="shared" ref="J110" si="41">E110/O110*100</f>
        <v>2.2294207317073171</v>
      </c>
      <c r="K110" s="32">
        <f t="shared" ref="K110" si="42">F110/P110*100</f>
        <v>2.1485676215856095</v>
      </c>
      <c r="L110" s="341">
        <v>4495</v>
      </c>
      <c r="M110" s="341">
        <v>4633</v>
      </c>
      <c r="N110" s="341">
        <v>5600</v>
      </c>
      <c r="O110" s="341">
        <v>5248</v>
      </c>
      <c r="P110" s="341">
        <v>6004</v>
      </c>
    </row>
    <row r="111" spans="1:16">
      <c r="A111" s="49" t="str">
        <f>Extra!F15</f>
        <v>European or Other</v>
      </c>
      <c r="B111" s="49">
        <v>438</v>
      </c>
      <c r="C111" s="49">
        <v>381</v>
      </c>
      <c r="D111" s="49">
        <v>394</v>
      </c>
      <c r="E111" s="49">
        <v>387</v>
      </c>
      <c r="F111" s="50">
        <v>331</v>
      </c>
      <c r="G111" s="26">
        <f t="shared" si="33"/>
        <v>1.5261855813791421</v>
      </c>
      <c r="H111" s="27">
        <f t="shared" si="34"/>
        <v>1.4036251105216624</v>
      </c>
      <c r="I111" s="27">
        <f t="shared" si="35"/>
        <v>1.4834337349397591</v>
      </c>
      <c r="J111" s="27">
        <f t="shared" si="36"/>
        <v>1.5220041687969481</v>
      </c>
      <c r="K111" s="32">
        <f t="shared" si="37"/>
        <v>1.3291037584323804</v>
      </c>
      <c r="L111" s="341">
        <v>28699</v>
      </c>
      <c r="M111" s="341">
        <v>27144</v>
      </c>
      <c r="N111" s="341">
        <v>26560</v>
      </c>
      <c r="O111" s="341">
        <v>25427</v>
      </c>
      <c r="P111" s="341">
        <v>24904</v>
      </c>
    </row>
    <row r="112" spans="1:16" ht="12.75">
      <c r="A112" s="46" t="str">
        <f>Extra!F16</f>
        <v>Unknown</v>
      </c>
      <c r="B112" s="49">
        <v>0</v>
      </c>
      <c r="C112" s="49">
        <v>2</v>
      </c>
      <c r="D112" s="49">
        <v>1</v>
      </c>
      <c r="E112" s="49">
        <v>1</v>
      </c>
      <c r="F112" s="50">
        <v>0</v>
      </c>
      <c r="G112" s="47" t="s">
        <v>81</v>
      </c>
      <c r="H112" s="47" t="s">
        <v>81</v>
      </c>
      <c r="I112" s="47" t="s">
        <v>81</v>
      </c>
      <c r="J112" s="47" t="s">
        <v>81</v>
      </c>
      <c r="K112" s="41" t="s">
        <v>81</v>
      </c>
      <c r="L112" s="342">
        <v>33</v>
      </c>
      <c r="M112" s="342">
        <v>34</v>
      </c>
      <c r="N112" s="342">
        <v>14</v>
      </c>
      <c r="O112" s="342">
        <v>26</v>
      </c>
      <c r="P112" s="342">
        <v>30</v>
      </c>
    </row>
    <row r="113" spans="1:16">
      <c r="A113" s="22" t="str">
        <f>Extra!F17</f>
        <v>Deprivation quintile</v>
      </c>
      <c r="B113" s="30"/>
      <c r="C113" s="30"/>
      <c r="D113" s="30"/>
      <c r="E113" s="30"/>
      <c r="F113" s="22"/>
      <c r="G113" s="22"/>
      <c r="H113" s="22"/>
      <c r="I113" s="22"/>
      <c r="J113" s="22"/>
      <c r="K113" s="22"/>
      <c r="L113" s="229"/>
      <c r="M113" s="229"/>
      <c r="N113" s="229"/>
      <c r="O113" s="229"/>
      <c r="P113" s="229"/>
    </row>
    <row r="114" spans="1:16">
      <c r="A114" s="23" t="str">
        <f>Extra!F18</f>
        <v>1 (least deprived)</v>
      </c>
      <c r="B114" s="49">
        <v>101</v>
      </c>
      <c r="C114" s="49">
        <v>104</v>
      </c>
      <c r="D114" s="49">
        <v>113</v>
      </c>
      <c r="E114" s="49">
        <v>109</v>
      </c>
      <c r="F114" s="50">
        <v>116</v>
      </c>
      <c r="G114" s="26">
        <f t="shared" ref="G114:G118" si="43">B114/L114*100</f>
        <v>1.2725211036915711</v>
      </c>
      <c r="H114" s="27">
        <f t="shared" ref="H114:H118" si="44">C114/M114*100</f>
        <v>1.3644712673838888</v>
      </c>
      <c r="I114" s="27">
        <f t="shared" ref="I114:I118" si="45">D114/N114*100</f>
        <v>1.4411427113888535</v>
      </c>
      <c r="J114" s="27">
        <f t="shared" ref="J114:J118" si="46">E114/O114*100</f>
        <v>1.4803748472090181</v>
      </c>
      <c r="K114" s="32">
        <f t="shared" ref="K114:K118" si="47">F114/P114*100</f>
        <v>1.5181258997513416</v>
      </c>
      <c r="L114" s="341">
        <v>7937</v>
      </c>
      <c r="M114" s="341">
        <v>7622</v>
      </c>
      <c r="N114" s="341">
        <v>7841</v>
      </c>
      <c r="O114" s="341">
        <v>7363</v>
      </c>
      <c r="P114" s="341">
        <v>7641</v>
      </c>
    </row>
    <row r="115" spans="1:16">
      <c r="A115" s="23">
        <f>Extra!F19</f>
        <v>2</v>
      </c>
      <c r="B115" s="49">
        <v>145</v>
      </c>
      <c r="C115" s="49">
        <v>119</v>
      </c>
      <c r="D115" s="49">
        <v>129</v>
      </c>
      <c r="E115" s="49">
        <v>124</v>
      </c>
      <c r="F115" s="50">
        <v>111</v>
      </c>
      <c r="G115" s="26">
        <f t="shared" si="43"/>
        <v>1.6674333026678934</v>
      </c>
      <c r="H115" s="27">
        <f t="shared" si="44"/>
        <v>1.4031364225916756</v>
      </c>
      <c r="I115" s="27">
        <f t="shared" si="45"/>
        <v>1.4928827681981252</v>
      </c>
      <c r="J115" s="27">
        <f t="shared" si="46"/>
        <v>1.4807738237401482</v>
      </c>
      <c r="K115" s="32">
        <f t="shared" si="47"/>
        <v>1.3502007055102785</v>
      </c>
      <c r="L115" s="341">
        <v>8696</v>
      </c>
      <c r="M115" s="341">
        <v>8481</v>
      </c>
      <c r="N115" s="341">
        <v>8641</v>
      </c>
      <c r="O115" s="341">
        <v>8374</v>
      </c>
      <c r="P115" s="341">
        <v>8221</v>
      </c>
    </row>
    <row r="116" spans="1:16">
      <c r="A116" s="23">
        <f>Extra!F20</f>
        <v>3</v>
      </c>
      <c r="B116" s="49">
        <v>168</v>
      </c>
      <c r="C116" s="49">
        <v>180</v>
      </c>
      <c r="D116" s="49">
        <v>168</v>
      </c>
      <c r="E116" s="49">
        <v>197</v>
      </c>
      <c r="F116" s="50">
        <v>163</v>
      </c>
      <c r="G116" s="26">
        <f t="shared" si="43"/>
        <v>1.6374269005847955</v>
      </c>
      <c r="H116" s="27">
        <f t="shared" si="44"/>
        <v>1.8194683109269181</v>
      </c>
      <c r="I116" s="27">
        <f t="shared" si="45"/>
        <v>1.6803360672134429</v>
      </c>
      <c r="J116" s="27">
        <f t="shared" si="46"/>
        <v>2.0977531679267383</v>
      </c>
      <c r="K116" s="32">
        <f t="shared" si="47"/>
        <v>1.734411576931262</v>
      </c>
      <c r="L116" s="341">
        <v>10260</v>
      </c>
      <c r="M116" s="341">
        <v>9893</v>
      </c>
      <c r="N116" s="341">
        <v>9998</v>
      </c>
      <c r="O116" s="341">
        <v>9391</v>
      </c>
      <c r="P116" s="341">
        <v>9398</v>
      </c>
    </row>
    <row r="117" spans="1:16">
      <c r="A117" s="23">
        <f>Extra!F21</f>
        <v>4</v>
      </c>
      <c r="B117" s="49">
        <v>265</v>
      </c>
      <c r="C117" s="49">
        <v>219</v>
      </c>
      <c r="D117" s="49">
        <v>240</v>
      </c>
      <c r="E117" s="49">
        <v>249</v>
      </c>
      <c r="F117" s="50">
        <v>248</v>
      </c>
      <c r="G117" s="26">
        <f t="shared" si="43"/>
        <v>2.1130691332429632</v>
      </c>
      <c r="H117" s="27">
        <f t="shared" si="44"/>
        <v>1.8072289156626504</v>
      </c>
      <c r="I117" s="27">
        <f t="shared" si="45"/>
        <v>1.9733596447952639</v>
      </c>
      <c r="J117" s="27">
        <f t="shared" si="46"/>
        <v>2.0750000000000002</v>
      </c>
      <c r="K117" s="32">
        <f t="shared" si="47"/>
        <v>2.1045485403937541</v>
      </c>
      <c r="L117" s="341">
        <v>12541</v>
      </c>
      <c r="M117" s="341">
        <v>12118</v>
      </c>
      <c r="N117" s="341">
        <v>12162</v>
      </c>
      <c r="O117" s="341">
        <v>12000</v>
      </c>
      <c r="P117" s="341">
        <v>11784</v>
      </c>
    </row>
    <row r="118" spans="1:16">
      <c r="A118" s="33" t="str">
        <f>Extra!F22</f>
        <v>5 (most deprived)</v>
      </c>
      <c r="B118" s="49">
        <v>382</v>
      </c>
      <c r="C118" s="49">
        <v>366</v>
      </c>
      <c r="D118" s="49">
        <v>398</v>
      </c>
      <c r="E118" s="49">
        <v>356</v>
      </c>
      <c r="F118" s="50">
        <v>346</v>
      </c>
      <c r="G118" s="26">
        <f t="shared" si="43"/>
        <v>2.1756464289782436</v>
      </c>
      <c r="H118" s="27">
        <f t="shared" si="44"/>
        <v>2.186641175767714</v>
      </c>
      <c r="I118" s="27">
        <f t="shared" si="45"/>
        <v>2.3745599904540304</v>
      </c>
      <c r="J118" s="27">
        <f t="shared" si="46"/>
        <v>2.3275580254985289</v>
      </c>
      <c r="K118" s="32">
        <f t="shared" si="47"/>
        <v>2.2577487765089721</v>
      </c>
      <c r="L118" s="341">
        <v>17558</v>
      </c>
      <c r="M118" s="341">
        <v>16738</v>
      </c>
      <c r="N118" s="341">
        <v>16761</v>
      </c>
      <c r="O118" s="341">
        <v>15295</v>
      </c>
      <c r="P118" s="341">
        <v>15325</v>
      </c>
    </row>
    <row r="119" spans="1:16" ht="12.75">
      <c r="A119" s="28" t="str">
        <f>Extra!F23</f>
        <v>Unknown</v>
      </c>
      <c r="B119" s="49">
        <v>0</v>
      </c>
      <c r="C119" s="49">
        <v>3</v>
      </c>
      <c r="D119" s="49">
        <v>2</v>
      </c>
      <c r="E119" s="49">
        <v>1</v>
      </c>
      <c r="F119" s="50">
        <v>4</v>
      </c>
      <c r="G119" s="47" t="s">
        <v>81</v>
      </c>
      <c r="H119" s="47" t="s">
        <v>81</v>
      </c>
      <c r="I119" s="47" t="s">
        <v>81</v>
      </c>
      <c r="J119" s="47" t="s">
        <v>81</v>
      </c>
      <c r="K119" s="41" t="s">
        <v>81</v>
      </c>
      <c r="L119" s="342">
        <v>45</v>
      </c>
      <c r="M119" s="342">
        <v>44</v>
      </c>
      <c r="N119" s="342">
        <v>70</v>
      </c>
      <c r="O119" s="342">
        <v>122</v>
      </c>
      <c r="P119" s="342">
        <v>154</v>
      </c>
    </row>
    <row r="120" spans="1:16">
      <c r="A120" s="22" t="str">
        <f>Extra!F24</f>
        <v>DHB of residence</v>
      </c>
      <c r="B120" s="30"/>
      <c r="C120" s="30"/>
      <c r="D120" s="30"/>
      <c r="E120" s="30"/>
      <c r="F120" s="22"/>
      <c r="G120" s="22"/>
      <c r="H120" s="22"/>
      <c r="I120" s="22"/>
      <c r="J120" s="22"/>
      <c r="K120" s="22"/>
      <c r="L120" s="229"/>
      <c r="M120" s="229"/>
      <c r="N120" s="229"/>
      <c r="O120" s="229"/>
      <c r="P120" s="229"/>
    </row>
    <row r="121" spans="1:16">
      <c r="A121" s="49" t="str">
        <f>Extra!F25</f>
        <v>Northland</v>
      </c>
      <c r="B121" s="49">
        <v>54</v>
      </c>
      <c r="C121" s="49">
        <v>42</v>
      </c>
      <c r="D121" s="49">
        <v>46</v>
      </c>
      <c r="E121" s="49">
        <v>50</v>
      </c>
      <c r="F121" s="50">
        <v>35</v>
      </c>
      <c r="G121" s="26">
        <f t="shared" ref="G121:G140" si="48">B121/L121*100</f>
        <v>2.5592417061611377</v>
      </c>
      <c r="H121" s="27">
        <f t="shared" ref="H121:H140" si="49">C121/M121*100</f>
        <v>2.1169354838709675</v>
      </c>
      <c r="I121" s="27">
        <f t="shared" ref="I121:I140" si="50">D121/N121*100</f>
        <v>2.3493360572012256</v>
      </c>
      <c r="J121" s="27">
        <f t="shared" ref="J121:J140" si="51">E121/O121*100</f>
        <v>2.7277686852154934</v>
      </c>
      <c r="K121" s="32">
        <f t="shared" ref="K121:K140" si="52">F121/P121*100</f>
        <v>1.953125</v>
      </c>
      <c r="L121" s="341">
        <v>2110</v>
      </c>
      <c r="M121" s="341">
        <v>1984</v>
      </c>
      <c r="N121" s="341">
        <v>1958</v>
      </c>
      <c r="O121" s="341">
        <v>1833</v>
      </c>
      <c r="P121" s="341">
        <v>1792</v>
      </c>
    </row>
    <row r="122" spans="1:16">
      <c r="A122" s="49" t="str">
        <f>Extra!F26</f>
        <v>Waitemata</v>
      </c>
      <c r="B122" s="49">
        <v>134</v>
      </c>
      <c r="C122" s="49">
        <v>96</v>
      </c>
      <c r="D122" s="49">
        <v>112</v>
      </c>
      <c r="E122" s="49">
        <v>145</v>
      </c>
      <c r="F122" s="50">
        <v>130</v>
      </c>
      <c r="G122" s="26">
        <f t="shared" si="48"/>
        <v>1.8647369885889231</v>
      </c>
      <c r="H122" s="27">
        <f t="shared" si="49"/>
        <v>1.3452914798206279</v>
      </c>
      <c r="I122" s="27">
        <f t="shared" si="50"/>
        <v>1.5429122468659595</v>
      </c>
      <c r="J122" s="27">
        <f t="shared" si="51"/>
        <v>2.0702455739577386</v>
      </c>
      <c r="K122" s="32">
        <f t="shared" si="52"/>
        <v>1.824817518248175</v>
      </c>
      <c r="L122" s="341">
        <v>7186</v>
      </c>
      <c r="M122" s="341">
        <v>7136</v>
      </c>
      <c r="N122" s="341">
        <v>7259</v>
      </c>
      <c r="O122" s="341">
        <v>7004</v>
      </c>
      <c r="P122" s="341">
        <v>7124</v>
      </c>
    </row>
    <row r="123" spans="1:16">
      <c r="A123" s="49" t="str">
        <f>Extra!F27</f>
        <v>Auckland</v>
      </c>
      <c r="B123" s="49">
        <v>114</v>
      </c>
      <c r="C123" s="49">
        <v>134</v>
      </c>
      <c r="D123" s="49">
        <v>129</v>
      </c>
      <c r="E123" s="49">
        <v>107</v>
      </c>
      <c r="F123" s="50">
        <v>143</v>
      </c>
      <c r="G123" s="26">
        <f t="shared" si="48"/>
        <v>1.8390062913373126</v>
      </c>
      <c r="H123" s="27">
        <f t="shared" si="49"/>
        <v>2.217441668045673</v>
      </c>
      <c r="I123" s="27">
        <f t="shared" si="50"/>
        <v>2.0999511639264203</v>
      </c>
      <c r="J123" s="27">
        <f t="shared" si="51"/>
        <v>1.8634622082897945</v>
      </c>
      <c r="K123" s="32">
        <f t="shared" si="52"/>
        <v>2.465092225478366</v>
      </c>
      <c r="L123" s="341">
        <v>6199</v>
      </c>
      <c r="M123" s="341">
        <v>6043</v>
      </c>
      <c r="N123" s="341">
        <v>6143</v>
      </c>
      <c r="O123" s="341">
        <v>5742</v>
      </c>
      <c r="P123" s="341">
        <v>5801</v>
      </c>
    </row>
    <row r="124" spans="1:16">
      <c r="A124" s="49" t="str">
        <f>Extra!F28</f>
        <v>Counties Manukau</v>
      </c>
      <c r="B124" s="49">
        <v>175</v>
      </c>
      <c r="C124" s="49">
        <v>152</v>
      </c>
      <c r="D124" s="49">
        <v>162</v>
      </c>
      <c r="E124" s="49">
        <v>159</v>
      </c>
      <c r="F124" s="50">
        <v>149</v>
      </c>
      <c r="G124" s="26">
        <f t="shared" si="48"/>
        <v>2.1639668603932236</v>
      </c>
      <c r="H124" s="27">
        <f t="shared" si="49"/>
        <v>1.8988132417239227</v>
      </c>
      <c r="I124" s="27">
        <f t="shared" si="50"/>
        <v>2.0144242725690127</v>
      </c>
      <c r="J124" s="27">
        <f t="shared" si="51"/>
        <v>2.1222637479978643</v>
      </c>
      <c r="K124" s="32">
        <f t="shared" si="52"/>
        <v>1.9701176781700382</v>
      </c>
      <c r="L124" s="341">
        <v>8087</v>
      </c>
      <c r="M124" s="341">
        <v>8005</v>
      </c>
      <c r="N124" s="341">
        <v>8042</v>
      </c>
      <c r="O124" s="341">
        <v>7492</v>
      </c>
      <c r="P124" s="341">
        <v>7563</v>
      </c>
    </row>
    <row r="125" spans="1:16">
      <c r="A125" s="49" t="str">
        <f>Extra!F29</f>
        <v>Waikato</v>
      </c>
      <c r="B125" s="49">
        <v>88</v>
      </c>
      <c r="C125" s="49">
        <v>84</v>
      </c>
      <c r="D125" s="49">
        <v>119</v>
      </c>
      <c r="E125" s="49">
        <v>104</v>
      </c>
      <c r="F125" s="50">
        <v>73</v>
      </c>
      <c r="G125" s="26">
        <f t="shared" si="48"/>
        <v>1.8106995884773662</v>
      </c>
      <c r="H125" s="27">
        <f t="shared" si="49"/>
        <v>1.7983301220295438</v>
      </c>
      <c r="I125" s="27">
        <f t="shared" si="50"/>
        <v>2.4637681159420293</v>
      </c>
      <c r="J125" s="27">
        <f t="shared" si="51"/>
        <v>2.3080337328007099</v>
      </c>
      <c r="K125" s="32">
        <f t="shared" si="52"/>
        <v>1.5828274067649613</v>
      </c>
      <c r="L125" s="341">
        <v>4860</v>
      </c>
      <c r="M125" s="341">
        <v>4671</v>
      </c>
      <c r="N125" s="341">
        <v>4830</v>
      </c>
      <c r="O125" s="341">
        <v>4506</v>
      </c>
      <c r="P125" s="341">
        <v>4612</v>
      </c>
    </row>
    <row r="126" spans="1:16">
      <c r="A126" s="49" t="str">
        <f>Extra!F30</f>
        <v>Lakes</v>
      </c>
      <c r="B126" s="49">
        <v>33</v>
      </c>
      <c r="C126" s="49">
        <v>31</v>
      </c>
      <c r="D126" s="49">
        <v>44</v>
      </c>
      <c r="E126" s="49">
        <v>35</v>
      </c>
      <c r="F126" s="50">
        <v>34</v>
      </c>
      <c r="G126" s="26">
        <f t="shared" si="48"/>
        <v>2.2540983606557377</v>
      </c>
      <c r="H126" s="27">
        <f t="shared" si="49"/>
        <v>2.1830985915492955</v>
      </c>
      <c r="I126" s="27">
        <f t="shared" si="50"/>
        <v>3.1837916063675831</v>
      </c>
      <c r="J126" s="27">
        <f t="shared" si="51"/>
        <v>2.7537372147915029</v>
      </c>
      <c r="K126" s="32">
        <f t="shared" si="52"/>
        <v>2.741935483870968</v>
      </c>
      <c r="L126" s="341">
        <v>1464</v>
      </c>
      <c r="M126" s="341">
        <v>1420</v>
      </c>
      <c r="N126" s="341">
        <v>1382</v>
      </c>
      <c r="O126" s="341">
        <v>1271</v>
      </c>
      <c r="P126" s="341">
        <v>1240</v>
      </c>
    </row>
    <row r="127" spans="1:16">
      <c r="A127" s="49" t="str">
        <f>Extra!F31</f>
        <v>Bay of Plenty</v>
      </c>
      <c r="B127" s="49">
        <v>54</v>
      </c>
      <c r="C127" s="49">
        <v>54</v>
      </c>
      <c r="D127" s="49">
        <v>56</v>
      </c>
      <c r="E127" s="49">
        <v>46</v>
      </c>
      <c r="F127" s="50">
        <v>39</v>
      </c>
      <c r="G127" s="26">
        <f t="shared" si="48"/>
        <v>2.0555767034640273</v>
      </c>
      <c r="H127" s="27">
        <f t="shared" si="49"/>
        <v>2.1539688871160747</v>
      </c>
      <c r="I127" s="27">
        <f t="shared" si="50"/>
        <v>2.1464162514373322</v>
      </c>
      <c r="J127" s="27">
        <f t="shared" si="51"/>
        <v>1.9039735099337749</v>
      </c>
      <c r="K127" s="32">
        <f t="shared" si="52"/>
        <v>1.616915422885572</v>
      </c>
      <c r="L127" s="341">
        <v>2627</v>
      </c>
      <c r="M127" s="341">
        <v>2507</v>
      </c>
      <c r="N127" s="341">
        <v>2609</v>
      </c>
      <c r="O127" s="341">
        <v>2416</v>
      </c>
      <c r="P127" s="341">
        <v>2412</v>
      </c>
    </row>
    <row r="128" spans="1:16">
      <c r="A128" s="49" t="str">
        <f>Extra!F32</f>
        <v>Tairawhiti</v>
      </c>
      <c r="B128" s="49">
        <v>19</v>
      </c>
      <c r="C128" s="49">
        <v>26</v>
      </c>
      <c r="D128" s="49">
        <v>14</v>
      </c>
      <c r="E128" s="49">
        <v>18</v>
      </c>
      <c r="F128" s="50">
        <v>16</v>
      </c>
      <c r="G128" s="26">
        <f t="shared" si="48"/>
        <v>2.8700906344410875</v>
      </c>
      <c r="H128" s="27">
        <f t="shared" si="49"/>
        <v>4.0625</v>
      </c>
      <c r="I128" s="27">
        <f t="shared" si="50"/>
        <v>2.1840873634945397</v>
      </c>
      <c r="J128" s="27">
        <f t="shared" si="51"/>
        <v>3.0405405405405408</v>
      </c>
      <c r="K128" s="32">
        <f t="shared" si="52"/>
        <v>2.6533996683250414</v>
      </c>
      <c r="L128" s="341">
        <v>662</v>
      </c>
      <c r="M128" s="341">
        <v>640</v>
      </c>
      <c r="N128" s="341">
        <v>641</v>
      </c>
      <c r="O128" s="341">
        <v>592</v>
      </c>
      <c r="P128" s="341">
        <v>603</v>
      </c>
    </row>
    <row r="129" spans="1:16">
      <c r="A129" s="49" t="str">
        <f>Extra!F33</f>
        <v>Hawke's Bay</v>
      </c>
      <c r="B129" s="49">
        <v>45</v>
      </c>
      <c r="C129" s="49">
        <v>43</v>
      </c>
      <c r="D129" s="49">
        <v>49</v>
      </c>
      <c r="E129" s="49">
        <v>49</v>
      </c>
      <c r="F129" s="50">
        <v>49</v>
      </c>
      <c r="G129" s="26">
        <f t="shared" si="48"/>
        <v>2.160345655304849</v>
      </c>
      <c r="H129" s="27">
        <f t="shared" si="49"/>
        <v>2.2039979497693492</v>
      </c>
      <c r="I129" s="27">
        <f t="shared" si="50"/>
        <v>2.5012761613067891</v>
      </c>
      <c r="J129" s="27">
        <f t="shared" si="51"/>
        <v>2.6429341963322543</v>
      </c>
      <c r="K129" s="32">
        <f t="shared" si="52"/>
        <v>2.6982378854625551</v>
      </c>
      <c r="L129" s="341">
        <v>2083</v>
      </c>
      <c r="M129" s="341">
        <v>1951</v>
      </c>
      <c r="N129" s="341">
        <v>1959</v>
      </c>
      <c r="O129" s="341">
        <v>1854</v>
      </c>
      <c r="P129" s="341">
        <v>1816</v>
      </c>
    </row>
    <row r="130" spans="1:16">
      <c r="A130" s="49" t="str">
        <f>Extra!F34</f>
        <v>Taranaki</v>
      </c>
      <c r="B130" s="49">
        <v>20</v>
      </c>
      <c r="C130" s="49">
        <v>28</v>
      </c>
      <c r="D130" s="49">
        <v>22</v>
      </c>
      <c r="E130" s="49">
        <v>23</v>
      </c>
      <c r="F130" s="50">
        <v>26</v>
      </c>
      <c r="G130" s="26">
        <f t="shared" si="48"/>
        <v>1.4771048744460855</v>
      </c>
      <c r="H130" s="27">
        <f t="shared" si="49"/>
        <v>2.0725388601036272</v>
      </c>
      <c r="I130" s="27">
        <f t="shared" si="50"/>
        <v>1.6081871345029239</v>
      </c>
      <c r="J130" s="27">
        <f t="shared" si="51"/>
        <v>1.7450682852807284</v>
      </c>
      <c r="K130" s="32">
        <f t="shared" si="52"/>
        <v>1.9563581640331076</v>
      </c>
      <c r="L130" s="341">
        <v>1354</v>
      </c>
      <c r="M130" s="341">
        <v>1351</v>
      </c>
      <c r="N130" s="341">
        <v>1368</v>
      </c>
      <c r="O130" s="341">
        <v>1318</v>
      </c>
      <c r="P130" s="341">
        <v>1329</v>
      </c>
    </row>
    <row r="131" spans="1:16">
      <c r="A131" s="49" t="str">
        <f>Extra!F35</f>
        <v>MidCentral</v>
      </c>
      <c r="B131" s="49">
        <v>32</v>
      </c>
      <c r="C131" s="49">
        <v>35</v>
      </c>
      <c r="D131" s="49">
        <v>27</v>
      </c>
      <c r="E131" s="49">
        <v>31</v>
      </c>
      <c r="F131" s="50">
        <v>25</v>
      </c>
      <c r="G131" s="26">
        <f t="shared" si="48"/>
        <v>1.5259895088221267</v>
      </c>
      <c r="H131" s="27">
        <f t="shared" si="49"/>
        <v>1.7031630170316301</v>
      </c>
      <c r="I131" s="27">
        <f t="shared" si="50"/>
        <v>1.4210526315789473</v>
      </c>
      <c r="J131" s="27">
        <f t="shared" si="51"/>
        <v>1.650692225772098</v>
      </c>
      <c r="K131" s="32">
        <f t="shared" si="52"/>
        <v>1.3804527885146327</v>
      </c>
      <c r="L131" s="341">
        <v>2097</v>
      </c>
      <c r="M131" s="341">
        <v>2055</v>
      </c>
      <c r="N131" s="341">
        <v>1900</v>
      </c>
      <c r="O131" s="341">
        <v>1878</v>
      </c>
      <c r="P131" s="341">
        <v>1811</v>
      </c>
    </row>
    <row r="132" spans="1:16">
      <c r="A132" s="49" t="str">
        <f>Extra!F36</f>
        <v>Whanganui</v>
      </c>
      <c r="B132" s="49">
        <v>19</v>
      </c>
      <c r="C132" s="49">
        <v>12</v>
      </c>
      <c r="D132" s="49">
        <v>16</v>
      </c>
      <c r="E132" s="49">
        <v>15</v>
      </c>
      <c r="F132" s="50">
        <v>11</v>
      </c>
      <c r="G132" s="26">
        <f t="shared" si="48"/>
        <v>2.445302445302445</v>
      </c>
      <c r="H132" s="27">
        <f t="shared" si="49"/>
        <v>1.602136181575434</v>
      </c>
      <c r="I132" s="27">
        <f t="shared" si="50"/>
        <v>2.1080368906455864</v>
      </c>
      <c r="J132" s="27">
        <f t="shared" si="51"/>
        <v>1.9946808510638299</v>
      </c>
      <c r="K132" s="32">
        <f t="shared" si="52"/>
        <v>1.4965986394557822</v>
      </c>
      <c r="L132" s="341">
        <v>777</v>
      </c>
      <c r="M132" s="341">
        <v>749</v>
      </c>
      <c r="N132" s="341">
        <v>759</v>
      </c>
      <c r="O132" s="341">
        <v>752</v>
      </c>
      <c r="P132" s="341">
        <v>735</v>
      </c>
    </row>
    <row r="133" spans="1:16">
      <c r="A133" s="49" t="str">
        <f>Extra!F37</f>
        <v>Capital &amp; Coast</v>
      </c>
      <c r="B133" s="49">
        <v>55</v>
      </c>
      <c r="C133" s="49">
        <v>58</v>
      </c>
      <c r="D133" s="49">
        <v>61</v>
      </c>
      <c r="E133" s="49">
        <v>59</v>
      </c>
      <c r="F133" s="50">
        <v>53</v>
      </c>
      <c r="G133" s="26">
        <f t="shared" si="48"/>
        <v>1.5763829177414732</v>
      </c>
      <c r="H133" s="27">
        <f t="shared" si="49"/>
        <v>1.7124298789489223</v>
      </c>
      <c r="I133" s="27">
        <f t="shared" si="50"/>
        <v>1.7711962833914054</v>
      </c>
      <c r="J133" s="27">
        <f t="shared" si="51"/>
        <v>1.8249304051964121</v>
      </c>
      <c r="K133" s="32">
        <f t="shared" si="52"/>
        <v>1.6546987199500467</v>
      </c>
      <c r="L133" s="341">
        <v>3489</v>
      </c>
      <c r="M133" s="341">
        <v>3387</v>
      </c>
      <c r="N133" s="341">
        <v>3444</v>
      </c>
      <c r="O133" s="341">
        <v>3233</v>
      </c>
      <c r="P133" s="341">
        <v>3203</v>
      </c>
    </row>
    <row r="134" spans="1:16">
      <c r="A134" s="49" t="str">
        <f>Extra!F38</f>
        <v>Hutt Valley</v>
      </c>
      <c r="B134" s="49">
        <v>35</v>
      </c>
      <c r="C134" s="49">
        <v>33</v>
      </c>
      <c r="D134" s="49">
        <v>28</v>
      </c>
      <c r="E134" s="49">
        <v>32</v>
      </c>
      <c r="F134" s="50">
        <v>33</v>
      </c>
      <c r="G134" s="26">
        <f t="shared" si="48"/>
        <v>1.7811704834605597</v>
      </c>
      <c r="H134" s="27">
        <f t="shared" si="49"/>
        <v>1.8013100436681224</v>
      </c>
      <c r="I134" s="27">
        <f t="shared" si="50"/>
        <v>1.5167930660888407</v>
      </c>
      <c r="J134" s="27">
        <f t="shared" si="51"/>
        <v>1.8912529550827424</v>
      </c>
      <c r="K134" s="32">
        <f t="shared" si="52"/>
        <v>1.984365604329525</v>
      </c>
      <c r="L134" s="341">
        <v>1965</v>
      </c>
      <c r="M134" s="341">
        <v>1832</v>
      </c>
      <c r="N134" s="341">
        <v>1846</v>
      </c>
      <c r="O134" s="341">
        <v>1692</v>
      </c>
      <c r="P134" s="341">
        <v>1663</v>
      </c>
    </row>
    <row r="135" spans="1:16">
      <c r="A135" s="49" t="str">
        <f>Extra!F39</f>
        <v>Wairarapa</v>
      </c>
      <c r="B135" s="49">
        <v>14</v>
      </c>
      <c r="C135" s="49">
        <v>8</v>
      </c>
      <c r="D135" s="49">
        <v>9</v>
      </c>
      <c r="E135" s="49">
        <v>4</v>
      </c>
      <c r="F135" s="50">
        <v>4</v>
      </c>
      <c r="G135" s="26">
        <f t="shared" si="48"/>
        <v>2.880658436213992</v>
      </c>
      <c r="H135" s="27">
        <f t="shared" si="49"/>
        <v>1.6842105263157894</v>
      </c>
      <c r="I135" s="27">
        <f t="shared" si="50"/>
        <v>1.9522776572668112</v>
      </c>
      <c r="J135" s="27">
        <f t="shared" si="51"/>
        <v>0.95238095238095244</v>
      </c>
      <c r="K135" s="32">
        <f t="shared" si="52"/>
        <v>1.0416666666666665</v>
      </c>
      <c r="L135" s="341">
        <v>486</v>
      </c>
      <c r="M135" s="341">
        <v>475</v>
      </c>
      <c r="N135" s="341">
        <v>461</v>
      </c>
      <c r="O135" s="341">
        <v>420</v>
      </c>
      <c r="P135" s="341">
        <v>384</v>
      </c>
    </row>
    <row r="136" spans="1:16">
      <c r="A136" s="49" t="str">
        <f>Extra!F40</f>
        <v>Nelson Marlborough</v>
      </c>
      <c r="B136" s="49">
        <v>26</v>
      </c>
      <c r="C136" s="49">
        <v>20</v>
      </c>
      <c r="D136" s="49">
        <v>28</v>
      </c>
      <c r="E136" s="49">
        <v>20</v>
      </c>
      <c r="F136" s="50">
        <v>23</v>
      </c>
      <c r="G136" s="26">
        <f t="shared" si="48"/>
        <v>1.7082785808147174</v>
      </c>
      <c r="H136" s="27">
        <f t="shared" si="49"/>
        <v>1.3812154696132597</v>
      </c>
      <c r="I136" s="27">
        <f t="shared" si="50"/>
        <v>2.074074074074074</v>
      </c>
      <c r="J136" s="27">
        <f t="shared" si="51"/>
        <v>1.4492753623188406</v>
      </c>
      <c r="K136" s="32">
        <f t="shared" si="52"/>
        <v>1.8370607028753994</v>
      </c>
      <c r="L136" s="341">
        <v>1522</v>
      </c>
      <c r="M136" s="341">
        <v>1448</v>
      </c>
      <c r="N136" s="341">
        <v>1350</v>
      </c>
      <c r="O136" s="341">
        <v>1380</v>
      </c>
      <c r="P136" s="341">
        <v>1252</v>
      </c>
    </row>
    <row r="137" spans="1:16">
      <c r="A137" s="49" t="str">
        <f>Extra!F41</f>
        <v>West Coast</v>
      </c>
      <c r="B137" s="49">
        <v>1</v>
      </c>
      <c r="C137" s="49">
        <v>3</v>
      </c>
      <c r="D137" s="49">
        <v>4</v>
      </c>
      <c r="E137" s="49">
        <v>4</v>
      </c>
      <c r="F137" s="50">
        <v>4</v>
      </c>
      <c r="G137" s="26">
        <f t="shared" si="48"/>
        <v>0.31347962382445138</v>
      </c>
      <c r="H137" s="27">
        <f t="shared" si="49"/>
        <v>0.92307692307692313</v>
      </c>
      <c r="I137" s="27">
        <f t="shared" si="50"/>
        <v>1.2269938650306749</v>
      </c>
      <c r="J137" s="27">
        <f t="shared" si="51"/>
        <v>1.3029315960912053</v>
      </c>
      <c r="K137" s="32">
        <f t="shared" si="52"/>
        <v>1.3513513513513513</v>
      </c>
      <c r="L137" s="341">
        <v>319</v>
      </c>
      <c r="M137" s="341">
        <v>325</v>
      </c>
      <c r="N137" s="341">
        <v>326</v>
      </c>
      <c r="O137" s="341">
        <v>307</v>
      </c>
      <c r="P137" s="341">
        <v>296</v>
      </c>
    </row>
    <row r="138" spans="1:16">
      <c r="A138" s="49" t="str">
        <f>Extra!F42</f>
        <v>Canterbury</v>
      </c>
      <c r="B138" s="49">
        <v>78</v>
      </c>
      <c r="C138" s="49">
        <v>63</v>
      </c>
      <c r="D138" s="49">
        <v>67</v>
      </c>
      <c r="E138" s="49">
        <v>72</v>
      </c>
      <c r="F138" s="50">
        <v>79</v>
      </c>
      <c r="G138" s="26">
        <f t="shared" si="48"/>
        <v>1.3142375737152485</v>
      </c>
      <c r="H138" s="27">
        <f t="shared" si="49"/>
        <v>1.224727838258165</v>
      </c>
      <c r="I138" s="27">
        <f t="shared" si="50"/>
        <v>1.2575075075075075</v>
      </c>
      <c r="J138" s="27">
        <f t="shared" si="51"/>
        <v>1.3977868375072802</v>
      </c>
      <c r="K138" s="32">
        <f t="shared" si="52"/>
        <v>1.4914102322069096</v>
      </c>
      <c r="L138" s="341">
        <v>5935</v>
      </c>
      <c r="M138" s="341">
        <v>5144</v>
      </c>
      <c r="N138" s="341">
        <v>5328</v>
      </c>
      <c r="O138" s="341">
        <v>5151</v>
      </c>
      <c r="P138" s="341">
        <v>5297</v>
      </c>
    </row>
    <row r="139" spans="1:16">
      <c r="A139" s="49" t="str">
        <f>Extra!F43</f>
        <v>South Canterbury</v>
      </c>
      <c r="B139" s="49">
        <v>9</v>
      </c>
      <c r="C139" s="49">
        <v>18</v>
      </c>
      <c r="D139" s="49">
        <v>4</v>
      </c>
      <c r="E139" s="49">
        <v>7</v>
      </c>
      <c r="F139" s="50">
        <v>3</v>
      </c>
      <c r="G139" s="26">
        <f t="shared" si="48"/>
        <v>1.5025041736227045</v>
      </c>
      <c r="H139" s="27">
        <f t="shared" si="49"/>
        <v>3.5225048923679059</v>
      </c>
      <c r="I139" s="27">
        <f t="shared" si="50"/>
        <v>0.66666666666666674</v>
      </c>
      <c r="J139" s="27">
        <f t="shared" si="51"/>
        <v>1.202749140893471</v>
      </c>
      <c r="K139" s="32">
        <f t="shared" si="52"/>
        <v>0.51020408163265307</v>
      </c>
      <c r="L139" s="341">
        <v>599</v>
      </c>
      <c r="M139" s="341">
        <v>511</v>
      </c>
      <c r="N139" s="341">
        <v>600</v>
      </c>
      <c r="O139" s="341">
        <v>582</v>
      </c>
      <c r="P139" s="341">
        <v>588</v>
      </c>
    </row>
    <row r="140" spans="1:16">
      <c r="A140" s="49" t="str">
        <f>Extra!F44</f>
        <v>Southern</v>
      </c>
      <c r="B140" s="49">
        <v>56</v>
      </c>
      <c r="C140" s="49">
        <v>49</v>
      </c>
      <c r="D140" s="49">
        <v>51</v>
      </c>
      <c r="E140" s="49">
        <v>55</v>
      </c>
      <c r="F140" s="50">
        <v>55</v>
      </c>
      <c r="G140" s="26">
        <f t="shared" si="48"/>
        <v>1.7576898932831135</v>
      </c>
      <c r="H140" s="27">
        <f t="shared" si="49"/>
        <v>1.516089108910891</v>
      </c>
      <c r="I140" s="27">
        <f t="shared" si="50"/>
        <v>1.5853279452906437</v>
      </c>
      <c r="J140" s="27">
        <f t="shared" si="51"/>
        <v>1.8181818181818181</v>
      </c>
      <c r="K140" s="32">
        <f t="shared" si="52"/>
        <v>1.921061823262312</v>
      </c>
      <c r="L140" s="341">
        <v>3186</v>
      </c>
      <c r="M140" s="341">
        <v>3232</v>
      </c>
      <c r="N140" s="341">
        <v>3217</v>
      </c>
      <c r="O140" s="341">
        <v>3025</v>
      </c>
      <c r="P140" s="341">
        <v>2863</v>
      </c>
    </row>
    <row r="141" spans="1:16" ht="12.75">
      <c r="A141" s="28" t="str">
        <f>Extra!F45</f>
        <v>Unknown</v>
      </c>
      <c r="B141" s="28">
        <v>0</v>
      </c>
      <c r="C141" s="28">
        <v>2</v>
      </c>
      <c r="D141" s="28">
        <v>2</v>
      </c>
      <c r="E141" s="28">
        <v>1</v>
      </c>
      <c r="F141" s="29">
        <v>4</v>
      </c>
      <c r="G141" s="47" t="s">
        <v>81</v>
      </c>
      <c r="H141" s="47" t="s">
        <v>81</v>
      </c>
      <c r="I141" s="47" t="s">
        <v>81</v>
      </c>
      <c r="J141" s="47" t="s">
        <v>81</v>
      </c>
      <c r="K141" s="41" t="s">
        <v>81</v>
      </c>
      <c r="L141" s="343">
        <v>30</v>
      </c>
      <c r="M141" s="343">
        <v>30</v>
      </c>
      <c r="N141" s="343">
        <v>51</v>
      </c>
      <c r="O141" s="343">
        <v>97</v>
      </c>
      <c r="P141" s="343">
        <v>139</v>
      </c>
    </row>
    <row r="142" spans="1:16">
      <c r="A142" s="35" t="s">
        <v>278</v>
      </c>
    </row>
    <row r="143" spans="1:16">
      <c r="A143" s="35" t="s">
        <v>279</v>
      </c>
    </row>
    <row r="144" spans="1:16">
      <c r="A144" s="35"/>
    </row>
    <row r="145" spans="1:1">
      <c r="A145" s="35"/>
    </row>
  </sheetData>
  <mergeCells count="11">
    <mergeCell ref="L94:P94"/>
    <mergeCell ref="B94:F94"/>
    <mergeCell ref="G94:K94"/>
    <mergeCell ref="A6:A7"/>
    <mergeCell ref="B6:K6"/>
    <mergeCell ref="L6:U6"/>
    <mergeCell ref="A41:A42"/>
    <mergeCell ref="B41:F41"/>
    <mergeCell ref="G41:K41"/>
    <mergeCell ref="L41:P41"/>
    <mergeCell ref="A94:A95"/>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2" fitToHeight="0" orientation="landscape" r:id="rId1"/>
  <headerFooter>
    <oddFooter>&amp;L&amp;8&amp;K01+021Report on Maternity, 2014: accompanying tables&amp;R&amp;8&amp;K01+021Page &amp;P of &amp;N</oddFooter>
  </headerFooter>
  <rowBreaks count="2" manualBreakCount="2">
    <brk id="38" max="22" man="1"/>
    <brk id="91" max="2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7"/>
  <sheetViews>
    <sheetView zoomScaleNormal="100" workbookViewId="0">
      <pane ySplit="3" topLeftCell="A4" activePane="bottomLeft" state="frozen"/>
      <selection activeCell="B31" sqref="B31"/>
      <selection pane="bottomLeft" activeCell="A3" sqref="A3"/>
    </sheetView>
  </sheetViews>
  <sheetFormatPr defaultRowHeight="12"/>
  <cols>
    <col min="1" max="1" width="16.28515625" style="73" customWidth="1"/>
    <col min="2" max="16384" width="9.140625" style="73"/>
  </cols>
  <sheetData>
    <row r="1" spans="1:11">
      <c r="A1" s="306" t="s">
        <v>24</v>
      </c>
      <c r="B1" s="150"/>
      <c r="C1" s="306" t="s">
        <v>34</v>
      </c>
      <c r="D1" s="150"/>
      <c r="E1" s="150"/>
    </row>
    <row r="2" spans="1:11" ht="10.5" customHeight="1"/>
    <row r="3" spans="1:11" ht="19.5">
      <c r="A3" s="20" t="s">
        <v>238</v>
      </c>
    </row>
    <row r="5" spans="1:11" s="40" customFormat="1" ht="15" customHeight="1">
      <c r="A5" s="91" t="str">
        <f>Contents!B57</f>
        <v>Table 48: Number and percentage of babies, by breastfeeding status at two weeks after birth, 2008–2014</v>
      </c>
    </row>
    <row r="6" spans="1:11">
      <c r="A6" s="521" t="s">
        <v>37</v>
      </c>
      <c r="B6" s="456" t="s">
        <v>33</v>
      </c>
      <c r="C6" s="456"/>
      <c r="D6" s="456"/>
      <c r="E6" s="456"/>
      <c r="F6" s="456"/>
      <c r="G6" s="457"/>
      <c r="H6" s="456" t="s">
        <v>289</v>
      </c>
      <c r="I6" s="456"/>
      <c r="J6" s="456"/>
      <c r="K6" s="456"/>
    </row>
    <row r="7" spans="1:11">
      <c r="A7" s="461"/>
      <c r="B7" s="125" t="s">
        <v>239</v>
      </c>
      <c r="C7" s="125" t="s">
        <v>240</v>
      </c>
      <c r="D7" s="125" t="s">
        <v>241</v>
      </c>
      <c r="E7" s="125" t="s">
        <v>242</v>
      </c>
      <c r="F7" s="125" t="s">
        <v>48</v>
      </c>
      <c r="G7" s="126" t="s">
        <v>41</v>
      </c>
      <c r="H7" s="125" t="str">
        <f>B7</f>
        <v>Exclusive</v>
      </c>
      <c r="I7" s="125" t="str">
        <f t="shared" ref="I7" si="0">C7</f>
        <v>Fully</v>
      </c>
      <c r="J7" s="125" t="str">
        <f t="shared" ref="J7" si="1">D7</f>
        <v>Partial</v>
      </c>
      <c r="K7" s="125" t="str">
        <f t="shared" ref="K7" si="2">E7</f>
        <v>Artificial</v>
      </c>
    </row>
    <row r="8" spans="1:11">
      <c r="A8" s="251">
        <f>Extra!M3</f>
        <v>2008</v>
      </c>
      <c r="B8" s="151">
        <v>32527</v>
      </c>
      <c r="C8" s="151">
        <v>5065</v>
      </c>
      <c r="D8" s="151">
        <v>5494</v>
      </c>
      <c r="E8" s="151">
        <v>4293</v>
      </c>
      <c r="F8" s="151">
        <v>9130</v>
      </c>
      <c r="G8" s="171">
        <v>56509</v>
      </c>
      <c r="H8" s="227">
        <f>B8/($G8-$F8)*100</f>
        <v>68.652778657211002</v>
      </c>
      <c r="I8" s="227">
        <f t="shared" ref="I8" si="3">C8/($G8-$F8)*100</f>
        <v>10.690390257286984</v>
      </c>
      <c r="J8" s="227">
        <f t="shared" ref="J8" si="4">D8/($G8-$F8)*100</f>
        <v>11.595854703560651</v>
      </c>
      <c r="K8" s="227">
        <f t="shared" ref="K8" si="5">E8/($G8-$F8)*100</f>
        <v>9.0609763819413658</v>
      </c>
    </row>
    <row r="9" spans="1:11">
      <c r="A9" s="251">
        <f>Extra!M4</f>
        <v>2009</v>
      </c>
      <c r="B9" s="151">
        <v>33548</v>
      </c>
      <c r="C9" s="151">
        <v>4674</v>
      </c>
      <c r="D9" s="151">
        <v>5716</v>
      </c>
      <c r="E9" s="151">
        <v>4207</v>
      </c>
      <c r="F9" s="151">
        <v>9317</v>
      </c>
      <c r="G9" s="171">
        <v>57462</v>
      </c>
      <c r="H9" s="227">
        <f t="shared" ref="H9:H14" si="6">B9/($G9-$F9)*100</f>
        <v>69.681171461210923</v>
      </c>
      <c r="I9" s="227">
        <f t="shared" ref="I9:I14" si="7">C9/($G9-$F9)*100</f>
        <v>9.7081732267109775</v>
      </c>
      <c r="J9" s="227">
        <f t="shared" ref="J9:J14" si="8">D9/($G9-$F9)*100</f>
        <v>11.87246858448437</v>
      </c>
      <c r="K9" s="227">
        <f t="shared" ref="K9:K14" si="9">E9/($G9-$F9)*100</f>
        <v>8.7381867275937282</v>
      </c>
    </row>
    <row r="10" spans="1:11">
      <c r="A10" s="251">
        <f>Extra!M5</f>
        <v>2010</v>
      </c>
      <c r="B10" s="151">
        <v>35691</v>
      </c>
      <c r="C10" s="151">
        <v>4846</v>
      </c>
      <c r="D10" s="151">
        <v>6406</v>
      </c>
      <c r="E10" s="151">
        <v>4259</v>
      </c>
      <c r="F10" s="151">
        <v>7354</v>
      </c>
      <c r="G10" s="171">
        <v>58556</v>
      </c>
      <c r="H10" s="227">
        <f t="shared" si="6"/>
        <v>69.706261474161167</v>
      </c>
      <c r="I10" s="227">
        <f t="shared" si="7"/>
        <v>9.4644740439826567</v>
      </c>
      <c r="J10" s="227">
        <f t="shared" si="8"/>
        <v>12.51123003007695</v>
      </c>
      <c r="K10" s="227">
        <f t="shared" si="9"/>
        <v>8.3180344517792264</v>
      </c>
    </row>
    <row r="11" spans="1:11">
      <c r="A11" s="251">
        <f>Extra!M6</f>
        <v>2011</v>
      </c>
      <c r="B11" s="151">
        <v>36144</v>
      </c>
      <c r="C11" s="151">
        <v>4598</v>
      </c>
      <c r="D11" s="151">
        <v>6207</v>
      </c>
      <c r="E11" s="151">
        <v>3947</v>
      </c>
      <c r="F11" s="151">
        <v>6710</v>
      </c>
      <c r="G11" s="171">
        <v>57606</v>
      </c>
      <c r="H11" s="227">
        <f t="shared" si="6"/>
        <v>71.015403961018549</v>
      </c>
      <c r="I11" s="227">
        <f t="shared" si="7"/>
        <v>9.0341087708267835</v>
      </c>
      <c r="J11" s="227">
        <f t="shared" si="8"/>
        <v>12.195457403332286</v>
      </c>
      <c r="K11" s="227">
        <f t="shared" si="9"/>
        <v>7.755029864822383</v>
      </c>
    </row>
    <row r="12" spans="1:11">
      <c r="A12" s="251">
        <f>Extra!M7</f>
        <v>2012</v>
      </c>
      <c r="B12" s="151">
        <v>36027</v>
      </c>
      <c r="C12" s="151">
        <v>5035</v>
      </c>
      <c r="D12" s="151">
        <v>6858</v>
      </c>
      <c r="E12" s="151">
        <v>4087</v>
      </c>
      <c r="F12" s="151">
        <v>6198</v>
      </c>
      <c r="G12" s="171">
        <v>58205</v>
      </c>
      <c r="H12" s="227">
        <f t="shared" si="6"/>
        <v>69.273367046743701</v>
      </c>
      <c r="I12" s="227">
        <f t="shared" si="7"/>
        <v>9.681389043782568</v>
      </c>
      <c r="J12" s="227">
        <f t="shared" si="8"/>
        <v>13.186686407598977</v>
      </c>
      <c r="K12" s="227">
        <f t="shared" si="9"/>
        <v>7.8585575018747482</v>
      </c>
    </row>
    <row r="13" spans="1:11">
      <c r="A13" s="251">
        <f>Extra!M8</f>
        <v>2013</v>
      </c>
      <c r="B13" s="151">
        <v>34738</v>
      </c>
      <c r="C13" s="151">
        <v>4797</v>
      </c>
      <c r="D13" s="151">
        <v>6894</v>
      </c>
      <c r="E13" s="151">
        <v>3708</v>
      </c>
      <c r="F13" s="151">
        <v>5864</v>
      </c>
      <c r="G13" s="171">
        <v>56001</v>
      </c>
      <c r="H13" s="227">
        <f t="shared" si="6"/>
        <v>69.286155932744279</v>
      </c>
      <c r="I13" s="227">
        <f t="shared" si="7"/>
        <v>9.5677842710971941</v>
      </c>
      <c r="J13" s="227">
        <f t="shared" si="8"/>
        <v>13.750324111933301</v>
      </c>
      <c r="K13" s="227">
        <f t="shared" si="9"/>
        <v>7.3957356842252224</v>
      </c>
    </row>
    <row r="14" spans="1:11">
      <c r="A14" s="256">
        <f>Extra!M9</f>
        <v>2014</v>
      </c>
      <c r="B14" s="168">
        <v>34939</v>
      </c>
      <c r="C14" s="168">
        <v>4925</v>
      </c>
      <c r="D14" s="168">
        <v>7384</v>
      </c>
      <c r="E14" s="168">
        <v>3704</v>
      </c>
      <c r="F14" s="168">
        <v>5521</v>
      </c>
      <c r="G14" s="172">
        <v>56473</v>
      </c>
      <c r="H14" s="169">
        <f t="shared" si="6"/>
        <v>68.57238184958392</v>
      </c>
      <c r="I14" s="169">
        <f t="shared" si="7"/>
        <v>9.6659601193279947</v>
      </c>
      <c r="J14" s="169">
        <f t="shared" si="8"/>
        <v>14.492070968754906</v>
      </c>
      <c r="K14" s="169">
        <f t="shared" si="9"/>
        <v>7.2695870623331755</v>
      </c>
    </row>
    <row r="15" spans="1:11">
      <c r="A15" s="104" t="s">
        <v>437</v>
      </c>
    </row>
    <row r="18" spans="1:12" s="40" customFormat="1" ht="15" customHeight="1">
      <c r="A18" s="91" t="str">
        <f>Contents!B58</f>
        <v>Table 49: Number and percentage of babies, by breastfeeding status at two weeks after birth, maternal age group, baby ethnic group, baby neighbourhood deprivation quintile and baby DHB of residence, 2014</v>
      </c>
    </row>
    <row r="19" spans="1:12">
      <c r="A19" s="521" t="s">
        <v>56</v>
      </c>
      <c r="B19" s="456" t="s">
        <v>33</v>
      </c>
      <c r="C19" s="456"/>
      <c r="D19" s="456"/>
      <c r="E19" s="456"/>
      <c r="F19" s="456"/>
      <c r="G19" s="457"/>
      <c r="H19" s="456" t="s">
        <v>289</v>
      </c>
      <c r="I19" s="456"/>
      <c r="J19" s="456"/>
      <c r="K19" s="456"/>
    </row>
    <row r="20" spans="1:12">
      <c r="A20" s="461"/>
      <c r="B20" s="125" t="s">
        <v>239</v>
      </c>
      <c r="C20" s="125" t="s">
        <v>240</v>
      </c>
      <c r="D20" s="125" t="s">
        <v>241</v>
      </c>
      <c r="E20" s="125" t="s">
        <v>242</v>
      </c>
      <c r="F20" s="125" t="s">
        <v>48</v>
      </c>
      <c r="G20" s="126" t="s">
        <v>41</v>
      </c>
      <c r="H20" s="125" t="str">
        <f>B20</f>
        <v>Exclusive</v>
      </c>
      <c r="I20" s="125" t="str">
        <f t="shared" ref="I20:K20" si="10">C20</f>
        <v>Fully</v>
      </c>
      <c r="J20" s="125" t="str">
        <f t="shared" si="10"/>
        <v>Partial</v>
      </c>
      <c r="K20" s="125" t="str">
        <f t="shared" si="10"/>
        <v>Artificial</v>
      </c>
    </row>
    <row r="21" spans="1:12">
      <c r="A21" s="229" t="s">
        <v>237</v>
      </c>
      <c r="B21" s="229"/>
      <c r="C21" s="229"/>
      <c r="D21" s="229"/>
      <c r="E21" s="229"/>
      <c r="F21" s="229"/>
      <c r="G21" s="229"/>
      <c r="H21" s="229"/>
      <c r="I21" s="229"/>
      <c r="J21" s="229"/>
      <c r="K21" s="229"/>
    </row>
    <row r="22" spans="1:12">
      <c r="A22" s="280" t="s">
        <v>41</v>
      </c>
      <c r="B22" s="151">
        <f>B14</f>
        <v>34939</v>
      </c>
      <c r="C22" s="151">
        <f t="shared" ref="C22:G22" si="11">C14</f>
        <v>4925</v>
      </c>
      <c r="D22" s="151">
        <f t="shared" si="11"/>
        <v>7384</v>
      </c>
      <c r="E22" s="151">
        <f t="shared" si="11"/>
        <v>3704</v>
      </c>
      <c r="F22" s="151">
        <f t="shared" si="11"/>
        <v>5521</v>
      </c>
      <c r="G22" s="171">
        <f t="shared" si="11"/>
        <v>56473</v>
      </c>
      <c r="H22" s="227">
        <f>B22/($G22-$F22)*100</f>
        <v>68.57238184958392</v>
      </c>
      <c r="I22" s="227">
        <f t="shared" ref="I22:K22" si="12">C22/($G22-$F22)*100</f>
        <v>9.6659601193279947</v>
      </c>
      <c r="J22" s="227">
        <f t="shared" si="12"/>
        <v>14.492070968754906</v>
      </c>
      <c r="K22" s="227">
        <f t="shared" si="12"/>
        <v>7.2695870623331755</v>
      </c>
      <c r="L22" s="110"/>
    </row>
    <row r="23" spans="1:12">
      <c r="A23" s="229" t="str">
        <f>Extra!F2</f>
        <v>Maternal age group (years)</v>
      </c>
      <c r="B23" s="229"/>
      <c r="C23" s="229"/>
      <c r="D23" s="229"/>
      <c r="E23" s="229"/>
      <c r="F23" s="229"/>
      <c r="G23" s="229"/>
      <c r="H23" s="229"/>
      <c r="I23" s="229"/>
      <c r="J23" s="229"/>
      <c r="K23" s="229"/>
    </row>
    <row r="24" spans="1:12">
      <c r="A24" s="160" t="str">
        <f>Extra!F3</f>
        <v xml:space="preserve"> &lt;20</v>
      </c>
      <c r="B24" s="151">
        <v>1534</v>
      </c>
      <c r="C24" s="151">
        <v>244</v>
      </c>
      <c r="D24" s="151">
        <v>397</v>
      </c>
      <c r="E24" s="151">
        <v>361</v>
      </c>
      <c r="F24" s="151">
        <v>296</v>
      </c>
      <c r="G24" s="171">
        <v>2832</v>
      </c>
      <c r="H24" s="227">
        <f t="shared" ref="H24:H29" si="13">B24/($G24-$F24)*100</f>
        <v>60.488958990536275</v>
      </c>
      <c r="I24" s="227">
        <f t="shared" ref="I24:I29" si="14">C24/($G24-$F24)*100</f>
        <v>9.6214511041009469</v>
      </c>
      <c r="J24" s="227">
        <f t="shared" ref="J24:J29" si="15">D24/($G24-$F24)*100</f>
        <v>15.654574132492113</v>
      </c>
      <c r="K24" s="227">
        <f t="shared" ref="K24:K29" si="16">E24/($G24-$F24)*100</f>
        <v>14.235015772870662</v>
      </c>
      <c r="L24" s="110"/>
    </row>
    <row r="25" spans="1:12">
      <c r="A25" s="151" t="str">
        <f>Extra!F4</f>
        <v>20−24</v>
      </c>
      <c r="B25" s="151">
        <v>5881</v>
      </c>
      <c r="C25" s="151">
        <v>788</v>
      </c>
      <c r="D25" s="151">
        <v>1241</v>
      </c>
      <c r="E25" s="151">
        <v>899</v>
      </c>
      <c r="F25" s="151">
        <v>932</v>
      </c>
      <c r="G25" s="171">
        <v>9741</v>
      </c>
      <c r="H25" s="227">
        <f t="shared" si="13"/>
        <v>66.761266886139182</v>
      </c>
      <c r="I25" s="227">
        <f t="shared" si="14"/>
        <v>8.9453967533204661</v>
      </c>
      <c r="J25" s="227">
        <f t="shared" si="15"/>
        <v>14.087864683846066</v>
      </c>
      <c r="K25" s="227">
        <f t="shared" si="16"/>
        <v>10.205471676694291</v>
      </c>
      <c r="L25" s="110"/>
    </row>
    <row r="26" spans="1:12">
      <c r="A26" s="151" t="str">
        <f>Extra!F5</f>
        <v>25−29</v>
      </c>
      <c r="B26" s="151">
        <v>9528</v>
      </c>
      <c r="C26" s="151">
        <v>1294</v>
      </c>
      <c r="D26" s="151">
        <v>1815</v>
      </c>
      <c r="E26" s="151">
        <v>1005</v>
      </c>
      <c r="F26" s="151">
        <v>1386</v>
      </c>
      <c r="G26" s="171">
        <v>15028</v>
      </c>
      <c r="H26" s="227">
        <f t="shared" si="13"/>
        <v>69.843131505644322</v>
      </c>
      <c r="I26" s="227">
        <f t="shared" si="14"/>
        <v>9.4854126960856178</v>
      </c>
      <c r="J26" s="227">
        <f t="shared" si="15"/>
        <v>13.304500806333383</v>
      </c>
      <c r="K26" s="227">
        <f t="shared" si="16"/>
        <v>7.3669549919366668</v>
      </c>
      <c r="L26" s="110"/>
    </row>
    <row r="27" spans="1:12">
      <c r="A27" s="151" t="str">
        <f>Extra!F6</f>
        <v>30−34</v>
      </c>
      <c r="B27" s="151">
        <v>10863</v>
      </c>
      <c r="C27" s="151">
        <v>1519</v>
      </c>
      <c r="D27" s="151">
        <v>2216</v>
      </c>
      <c r="E27" s="151">
        <v>804</v>
      </c>
      <c r="F27" s="151">
        <v>1697</v>
      </c>
      <c r="G27" s="171">
        <v>17099</v>
      </c>
      <c r="H27" s="227">
        <f t="shared" si="13"/>
        <v>70.52980132450331</v>
      </c>
      <c r="I27" s="227">
        <f t="shared" si="14"/>
        <v>9.8623555382417862</v>
      </c>
      <c r="J27" s="227">
        <f t="shared" si="15"/>
        <v>14.38774185170757</v>
      </c>
      <c r="K27" s="227">
        <f t="shared" si="16"/>
        <v>5.2201012855473312</v>
      </c>
      <c r="L27" s="110"/>
    </row>
    <row r="28" spans="1:12">
      <c r="A28" s="151" t="str">
        <f>Extra!F7</f>
        <v>35−39</v>
      </c>
      <c r="B28" s="151">
        <v>5854</v>
      </c>
      <c r="C28" s="151">
        <v>828</v>
      </c>
      <c r="D28" s="151">
        <v>1313</v>
      </c>
      <c r="E28" s="151">
        <v>477</v>
      </c>
      <c r="F28" s="151">
        <v>929</v>
      </c>
      <c r="G28" s="171">
        <v>9401</v>
      </c>
      <c r="H28" s="227">
        <f t="shared" si="13"/>
        <v>69.098205854579803</v>
      </c>
      <c r="I28" s="227">
        <f t="shared" si="14"/>
        <v>9.7733711048158654</v>
      </c>
      <c r="J28" s="227">
        <f t="shared" si="15"/>
        <v>15.498111425873464</v>
      </c>
      <c r="K28" s="227">
        <f t="shared" si="16"/>
        <v>5.6303116147308785</v>
      </c>
      <c r="L28" s="110"/>
    </row>
    <row r="29" spans="1:12">
      <c r="A29" s="151" t="str">
        <f>Extra!F8</f>
        <v>40+</v>
      </c>
      <c r="B29" s="151">
        <v>1277</v>
      </c>
      <c r="C29" s="151">
        <v>251</v>
      </c>
      <c r="D29" s="151">
        <v>402</v>
      </c>
      <c r="E29" s="151">
        <v>158</v>
      </c>
      <c r="F29" s="151">
        <v>280</v>
      </c>
      <c r="G29" s="171">
        <v>2368</v>
      </c>
      <c r="H29" s="227">
        <f t="shared" si="13"/>
        <v>61.159003831417621</v>
      </c>
      <c r="I29" s="227">
        <f t="shared" si="14"/>
        <v>12.021072796934867</v>
      </c>
      <c r="J29" s="227">
        <f t="shared" si="15"/>
        <v>19.25287356321839</v>
      </c>
      <c r="K29" s="227">
        <f t="shared" si="16"/>
        <v>7.5670498084291191</v>
      </c>
      <c r="L29" s="110"/>
    </row>
    <row r="30" spans="1:12">
      <c r="A30" s="151" t="str">
        <f>Extra!F9</f>
        <v>Unknown</v>
      </c>
      <c r="B30" s="151">
        <v>2</v>
      </c>
      <c r="C30" s="151">
        <v>1</v>
      </c>
      <c r="D30" s="151">
        <v>0</v>
      </c>
      <c r="E30" s="151">
        <v>0</v>
      </c>
      <c r="F30" s="151">
        <v>1</v>
      </c>
      <c r="G30" s="172">
        <v>4</v>
      </c>
      <c r="H30" s="281" t="s">
        <v>81</v>
      </c>
      <c r="I30" s="281" t="s">
        <v>81</v>
      </c>
      <c r="J30" s="281" t="s">
        <v>81</v>
      </c>
      <c r="K30" s="281" t="s">
        <v>81</v>
      </c>
      <c r="L30" s="110"/>
    </row>
    <row r="31" spans="1:12">
      <c r="A31" s="229" t="str">
        <f>Extra!F10</f>
        <v>Ethnic group</v>
      </c>
      <c r="B31" s="229"/>
      <c r="C31" s="229"/>
      <c r="D31" s="229"/>
      <c r="E31" s="229"/>
      <c r="F31" s="229"/>
      <c r="G31" s="229"/>
      <c r="H31" s="229"/>
      <c r="I31" s="229"/>
      <c r="J31" s="229"/>
      <c r="K31" s="229"/>
    </row>
    <row r="32" spans="1:12">
      <c r="A32" s="225" t="str">
        <f>Extra!F11</f>
        <v>Māori</v>
      </c>
      <c r="B32" s="151">
        <v>8962</v>
      </c>
      <c r="C32" s="151">
        <v>1093</v>
      </c>
      <c r="D32" s="151">
        <v>1708</v>
      </c>
      <c r="E32" s="151">
        <v>1429</v>
      </c>
      <c r="F32" s="151">
        <v>1294</v>
      </c>
      <c r="G32" s="171">
        <v>14486</v>
      </c>
      <c r="H32" s="227">
        <f t="shared" ref="H32:H36" si="17">B32/($G32-$F32)*100</f>
        <v>67.935112189205583</v>
      </c>
      <c r="I32" s="227">
        <f t="shared" ref="I32:I36" si="18">C32/($G32-$F32)*100</f>
        <v>8.2853244390539711</v>
      </c>
      <c r="J32" s="227">
        <f t="shared" ref="J32:J36" si="19">D32/($G32-$F32)*100</f>
        <v>12.947240751970893</v>
      </c>
      <c r="K32" s="227">
        <f t="shared" ref="K32:K36" si="20">E32/($G32-$F32)*100</f>
        <v>10.832322619769558</v>
      </c>
      <c r="L32" s="110"/>
    </row>
    <row r="33" spans="1:12">
      <c r="A33" s="225" t="str">
        <f>Extra!F12</f>
        <v>Pacific</v>
      </c>
      <c r="B33" s="151">
        <v>3071</v>
      </c>
      <c r="C33" s="151">
        <v>475</v>
      </c>
      <c r="D33" s="151">
        <v>904</v>
      </c>
      <c r="E33" s="151">
        <v>442</v>
      </c>
      <c r="F33" s="151">
        <v>567</v>
      </c>
      <c r="G33" s="171">
        <v>5459</v>
      </c>
      <c r="H33" s="227">
        <f t="shared" si="17"/>
        <v>62.775960752248572</v>
      </c>
      <c r="I33" s="227">
        <f t="shared" si="18"/>
        <v>9.7097301717089124</v>
      </c>
      <c r="J33" s="227">
        <f t="shared" si="19"/>
        <v>18.47914963205233</v>
      </c>
      <c r="K33" s="227">
        <f t="shared" si="20"/>
        <v>9.0351594439901888</v>
      </c>
      <c r="L33" s="110"/>
    </row>
    <row r="34" spans="1:12">
      <c r="A34" s="225" t="str">
        <f>Extra!F13</f>
        <v>Indian</v>
      </c>
      <c r="B34" s="151">
        <v>1615</v>
      </c>
      <c r="C34" s="151">
        <v>306</v>
      </c>
      <c r="D34" s="151">
        <v>434</v>
      </c>
      <c r="E34" s="151">
        <v>55</v>
      </c>
      <c r="F34" s="151">
        <v>267</v>
      </c>
      <c r="G34" s="171">
        <v>2677</v>
      </c>
      <c r="H34" s="227">
        <f t="shared" ref="H34" si="21">B34/($G34-$F34)*100</f>
        <v>67.012448132780079</v>
      </c>
      <c r="I34" s="227">
        <f t="shared" ref="I34" si="22">C34/($G34-$F34)*100</f>
        <v>12.697095435684647</v>
      </c>
      <c r="J34" s="227">
        <f t="shared" ref="J34" si="23">D34/($G34-$F34)*100</f>
        <v>18.008298755186722</v>
      </c>
      <c r="K34" s="227">
        <f t="shared" ref="K34" si="24">E34/($G34-$F34)*100</f>
        <v>2.2821576763485476</v>
      </c>
      <c r="L34" s="110"/>
    </row>
    <row r="35" spans="1:12">
      <c r="A35" s="225" t="str">
        <f>Extra!F14</f>
        <v>Asian (excl. Indian)</v>
      </c>
      <c r="B35" s="151">
        <v>3337</v>
      </c>
      <c r="C35" s="151">
        <v>795</v>
      </c>
      <c r="D35" s="151">
        <v>1377</v>
      </c>
      <c r="E35" s="151">
        <v>130</v>
      </c>
      <c r="F35" s="151">
        <v>577</v>
      </c>
      <c r="G35" s="171">
        <v>6216</v>
      </c>
      <c r="H35" s="227">
        <f t="shared" si="17"/>
        <v>59.177159070757227</v>
      </c>
      <c r="I35" s="227">
        <f t="shared" si="18"/>
        <v>14.098244369569072</v>
      </c>
      <c r="J35" s="227">
        <f t="shared" si="19"/>
        <v>24.419223266536619</v>
      </c>
      <c r="K35" s="227">
        <f t="shared" si="20"/>
        <v>2.3053732931370812</v>
      </c>
      <c r="L35" s="110"/>
    </row>
    <row r="36" spans="1:12">
      <c r="A36" s="225" t="str">
        <f>Extra!F15</f>
        <v>European or Other</v>
      </c>
      <c r="B36" s="151">
        <v>17950</v>
      </c>
      <c r="C36" s="151">
        <v>2255</v>
      </c>
      <c r="D36" s="151">
        <v>2955</v>
      </c>
      <c r="E36" s="151">
        <v>1646</v>
      </c>
      <c r="F36" s="151">
        <v>2774</v>
      </c>
      <c r="G36" s="171">
        <v>27580</v>
      </c>
      <c r="H36" s="227">
        <f t="shared" si="17"/>
        <v>72.361525437394178</v>
      </c>
      <c r="I36" s="227">
        <f t="shared" si="18"/>
        <v>9.0905426106587104</v>
      </c>
      <c r="J36" s="227">
        <f t="shared" si="19"/>
        <v>11.912440538579377</v>
      </c>
      <c r="K36" s="227">
        <f t="shared" si="20"/>
        <v>6.635491413367733</v>
      </c>
      <c r="L36" s="110"/>
    </row>
    <row r="37" spans="1:12">
      <c r="A37" s="225" t="str">
        <f>Extra!F16</f>
        <v>Unknown</v>
      </c>
      <c r="B37" s="151">
        <v>4</v>
      </c>
      <c r="C37" s="151">
        <v>1</v>
      </c>
      <c r="D37" s="151">
        <v>6</v>
      </c>
      <c r="E37" s="151">
        <v>2</v>
      </c>
      <c r="F37" s="151">
        <v>42</v>
      </c>
      <c r="G37" s="171">
        <v>55</v>
      </c>
      <c r="H37" s="281" t="s">
        <v>81</v>
      </c>
      <c r="I37" s="281" t="s">
        <v>81</v>
      </c>
      <c r="J37" s="281" t="s">
        <v>81</v>
      </c>
      <c r="K37" s="281" t="s">
        <v>81</v>
      </c>
    </row>
    <row r="38" spans="1:12">
      <c r="A38" s="229" t="str">
        <f>Extra!F17</f>
        <v>Deprivation quintile</v>
      </c>
      <c r="B38" s="229"/>
      <c r="C38" s="229"/>
      <c r="D38" s="229"/>
      <c r="E38" s="229"/>
      <c r="F38" s="229"/>
      <c r="G38" s="229"/>
      <c r="H38" s="229"/>
      <c r="I38" s="229"/>
      <c r="J38" s="229"/>
      <c r="K38" s="229"/>
    </row>
    <row r="39" spans="1:12">
      <c r="A39" s="251" t="str">
        <f>Extra!F18</f>
        <v>1 (least deprived)</v>
      </c>
      <c r="B39" s="151">
        <v>5227</v>
      </c>
      <c r="C39" s="151">
        <v>789</v>
      </c>
      <c r="D39" s="151">
        <v>1088</v>
      </c>
      <c r="E39" s="151">
        <v>360</v>
      </c>
      <c r="F39" s="151">
        <v>819</v>
      </c>
      <c r="G39" s="171">
        <v>8283</v>
      </c>
      <c r="H39" s="227">
        <f t="shared" ref="H39:H43" si="25">B39/($G39-$F39)*100</f>
        <v>70.029474812433008</v>
      </c>
      <c r="I39" s="227">
        <f t="shared" ref="I39:I43" si="26">C39/($G39-$F39)*100</f>
        <v>10.570739549839228</v>
      </c>
      <c r="J39" s="227">
        <f t="shared" ref="J39:J43" si="27">D39/($G39-$F39)*100</f>
        <v>14.576634512325832</v>
      </c>
      <c r="K39" s="227">
        <f t="shared" ref="K39:K43" si="28">E39/($G39-$F39)*100</f>
        <v>4.823151125401929</v>
      </c>
      <c r="L39" s="110"/>
    </row>
    <row r="40" spans="1:12">
      <c r="A40" s="251">
        <f>Extra!F19</f>
        <v>2</v>
      </c>
      <c r="B40" s="151">
        <v>5765</v>
      </c>
      <c r="C40" s="151">
        <v>839</v>
      </c>
      <c r="D40" s="151">
        <v>1117</v>
      </c>
      <c r="E40" s="151">
        <v>407</v>
      </c>
      <c r="F40" s="151">
        <v>825</v>
      </c>
      <c r="G40" s="171">
        <v>8953</v>
      </c>
      <c r="H40" s="227">
        <f t="shared" si="25"/>
        <v>70.927657480314963</v>
      </c>
      <c r="I40" s="227">
        <f t="shared" si="26"/>
        <v>10.322342519685039</v>
      </c>
      <c r="J40" s="227">
        <f t="shared" si="27"/>
        <v>13.74261811023622</v>
      </c>
      <c r="K40" s="227">
        <f t="shared" si="28"/>
        <v>5.0073818897637796</v>
      </c>
      <c r="L40" s="110"/>
    </row>
    <row r="41" spans="1:12">
      <c r="A41" s="251">
        <f>Extra!F20</f>
        <v>3</v>
      </c>
      <c r="B41" s="151">
        <v>6550</v>
      </c>
      <c r="C41" s="151">
        <v>897</v>
      </c>
      <c r="D41" s="151">
        <v>1251</v>
      </c>
      <c r="E41" s="151">
        <v>551</v>
      </c>
      <c r="F41" s="151">
        <v>1011</v>
      </c>
      <c r="G41" s="171">
        <v>10260</v>
      </c>
      <c r="H41" s="227">
        <f t="shared" si="25"/>
        <v>70.818466861282303</v>
      </c>
      <c r="I41" s="227">
        <f t="shared" si="26"/>
        <v>9.6983457671099575</v>
      </c>
      <c r="J41" s="227">
        <f t="shared" si="27"/>
        <v>13.525786571521245</v>
      </c>
      <c r="K41" s="227">
        <f t="shared" si="28"/>
        <v>5.9574008000864955</v>
      </c>
      <c r="L41" s="110"/>
    </row>
    <row r="42" spans="1:12">
      <c r="A42" s="251">
        <f>Extra!F21</f>
        <v>4</v>
      </c>
      <c r="B42" s="151">
        <v>7851</v>
      </c>
      <c r="C42" s="151">
        <v>1067</v>
      </c>
      <c r="D42" s="151">
        <v>1700</v>
      </c>
      <c r="E42" s="151">
        <v>900</v>
      </c>
      <c r="F42" s="151">
        <v>1286</v>
      </c>
      <c r="G42" s="171">
        <v>12804</v>
      </c>
      <c r="H42" s="227">
        <f t="shared" si="25"/>
        <v>68.162875499218615</v>
      </c>
      <c r="I42" s="227">
        <f t="shared" si="26"/>
        <v>9.263761069630144</v>
      </c>
      <c r="J42" s="227">
        <f t="shared" si="27"/>
        <v>14.759506858829658</v>
      </c>
      <c r="K42" s="227">
        <f t="shared" si="28"/>
        <v>7.8138565723215843</v>
      </c>
      <c r="L42" s="110"/>
    </row>
    <row r="43" spans="1:12">
      <c r="A43" s="252" t="str">
        <f>Extra!F22</f>
        <v>5 (most deprived)</v>
      </c>
      <c r="B43" s="151">
        <v>9296</v>
      </c>
      <c r="C43" s="151">
        <v>1319</v>
      </c>
      <c r="D43" s="151">
        <v>2206</v>
      </c>
      <c r="E43" s="151">
        <v>1470</v>
      </c>
      <c r="F43" s="151">
        <v>1512</v>
      </c>
      <c r="G43" s="171">
        <v>15803</v>
      </c>
      <c r="H43" s="149">
        <f t="shared" si="25"/>
        <v>65.047932265061931</v>
      </c>
      <c r="I43" s="149">
        <f t="shared" si="26"/>
        <v>9.2295850535301938</v>
      </c>
      <c r="J43" s="149">
        <f t="shared" si="27"/>
        <v>15.436288573227905</v>
      </c>
      <c r="K43" s="149">
        <f t="shared" si="28"/>
        <v>10.286194108179973</v>
      </c>
      <c r="L43" s="110"/>
    </row>
    <row r="44" spans="1:12">
      <c r="A44" s="256" t="str">
        <f>Extra!F23</f>
        <v>Unknown</v>
      </c>
      <c r="B44" s="168">
        <v>250</v>
      </c>
      <c r="C44" s="168">
        <v>14</v>
      </c>
      <c r="D44" s="168">
        <v>22</v>
      </c>
      <c r="E44" s="168">
        <v>16</v>
      </c>
      <c r="F44" s="168">
        <v>68</v>
      </c>
      <c r="G44" s="172">
        <v>370</v>
      </c>
      <c r="H44" s="253" t="s">
        <v>81</v>
      </c>
      <c r="I44" s="282" t="s">
        <v>81</v>
      </c>
      <c r="J44" s="282" t="s">
        <v>81</v>
      </c>
      <c r="K44" s="282" t="s">
        <v>81</v>
      </c>
    </row>
    <row r="45" spans="1:12">
      <c r="A45" s="229" t="str">
        <f>Extra!F24</f>
        <v>DHB of residence</v>
      </c>
      <c r="B45" s="229"/>
      <c r="C45" s="229"/>
      <c r="D45" s="229"/>
      <c r="E45" s="229"/>
      <c r="F45" s="229"/>
      <c r="G45" s="229"/>
      <c r="H45" s="229"/>
      <c r="I45" s="229"/>
      <c r="J45" s="229"/>
      <c r="K45" s="229"/>
    </row>
    <row r="46" spans="1:12">
      <c r="A46" s="252" t="str">
        <f>Extra!F25</f>
        <v>Northland</v>
      </c>
      <c r="B46" s="151">
        <v>1405</v>
      </c>
      <c r="C46" s="151">
        <v>95</v>
      </c>
      <c r="D46" s="151">
        <v>172</v>
      </c>
      <c r="E46" s="151">
        <v>116</v>
      </c>
      <c r="F46" s="151">
        <v>211</v>
      </c>
      <c r="G46" s="171">
        <v>1999</v>
      </c>
      <c r="H46" s="227">
        <f t="shared" ref="H46:H63" si="29">B46/($G46-$F46)*100</f>
        <v>78.579418344519013</v>
      </c>
      <c r="I46" s="227">
        <f t="shared" ref="I46:I63" si="30">C46/($G46-$F46)*100</f>
        <v>5.3131991051454133</v>
      </c>
      <c r="J46" s="227">
        <f t="shared" ref="J46:J63" si="31">D46/($G46-$F46)*100</f>
        <v>9.6196868008948542</v>
      </c>
      <c r="K46" s="227">
        <f t="shared" ref="K46:K63" si="32">E46/($G46-$F46)*100</f>
        <v>6.4876957494407153</v>
      </c>
    </row>
    <row r="47" spans="1:12">
      <c r="A47" s="252" t="str">
        <f>Extra!F26</f>
        <v>Waitemata</v>
      </c>
      <c r="B47" s="151">
        <v>4996</v>
      </c>
      <c r="C47" s="151">
        <v>676</v>
      </c>
      <c r="D47" s="151">
        <v>1010</v>
      </c>
      <c r="E47" s="151">
        <v>320</v>
      </c>
      <c r="F47" s="151">
        <v>754</v>
      </c>
      <c r="G47" s="171">
        <v>7756</v>
      </c>
      <c r="H47" s="227">
        <f t="shared" si="29"/>
        <v>71.351042559268791</v>
      </c>
      <c r="I47" s="227">
        <f t="shared" si="30"/>
        <v>9.6543844615824046</v>
      </c>
      <c r="J47" s="227">
        <f t="shared" si="31"/>
        <v>14.424450157097974</v>
      </c>
      <c r="K47" s="227">
        <f t="shared" si="32"/>
        <v>4.570122822050843</v>
      </c>
    </row>
    <row r="48" spans="1:12">
      <c r="A48" s="252" t="str">
        <f>Extra!F27</f>
        <v>Auckland</v>
      </c>
      <c r="B48" s="151">
        <v>3794</v>
      </c>
      <c r="C48" s="151">
        <v>655</v>
      </c>
      <c r="D48" s="151">
        <v>948</v>
      </c>
      <c r="E48" s="151">
        <v>167</v>
      </c>
      <c r="F48" s="151">
        <v>489</v>
      </c>
      <c r="G48" s="171">
        <v>6053</v>
      </c>
      <c r="H48" s="227">
        <f t="shared" si="29"/>
        <v>68.188353702372396</v>
      </c>
      <c r="I48" s="227">
        <f t="shared" si="30"/>
        <v>11.772106398274623</v>
      </c>
      <c r="J48" s="227">
        <f t="shared" si="31"/>
        <v>17.038102084831056</v>
      </c>
      <c r="K48" s="227">
        <f t="shared" si="32"/>
        <v>3.0014378145219269</v>
      </c>
    </row>
    <row r="49" spans="1:11">
      <c r="A49" s="252" t="str">
        <f>Extra!F28</f>
        <v>Counties Manukau</v>
      </c>
      <c r="B49" s="151">
        <v>4083</v>
      </c>
      <c r="C49" s="151">
        <v>592</v>
      </c>
      <c r="D49" s="151">
        <v>1140</v>
      </c>
      <c r="E49" s="151">
        <v>562</v>
      </c>
      <c r="F49" s="151">
        <v>667</v>
      </c>
      <c r="G49" s="171">
        <v>7044</v>
      </c>
      <c r="H49" s="227">
        <f t="shared" si="29"/>
        <v>64.026971930374785</v>
      </c>
      <c r="I49" s="227">
        <f t="shared" si="30"/>
        <v>9.2833620824839276</v>
      </c>
      <c r="J49" s="227">
        <f t="shared" si="31"/>
        <v>17.876744550729182</v>
      </c>
      <c r="K49" s="227">
        <f t="shared" si="32"/>
        <v>8.8129214364121058</v>
      </c>
    </row>
    <row r="50" spans="1:11">
      <c r="A50" s="252" t="str">
        <f>Extra!F29</f>
        <v>Waikato</v>
      </c>
      <c r="B50" s="151">
        <v>3507</v>
      </c>
      <c r="C50" s="151">
        <v>308</v>
      </c>
      <c r="D50" s="151">
        <v>551</v>
      </c>
      <c r="E50" s="151">
        <v>396</v>
      </c>
      <c r="F50" s="151">
        <v>322</v>
      </c>
      <c r="G50" s="171">
        <v>5084</v>
      </c>
      <c r="H50" s="227">
        <f t="shared" si="29"/>
        <v>73.645527089458213</v>
      </c>
      <c r="I50" s="227">
        <f t="shared" si="30"/>
        <v>6.4678706425871475</v>
      </c>
      <c r="J50" s="227">
        <f t="shared" si="31"/>
        <v>11.570768584628308</v>
      </c>
      <c r="K50" s="227">
        <f t="shared" si="32"/>
        <v>8.3158336833263338</v>
      </c>
    </row>
    <row r="51" spans="1:11">
      <c r="A51" s="252" t="str">
        <f>Extra!F30</f>
        <v>Lakes</v>
      </c>
      <c r="B51" s="151">
        <v>869</v>
      </c>
      <c r="C51" s="151">
        <v>140</v>
      </c>
      <c r="D51" s="151">
        <v>143</v>
      </c>
      <c r="E51" s="151">
        <v>104</v>
      </c>
      <c r="F51" s="151">
        <v>115</v>
      </c>
      <c r="G51" s="171">
        <v>1371</v>
      </c>
      <c r="H51" s="227">
        <f t="shared" si="29"/>
        <v>69.187898089171966</v>
      </c>
      <c r="I51" s="227">
        <f t="shared" si="30"/>
        <v>11.146496815286625</v>
      </c>
      <c r="J51" s="227">
        <f t="shared" si="31"/>
        <v>11.385350318471337</v>
      </c>
      <c r="K51" s="227">
        <f t="shared" si="32"/>
        <v>8.2802547770700627</v>
      </c>
    </row>
    <row r="52" spans="1:11">
      <c r="A52" s="252" t="str">
        <f>Extra!F31</f>
        <v>Bay of Plenty</v>
      </c>
      <c r="B52" s="151">
        <v>1866</v>
      </c>
      <c r="C52" s="151">
        <v>175</v>
      </c>
      <c r="D52" s="151">
        <v>312</v>
      </c>
      <c r="E52" s="151">
        <v>222</v>
      </c>
      <c r="F52" s="151">
        <v>185</v>
      </c>
      <c r="G52" s="171">
        <v>2760</v>
      </c>
      <c r="H52" s="227">
        <f t="shared" si="29"/>
        <v>72.466019417475721</v>
      </c>
      <c r="I52" s="227">
        <f t="shared" si="30"/>
        <v>6.7961165048543686</v>
      </c>
      <c r="J52" s="227">
        <f t="shared" si="31"/>
        <v>12.116504854368932</v>
      </c>
      <c r="K52" s="227">
        <f t="shared" si="32"/>
        <v>8.6213592233009706</v>
      </c>
    </row>
    <row r="53" spans="1:11">
      <c r="A53" s="252" t="str">
        <f>Extra!F32</f>
        <v>Tairawhiti</v>
      </c>
      <c r="B53" s="151">
        <v>491</v>
      </c>
      <c r="C53" s="151">
        <v>50</v>
      </c>
      <c r="D53" s="151">
        <v>78</v>
      </c>
      <c r="E53" s="151">
        <v>40</v>
      </c>
      <c r="F53" s="151">
        <v>52</v>
      </c>
      <c r="G53" s="171">
        <v>711</v>
      </c>
      <c r="H53" s="227">
        <f t="shared" si="29"/>
        <v>74.50682852807283</v>
      </c>
      <c r="I53" s="227">
        <f t="shared" si="30"/>
        <v>7.587253414264036</v>
      </c>
      <c r="J53" s="227">
        <f t="shared" si="31"/>
        <v>11.836115326251896</v>
      </c>
      <c r="K53" s="227">
        <f t="shared" si="32"/>
        <v>6.0698027314112295</v>
      </c>
    </row>
    <row r="54" spans="1:11">
      <c r="A54" s="252" t="str">
        <f>Extra!F33</f>
        <v>Hawke's Bay</v>
      </c>
      <c r="B54" s="151">
        <v>1256</v>
      </c>
      <c r="C54" s="151">
        <v>178</v>
      </c>
      <c r="D54" s="151">
        <v>202</v>
      </c>
      <c r="E54" s="151">
        <v>157</v>
      </c>
      <c r="F54" s="151">
        <v>202</v>
      </c>
      <c r="G54" s="171">
        <v>1995</v>
      </c>
      <c r="H54" s="227">
        <f t="shared" si="29"/>
        <v>70.05019520356943</v>
      </c>
      <c r="I54" s="227">
        <f t="shared" si="30"/>
        <v>9.9274958170663687</v>
      </c>
      <c r="J54" s="227">
        <f t="shared" si="31"/>
        <v>11.266034578918015</v>
      </c>
      <c r="K54" s="227">
        <f t="shared" si="32"/>
        <v>8.7562744004461788</v>
      </c>
    </row>
    <row r="55" spans="1:11">
      <c r="A55" s="252" t="str">
        <f>Extra!F34</f>
        <v>Taranaki</v>
      </c>
      <c r="B55" s="151">
        <v>771</v>
      </c>
      <c r="C55" s="151">
        <v>136</v>
      </c>
      <c r="D55" s="151">
        <v>180</v>
      </c>
      <c r="E55" s="151">
        <v>115</v>
      </c>
      <c r="F55" s="151">
        <v>320</v>
      </c>
      <c r="G55" s="171">
        <v>1522</v>
      </c>
      <c r="H55" s="227">
        <f t="shared" si="29"/>
        <v>64.143094841930122</v>
      </c>
      <c r="I55" s="227">
        <f t="shared" si="30"/>
        <v>11.314475873544092</v>
      </c>
      <c r="J55" s="227">
        <f t="shared" si="31"/>
        <v>14.975041597337771</v>
      </c>
      <c r="K55" s="227">
        <f t="shared" si="32"/>
        <v>9.5673876871880204</v>
      </c>
    </row>
    <row r="56" spans="1:11">
      <c r="A56" s="252" t="str">
        <f>Extra!F35</f>
        <v>MidCentral</v>
      </c>
      <c r="B56" s="151">
        <v>1070</v>
      </c>
      <c r="C56" s="151">
        <v>217</v>
      </c>
      <c r="D56" s="151">
        <v>293</v>
      </c>
      <c r="E56" s="151">
        <v>224</v>
      </c>
      <c r="F56" s="151">
        <v>238</v>
      </c>
      <c r="G56" s="171">
        <v>2042</v>
      </c>
      <c r="H56" s="227">
        <f t="shared" si="29"/>
        <v>59.312638580931264</v>
      </c>
      <c r="I56" s="227">
        <f t="shared" si="30"/>
        <v>12.028824833702883</v>
      </c>
      <c r="J56" s="227">
        <f t="shared" si="31"/>
        <v>16.241685144124169</v>
      </c>
      <c r="K56" s="227">
        <f t="shared" si="32"/>
        <v>12.416851441241686</v>
      </c>
    </row>
    <row r="57" spans="1:11">
      <c r="A57" s="252" t="str">
        <f>Extra!F36</f>
        <v>Whanganui</v>
      </c>
      <c r="B57" s="151">
        <v>487</v>
      </c>
      <c r="C57" s="151">
        <v>58</v>
      </c>
      <c r="D57" s="151">
        <v>68</v>
      </c>
      <c r="E57" s="151">
        <v>70</v>
      </c>
      <c r="F57" s="151">
        <v>95</v>
      </c>
      <c r="G57" s="171">
        <v>778</v>
      </c>
      <c r="H57" s="227">
        <f t="shared" si="29"/>
        <v>71.303074670571007</v>
      </c>
      <c r="I57" s="227">
        <f t="shared" si="30"/>
        <v>8.4919472913616403</v>
      </c>
      <c r="J57" s="227">
        <f t="shared" si="31"/>
        <v>9.9560761346998543</v>
      </c>
      <c r="K57" s="227">
        <f t="shared" si="32"/>
        <v>10.248901903367496</v>
      </c>
    </row>
    <row r="58" spans="1:11">
      <c r="A58" s="252" t="str">
        <f>Extra!F37</f>
        <v>Capital &amp; Coast</v>
      </c>
      <c r="B58" s="151">
        <v>1928</v>
      </c>
      <c r="C58" s="151">
        <v>341</v>
      </c>
      <c r="D58" s="151">
        <v>415</v>
      </c>
      <c r="E58" s="151">
        <v>140</v>
      </c>
      <c r="F58" s="151">
        <v>527</v>
      </c>
      <c r="G58" s="171">
        <v>3351</v>
      </c>
      <c r="H58" s="227">
        <f t="shared" si="29"/>
        <v>68.271954674220964</v>
      </c>
      <c r="I58" s="227">
        <f t="shared" si="30"/>
        <v>12.075070821529744</v>
      </c>
      <c r="J58" s="227">
        <f t="shared" si="31"/>
        <v>14.695467422096318</v>
      </c>
      <c r="K58" s="227">
        <f t="shared" si="32"/>
        <v>4.9575070821529748</v>
      </c>
    </row>
    <row r="59" spans="1:11">
      <c r="A59" s="252" t="str">
        <f>Extra!F38</f>
        <v>Hutt Valley</v>
      </c>
      <c r="B59" s="151">
        <v>997</v>
      </c>
      <c r="C59" s="151">
        <v>125</v>
      </c>
      <c r="D59" s="151">
        <v>279</v>
      </c>
      <c r="E59" s="151">
        <v>134</v>
      </c>
      <c r="F59" s="151">
        <v>258</v>
      </c>
      <c r="G59" s="171">
        <v>1793</v>
      </c>
      <c r="H59" s="227">
        <f t="shared" si="29"/>
        <v>64.951140065146589</v>
      </c>
      <c r="I59" s="227">
        <f t="shared" si="30"/>
        <v>8.1433224755700326</v>
      </c>
      <c r="J59" s="227">
        <f t="shared" si="31"/>
        <v>18.175895765472312</v>
      </c>
      <c r="K59" s="227">
        <f t="shared" si="32"/>
        <v>8.7296416938110752</v>
      </c>
    </row>
    <row r="60" spans="1:11">
      <c r="A60" s="252" t="str">
        <f>Extra!F39</f>
        <v>Wairarapa</v>
      </c>
      <c r="B60" s="151">
        <v>299</v>
      </c>
      <c r="C60" s="151">
        <v>31</v>
      </c>
      <c r="D60" s="151">
        <v>52</v>
      </c>
      <c r="E60" s="151">
        <v>43</v>
      </c>
      <c r="F60" s="151">
        <v>14</v>
      </c>
      <c r="G60" s="171">
        <v>439</v>
      </c>
      <c r="H60" s="227">
        <f t="shared" si="29"/>
        <v>70.35294117647058</v>
      </c>
      <c r="I60" s="227">
        <f t="shared" si="30"/>
        <v>7.2941176470588234</v>
      </c>
      <c r="J60" s="227">
        <f t="shared" si="31"/>
        <v>12.23529411764706</v>
      </c>
      <c r="K60" s="227">
        <f t="shared" si="32"/>
        <v>10.117647058823529</v>
      </c>
    </row>
    <row r="61" spans="1:11">
      <c r="A61" s="252" t="str">
        <f>Extra!F40</f>
        <v>Nelson Marlborough</v>
      </c>
      <c r="B61" s="151">
        <v>890</v>
      </c>
      <c r="C61" s="151">
        <v>87</v>
      </c>
      <c r="D61" s="151">
        <v>162</v>
      </c>
      <c r="E61" s="151">
        <v>98</v>
      </c>
      <c r="F61" s="151">
        <v>62</v>
      </c>
      <c r="G61" s="171">
        <v>1299</v>
      </c>
      <c r="H61" s="227">
        <f t="shared" si="29"/>
        <v>71.948261924009699</v>
      </c>
      <c r="I61" s="227">
        <f t="shared" si="30"/>
        <v>7.033144704931285</v>
      </c>
      <c r="J61" s="227">
        <f t="shared" si="31"/>
        <v>13.096200485044463</v>
      </c>
      <c r="K61" s="227">
        <f t="shared" si="32"/>
        <v>7.9223928860145509</v>
      </c>
    </row>
    <row r="62" spans="1:11">
      <c r="A62" s="252" t="str">
        <f>Extra!F41</f>
        <v>West Coast</v>
      </c>
      <c r="B62" s="151">
        <v>124</v>
      </c>
      <c r="C62" s="151">
        <v>7</v>
      </c>
      <c r="D62" s="151">
        <v>13</v>
      </c>
      <c r="E62" s="151">
        <v>6</v>
      </c>
      <c r="F62" s="151">
        <v>23</v>
      </c>
      <c r="G62" s="171">
        <v>173</v>
      </c>
      <c r="H62" s="227">
        <f t="shared" si="29"/>
        <v>82.666666666666671</v>
      </c>
      <c r="I62" s="227">
        <f t="shared" si="30"/>
        <v>4.666666666666667</v>
      </c>
      <c r="J62" s="227">
        <f t="shared" si="31"/>
        <v>8.6666666666666679</v>
      </c>
      <c r="K62" s="227">
        <f t="shared" si="32"/>
        <v>4</v>
      </c>
    </row>
    <row r="63" spans="1:11">
      <c r="A63" s="252" t="str">
        <f>Extra!F42</f>
        <v>Canterbury</v>
      </c>
      <c r="B63" s="151">
        <v>3517</v>
      </c>
      <c r="C63" s="151">
        <v>734</v>
      </c>
      <c r="D63" s="151">
        <v>935</v>
      </c>
      <c r="E63" s="151">
        <v>427</v>
      </c>
      <c r="F63" s="151">
        <v>391</v>
      </c>
      <c r="G63" s="171">
        <v>6004</v>
      </c>
      <c r="H63" s="227">
        <f t="shared" si="29"/>
        <v>62.658115089969712</v>
      </c>
      <c r="I63" s="227">
        <f t="shared" si="30"/>
        <v>13.076786032424728</v>
      </c>
      <c r="J63" s="227">
        <f t="shared" si="31"/>
        <v>16.657758774274008</v>
      </c>
      <c r="K63" s="227">
        <f t="shared" si="32"/>
        <v>7.607340103331552</v>
      </c>
    </row>
    <row r="64" spans="1:11">
      <c r="A64" s="252" t="str">
        <f>Extra!F43</f>
        <v>South Canterbury</v>
      </c>
      <c r="B64" s="151">
        <v>153</v>
      </c>
      <c r="C64" s="151">
        <v>17</v>
      </c>
      <c r="D64" s="151">
        <v>17</v>
      </c>
      <c r="E64" s="151">
        <v>36</v>
      </c>
      <c r="F64" s="151">
        <v>433</v>
      </c>
      <c r="G64" s="171">
        <v>656</v>
      </c>
      <c r="H64" s="227">
        <f t="shared" ref="H64:H65" si="33">B64/($G64-$F64)*100</f>
        <v>68.609865470852014</v>
      </c>
      <c r="I64" s="227">
        <f t="shared" ref="I64:I65" si="34">C64/($G64-$F64)*100</f>
        <v>7.623318385650224</v>
      </c>
      <c r="J64" s="227">
        <f t="shared" ref="J64:J65" si="35">D64/($G64-$F64)*100</f>
        <v>7.623318385650224</v>
      </c>
      <c r="K64" s="227">
        <f t="shared" ref="K64:K65" si="36">E64/($G64-$F64)*100</f>
        <v>16.143497757847534</v>
      </c>
    </row>
    <row r="65" spans="1:16">
      <c r="A65" s="252" t="str">
        <f>Extra!F44</f>
        <v>Southern</v>
      </c>
      <c r="B65" s="151">
        <v>2196</v>
      </c>
      <c r="C65" s="151">
        <v>290</v>
      </c>
      <c r="D65" s="151">
        <v>393</v>
      </c>
      <c r="E65" s="151">
        <v>311</v>
      </c>
      <c r="F65" s="151">
        <v>97</v>
      </c>
      <c r="G65" s="171">
        <v>3287</v>
      </c>
      <c r="H65" s="149">
        <f t="shared" si="33"/>
        <v>68.840125391849526</v>
      </c>
      <c r="I65" s="149">
        <f t="shared" si="34"/>
        <v>9.0909090909090917</v>
      </c>
      <c r="J65" s="149">
        <f t="shared" si="35"/>
        <v>12.31974921630094</v>
      </c>
      <c r="K65" s="149">
        <f t="shared" si="36"/>
        <v>9.7492163009404393</v>
      </c>
    </row>
    <row r="66" spans="1:16">
      <c r="A66" s="256" t="str">
        <f>Extra!F45</f>
        <v>Unknown</v>
      </c>
      <c r="B66" s="168">
        <v>240</v>
      </c>
      <c r="C66" s="168">
        <v>13</v>
      </c>
      <c r="D66" s="168">
        <v>21</v>
      </c>
      <c r="E66" s="168">
        <v>16</v>
      </c>
      <c r="F66" s="168">
        <v>66</v>
      </c>
      <c r="G66" s="172">
        <v>356</v>
      </c>
      <c r="H66" s="253" t="s">
        <v>81</v>
      </c>
      <c r="I66" s="282" t="s">
        <v>81</v>
      </c>
      <c r="J66" s="282" t="s">
        <v>81</v>
      </c>
      <c r="K66" s="282" t="s">
        <v>81</v>
      </c>
    </row>
    <row r="67" spans="1:16">
      <c r="A67" s="104" t="s">
        <v>437</v>
      </c>
    </row>
    <row r="70" spans="1:16" s="40" customFormat="1" ht="15" customHeight="1">
      <c r="A70" s="91" t="str">
        <f>Contents!B59</f>
        <v>Table 50: Number and percentage of babies breastfed exclusively/fully at two weeks after birth, by DHB of residence, 2010–2014</v>
      </c>
    </row>
    <row r="71" spans="1:16" ht="13.5">
      <c r="A71" s="521" t="s">
        <v>220</v>
      </c>
      <c r="B71" s="456" t="s">
        <v>243</v>
      </c>
      <c r="C71" s="456"/>
      <c r="D71" s="456"/>
      <c r="E71" s="456"/>
      <c r="F71" s="457"/>
      <c r="G71" s="524" t="s">
        <v>290</v>
      </c>
      <c r="H71" s="456"/>
      <c r="I71" s="456"/>
      <c r="J71" s="456"/>
      <c r="K71" s="457"/>
      <c r="L71" s="456" t="s">
        <v>308</v>
      </c>
      <c r="M71" s="456"/>
      <c r="N71" s="456"/>
      <c r="O71" s="456"/>
      <c r="P71" s="456"/>
    </row>
    <row r="72" spans="1:16">
      <c r="A72" s="461"/>
      <c r="B72" s="125">
        <f>Extra!O3</f>
        <v>2010</v>
      </c>
      <c r="C72" s="125">
        <f>Extra!P3</f>
        <v>2011</v>
      </c>
      <c r="D72" s="125">
        <f>Extra!Q3</f>
        <v>2012</v>
      </c>
      <c r="E72" s="125">
        <f>Extra!R3</f>
        <v>2013</v>
      </c>
      <c r="F72" s="126">
        <f>Extra!S3</f>
        <v>2014</v>
      </c>
      <c r="G72" s="124">
        <f>B72</f>
        <v>2010</v>
      </c>
      <c r="H72" s="125">
        <f t="shared" ref="H72:P72" si="37">C72</f>
        <v>2011</v>
      </c>
      <c r="I72" s="125">
        <f t="shared" si="37"/>
        <v>2012</v>
      </c>
      <c r="J72" s="125">
        <f t="shared" si="37"/>
        <v>2013</v>
      </c>
      <c r="K72" s="126">
        <f t="shared" si="37"/>
        <v>2014</v>
      </c>
      <c r="L72" s="125">
        <f t="shared" si="37"/>
        <v>2010</v>
      </c>
      <c r="M72" s="125">
        <f t="shared" si="37"/>
        <v>2011</v>
      </c>
      <c r="N72" s="125">
        <f t="shared" si="37"/>
        <v>2012</v>
      </c>
      <c r="O72" s="125">
        <f t="shared" si="37"/>
        <v>2013</v>
      </c>
      <c r="P72" s="125">
        <f t="shared" si="37"/>
        <v>2014</v>
      </c>
    </row>
    <row r="73" spans="1:16">
      <c r="A73" s="225" t="s">
        <v>61</v>
      </c>
      <c r="B73" s="151">
        <v>1383</v>
      </c>
      <c r="C73" s="151">
        <v>1512</v>
      </c>
      <c r="D73" s="151">
        <v>1642</v>
      </c>
      <c r="E73" s="151">
        <v>1539</v>
      </c>
      <c r="F73" s="171">
        <v>1500</v>
      </c>
      <c r="G73" s="244">
        <f>B73/L73*100</f>
        <v>82.963407318536298</v>
      </c>
      <c r="H73" s="245">
        <f t="shared" ref="H73:K88" si="38">C73/M73*100</f>
        <v>82.532751091703062</v>
      </c>
      <c r="I73" s="245">
        <f t="shared" si="38"/>
        <v>82.678751258811673</v>
      </c>
      <c r="J73" s="245">
        <f t="shared" si="38"/>
        <v>83.009708737864074</v>
      </c>
      <c r="K73" s="246">
        <f t="shared" si="38"/>
        <v>83.892617449664428</v>
      </c>
      <c r="L73" s="225">
        <v>1667</v>
      </c>
      <c r="M73" s="225">
        <v>1832</v>
      </c>
      <c r="N73" s="225">
        <v>1986</v>
      </c>
      <c r="O73" s="225">
        <v>1854</v>
      </c>
      <c r="P73" s="225">
        <v>1788</v>
      </c>
    </row>
    <row r="74" spans="1:16">
      <c r="A74" s="225" t="s">
        <v>62</v>
      </c>
      <c r="B74" s="151">
        <v>5137</v>
      </c>
      <c r="C74" s="151">
        <v>5422</v>
      </c>
      <c r="D74" s="151">
        <v>5563</v>
      </c>
      <c r="E74" s="151">
        <v>5565</v>
      </c>
      <c r="F74" s="171">
        <v>5672</v>
      </c>
      <c r="G74" s="244">
        <f t="shared" ref="G74:K92" si="39">B74/L74*100</f>
        <v>81.101989264287965</v>
      </c>
      <c r="H74" s="245">
        <f t="shared" si="38"/>
        <v>81.460336538461547</v>
      </c>
      <c r="I74" s="245">
        <f t="shared" si="38"/>
        <v>80.928135001454763</v>
      </c>
      <c r="J74" s="245">
        <f t="shared" si="38"/>
        <v>81.407255705090691</v>
      </c>
      <c r="K74" s="246">
        <f t="shared" si="38"/>
        <v>81.005427020851187</v>
      </c>
      <c r="L74" s="225">
        <v>6334</v>
      </c>
      <c r="M74" s="225">
        <v>6656</v>
      </c>
      <c r="N74" s="225">
        <v>6874</v>
      </c>
      <c r="O74" s="225">
        <v>6836</v>
      </c>
      <c r="P74" s="225">
        <v>7002</v>
      </c>
    </row>
    <row r="75" spans="1:16">
      <c r="A75" s="225" t="s">
        <v>63</v>
      </c>
      <c r="B75" s="151">
        <v>3972</v>
      </c>
      <c r="C75" s="151">
        <v>3977</v>
      </c>
      <c r="D75" s="151">
        <v>4116</v>
      </c>
      <c r="E75" s="151">
        <v>4406</v>
      </c>
      <c r="F75" s="171">
        <v>4449</v>
      </c>
      <c r="G75" s="244">
        <f t="shared" si="39"/>
        <v>83.235540653813914</v>
      </c>
      <c r="H75" s="245">
        <f t="shared" si="38"/>
        <v>83.375262054507331</v>
      </c>
      <c r="I75" s="245">
        <f t="shared" si="38"/>
        <v>80.705882352941174</v>
      </c>
      <c r="J75" s="245">
        <f t="shared" si="38"/>
        <v>78.946425371797176</v>
      </c>
      <c r="K75" s="246">
        <f t="shared" si="38"/>
        <v>79.960460100647012</v>
      </c>
      <c r="L75" s="225">
        <v>4772</v>
      </c>
      <c r="M75" s="225">
        <v>4770</v>
      </c>
      <c r="N75" s="225">
        <v>5100</v>
      </c>
      <c r="O75" s="225">
        <v>5581</v>
      </c>
      <c r="P75" s="225">
        <v>5564</v>
      </c>
    </row>
    <row r="76" spans="1:16">
      <c r="A76" s="225" t="s">
        <v>64</v>
      </c>
      <c r="B76" s="151">
        <v>5431</v>
      </c>
      <c r="C76" s="151">
        <v>5745</v>
      </c>
      <c r="D76" s="151">
        <v>5401</v>
      </c>
      <c r="E76" s="151">
        <v>4483</v>
      </c>
      <c r="F76" s="171">
        <v>4675</v>
      </c>
      <c r="G76" s="244">
        <f t="shared" si="39"/>
        <v>73.302739910919158</v>
      </c>
      <c r="H76" s="245">
        <f t="shared" si="38"/>
        <v>76.763762693746656</v>
      </c>
      <c r="I76" s="245">
        <f t="shared" si="38"/>
        <v>73.613193403298354</v>
      </c>
      <c r="J76" s="245">
        <f t="shared" si="38"/>
        <v>74.778982485404498</v>
      </c>
      <c r="K76" s="246">
        <f t="shared" si="38"/>
        <v>73.310334012858718</v>
      </c>
      <c r="L76" s="225">
        <v>7409</v>
      </c>
      <c r="M76" s="225">
        <v>7484</v>
      </c>
      <c r="N76" s="225">
        <v>7337</v>
      </c>
      <c r="O76" s="225">
        <v>5995</v>
      </c>
      <c r="P76" s="225">
        <v>6377</v>
      </c>
    </row>
    <row r="77" spans="1:16">
      <c r="A77" s="225" t="s">
        <v>65</v>
      </c>
      <c r="B77" s="151">
        <v>3969</v>
      </c>
      <c r="C77" s="151">
        <v>3813</v>
      </c>
      <c r="D77" s="151">
        <v>3861</v>
      </c>
      <c r="E77" s="151">
        <v>3736</v>
      </c>
      <c r="F77" s="171">
        <v>3815</v>
      </c>
      <c r="G77" s="244">
        <f t="shared" si="39"/>
        <v>81.482241839458013</v>
      </c>
      <c r="H77" s="245">
        <f t="shared" si="38"/>
        <v>80.938229675228186</v>
      </c>
      <c r="I77" s="245">
        <f t="shared" si="38"/>
        <v>80.689655172413794</v>
      </c>
      <c r="J77" s="245">
        <f t="shared" si="38"/>
        <v>80.2405498281787</v>
      </c>
      <c r="K77" s="246">
        <f t="shared" si="38"/>
        <v>80.113397732045357</v>
      </c>
      <c r="L77" s="225">
        <v>4871</v>
      </c>
      <c r="M77" s="225">
        <v>4711</v>
      </c>
      <c r="N77" s="225">
        <v>4785</v>
      </c>
      <c r="O77" s="225">
        <v>4656</v>
      </c>
      <c r="P77" s="225">
        <v>4762</v>
      </c>
    </row>
    <row r="78" spans="1:16">
      <c r="A78" s="225" t="s">
        <v>66</v>
      </c>
      <c r="B78" s="151">
        <v>1103</v>
      </c>
      <c r="C78" s="151">
        <v>1229</v>
      </c>
      <c r="D78" s="151">
        <v>1180</v>
      </c>
      <c r="E78" s="151">
        <v>1056</v>
      </c>
      <c r="F78" s="171">
        <v>1009</v>
      </c>
      <c r="G78" s="244">
        <f t="shared" si="39"/>
        <v>80.628654970760238</v>
      </c>
      <c r="H78" s="245">
        <f t="shared" si="38"/>
        <v>84.875690607734811</v>
      </c>
      <c r="I78" s="245">
        <f t="shared" si="38"/>
        <v>83.926031294452358</v>
      </c>
      <c r="J78" s="245">
        <f t="shared" si="38"/>
        <v>82.435597189695557</v>
      </c>
      <c r="K78" s="246">
        <f t="shared" si="38"/>
        <v>80.334394904458591</v>
      </c>
      <c r="L78" s="225">
        <v>1368</v>
      </c>
      <c r="M78" s="225">
        <v>1448</v>
      </c>
      <c r="N78" s="225">
        <v>1406</v>
      </c>
      <c r="O78" s="225">
        <v>1281</v>
      </c>
      <c r="P78" s="225">
        <v>1256</v>
      </c>
    </row>
    <row r="79" spans="1:16">
      <c r="A79" s="225" t="s">
        <v>67</v>
      </c>
      <c r="B79" s="151">
        <v>2241</v>
      </c>
      <c r="C79" s="151">
        <v>2158</v>
      </c>
      <c r="D79" s="151">
        <v>2212</v>
      </c>
      <c r="E79" s="151">
        <v>2088</v>
      </c>
      <c r="F79" s="171">
        <v>2041</v>
      </c>
      <c r="G79" s="244">
        <f t="shared" si="39"/>
        <v>80.873330927463002</v>
      </c>
      <c r="H79" s="245">
        <f t="shared" si="38"/>
        <v>80.103934669636217</v>
      </c>
      <c r="I79" s="245">
        <f t="shared" si="38"/>
        <v>79.769203029210246</v>
      </c>
      <c r="J79" s="245">
        <f t="shared" si="38"/>
        <v>79.694656488549626</v>
      </c>
      <c r="K79" s="246">
        <f t="shared" si="38"/>
        <v>79.262135922330103</v>
      </c>
      <c r="L79" s="225">
        <v>2771</v>
      </c>
      <c r="M79" s="225">
        <v>2694</v>
      </c>
      <c r="N79" s="225">
        <v>2773</v>
      </c>
      <c r="O79" s="225">
        <v>2620</v>
      </c>
      <c r="P79" s="225">
        <v>2575</v>
      </c>
    </row>
    <row r="80" spans="1:16">
      <c r="A80" s="225" t="s">
        <v>68</v>
      </c>
      <c r="B80" s="151">
        <v>602</v>
      </c>
      <c r="C80" s="151">
        <v>562</v>
      </c>
      <c r="D80" s="151">
        <v>579</v>
      </c>
      <c r="E80" s="151">
        <v>545</v>
      </c>
      <c r="F80" s="171">
        <v>541</v>
      </c>
      <c r="G80" s="244">
        <f t="shared" si="39"/>
        <v>83.034482758620683</v>
      </c>
      <c r="H80" s="245">
        <f t="shared" si="38"/>
        <v>83.880597014925371</v>
      </c>
      <c r="I80" s="245">
        <f t="shared" si="38"/>
        <v>84.156976744186053</v>
      </c>
      <c r="J80" s="245">
        <f t="shared" si="38"/>
        <v>83.206106870229007</v>
      </c>
      <c r="K80" s="246">
        <f t="shared" si="38"/>
        <v>82.094081942336871</v>
      </c>
      <c r="L80" s="225">
        <v>725</v>
      </c>
      <c r="M80" s="225">
        <v>670</v>
      </c>
      <c r="N80" s="225">
        <v>688</v>
      </c>
      <c r="O80" s="225">
        <v>655</v>
      </c>
      <c r="P80" s="225">
        <v>659</v>
      </c>
    </row>
    <row r="81" spans="1:16">
      <c r="A81" s="225" t="s">
        <v>69</v>
      </c>
      <c r="B81" s="151">
        <v>1392</v>
      </c>
      <c r="C81" s="151">
        <v>1511</v>
      </c>
      <c r="D81" s="151">
        <v>1496</v>
      </c>
      <c r="E81" s="151">
        <v>1392</v>
      </c>
      <c r="F81" s="171">
        <v>1434</v>
      </c>
      <c r="G81" s="244">
        <f t="shared" si="39"/>
        <v>78.378378378378372</v>
      </c>
      <c r="H81" s="245">
        <f t="shared" si="38"/>
        <v>80.758952431854624</v>
      </c>
      <c r="I81" s="245">
        <f t="shared" si="38"/>
        <v>79.237288135593218</v>
      </c>
      <c r="J81" s="245">
        <f t="shared" si="38"/>
        <v>80.092059838895281</v>
      </c>
      <c r="K81" s="246">
        <f t="shared" si="38"/>
        <v>79.977691020635817</v>
      </c>
      <c r="L81" s="225">
        <v>1776</v>
      </c>
      <c r="M81" s="225">
        <v>1871</v>
      </c>
      <c r="N81" s="225">
        <v>1888</v>
      </c>
      <c r="O81" s="225">
        <v>1738</v>
      </c>
      <c r="P81" s="225">
        <v>1793</v>
      </c>
    </row>
    <row r="82" spans="1:16">
      <c r="A82" s="225" t="s">
        <v>70</v>
      </c>
      <c r="B82" s="151">
        <v>919</v>
      </c>
      <c r="C82" s="151">
        <v>864</v>
      </c>
      <c r="D82" s="151">
        <v>866</v>
      </c>
      <c r="E82" s="151">
        <v>876</v>
      </c>
      <c r="F82" s="171">
        <v>907</v>
      </c>
      <c r="G82" s="244">
        <f t="shared" si="39"/>
        <v>80.755711775043935</v>
      </c>
      <c r="H82" s="245">
        <f t="shared" si="38"/>
        <v>80.44692737430168</v>
      </c>
      <c r="I82" s="245">
        <f t="shared" si="38"/>
        <v>77.459749552772806</v>
      </c>
      <c r="J82" s="245">
        <f t="shared" si="38"/>
        <v>76.70753064798599</v>
      </c>
      <c r="K82" s="246">
        <f t="shared" si="38"/>
        <v>75.457570715474205</v>
      </c>
      <c r="L82" s="225">
        <v>1138</v>
      </c>
      <c r="M82" s="225">
        <v>1074</v>
      </c>
      <c r="N82" s="225">
        <v>1118</v>
      </c>
      <c r="O82" s="225">
        <v>1142</v>
      </c>
      <c r="P82" s="225">
        <v>1202</v>
      </c>
    </row>
    <row r="83" spans="1:16">
      <c r="A83" s="225" t="s">
        <v>71</v>
      </c>
      <c r="B83" s="151">
        <v>1472</v>
      </c>
      <c r="C83" s="151">
        <v>1439</v>
      </c>
      <c r="D83" s="151">
        <v>1395</v>
      </c>
      <c r="E83" s="151">
        <v>1362</v>
      </c>
      <c r="F83" s="171">
        <v>1287</v>
      </c>
      <c r="G83" s="244">
        <f t="shared" si="39"/>
        <v>78.464818763326221</v>
      </c>
      <c r="H83" s="245">
        <f t="shared" si="38"/>
        <v>76.501860712387028</v>
      </c>
      <c r="I83" s="245">
        <f t="shared" si="38"/>
        <v>76.021798365122621</v>
      </c>
      <c r="J83" s="245">
        <f t="shared" si="38"/>
        <v>74.753018660812302</v>
      </c>
      <c r="K83" s="246">
        <f t="shared" si="38"/>
        <v>71.341463414634148</v>
      </c>
      <c r="L83" s="225">
        <v>1876</v>
      </c>
      <c r="M83" s="225">
        <v>1881</v>
      </c>
      <c r="N83" s="225">
        <v>1835</v>
      </c>
      <c r="O83" s="225">
        <v>1822</v>
      </c>
      <c r="P83" s="225">
        <v>1804</v>
      </c>
    </row>
    <row r="84" spans="1:16">
      <c r="A84" s="225" t="s">
        <v>72</v>
      </c>
      <c r="B84" s="151">
        <v>390</v>
      </c>
      <c r="C84" s="151">
        <v>476</v>
      </c>
      <c r="D84" s="151">
        <v>507</v>
      </c>
      <c r="E84" s="151">
        <v>513</v>
      </c>
      <c r="F84" s="171">
        <v>545</v>
      </c>
      <c r="G84" s="244">
        <f t="shared" si="39"/>
        <v>80.082135523613957</v>
      </c>
      <c r="H84" s="245">
        <f t="shared" si="38"/>
        <v>81.646655231560899</v>
      </c>
      <c r="I84" s="245">
        <f t="shared" si="38"/>
        <v>75</v>
      </c>
      <c r="J84" s="245">
        <f t="shared" si="38"/>
        <v>77.375565610859738</v>
      </c>
      <c r="K84" s="246">
        <f t="shared" si="38"/>
        <v>79.795021961932662</v>
      </c>
      <c r="L84" s="225">
        <v>487</v>
      </c>
      <c r="M84" s="225">
        <v>583</v>
      </c>
      <c r="N84" s="225">
        <v>676</v>
      </c>
      <c r="O84" s="225">
        <v>663</v>
      </c>
      <c r="P84" s="225">
        <v>683</v>
      </c>
    </row>
    <row r="85" spans="1:16">
      <c r="A85" s="225" t="s">
        <v>73</v>
      </c>
      <c r="B85" s="151">
        <v>2420</v>
      </c>
      <c r="C85" s="151">
        <v>2252</v>
      </c>
      <c r="D85" s="151">
        <v>2338</v>
      </c>
      <c r="E85" s="151">
        <v>2220</v>
      </c>
      <c r="F85" s="171">
        <v>2269</v>
      </c>
      <c r="G85" s="244">
        <f t="shared" si="39"/>
        <v>80</v>
      </c>
      <c r="H85" s="245">
        <f t="shared" si="38"/>
        <v>78.962131837307155</v>
      </c>
      <c r="I85" s="245">
        <f t="shared" si="38"/>
        <v>80.84370677731674</v>
      </c>
      <c r="J85" s="245">
        <f t="shared" si="38"/>
        <v>81.378299120234615</v>
      </c>
      <c r="K85" s="246">
        <f t="shared" si="38"/>
        <v>80.347025495750714</v>
      </c>
      <c r="L85" s="225">
        <v>3025</v>
      </c>
      <c r="M85" s="225">
        <v>2852</v>
      </c>
      <c r="N85" s="225">
        <v>2892</v>
      </c>
      <c r="O85" s="225">
        <v>2728</v>
      </c>
      <c r="P85" s="225">
        <v>2824</v>
      </c>
    </row>
    <row r="86" spans="1:16">
      <c r="A86" s="225" t="s">
        <v>74</v>
      </c>
      <c r="B86" s="151">
        <v>1111</v>
      </c>
      <c r="C86" s="151">
        <v>973</v>
      </c>
      <c r="D86" s="151">
        <v>1127</v>
      </c>
      <c r="E86" s="151">
        <v>1179</v>
      </c>
      <c r="F86" s="171">
        <v>1122</v>
      </c>
      <c r="G86" s="244">
        <f t="shared" si="39"/>
        <v>75.067567567567579</v>
      </c>
      <c r="H86" s="245">
        <f t="shared" si="38"/>
        <v>77.406523468575969</v>
      </c>
      <c r="I86" s="245">
        <f t="shared" si="38"/>
        <v>75.536193029490619</v>
      </c>
      <c r="J86" s="245">
        <f t="shared" si="38"/>
        <v>74.904701397712842</v>
      </c>
      <c r="K86" s="246">
        <f t="shared" si="38"/>
        <v>73.094462540716606</v>
      </c>
      <c r="L86" s="225">
        <v>1480</v>
      </c>
      <c r="M86" s="225">
        <v>1257</v>
      </c>
      <c r="N86" s="225">
        <v>1492</v>
      </c>
      <c r="O86" s="225">
        <v>1574</v>
      </c>
      <c r="P86" s="225">
        <v>1535</v>
      </c>
    </row>
    <row r="87" spans="1:16">
      <c r="A87" s="225" t="s">
        <v>75</v>
      </c>
      <c r="B87" s="151">
        <v>364</v>
      </c>
      <c r="C87" s="151">
        <v>413</v>
      </c>
      <c r="D87" s="151">
        <v>356</v>
      </c>
      <c r="E87" s="151">
        <v>292</v>
      </c>
      <c r="F87" s="171">
        <v>330</v>
      </c>
      <c r="G87" s="244">
        <f t="shared" si="39"/>
        <v>80</v>
      </c>
      <c r="H87" s="245">
        <f t="shared" si="38"/>
        <v>82.765531062124253</v>
      </c>
      <c r="I87" s="245">
        <f t="shared" si="38"/>
        <v>79.464285714285708</v>
      </c>
      <c r="J87" s="245">
        <f t="shared" si="38"/>
        <v>77.659574468085097</v>
      </c>
      <c r="K87" s="246">
        <f t="shared" si="38"/>
        <v>77.64705882352942</v>
      </c>
      <c r="L87" s="225">
        <v>455</v>
      </c>
      <c r="M87" s="225">
        <v>499</v>
      </c>
      <c r="N87" s="225">
        <v>448</v>
      </c>
      <c r="O87" s="225">
        <v>376</v>
      </c>
      <c r="P87" s="225">
        <v>425</v>
      </c>
    </row>
    <row r="88" spans="1:16">
      <c r="A88" s="225" t="s">
        <v>76</v>
      </c>
      <c r="B88" s="151">
        <v>1050</v>
      </c>
      <c r="C88" s="151">
        <v>1058</v>
      </c>
      <c r="D88" s="151">
        <v>1017</v>
      </c>
      <c r="E88" s="151">
        <v>1048</v>
      </c>
      <c r="F88" s="171">
        <v>977</v>
      </c>
      <c r="G88" s="244">
        <f t="shared" si="39"/>
        <v>82.677165354330711</v>
      </c>
      <c r="H88" s="245">
        <f t="shared" si="38"/>
        <v>80.456273764258555</v>
      </c>
      <c r="I88" s="245">
        <f t="shared" si="38"/>
        <v>80.45886075949366</v>
      </c>
      <c r="J88" s="245">
        <f t="shared" si="38"/>
        <v>80.122324159021403</v>
      </c>
      <c r="K88" s="246">
        <f t="shared" si="38"/>
        <v>78.981406628940988</v>
      </c>
      <c r="L88" s="225">
        <v>1270</v>
      </c>
      <c r="M88" s="225">
        <v>1315</v>
      </c>
      <c r="N88" s="225">
        <v>1264</v>
      </c>
      <c r="O88" s="225">
        <v>1308</v>
      </c>
      <c r="P88" s="225">
        <v>1237</v>
      </c>
    </row>
    <row r="89" spans="1:16">
      <c r="A89" s="225" t="s">
        <v>77</v>
      </c>
      <c r="B89" s="151">
        <v>85</v>
      </c>
      <c r="C89" s="151">
        <v>90</v>
      </c>
      <c r="D89" s="151">
        <v>80</v>
      </c>
      <c r="E89" s="151">
        <v>99</v>
      </c>
      <c r="F89" s="171">
        <v>131</v>
      </c>
      <c r="G89" s="244">
        <f t="shared" si="39"/>
        <v>92.391304347826093</v>
      </c>
      <c r="H89" s="245">
        <f t="shared" si="39"/>
        <v>90</v>
      </c>
      <c r="I89" s="245">
        <f t="shared" si="39"/>
        <v>93.023255813953483</v>
      </c>
      <c r="J89" s="245">
        <f t="shared" si="39"/>
        <v>87.610619469026545</v>
      </c>
      <c r="K89" s="246">
        <f t="shared" si="39"/>
        <v>87.333333333333329</v>
      </c>
      <c r="L89" s="225">
        <v>92</v>
      </c>
      <c r="M89" s="225">
        <v>100</v>
      </c>
      <c r="N89" s="225">
        <v>86</v>
      </c>
      <c r="O89" s="225">
        <v>113</v>
      </c>
      <c r="P89" s="225">
        <v>150</v>
      </c>
    </row>
    <row r="90" spans="1:16">
      <c r="A90" s="225" t="s">
        <v>78</v>
      </c>
      <c r="B90" s="151">
        <v>4522</v>
      </c>
      <c r="C90" s="151">
        <v>4237</v>
      </c>
      <c r="D90" s="151">
        <v>4370</v>
      </c>
      <c r="E90" s="151">
        <v>4184</v>
      </c>
      <c r="F90" s="171">
        <v>4251</v>
      </c>
      <c r="G90" s="244">
        <f t="shared" si="39"/>
        <v>76</v>
      </c>
      <c r="H90" s="245">
        <f t="shared" si="39"/>
        <v>77.558118250045766</v>
      </c>
      <c r="I90" s="245">
        <f t="shared" si="39"/>
        <v>77.854979511847503</v>
      </c>
      <c r="J90" s="245">
        <f t="shared" si="39"/>
        <v>76.883498713708192</v>
      </c>
      <c r="K90" s="246">
        <f t="shared" si="39"/>
        <v>75.734901122394433</v>
      </c>
      <c r="L90" s="225">
        <v>5950</v>
      </c>
      <c r="M90" s="225">
        <v>5463</v>
      </c>
      <c r="N90" s="225">
        <v>5613</v>
      </c>
      <c r="O90" s="225">
        <v>5442</v>
      </c>
      <c r="P90" s="225">
        <v>5613</v>
      </c>
    </row>
    <row r="91" spans="1:16">
      <c r="A91" s="225" t="s">
        <v>79</v>
      </c>
      <c r="B91" s="151">
        <v>112</v>
      </c>
      <c r="C91" s="151">
        <v>105</v>
      </c>
      <c r="D91" s="151">
        <v>168</v>
      </c>
      <c r="E91" s="151">
        <v>158</v>
      </c>
      <c r="F91" s="171">
        <v>170</v>
      </c>
      <c r="G91" s="244">
        <f t="shared" si="39"/>
        <v>84.848484848484844</v>
      </c>
      <c r="H91" s="245">
        <f t="shared" si="39"/>
        <v>77.205882352941174</v>
      </c>
      <c r="I91" s="245">
        <f t="shared" si="39"/>
        <v>84.422110552763812</v>
      </c>
      <c r="J91" s="245">
        <f t="shared" si="39"/>
        <v>78.606965174129357</v>
      </c>
      <c r="K91" s="246">
        <f t="shared" si="39"/>
        <v>76.233183856502237</v>
      </c>
      <c r="L91" s="225">
        <v>132</v>
      </c>
      <c r="M91" s="225">
        <v>136</v>
      </c>
      <c r="N91" s="225">
        <v>199</v>
      </c>
      <c r="O91" s="225">
        <v>201</v>
      </c>
      <c r="P91" s="225">
        <v>223</v>
      </c>
    </row>
    <row r="92" spans="1:16">
      <c r="A92" s="225" t="s">
        <v>80</v>
      </c>
      <c r="B92" s="151">
        <v>2715</v>
      </c>
      <c r="C92" s="151">
        <v>2789</v>
      </c>
      <c r="D92" s="151">
        <v>2646</v>
      </c>
      <c r="E92" s="151">
        <v>2622</v>
      </c>
      <c r="F92" s="171">
        <v>2486</v>
      </c>
      <c r="G92" s="244">
        <f t="shared" si="39"/>
        <v>78.970331588132638</v>
      </c>
      <c r="H92" s="245">
        <f t="shared" si="39"/>
        <v>80.397809166906882</v>
      </c>
      <c r="I92" s="245">
        <f t="shared" si="39"/>
        <v>78.099173553718998</v>
      </c>
      <c r="J92" s="245">
        <f t="shared" si="39"/>
        <v>78.268656716417908</v>
      </c>
      <c r="K92" s="246">
        <f t="shared" si="39"/>
        <v>77.931034482758619</v>
      </c>
      <c r="L92" s="225">
        <v>3438</v>
      </c>
      <c r="M92" s="225">
        <v>3469</v>
      </c>
      <c r="N92" s="225">
        <v>3388</v>
      </c>
      <c r="O92" s="225">
        <v>3350</v>
      </c>
      <c r="P92" s="225">
        <v>3190</v>
      </c>
    </row>
    <row r="93" spans="1:16">
      <c r="A93" s="231" t="s">
        <v>48</v>
      </c>
      <c r="B93" s="151">
        <v>147</v>
      </c>
      <c r="C93" s="151">
        <v>117</v>
      </c>
      <c r="D93" s="151">
        <v>142</v>
      </c>
      <c r="E93" s="151">
        <v>172</v>
      </c>
      <c r="F93" s="171">
        <v>253</v>
      </c>
      <c r="G93" s="283" t="s">
        <v>81</v>
      </c>
      <c r="H93" s="234" t="s">
        <v>81</v>
      </c>
      <c r="I93" s="234" t="s">
        <v>81</v>
      </c>
      <c r="J93" s="234" t="s">
        <v>81</v>
      </c>
      <c r="K93" s="284" t="s">
        <v>81</v>
      </c>
      <c r="L93" s="234">
        <v>166</v>
      </c>
      <c r="M93" s="234">
        <v>131</v>
      </c>
      <c r="N93" s="234">
        <v>159</v>
      </c>
      <c r="O93" s="234">
        <v>202</v>
      </c>
      <c r="P93" s="234">
        <v>290</v>
      </c>
    </row>
    <row r="94" spans="1:16">
      <c r="A94" s="285" t="s">
        <v>41</v>
      </c>
      <c r="B94" s="285">
        <v>40537</v>
      </c>
      <c r="C94" s="285">
        <v>40742</v>
      </c>
      <c r="D94" s="285">
        <v>41062</v>
      </c>
      <c r="E94" s="285">
        <v>39535</v>
      </c>
      <c r="F94" s="286">
        <v>39864</v>
      </c>
      <c r="G94" s="287">
        <f t="shared" ref="G94:K94" si="40">B94/L94*100</f>
        <v>79.170735518143815</v>
      </c>
      <c r="H94" s="288">
        <f t="shared" si="40"/>
        <v>80.049512731845326</v>
      </c>
      <c r="I94" s="288">
        <f t="shared" si="40"/>
        <v>78.954756090526274</v>
      </c>
      <c r="J94" s="288">
        <f t="shared" si="40"/>
        <v>78.853940203841475</v>
      </c>
      <c r="K94" s="289">
        <f t="shared" si="40"/>
        <v>78.238341968911911</v>
      </c>
      <c r="L94" s="285">
        <v>51202</v>
      </c>
      <c r="M94" s="285">
        <v>50896</v>
      </c>
      <c r="N94" s="285">
        <v>52007</v>
      </c>
      <c r="O94" s="285">
        <v>50137</v>
      </c>
      <c r="P94" s="285">
        <v>50952</v>
      </c>
    </row>
    <row r="95" spans="1:16">
      <c r="A95" s="198" t="s">
        <v>309</v>
      </c>
    </row>
    <row r="96" spans="1:16">
      <c r="A96" s="104" t="s">
        <v>437</v>
      </c>
    </row>
    <row r="99" spans="1:12" s="40" customFormat="1" ht="15" customHeight="1">
      <c r="A99" s="91" t="str">
        <f>Contents!B60</f>
        <v>Table 51: Number and percentage of babies, by breastfeeding status at discharge from their primary maternity care provider, maternal age group, baby ethnic group, baby neighbourhood deprivation quintile and baby DHB of residence, 2014</v>
      </c>
    </row>
    <row r="100" spans="1:12">
      <c r="A100" s="521" t="s">
        <v>56</v>
      </c>
      <c r="B100" s="456" t="s">
        <v>33</v>
      </c>
      <c r="C100" s="456"/>
      <c r="D100" s="456"/>
      <c r="E100" s="456"/>
      <c r="F100" s="456"/>
      <c r="G100" s="457"/>
      <c r="H100" s="456" t="s">
        <v>289</v>
      </c>
      <c r="I100" s="456"/>
      <c r="J100" s="456"/>
      <c r="K100" s="456"/>
    </row>
    <row r="101" spans="1:12">
      <c r="A101" s="461"/>
      <c r="B101" s="125" t="s">
        <v>239</v>
      </c>
      <c r="C101" s="125" t="s">
        <v>240</v>
      </c>
      <c r="D101" s="125" t="s">
        <v>241</v>
      </c>
      <c r="E101" s="125" t="s">
        <v>242</v>
      </c>
      <c r="F101" s="125" t="s">
        <v>48</v>
      </c>
      <c r="G101" s="126" t="s">
        <v>41</v>
      </c>
      <c r="H101" s="125" t="str">
        <f>B101</f>
        <v>Exclusive</v>
      </c>
      <c r="I101" s="125" t="str">
        <f t="shared" ref="I101" si="41">C101</f>
        <v>Fully</v>
      </c>
      <c r="J101" s="125" t="str">
        <f t="shared" ref="J101" si="42">D101</f>
        <v>Partial</v>
      </c>
      <c r="K101" s="125" t="str">
        <f t="shared" ref="K101" si="43">E101</f>
        <v>Artificial</v>
      </c>
    </row>
    <row r="102" spans="1:12">
      <c r="A102" s="229" t="s">
        <v>237</v>
      </c>
      <c r="B102" s="229"/>
      <c r="C102" s="229"/>
      <c r="D102" s="229"/>
      <c r="E102" s="229"/>
      <c r="F102" s="229"/>
      <c r="G102" s="229"/>
      <c r="H102" s="229"/>
      <c r="I102" s="229"/>
      <c r="J102" s="229"/>
      <c r="K102" s="229"/>
    </row>
    <row r="103" spans="1:12">
      <c r="A103" s="280" t="s">
        <v>41</v>
      </c>
      <c r="B103" s="151">
        <v>34008</v>
      </c>
      <c r="C103" s="151">
        <v>5483</v>
      </c>
      <c r="D103" s="151">
        <v>7514</v>
      </c>
      <c r="E103" s="151">
        <v>6582</v>
      </c>
      <c r="F103" s="151">
        <v>2886</v>
      </c>
      <c r="G103" s="171">
        <v>56473</v>
      </c>
      <c r="H103" s="227">
        <f>B103/($G103-$F103)*100</f>
        <v>63.463153376751826</v>
      </c>
      <c r="I103" s="227">
        <f t="shared" ref="I103" si="44">C103/($G103-$F103)*100</f>
        <v>10.231959243846456</v>
      </c>
      <c r="J103" s="227">
        <f t="shared" ref="J103" si="45">D103/($G103-$F103)*100</f>
        <v>14.022057588594247</v>
      </c>
      <c r="K103" s="227">
        <f t="shared" ref="K103" si="46">E103/($G103-$F103)*100</f>
        <v>12.282829790807472</v>
      </c>
      <c r="L103" s="110"/>
    </row>
    <row r="104" spans="1:12">
      <c r="A104" s="229" t="str">
        <f>Extra!F2</f>
        <v>Maternal age group (years)</v>
      </c>
      <c r="B104" s="229"/>
      <c r="C104" s="229"/>
      <c r="D104" s="229"/>
      <c r="E104" s="229"/>
      <c r="F104" s="229"/>
      <c r="G104" s="229"/>
      <c r="H104" s="229"/>
      <c r="I104" s="229"/>
      <c r="J104" s="229"/>
      <c r="K104" s="229"/>
    </row>
    <row r="105" spans="1:12">
      <c r="A105" s="151" t="str">
        <f>Extra!F3</f>
        <v xml:space="preserve"> &lt;20</v>
      </c>
      <c r="B105" s="151">
        <v>1302</v>
      </c>
      <c r="C105" s="151">
        <v>252</v>
      </c>
      <c r="D105" s="151">
        <v>409</v>
      </c>
      <c r="E105" s="151">
        <v>691</v>
      </c>
      <c r="F105" s="151">
        <v>178</v>
      </c>
      <c r="G105" s="171">
        <v>2832</v>
      </c>
      <c r="H105" s="227">
        <f t="shared" ref="H105:H111" si="47">B105/($G105-$F105)*100</f>
        <v>49.058025621703088</v>
      </c>
      <c r="I105" s="227">
        <f t="shared" ref="I105:I111" si="48">C105/($G105-$F105)*100</f>
        <v>9.4951017332328558</v>
      </c>
      <c r="J105" s="227">
        <f t="shared" ref="J105:J111" si="49">D105/($G105-$F105)*100</f>
        <v>15.410700828937454</v>
      </c>
      <c r="K105" s="227">
        <f t="shared" ref="K105:K111" si="50">E105/($G105-$F105)*100</f>
        <v>26.0361718161266</v>
      </c>
      <c r="L105" s="110"/>
    </row>
    <row r="106" spans="1:12">
      <c r="A106" s="151" t="str">
        <f>Extra!F4</f>
        <v>20−24</v>
      </c>
      <c r="B106" s="151">
        <v>5433</v>
      </c>
      <c r="C106" s="151">
        <v>835</v>
      </c>
      <c r="D106" s="151">
        <v>1246</v>
      </c>
      <c r="E106" s="151">
        <v>1644</v>
      </c>
      <c r="F106" s="151">
        <v>583</v>
      </c>
      <c r="G106" s="171">
        <v>9741</v>
      </c>
      <c r="H106" s="227">
        <f t="shared" si="47"/>
        <v>59.325180170342875</v>
      </c>
      <c r="I106" s="227">
        <f t="shared" si="48"/>
        <v>9.1177112906748192</v>
      </c>
      <c r="J106" s="227">
        <f t="shared" si="49"/>
        <v>13.605590740336318</v>
      </c>
      <c r="K106" s="227">
        <f t="shared" si="50"/>
        <v>17.951517798645995</v>
      </c>
      <c r="L106" s="110"/>
    </row>
    <row r="107" spans="1:12">
      <c r="A107" s="151" t="str">
        <f>Extra!F5</f>
        <v>25−29</v>
      </c>
      <c r="B107" s="151">
        <v>9251</v>
      </c>
      <c r="C107" s="151">
        <v>1458</v>
      </c>
      <c r="D107" s="151">
        <v>1862</v>
      </c>
      <c r="E107" s="151">
        <v>1704</v>
      </c>
      <c r="F107" s="151">
        <v>753</v>
      </c>
      <c r="G107" s="171">
        <v>15028</v>
      </c>
      <c r="H107" s="227">
        <f t="shared" si="47"/>
        <v>64.80560420315237</v>
      </c>
      <c r="I107" s="227">
        <f t="shared" si="48"/>
        <v>10.213660245183888</v>
      </c>
      <c r="J107" s="227">
        <f t="shared" si="49"/>
        <v>13.043782837127846</v>
      </c>
      <c r="K107" s="227">
        <f t="shared" si="50"/>
        <v>11.936952714535902</v>
      </c>
      <c r="L107" s="110"/>
    </row>
    <row r="108" spans="1:12">
      <c r="A108" s="151" t="str">
        <f>Extra!F6</f>
        <v>30−34</v>
      </c>
      <c r="B108" s="151">
        <v>10873</v>
      </c>
      <c r="C108" s="151">
        <v>1701</v>
      </c>
      <c r="D108" s="151">
        <v>2270</v>
      </c>
      <c r="E108" s="151">
        <v>1433</v>
      </c>
      <c r="F108" s="151">
        <v>822</v>
      </c>
      <c r="G108" s="171">
        <v>17099</v>
      </c>
      <c r="H108" s="227">
        <f t="shared" si="47"/>
        <v>66.799778829022543</v>
      </c>
      <c r="I108" s="227">
        <f t="shared" si="48"/>
        <v>10.450328684647047</v>
      </c>
      <c r="J108" s="227">
        <f t="shared" si="49"/>
        <v>13.946058856054556</v>
      </c>
      <c r="K108" s="227">
        <f t="shared" si="50"/>
        <v>8.8038336302758502</v>
      </c>
      <c r="L108" s="110"/>
    </row>
    <row r="109" spans="1:12">
      <c r="A109" s="151" t="str">
        <f>Extra!F7</f>
        <v>35−39</v>
      </c>
      <c r="B109" s="151">
        <v>5863</v>
      </c>
      <c r="C109" s="151">
        <v>968</v>
      </c>
      <c r="D109" s="151">
        <v>1316</v>
      </c>
      <c r="E109" s="151">
        <v>838</v>
      </c>
      <c r="F109" s="151">
        <v>416</v>
      </c>
      <c r="G109" s="171">
        <v>9401</v>
      </c>
      <c r="H109" s="227">
        <f t="shared" si="47"/>
        <v>65.253199777406792</v>
      </c>
      <c r="I109" s="227">
        <f t="shared" si="48"/>
        <v>10.77351140790206</v>
      </c>
      <c r="J109" s="227">
        <f t="shared" si="49"/>
        <v>14.646633277685032</v>
      </c>
      <c r="K109" s="227">
        <f t="shared" si="50"/>
        <v>9.3266555370061219</v>
      </c>
      <c r="L109" s="110"/>
    </row>
    <row r="110" spans="1:12">
      <c r="A110" s="151" t="str">
        <f>Extra!F8</f>
        <v>40+</v>
      </c>
      <c r="B110" s="151">
        <v>1283</v>
      </c>
      <c r="C110" s="151">
        <v>269</v>
      </c>
      <c r="D110" s="151">
        <v>411</v>
      </c>
      <c r="E110" s="151">
        <v>271</v>
      </c>
      <c r="F110" s="151">
        <v>134</v>
      </c>
      <c r="G110" s="171">
        <v>2368</v>
      </c>
      <c r="H110" s="227">
        <f t="shared" si="47"/>
        <v>57.430617726051928</v>
      </c>
      <c r="I110" s="227">
        <f t="shared" si="48"/>
        <v>12.041181736794988</v>
      </c>
      <c r="J110" s="227">
        <f t="shared" si="49"/>
        <v>18.397493285586393</v>
      </c>
      <c r="K110" s="227">
        <f t="shared" si="50"/>
        <v>12.130707251566697</v>
      </c>
      <c r="L110" s="110"/>
    </row>
    <row r="111" spans="1:12">
      <c r="A111" s="151" t="str">
        <f>Extra!F9</f>
        <v>Unknown</v>
      </c>
      <c r="B111" s="151">
        <v>3</v>
      </c>
      <c r="C111" s="151">
        <v>0</v>
      </c>
      <c r="D111" s="151">
        <v>0</v>
      </c>
      <c r="E111" s="151">
        <v>1</v>
      </c>
      <c r="F111" s="151">
        <v>0</v>
      </c>
      <c r="G111" s="172">
        <v>4</v>
      </c>
      <c r="H111" s="227">
        <f t="shared" si="47"/>
        <v>75</v>
      </c>
      <c r="I111" s="227">
        <f t="shared" si="48"/>
        <v>0</v>
      </c>
      <c r="J111" s="227">
        <f t="shared" si="49"/>
        <v>0</v>
      </c>
      <c r="K111" s="227">
        <f t="shared" si="50"/>
        <v>25</v>
      </c>
      <c r="L111" s="110"/>
    </row>
    <row r="112" spans="1:12">
      <c r="A112" s="229" t="str">
        <f>Extra!F10</f>
        <v>Ethnic group</v>
      </c>
      <c r="B112" s="229"/>
      <c r="C112" s="229"/>
      <c r="D112" s="229"/>
      <c r="E112" s="229"/>
      <c r="F112" s="229"/>
      <c r="G112" s="229"/>
      <c r="H112" s="229"/>
      <c r="I112" s="229"/>
      <c r="J112" s="229"/>
      <c r="K112" s="229"/>
    </row>
    <row r="113" spans="1:12">
      <c r="A113" s="225" t="str">
        <f>Extra!F11</f>
        <v>Māori</v>
      </c>
      <c r="B113" s="151">
        <v>8215</v>
      </c>
      <c r="C113" s="151">
        <v>1232</v>
      </c>
      <c r="D113" s="151">
        <v>1864</v>
      </c>
      <c r="E113" s="151">
        <v>2442</v>
      </c>
      <c r="F113" s="151">
        <v>733</v>
      </c>
      <c r="G113" s="171">
        <v>14486</v>
      </c>
      <c r="H113" s="227">
        <f t="shared" ref="H113:H117" si="51">B113/($G113-$F113)*100</f>
        <v>59.732422017014471</v>
      </c>
      <c r="I113" s="227">
        <f t="shared" ref="I113:I117" si="52">C113/($G113-$F113)*100</f>
        <v>8.958045517341672</v>
      </c>
      <c r="J113" s="227">
        <f t="shared" ref="J113:J117" si="53">D113/($G113-$F113)*100</f>
        <v>13.553406529484477</v>
      </c>
      <c r="K113" s="227">
        <f t="shared" ref="K113:K117" si="54">E113/($G113-$F113)*100</f>
        <v>17.756125936159386</v>
      </c>
      <c r="L113" s="110"/>
    </row>
    <row r="114" spans="1:12">
      <c r="A114" s="225" t="str">
        <f>Extra!F12</f>
        <v>Pacific</v>
      </c>
      <c r="B114" s="151">
        <v>3035</v>
      </c>
      <c r="C114" s="151">
        <v>504</v>
      </c>
      <c r="D114" s="151">
        <v>853</v>
      </c>
      <c r="E114" s="151">
        <v>663</v>
      </c>
      <c r="F114" s="151">
        <v>404</v>
      </c>
      <c r="G114" s="171">
        <v>5459</v>
      </c>
      <c r="H114" s="227">
        <f t="shared" si="51"/>
        <v>60.039564787339273</v>
      </c>
      <c r="I114" s="227">
        <f t="shared" si="52"/>
        <v>9.9703264094955486</v>
      </c>
      <c r="J114" s="227">
        <f t="shared" si="53"/>
        <v>16.874381800197824</v>
      </c>
      <c r="K114" s="227">
        <f t="shared" si="54"/>
        <v>13.115727002967359</v>
      </c>
      <c r="L114" s="110"/>
    </row>
    <row r="115" spans="1:12">
      <c r="A115" s="225" t="str">
        <f>Extra!F13</f>
        <v>Indian</v>
      </c>
      <c r="B115" s="151">
        <v>1631</v>
      </c>
      <c r="C115" s="151">
        <v>325</v>
      </c>
      <c r="D115" s="151">
        <v>450</v>
      </c>
      <c r="E115" s="151">
        <v>85</v>
      </c>
      <c r="F115" s="151">
        <v>186</v>
      </c>
      <c r="G115" s="171">
        <v>2677</v>
      </c>
      <c r="H115" s="227">
        <f t="shared" ref="H115" si="55">B115/($G115-$F115)*100</f>
        <v>65.475712565234844</v>
      </c>
      <c r="I115" s="227">
        <f t="shared" ref="I115" si="56">C115/($G115-$F115)*100</f>
        <v>13.04696908871939</v>
      </c>
      <c r="J115" s="227">
        <f t="shared" ref="J115" si="57">D115/($G115-$F115)*100</f>
        <v>18.065034122842231</v>
      </c>
      <c r="K115" s="227">
        <f t="shared" ref="K115" si="58">E115/($G115-$F115)*100</f>
        <v>3.4122842232035331</v>
      </c>
      <c r="L115" s="110"/>
    </row>
    <row r="116" spans="1:12">
      <c r="A116" s="225" t="str">
        <f>Extra!F14</f>
        <v>Asian (excl. Indian)</v>
      </c>
      <c r="B116" s="151">
        <v>3421</v>
      </c>
      <c r="C116" s="151">
        <v>859</v>
      </c>
      <c r="D116" s="151">
        <v>1318</v>
      </c>
      <c r="E116" s="151">
        <v>362</v>
      </c>
      <c r="F116" s="151">
        <v>256</v>
      </c>
      <c r="G116" s="171">
        <v>6216</v>
      </c>
      <c r="H116" s="227">
        <f t="shared" si="51"/>
        <v>57.399328859060404</v>
      </c>
      <c r="I116" s="227">
        <f t="shared" si="52"/>
        <v>14.412751677852349</v>
      </c>
      <c r="J116" s="227">
        <f t="shared" si="53"/>
        <v>22.114093959731544</v>
      </c>
      <c r="K116" s="227">
        <f t="shared" si="54"/>
        <v>6.073825503355704</v>
      </c>
      <c r="L116" s="110"/>
    </row>
    <row r="117" spans="1:12">
      <c r="A117" s="225" t="str">
        <f>Extra!F15</f>
        <v>European or Other</v>
      </c>
      <c r="B117" s="151">
        <v>17703</v>
      </c>
      <c r="C117" s="151">
        <v>2562</v>
      </c>
      <c r="D117" s="151">
        <v>3023</v>
      </c>
      <c r="E117" s="151">
        <v>3027</v>
      </c>
      <c r="F117" s="151">
        <v>1265</v>
      </c>
      <c r="G117" s="171">
        <v>27580</v>
      </c>
      <c r="H117" s="227">
        <f t="shared" si="51"/>
        <v>67.273418202546083</v>
      </c>
      <c r="I117" s="227">
        <f t="shared" si="52"/>
        <v>9.7358920767623029</v>
      </c>
      <c r="J117" s="227">
        <f t="shared" si="53"/>
        <v>11.48774463233897</v>
      </c>
      <c r="K117" s="227">
        <f t="shared" si="54"/>
        <v>11.50294508835265</v>
      </c>
      <c r="L117" s="110"/>
    </row>
    <row r="118" spans="1:12">
      <c r="A118" s="225" t="str">
        <f>Extra!F16</f>
        <v>Unknown</v>
      </c>
      <c r="B118" s="151">
        <v>3</v>
      </c>
      <c r="C118" s="151">
        <v>1</v>
      </c>
      <c r="D118" s="151">
        <v>6</v>
      </c>
      <c r="E118" s="151">
        <v>3</v>
      </c>
      <c r="F118" s="151">
        <v>42</v>
      </c>
      <c r="G118" s="171">
        <v>55</v>
      </c>
      <c r="H118" s="281" t="s">
        <v>81</v>
      </c>
      <c r="I118" s="281" t="s">
        <v>81</v>
      </c>
      <c r="J118" s="281" t="s">
        <v>81</v>
      </c>
      <c r="K118" s="281" t="s">
        <v>81</v>
      </c>
    </row>
    <row r="119" spans="1:12">
      <c r="A119" s="229" t="str">
        <f>Extra!F17</f>
        <v>Deprivation quintile</v>
      </c>
      <c r="B119" s="229"/>
      <c r="C119" s="229"/>
      <c r="D119" s="229"/>
      <c r="E119" s="229"/>
      <c r="F119" s="229"/>
      <c r="G119" s="229"/>
      <c r="H119" s="229"/>
      <c r="I119" s="229"/>
      <c r="J119" s="229"/>
      <c r="K119" s="229"/>
    </row>
    <row r="120" spans="1:12">
      <c r="A120" s="251" t="str">
        <f>Extra!F18</f>
        <v>1 (least deprived)</v>
      </c>
      <c r="B120" s="151">
        <v>5250</v>
      </c>
      <c r="C120" s="151">
        <v>894</v>
      </c>
      <c r="D120" s="151">
        <v>1130</v>
      </c>
      <c r="E120" s="151">
        <v>716</v>
      </c>
      <c r="F120" s="151">
        <v>293</v>
      </c>
      <c r="G120" s="171">
        <v>8283</v>
      </c>
      <c r="H120" s="227">
        <f t="shared" ref="H120:H124" si="59">B120/($G120-$F120)*100</f>
        <v>65.707133917396746</v>
      </c>
      <c r="I120" s="227">
        <f t="shared" ref="I120:I124" si="60">C120/($G120-$F120)*100</f>
        <v>11.188986232790988</v>
      </c>
      <c r="J120" s="227">
        <f t="shared" ref="J120:J124" si="61">D120/($G120-$F120)*100</f>
        <v>14.14267834793492</v>
      </c>
      <c r="K120" s="227">
        <f t="shared" ref="K120:K124" si="62">E120/($G120-$F120)*100</f>
        <v>8.9612015018773477</v>
      </c>
      <c r="L120" s="110"/>
    </row>
    <row r="121" spans="1:12">
      <c r="A121" s="251">
        <f>Extra!F19</f>
        <v>2</v>
      </c>
      <c r="B121" s="151">
        <v>5717</v>
      </c>
      <c r="C121" s="151">
        <v>921</v>
      </c>
      <c r="D121" s="151">
        <v>1144</v>
      </c>
      <c r="E121" s="151">
        <v>796</v>
      </c>
      <c r="F121" s="151">
        <v>375</v>
      </c>
      <c r="G121" s="171">
        <v>8953</v>
      </c>
      <c r="H121" s="227">
        <f t="shared" si="59"/>
        <v>66.647237118209375</v>
      </c>
      <c r="I121" s="227">
        <f t="shared" si="60"/>
        <v>10.736768477500583</v>
      </c>
      <c r="J121" s="227">
        <f t="shared" si="61"/>
        <v>13.336442061086501</v>
      </c>
      <c r="K121" s="227">
        <f t="shared" si="62"/>
        <v>9.2795523432035445</v>
      </c>
      <c r="L121" s="110"/>
    </row>
    <row r="122" spans="1:12">
      <c r="A122" s="251">
        <f>Extra!F20</f>
        <v>3</v>
      </c>
      <c r="B122" s="151">
        <v>6402</v>
      </c>
      <c r="C122" s="151">
        <v>1023</v>
      </c>
      <c r="D122" s="151">
        <v>1348</v>
      </c>
      <c r="E122" s="151">
        <v>1037</v>
      </c>
      <c r="F122" s="151">
        <v>450</v>
      </c>
      <c r="G122" s="171">
        <v>10260</v>
      </c>
      <c r="H122" s="227">
        <f t="shared" si="59"/>
        <v>65.259938837920501</v>
      </c>
      <c r="I122" s="227">
        <f t="shared" si="60"/>
        <v>10.428134556574923</v>
      </c>
      <c r="J122" s="227">
        <f t="shared" si="61"/>
        <v>13.741080530071356</v>
      </c>
      <c r="K122" s="227">
        <f t="shared" si="62"/>
        <v>10.570846075433231</v>
      </c>
      <c r="L122" s="110"/>
    </row>
    <row r="123" spans="1:12">
      <c r="A123" s="251">
        <f>Extra!F21</f>
        <v>4</v>
      </c>
      <c r="B123" s="151">
        <v>7623</v>
      </c>
      <c r="C123" s="151">
        <v>1213</v>
      </c>
      <c r="D123" s="151">
        <v>1673</v>
      </c>
      <c r="E123" s="151">
        <v>1658</v>
      </c>
      <c r="F123" s="151">
        <v>637</v>
      </c>
      <c r="G123" s="171">
        <v>12804</v>
      </c>
      <c r="H123" s="227">
        <f t="shared" si="59"/>
        <v>62.653077997863072</v>
      </c>
      <c r="I123" s="227">
        <f t="shared" si="60"/>
        <v>9.9695898742500209</v>
      </c>
      <c r="J123" s="227">
        <f t="shared" si="61"/>
        <v>13.750308210733952</v>
      </c>
      <c r="K123" s="227">
        <f t="shared" si="62"/>
        <v>13.627023917152956</v>
      </c>
      <c r="L123" s="110"/>
    </row>
    <row r="124" spans="1:12">
      <c r="A124" s="252" t="str">
        <f>Extra!F22</f>
        <v>5 (most deprived)</v>
      </c>
      <c r="B124" s="151">
        <v>8784</v>
      </c>
      <c r="C124" s="151">
        <v>1410</v>
      </c>
      <c r="D124" s="151">
        <v>2189</v>
      </c>
      <c r="E124" s="151">
        <v>2349</v>
      </c>
      <c r="F124" s="151">
        <v>1071</v>
      </c>
      <c r="G124" s="171">
        <v>15803</v>
      </c>
      <c r="H124" s="149">
        <f t="shared" si="59"/>
        <v>59.625305457507473</v>
      </c>
      <c r="I124" s="149">
        <f t="shared" si="60"/>
        <v>9.5710019006244913</v>
      </c>
      <c r="J124" s="149">
        <f t="shared" si="61"/>
        <v>14.858810752104262</v>
      </c>
      <c r="K124" s="149">
        <f t="shared" si="62"/>
        <v>15.94488188976378</v>
      </c>
      <c r="L124" s="110"/>
    </row>
    <row r="125" spans="1:12">
      <c r="A125" s="256" t="str">
        <f>Extra!F23</f>
        <v>Unknown</v>
      </c>
      <c r="B125" s="168">
        <v>232</v>
      </c>
      <c r="C125" s="168">
        <v>22</v>
      </c>
      <c r="D125" s="168">
        <v>30</v>
      </c>
      <c r="E125" s="168">
        <v>26</v>
      </c>
      <c r="F125" s="168">
        <v>60</v>
      </c>
      <c r="G125" s="172">
        <v>370</v>
      </c>
      <c r="H125" s="253" t="s">
        <v>81</v>
      </c>
      <c r="I125" s="282" t="s">
        <v>81</v>
      </c>
      <c r="J125" s="282" t="s">
        <v>81</v>
      </c>
      <c r="K125" s="282" t="s">
        <v>81</v>
      </c>
    </row>
    <row r="126" spans="1:12">
      <c r="A126" s="229" t="str">
        <f>Extra!F24</f>
        <v>DHB of residence</v>
      </c>
      <c r="B126" s="229"/>
      <c r="C126" s="229"/>
      <c r="D126" s="229"/>
      <c r="E126" s="229"/>
      <c r="F126" s="229"/>
      <c r="G126" s="229"/>
      <c r="H126" s="229"/>
      <c r="I126" s="229"/>
      <c r="J126" s="229"/>
      <c r="K126" s="229"/>
    </row>
    <row r="127" spans="1:12">
      <c r="A127" s="252" t="str">
        <f>Extra!F25</f>
        <v>Northland</v>
      </c>
      <c r="B127" s="151">
        <v>1265</v>
      </c>
      <c r="C127" s="151">
        <v>117</v>
      </c>
      <c r="D127" s="151">
        <v>212</v>
      </c>
      <c r="E127" s="151">
        <v>203</v>
      </c>
      <c r="F127" s="151">
        <v>202</v>
      </c>
      <c r="G127" s="171">
        <v>1999</v>
      </c>
      <c r="H127" s="227">
        <f t="shared" ref="H127:H146" si="63">B127/($G127-$F127)*100</f>
        <v>70.395102949360052</v>
      </c>
      <c r="I127" s="227">
        <f t="shared" ref="I127:I146" si="64">C127/($G127-$F127)*100</f>
        <v>6.5108514190317202</v>
      </c>
      <c r="J127" s="227">
        <f t="shared" ref="J127:J146" si="65">D127/($G127-$F127)*100</f>
        <v>11.797440178074568</v>
      </c>
      <c r="K127" s="227">
        <f t="shared" ref="K127:K146" si="66">E127/($G127-$F127)*100</f>
        <v>11.296605453533667</v>
      </c>
    </row>
    <row r="128" spans="1:12">
      <c r="A128" s="252" t="str">
        <f>Extra!F26</f>
        <v>Waitemata</v>
      </c>
      <c r="B128" s="151">
        <v>5090</v>
      </c>
      <c r="C128" s="151">
        <v>736</v>
      </c>
      <c r="D128" s="151">
        <v>1048</v>
      </c>
      <c r="E128" s="151">
        <v>564</v>
      </c>
      <c r="F128" s="151">
        <v>318</v>
      </c>
      <c r="G128" s="171">
        <v>7756</v>
      </c>
      <c r="H128" s="227">
        <f t="shared" si="63"/>
        <v>68.432374294165101</v>
      </c>
      <c r="I128" s="227">
        <f t="shared" si="64"/>
        <v>9.8951331002957783</v>
      </c>
      <c r="J128" s="227">
        <f t="shared" si="65"/>
        <v>14.089809088464641</v>
      </c>
      <c r="K128" s="227">
        <f t="shared" si="66"/>
        <v>7.5826835170744831</v>
      </c>
    </row>
    <row r="129" spans="1:11">
      <c r="A129" s="252" t="str">
        <f>Extra!F27</f>
        <v>Auckland</v>
      </c>
      <c r="B129" s="151">
        <v>3688</v>
      </c>
      <c r="C129" s="151">
        <v>734</v>
      </c>
      <c r="D129" s="151">
        <v>862</v>
      </c>
      <c r="E129" s="151">
        <v>363</v>
      </c>
      <c r="F129" s="151">
        <v>406</v>
      </c>
      <c r="G129" s="171">
        <v>6053</v>
      </c>
      <c r="H129" s="227">
        <f t="shared" si="63"/>
        <v>65.309013635558699</v>
      </c>
      <c r="I129" s="227">
        <f t="shared" si="64"/>
        <v>12.998052063042323</v>
      </c>
      <c r="J129" s="227">
        <f t="shared" si="65"/>
        <v>15.264742341066054</v>
      </c>
      <c r="K129" s="227">
        <f t="shared" si="66"/>
        <v>6.4281919603329198</v>
      </c>
    </row>
    <row r="130" spans="1:11">
      <c r="A130" s="252" t="str">
        <f>Extra!F28</f>
        <v>Counties Manukau</v>
      </c>
      <c r="B130" s="151">
        <v>4185</v>
      </c>
      <c r="C130" s="151">
        <v>567</v>
      </c>
      <c r="D130" s="151">
        <v>995</v>
      </c>
      <c r="E130" s="151">
        <v>742</v>
      </c>
      <c r="F130" s="151">
        <v>555</v>
      </c>
      <c r="G130" s="171">
        <v>7044</v>
      </c>
      <c r="H130" s="227">
        <f t="shared" si="63"/>
        <v>64.493758668515952</v>
      </c>
      <c r="I130" s="227">
        <f t="shared" si="64"/>
        <v>8.7378640776699026</v>
      </c>
      <c r="J130" s="227">
        <f t="shared" si="65"/>
        <v>15.333641547233782</v>
      </c>
      <c r="K130" s="227">
        <f t="shared" si="66"/>
        <v>11.434735706580366</v>
      </c>
    </row>
    <row r="131" spans="1:11">
      <c r="A131" s="252" t="str">
        <f>Extra!F29</f>
        <v>Waikato</v>
      </c>
      <c r="B131" s="151">
        <v>3196</v>
      </c>
      <c r="C131" s="151">
        <v>371</v>
      </c>
      <c r="D131" s="151">
        <v>638</v>
      </c>
      <c r="E131" s="151">
        <v>707</v>
      </c>
      <c r="F131" s="151">
        <v>172</v>
      </c>
      <c r="G131" s="171">
        <v>5084</v>
      </c>
      <c r="H131" s="227">
        <f t="shared" si="63"/>
        <v>65.065146579804562</v>
      </c>
      <c r="I131" s="227">
        <f t="shared" si="64"/>
        <v>7.5529315960912058</v>
      </c>
      <c r="J131" s="227">
        <f t="shared" si="65"/>
        <v>12.988599348534201</v>
      </c>
      <c r="K131" s="227">
        <f t="shared" si="66"/>
        <v>14.393322475570033</v>
      </c>
    </row>
    <row r="132" spans="1:11">
      <c r="A132" s="252" t="str">
        <f>Extra!F30</f>
        <v>Lakes</v>
      </c>
      <c r="B132" s="151">
        <v>813</v>
      </c>
      <c r="C132" s="151">
        <v>132</v>
      </c>
      <c r="D132" s="151">
        <v>163</v>
      </c>
      <c r="E132" s="151">
        <v>183</v>
      </c>
      <c r="F132" s="151">
        <v>80</v>
      </c>
      <c r="G132" s="171">
        <v>1371</v>
      </c>
      <c r="H132" s="227">
        <f t="shared" si="63"/>
        <v>62.974438419829596</v>
      </c>
      <c r="I132" s="227">
        <f t="shared" si="64"/>
        <v>10.224632068164214</v>
      </c>
      <c r="J132" s="227">
        <f t="shared" si="65"/>
        <v>12.62587141750581</v>
      </c>
      <c r="K132" s="227">
        <f t="shared" si="66"/>
        <v>14.175058094500386</v>
      </c>
    </row>
    <row r="133" spans="1:11">
      <c r="A133" s="252" t="str">
        <f>Extra!F31</f>
        <v>Bay of Plenty</v>
      </c>
      <c r="B133" s="151">
        <v>1799</v>
      </c>
      <c r="C133" s="151">
        <v>182</v>
      </c>
      <c r="D133" s="151">
        <v>320</v>
      </c>
      <c r="E133" s="151">
        <v>359</v>
      </c>
      <c r="F133" s="151">
        <v>100</v>
      </c>
      <c r="G133" s="171">
        <v>2760</v>
      </c>
      <c r="H133" s="227">
        <f t="shared" si="63"/>
        <v>67.631578947368425</v>
      </c>
      <c r="I133" s="227">
        <f t="shared" si="64"/>
        <v>6.8421052631578956</v>
      </c>
      <c r="J133" s="227">
        <f t="shared" si="65"/>
        <v>12.030075187969924</v>
      </c>
      <c r="K133" s="227">
        <f t="shared" si="66"/>
        <v>13.496240601503759</v>
      </c>
    </row>
    <row r="134" spans="1:11">
      <c r="A134" s="252" t="str">
        <f>Extra!F32</f>
        <v>Tairawhiti</v>
      </c>
      <c r="B134" s="151">
        <v>444</v>
      </c>
      <c r="C134" s="151">
        <v>58</v>
      </c>
      <c r="D134" s="151">
        <v>93</v>
      </c>
      <c r="E134" s="151">
        <v>79</v>
      </c>
      <c r="F134" s="151">
        <v>37</v>
      </c>
      <c r="G134" s="171">
        <v>711</v>
      </c>
      <c r="H134" s="227">
        <f t="shared" si="63"/>
        <v>65.875370919881306</v>
      </c>
      <c r="I134" s="227">
        <f t="shared" si="64"/>
        <v>8.6053412462908021</v>
      </c>
      <c r="J134" s="227">
        <f t="shared" si="65"/>
        <v>13.798219584569733</v>
      </c>
      <c r="K134" s="227">
        <f t="shared" si="66"/>
        <v>11.72106824925816</v>
      </c>
    </row>
    <row r="135" spans="1:11">
      <c r="A135" s="252" t="str">
        <f>Extra!F33</f>
        <v>Hawke's Bay</v>
      </c>
      <c r="B135" s="151">
        <v>1170</v>
      </c>
      <c r="C135" s="151">
        <v>180</v>
      </c>
      <c r="D135" s="151">
        <v>217</v>
      </c>
      <c r="E135" s="151">
        <v>337</v>
      </c>
      <c r="F135" s="151">
        <v>91</v>
      </c>
      <c r="G135" s="171">
        <v>1995</v>
      </c>
      <c r="H135" s="227">
        <f t="shared" si="63"/>
        <v>61.44957983193278</v>
      </c>
      <c r="I135" s="227">
        <f t="shared" si="64"/>
        <v>9.4537815126050422</v>
      </c>
      <c r="J135" s="227">
        <f t="shared" si="65"/>
        <v>11.397058823529411</v>
      </c>
      <c r="K135" s="227">
        <f t="shared" si="66"/>
        <v>17.699579831932773</v>
      </c>
    </row>
    <row r="136" spans="1:11">
      <c r="A136" s="252" t="str">
        <f>Extra!F34</f>
        <v>Taranaki</v>
      </c>
      <c r="B136" s="151">
        <v>817</v>
      </c>
      <c r="C136" s="151">
        <v>189</v>
      </c>
      <c r="D136" s="151">
        <v>200</v>
      </c>
      <c r="E136" s="151">
        <v>249</v>
      </c>
      <c r="F136" s="151">
        <v>67</v>
      </c>
      <c r="G136" s="171">
        <v>1522</v>
      </c>
      <c r="H136" s="227">
        <f t="shared" si="63"/>
        <v>56.151202749140893</v>
      </c>
      <c r="I136" s="227">
        <f t="shared" si="64"/>
        <v>12.989690721649486</v>
      </c>
      <c r="J136" s="227">
        <f t="shared" si="65"/>
        <v>13.745704467353953</v>
      </c>
      <c r="K136" s="227">
        <f t="shared" si="66"/>
        <v>17.11340206185567</v>
      </c>
    </row>
    <row r="137" spans="1:11">
      <c r="A137" s="252" t="str">
        <f>Extra!F35</f>
        <v>MidCentral</v>
      </c>
      <c r="B137" s="151">
        <v>984</v>
      </c>
      <c r="C137" s="151">
        <v>292</v>
      </c>
      <c r="D137" s="151">
        <v>317</v>
      </c>
      <c r="E137" s="151">
        <v>349</v>
      </c>
      <c r="F137" s="151">
        <v>100</v>
      </c>
      <c r="G137" s="171">
        <v>2042</v>
      </c>
      <c r="H137" s="227">
        <f t="shared" si="63"/>
        <v>50.669412976313076</v>
      </c>
      <c r="I137" s="227">
        <f t="shared" si="64"/>
        <v>15.036045314109167</v>
      </c>
      <c r="J137" s="227">
        <f t="shared" si="65"/>
        <v>16.323377960865088</v>
      </c>
      <c r="K137" s="227">
        <f t="shared" si="66"/>
        <v>17.971163748712669</v>
      </c>
    </row>
    <row r="138" spans="1:11">
      <c r="A138" s="252" t="str">
        <f>Extra!F36</f>
        <v>Whanganui</v>
      </c>
      <c r="B138" s="151">
        <v>504</v>
      </c>
      <c r="C138" s="151">
        <v>60</v>
      </c>
      <c r="D138" s="151">
        <v>61</v>
      </c>
      <c r="E138" s="151">
        <v>99</v>
      </c>
      <c r="F138" s="151">
        <v>54</v>
      </c>
      <c r="G138" s="171">
        <v>778</v>
      </c>
      <c r="H138" s="227">
        <f t="shared" si="63"/>
        <v>69.613259668508292</v>
      </c>
      <c r="I138" s="227">
        <f t="shared" si="64"/>
        <v>8.2872928176795568</v>
      </c>
      <c r="J138" s="227">
        <f t="shared" si="65"/>
        <v>8.4254143646408846</v>
      </c>
      <c r="K138" s="227">
        <f t="shared" si="66"/>
        <v>13.674033149171272</v>
      </c>
    </row>
    <row r="139" spans="1:11">
      <c r="A139" s="252" t="str">
        <f>Extra!F37</f>
        <v>Capital &amp; Coast</v>
      </c>
      <c r="B139" s="151">
        <v>2002</v>
      </c>
      <c r="C139" s="151">
        <v>410</v>
      </c>
      <c r="D139" s="151">
        <v>488</v>
      </c>
      <c r="E139" s="151">
        <v>298</v>
      </c>
      <c r="F139" s="151">
        <v>153</v>
      </c>
      <c r="G139" s="171">
        <v>3351</v>
      </c>
      <c r="H139" s="227">
        <f t="shared" si="63"/>
        <v>62.601626016260155</v>
      </c>
      <c r="I139" s="227">
        <f t="shared" si="64"/>
        <v>12.820512820512819</v>
      </c>
      <c r="J139" s="227">
        <f t="shared" si="65"/>
        <v>15.259537210756724</v>
      </c>
      <c r="K139" s="227">
        <f t="shared" si="66"/>
        <v>9.3183239524702941</v>
      </c>
    </row>
    <row r="140" spans="1:11">
      <c r="A140" s="252" t="str">
        <f>Extra!F38</f>
        <v>Hutt Valley</v>
      </c>
      <c r="B140" s="151">
        <v>989</v>
      </c>
      <c r="C140" s="151">
        <v>170</v>
      </c>
      <c r="D140" s="151">
        <v>289</v>
      </c>
      <c r="E140" s="151">
        <v>263</v>
      </c>
      <c r="F140" s="151">
        <v>82</v>
      </c>
      <c r="G140" s="171">
        <v>1793</v>
      </c>
      <c r="H140" s="227">
        <f t="shared" si="63"/>
        <v>57.802454704850973</v>
      </c>
      <c r="I140" s="227">
        <f t="shared" si="64"/>
        <v>9.9357101110461716</v>
      </c>
      <c r="J140" s="227">
        <f t="shared" si="65"/>
        <v>16.890707188778492</v>
      </c>
      <c r="K140" s="227">
        <f t="shared" si="66"/>
        <v>15.371127995324372</v>
      </c>
    </row>
    <row r="141" spans="1:11">
      <c r="A141" s="252" t="str">
        <f>Extra!F39</f>
        <v>Wairarapa</v>
      </c>
      <c r="B141" s="151">
        <v>261</v>
      </c>
      <c r="C141" s="151">
        <v>37</v>
      </c>
      <c r="D141" s="151">
        <v>54</v>
      </c>
      <c r="E141" s="151">
        <v>75</v>
      </c>
      <c r="F141" s="151">
        <v>12</v>
      </c>
      <c r="G141" s="171">
        <v>439</v>
      </c>
      <c r="H141" s="227">
        <f t="shared" si="63"/>
        <v>61.124121779859486</v>
      </c>
      <c r="I141" s="227">
        <f t="shared" si="64"/>
        <v>8.6651053864168617</v>
      </c>
      <c r="J141" s="227">
        <f t="shared" si="65"/>
        <v>12.646370023419204</v>
      </c>
      <c r="K141" s="227">
        <f t="shared" si="66"/>
        <v>17.56440281030445</v>
      </c>
    </row>
    <row r="142" spans="1:11">
      <c r="A142" s="252" t="str">
        <f>Extra!F40</f>
        <v>Nelson Marlborough</v>
      </c>
      <c r="B142" s="151">
        <v>782</v>
      </c>
      <c r="C142" s="151">
        <v>103</v>
      </c>
      <c r="D142" s="151">
        <v>175</v>
      </c>
      <c r="E142" s="151">
        <v>177</v>
      </c>
      <c r="F142" s="151">
        <v>62</v>
      </c>
      <c r="G142" s="171">
        <v>1299</v>
      </c>
      <c r="H142" s="227">
        <f t="shared" si="63"/>
        <v>63.217461600646729</v>
      </c>
      <c r="I142" s="227">
        <f t="shared" si="64"/>
        <v>8.3265966046887634</v>
      </c>
      <c r="J142" s="227">
        <f t="shared" si="65"/>
        <v>14.147130153597413</v>
      </c>
      <c r="K142" s="227">
        <f t="shared" si="66"/>
        <v>14.308811641067098</v>
      </c>
    </row>
    <row r="143" spans="1:11">
      <c r="A143" s="252" t="str">
        <f>Extra!F41</f>
        <v>West Coast</v>
      </c>
      <c r="B143" s="151">
        <v>122</v>
      </c>
      <c r="C143" s="151">
        <v>11</v>
      </c>
      <c r="D143" s="151">
        <v>13</v>
      </c>
      <c r="E143" s="151">
        <v>14</v>
      </c>
      <c r="F143" s="151">
        <v>13</v>
      </c>
      <c r="G143" s="171">
        <v>173</v>
      </c>
      <c r="H143" s="227">
        <f t="shared" si="63"/>
        <v>76.25</v>
      </c>
      <c r="I143" s="227">
        <f t="shared" si="64"/>
        <v>6.8750000000000009</v>
      </c>
      <c r="J143" s="227">
        <f t="shared" si="65"/>
        <v>8.125</v>
      </c>
      <c r="K143" s="227">
        <f t="shared" si="66"/>
        <v>8.75</v>
      </c>
    </row>
    <row r="144" spans="1:11">
      <c r="A144" s="252" t="str">
        <f>Extra!F42</f>
        <v>Canterbury</v>
      </c>
      <c r="B144" s="151">
        <v>3334</v>
      </c>
      <c r="C144" s="151">
        <v>772</v>
      </c>
      <c r="D144" s="151">
        <v>932</v>
      </c>
      <c r="E144" s="151">
        <v>811</v>
      </c>
      <c r="F144" s="151">
        <v>155</v>
      </c>
      <c r="G144" s="171">
        <v>6004</v>
      </c>
      <c r="H144" s="227">
        <f t="shared" si="63"/>
        <v>57.001196785775342</v>
      </c>
      <c r="I144" s="227">
        <f t="shared" si="64"/>
        <v>13.19883740810395</v>
      </c>
      <c r="J144" s="227">
        <f t="shared" si="65"/>
        <v>15.934347751752437</v>
      </c>
      <c r="K144" s="227">
        <f t="shared" si="66"/>
        <v>13.865618054368268</v>
      </c>
    </row>
    <row r="145" spans="1:16">
      <c r="A145" s="252" t="str">
        <f>Extra!F43</f>
        <v>South Canterbury</v>
      </c>
      <c r="B145" s="151">
        <v>352</v>
      </c>
      <c r="C145" s="151">
        <v>38</v>
      </c>
      <c r="D145" s="151">
        <v>59</v>
      </c>
      <c r="E145" s="151">
        <v>122</v>
      </c>
      <c r="F145" s="151">
        <v>85</v>
      </c>
      <c r="G145" s="171">
        <v>656</v>
      </c>
      <c r="H145" s="227">
        <f t="shared" si="63"/>
        <v>61.646234676007005</v>
      </c>
      <c r="I145" s="227">
        <f t="shared" si="64"/>
        <v>6.6549912434325744</v>
      </c>
      <c r="J145" s="227">
        <f t="shared" si="65"/>
        <v>10.332749562171628</v>
      </c>
      <c r="K145" s="227">
        <f t="shared" si="66"/>
        <v>21.366024518388791</v>
      </c>
    </row>
    <row r="146" spans="1:16">
      <c r="A146" s="252" t="str">
        <f>Extra!F44</f>
        <v>Southern</v>
      </c>
      <c r="B146" s="151">
        <v>1990</v>
      </c>
      <c r="C146" s="151">
        <v>302</v>
      </c>
      <c r="D146" s="151">
        <v>350</v>
      </c>
      <c r="E146" s="151">
        <v>563</v>
      </c>
      <c r="F146" s="151">
        <v>82</v>
      </c>
      <c r="G146" s="171">
        <v>3287</v>
      </c>
      <c r="H146" s="149">
        <f t="shared" si="63"/>
        <v>62.090483619344774</v>
      </c>
      <c r="I146" s="149">
        <f t="shared" si="64"/>
        <v>9.4227769110764434</v>
      </c>
      <c r="J146" s="149">
        <f t="shared" si="65"/>
        <v>10.9204368174727</v>
      </c>
      <c r="K146" s="149">
        <f t="shared" si="66"/>
        <v>17.566302652106085</v>
      </c>
    </row>
    <row r="147" spans="1:16">
      <c r="A147" s="256" t="str">
        <f>Extra!F45</f>
        <v>Unknown</v>
      </c>
      <c r="B147" s="168">
        <v>221</v>
      </c>
      <c r="C147" s="168">
        <v>22</v>
      </c>
      <c r="D147" s="168">
        <v>28</v>
      </c>
      <c r="E147" s="168">
        <v>25</v>
      </c>
      <c r="F147" s="168">
        <v>60</v>
      </c>
      <c r="G147" s="172">
        <v>356</v>
      </c>
      <c r="H147" s="253" t="s">
        <v>81</v>
      </c>
      <c r="I147" s="282" t="s">
        <v>81</v>
      </c>
      <c r="J147" s="282" t="s">
        <v>81</v>
      </c>
      <c r="K147" s="282" t="s">
        <v>81</v>
      </c>
    </row>
    <row r="148" spans="1:16">
      <c r="A148" s="104" t="s">
        <v>437</v>
      </c>
    </row>
    <row r="151" spans="1:16" s="40" customFormat="1" ht="15" customHeight="1">
      <c r="A151" s="91" t="str">
        <f>Contents!B61</f>
        <v>Table 52: Number and percentage of babies breastfed exclusively/fully at discharge from their primary maternity care provider, by DHB of residence, 2010–2014</v>
      </c>
    </row>
    <row r="152" spans="1:16" ht="13.5">
      <c r="A152" s="521" t="s">
        <v>220</v>
      </c>
      <c r="B152" s="456" t="s">
        <v>243</v>
      </c>
      <c r="C152" s="456"/>
      <c r="D152" s="456"/>
      <c r="E152" s="456"/>
      <c r="F152" s="457"/>
      <c r="G152" s="524" t="s">
        <v>290</v>
      </c>
      <c r="H152" s="456"/>
      <c r="I152" s="456"/>
      <c r="J152" s="456"/>
      <c r="K152" s="457"/>
      <c r="L152" s="456" t="s">
        <v>308</v>
      </c>
      <c r="M152" s="456"/>
      <c r="N152" s="456"/>
      <c r="O152" s="456"/>
      <c r="P152" s="456"/>
    </row>
    <row r="153" spans="1:16">
      <c r="A153" s="461"/>
      <c r="B153" s="125">
        <f>Extra!O3</f>
        <v>2010</v>
      </c>
      <c r="C153" s="125">
        <f>Extra!P3</f>
        <v>2011</v>
      </c>
      <c r="D153" s="125">
        <f>Extra!Q3</f>
        <v>2012</v>
      </c>
      <c r="E153" s="125">
        <f>Extra!R3</f>
        <v>2013</v>
      </c>
      <c r="F153" s="126">
        <f>Extra!S3</f>
        <v>2014</v>
      </c>
      <c r="G153" s="124">
        <f>B153</f>
        <v>2010</v>
      </c>
      <c r="H153" s="125">
        <f t="shared" ref="H153:P153" si="67">C153</f>
        <v>2011</v>
      </c>
      <c r="I153" s="125">
        <f t="shared" si="67"/>
        <v>2012</v>
      </c>
      <c r="J153" s="125">
        <f t="shared" si="67"/>
        <v>2013</v>
      </c>
      <c r="K153" s="126">
        <f t="shared" si="67"/>
        <v>2014</v>
      </c>
      <c r="L153" s="125">
        <f t="shared" si="67"/>
        <v>2010</v>
      </c>
      <c r="M153" s="125">
        <f t="shared" si="67"/>
        <v>2011</v>
      </c>
      <c r="N153" s="125">
        <f t="shared" si="67"/>
        <v>2012</v>
      </c>
      <c r="O153" s="125">
        <f t="shared" si="67"/>
        <v>2013</v>
      </c>
      <c r="P153" s="125">
        <f t="shared" si="67"/>
        <v>2014</v>
      </c>
    </row>
    <row r="154" spans="1:16">
      <c r="A154" s="225" t="s">
        <v>61</v>
      </c>
      <c r="B154" s="151">
        <v>1296</v>
      </c>
      <c r="C154" s="151">
        <v>1395</v>
      </c>
      <c r="D154" s="151">
        <v>1542</v>
      </c>
      <c r="E154" s="151">
        <v>1462</v>
      </c>
      <c r="F154" s="171">
        <v>1382</v>
      </c>
      <c r="G154" s="244">
        <f>B154/L154*100</f>
        <v>77.005347593582883</v>
      </c>
      <c r="H154" s="245">
        <f t="shared" ref="H154:H173" si="68">C154/M154*100</f>
        <v>75.283324338909878</v>
      </c>
      <c r="I154" s="245">
        <f t="shared" ref="I154:I173" si="69">D154/N154*100</f>
        <v>76.869391824526417</v>
      </c>
      <c r="J154" s="245">
        <f t="shared" ref="J154:J173" si="70">E154/O154*100</f>
        <v>77.973333333333329</v>
      </c>
      <c r="K154" s="246">
        <f t="shared" ref="K154:K173" si="71">F154/P154*100</f>
        <v>76.905954368391761</v>
      </c>
      <c r="L154" s="225">
        <v>1683</v>
      </c>
      <c r="M154" s="225">
        <v>1853</v>
      </c>
      <c r="N154" s="225">
        <v>2006</v>
      </c>
      <c r="O154" s="225">
        <v>1875</v>
      </c>
      <c r="P154" s="225">
        <v>1797</v>
      </c>
    </row>
    <row r="155" spans="1:16">
      <c r="A155" s="225" t="s">
        <v>62</v>
      </c>
      <c r="B155" s="151">
        <v>5480</v>
      </c>
      <c r="C155" s="151">
        <v>5697</v>
      </c>
      <c r="D155" s="151">
        <v>5786</v>
      </c>
      <c r="E155" s="151">
        <v>5804</v>
      </c>
      <c r="F155" s="171">
        <v>5826</v>
      </c>
      <c r="G155" s="244">
        <f t="shared" ref="G155:G173" si="72">B155/L155*100</f>
        <v>80.825958702064895</v>
      </c>
      <c r="H155" s="245">
        <f t="shared" si="68"/>
        <v>80.62553071044438</v>
      </c>
      <c r="I155" s="245">
        <f t="shared" si="69"/>
        <v>80.13850415512465</v>
      </c>
      <c r="J155" s="245">
        <f t="shared" si="70"/>
        <v>80.432372505543242</v>
      </c>
      <c r="K155" s="246">
        <f t="shared" si="71"/>
        <v>78.327507394460866</v>
      </c>
      <c r="L155" s="225">
        <v>6780</v>
      </c>
      <c r="M155" s="225">
        <v>7066</v>
      </c>
      <c r="N155" s="225">
        <v>7220</v>
      </c>
      <c r="O155" s="225">
        <v>7216</v>
      </c>
      <c r="P155" s="225">
        <v>7438</v>
      </c>
    </row>
    <row r="156" spans="1:16">
      <c r="A156" s="225" t="s">
        <v>63</v>
      </c>
      <c r="B156" s="151">
        <v>4028</v>
      </c>
      <c r="C156" s="151">
        <v>3926</v>
      </c>
      <c r="D156" s="151">
        <v>4114</v>
      </c>
      <c r="E156" s="151">
        <v>4362</v>
      </c>
      <c r="F156" s="171">
        <v>4422</v>
      </c>
      <c r="G156" s="244">
        <f t="shared" si="72"/>
        <v>82.897715579337316</v>
      </c>
      <c r="H156" s="245">
        <f t="shared" si="68"/>
        <v>81.149235221165767</v>
      </c>
      <c r="I156" s="245">
        <f t="shared" si="69"/>
        <v>79.836988162235585</v>
      </c>
      <c r="J156" s="245">
        <f t="shared" si="70"/>
        <v>77.409050576752435</v>
      </c>
      <c r="K156" s="246">
        <f t="shared" si="71"/>
        <v>78.307065698601036</v>
      </c>
      <c r="L156" s="225">
        <v>4859</v>
      </c>
      <c r="M156" s="225">
        <v>4838</v>
      </c>
      <c r="N156" s="225">
        <v>5153</v>
      </c>
      <c r="O156" s="225">
        <v>5635</v>
      </c>
      <c r="P156" s="225">
        <v>5647</v>
      </c>
    </row>
    <row r="157" spans="1:16">
      <c r="A157" s="225" t="s">
        <v>64</v>
      </c>
      <c r="B157" s="151">
        <v>5669</v>
      </c>
      <c r="C157" s="151">
        <v>5772</v>
      </c>
      <c r="D157" s="151">
        <v>5446</v>
      </c>
      <c r="E157" s="151">
        <v>4630</v>
      </c>
      <c r="F157" s="171">
        <v>4752</v>
      </c>
      <c r="G157" s="244">
        <f t="shared" si="72"/>
        <v>75.859761809179716</v>
      </c>
      <c r="H157" s="245">
        <f t="shared" si="68"/>
        <v>76.490856082692815</v>
      </c>
      <c r="I157" s="245">
        <f t="shared" si="69"/>
        <v>73.267859545271079</v>
      </c>
      <c r="J157" s="245">
        <f t="shared" si="70"/>
        <v>75.480925986305834</v>
      </c>
      <c r="K157" s="246">
        <f t="shared" si="71"/>
        <v>73.231622746185849</v>
      </c>
      <c r="L157" s="225">
        <v>7473</v>
      </c>
      <c r="M157" s="225">
        <v>7546</v>
      </c>
      <c r="N157" s="225">
        <v>7433</v>
      </c>
      <c r="O157" s="225">
        <v>6134</v>
      </c>
      <c r="P157" s="225">
        <v>6489</v>
      </c>
    </row>
    <row r="158" spans="1:16">
      <c r="A158" s="225" t="s">
        <v>65</v>
      </c>
      <c r="B158" s="151">
        <v>3788</v>
      </c>
      <c r="C158" s="151">
        <v>3553</v>
      </c>
      <c r="D158" s="151">
        <v>3639</v>
      </c>
      <c r="E158" s="151">
        <v>3523</v>
      </c>
      <c r="F158" s="171">
        <v>3567</v>
      </c>
      <c r="G158" s="244">
        <f t="shared" si="72"/>
        <v>75.866212697776888</v>
      </c>
      <c r="H158" s="245">
        <f t="shared" si="68"/>
        <v>73.348472336911641</v>
      </c>
      <c r="I158" s="245">
        <f t="shared" si="69"/>
        <v>73.204586602293304</v>
      </c>
      <c r="J158" s="245">
        <f t="shared" si="70"/>
        <v>72.909768211920536</v>
      </c>
      <c r="K158" s="246">
        <f t="shared" si="71"/>
        <v>72.618078175895761</v>
      </c>
      <c r="L158" s="225">
        <v>4993</v>
      </c>
      <c r="M158" s="225">
        <v>4844</v>
      </c>
      <c r="N158" s="225">
        <v>4971</v>
      </c>
      <c r="O158" s="225">
        <v>4832</v>
      </c>
      <c r="P158" s="225">
        <v>4912</v>
      </c>
    </row>
    <row r="159" spans="1:16">
      <c r="A159" s="225" t="s">
        <v>66</v>
      </c>
      <c r="B159" s="151">
        <v>1134</v>
      </c>
      <c r="C159" s="151">
        <v>1206</v>
      </c>
      <c r="D159" s="151">
        <v>1144</v>
      </c>
      <c r="E159" s="151">
        <v>1035</v>
      </c>
      <c r="F159" s="171">
        <v>945</v>
      </c>
      <c r="G159" s="244">
        <f t="shared" si="72"/>
        <v>77.938144329896915</v>
      </c>
      <c r="H159" s="245">
        <f t="shared" si="68"/>
        <v>80.776959142665774</v>
      </c>
      <c r="I159" s="245">
        <f t="shared" si="69"/>
        <v>77.982276755282882</v>
      </c>
      <c r="J159" s="245">
        <f t="shared" si="70"/>
        <v>76.951672862453535</v>
      </c>
      <c r="K159" s="246">
        <f t="shared" si="71"/>
        <v>73.199070487993794</v>
      </c>
      <c r="L159" s="225">
        <v>1455</v>
      </c>
      <c r="M159" s="225">
        <v>1493</v>
      </c>
      <c r="N159" s="225">
        <v>1467</v>
      </c>
      <c r="O159" s="225">
        <v>1345</v>
      </c>
      <c r="P159" s="225">
        <v>1291</v>
      </c>
    </row>
    <row r="160" spans="1:16">
      <c r="A160" s="225" t="s">
        <v>67</v>
      </c>
      <c r="B160" s="151">
        <v>2336</v>
      </c>
      <c r="C160" s="151">
        <v>2135</v>
      </c>
      <c r="D160" s="151">
        <v>2210</v>
      </c>
      <c r="E160" s="151">
        <v>2065</v>
      </c>
      <c r="F160" s="171">
        <v>1981</v>
      </c>
      <c r="G160" s="244">
        <f t="shared" si="72"/>
        <v>79.972612119137281</v>
      </c>
      <c r="H160" s="245">
        <f t="shared" si="68"/>
        <v>76.032763532763539</v>
      </c>
      <c r="I160" s="245">
        <f t="shared" si="69"/>
        <v>77.137870855148336</v>
      </c>
      <c r="J160" s="245">
        <f t="shared" si="70"/>
        <v>76.623376623376629</v>
      </c>
      <c r="K160" s="246">
        <f t="shared" si="71"/>
        <v>74.473684210526315</v>
      </c>
      <c r="L160" s="225">
        <v>2921</v>
      </c>
      <c r="M160" s="225">
        <v>2808</v>
      </c>
      <c r="N160" s="225">
        <v>2865</v>
      </c>
      <c r="O160" s="225">
        <v>2695</v>
      </c>
      <c r="P160" s="225">
        <v>2660</v>
      </c>
    </row>
    <row r="161" spans="1:16">
      <c r="A161" s="225" t="s">
        <v>68</v>
      </c>
      <c r="B161" s="151">
        <v>543</v>
      </c>
      <c r="C161" s="151">
        <v>516</v>
      </c>
      <c r="D161" s="151">
        <v>509</v>
      </c>
      <c r="E161" s="151">
        <v>497</v>
      </c>
      <c r="F161" s="171">
        <v>502</v>
      </c>
      <c r="G161" s="244">
        <f t="shared" si="72"/>
        <v>74.793388429752056</v>
      </c>
      <c r="H161" s="245">
        <f t="shared" si="68"/>
        <v>77.014925373134318</v>
      </c>
      <c r="I161" s="245">
        <f t="shared" si="69"/>
        <v>73.875181422351233</v>
      </c>
      <c r="J161" s="245">
        <f t="shared" si="70"/>
        <v>75.531914893617028</v>
      </c>
      <c r="K161" s="246">
        <f t="shared" si="71"/>
        <v>74.480712166172097</v>
      </c>
      <c r="L161" s="225">
        <v>726</v>
      </c>
      <c r="M161" s="225">
        <v>670</v>
      </c>
      <c r="N161" s="225">
        <v>689</v>
      </c>
      <c r="O161" s="225">
        <v>658</v>
      </c>
      <c r="P161" s="225">
        <v>674</v>
      </c>
    </row>
    <row r="162" spans="1:16">
      <c r="A162" s="225" t="s">
        <v>69</v>
      </c>
      <c r="B162" s="151">
        <v>1442</v>
      </c>
      <c r="C162" s="151">
        <v>1458</v>
      </c>
      <c r="D162" s="151">
        <v>1472</v>
      </c>
      <c r="E162" s="151">
        <v>1376</v>
      </c>
      <c r="F162" s="171">
        <v>1350</v>
      </c>
      <c r="G162" s="244">
        <f t="shared" si="72"/>
        <v>70.894788593903641</v>
      </c>
      <c r="H162" s="245">
        <f t="shared" si="68"/>
        <v>71.751968503937007</v>
      </c>
      <c r="I162" s="245">
        <f t="shared" si="69"/>
        <v>71.839921913128364</v>
      </c>
      <c r="J162" s="245">
        <f t="shared" si="70"/>
        <v>71.741397288842549</v>
      </c>
      <c r="K162" s="246">
        <f t="shared" si="71"/>
        <v>70.903361344537814</v>
      </c>
      <c r="L162" s="225">
        <v>2034</v>
      </c>
      <c r="M162" s="225">
        <v>2032</v>
      </c>
      <c r="N162" s="225">
        <v>2049</v>
      </c>
      <c r="O162" s="225">
        <v>1918</v>
      </c>
      <c r="P162" s="225">
        <v>1904</v>
      </c>
    </row>
    <row r="163" spans="1:16">
      <c r="A163" s="225" t="s">
        <v>70</v>
      </c>
      <c r="B163" s="151">
        <v>1070</v>
      </c>
      <c r="C163" s="151">
        <v>1018</v>
      </c>
      <c r="D163" s="151">
        <v>991</v>
      </c>
      <c r="E163" s="151">
        <v>1027</v>
      </c>
      <c r="F163" s="171">
        <v>1006</v>
      </c>
      <c r="G163" s="244">
        <f t="shared" si="72"/>
        <v>74.4606819763396</v>
      </c>
      <c r="H163" s="245">
        <f t="shared" si="68"/>
        <v>73.501805054151632</v>
      </c>
      <c r="I163" s="245">
        <f t="shared" si="69"/>
        <v>71.346292296616269</v>
      </c>
      <c r="J163" s="245">
        <f t="shared" si="70"/>
        <v>71.617852161785208</v>
      </c>
      <c r="K163" s="246">
        <f t="shared" si="71"/>
        <v>69.140893470790374</v>
      </c>
      <c r="L163" s="225">
        <v>1437</v>
      </c>
      <c r="M163" s="225">
        <v>1385</v>
      </c>
      <c r="N163" s="225">
        <v>1389</v>
      </c>
      <c r="O163" s="225">
        <v>1434</v>
      </c>
      <c r="P163" s="225">
        <v>1455</v>
      </c>
    </row>
    <row r="164" spans="1:16">
      <c r="A164" s="225" t="s">
        <v>71</v>
      </c>
      <c r="B164" s="151">
        <v>1465</v>
      </c>
      <c r="C164" s="151">
        <v>1429</v>
      </c>
      <c r="D164" s="151">
        <v>1344</v>
      </c>
      <c r="E164" s="151">
        <v>1324</v>
      </c>
      <c r="F164" s="171">
        <v>1276</v>
      </c>
      <c r="G164" s="244">
        <f t="shared" si="72"/>
        <v>69.596199524940616</v>
      </c>
      <c r="H164" s="245">
        <f t="shared" si="68"/>
        <v>68.504314477468839</v>
      </c>
      <c r="I164" s="245">
        <f t="shared" si="69"/>
        <v>67.913087417887823</v>
      </c>
      <c r="J164" s="245">
        <f t="shared" si="70"/>
        <v>67.758444216990782</v>
      </c>
      <c r="K164" s="246">
        <f t="shared" si="71"/>
        <v>65.705458290422243</v>
      </c>
      <c r="L164" s="225">
        <v>2105</v>
      </c>
      <c r="M164" s="225">
        <v>2086</v>
      </c>
      <c r="N164" s="225">
        <v>1979</v>
      </c>
      <c r="O164" s="225">
        <v>1954</v>
      </c>
      <c r="P164" s="225">
        <v>1942</v>
      </c>
    </row>
    <row r="165" spans="1:16">
      <c r="A165" s="225" t="s">
        <v>72</v>
      </c>
      <c r="B165" s="151">
        <v>442</v>
      </c>
      <c r="C165" s="151">
        <v>508</v>
      </c>
      <c r="D165" s="151">
        <v>595</v>
      </c>
      <c r="E165" s="151">
        <v>600</v>
      </c>
      <c r="F165" s="171">
        <v>564</v>
      </c>
      <c r="G165" s="244">
        <f t="shared" si="72"/>
        <v>85</v>
      </c>
      <c r="H165" s="245">
        <f t="shared" si="68"/>
        <v>79.004665629860028</v>
      </c>
      <c r="I165" s="245">
        <f t="shared" si="69"/>
        <v>77.574967405475874</v>
      </c>
      <c r="J165" s="245">
        <f t="shared" si="70"/>
        <v>81.300813008130078</v>
      </c>
      <c r="K165" s="246">
        <f t="shared" si="71"/>
        <v>77.900552486187848</v>
      </c>
      <c r="L165" s="225">
        <v>520</v>
      </c>
      <c r="M165" s="225">
        <v>643</v>
      </c>
      <c r="N165" s="225">
        <v>767</v>
      </c>
      <c r="O165" s="225">
        <v>738</v>
      </c>
      <c r="P165" s="225">
        <v>724</v>
      </c>
    </row>
    <row r="166" spans="1:16">
      <c r="A166" s="225" t="s">
        <v>73</v>
      </c>
      <c r="B166" s="151">
        <v>2561</v>
      </c>
      <c r="C166" s="151">
        <v>2446</v>
      </c>
      <c r="D166" s="151">
        <v>2598</v>
      </c>
      <c r="E166" s="151">
        <v>2490</v>
      </c>
      <c r="F166" s="171">
        <v>2412</v>
      </c>
      <c r="G166" s="244">
        <f t="shared" si="72"/>
        <v>75.279247501469726</v>
      </c>
      <c r="H166" s="245">
        <f t="shared" si="68"/>
        <v>74.437005477784552</v>
      </c>
      <c r="I166" s="245">
        <f t="shared" si="69"/>
        <v>76.773049645390074</v>
      </c>
      <c r="J166" s="245">
        <f t="shared" si="70"/>
        <v>76.923076923076934</v>
      </c>
      <c r="K166" s="246">
        <f t="shared" si="71"/>
        <v>75.422138836772973</v>
      </c>
      <c r="L166" s="225">
        <v>3402</v>
      </c>
      <c r="M166" s="225">
        <v>3286</v>
      </c>
      <c r="N166" s="225">
        <v>3384</v>
      </c>
      <c r="O166" s="225">
        <v>3237</v>
      </c>
      <c r="P166" s="225">
        <v>3198</v>
      </c>
    </row>
    <row r="167" spans="1:16">
      <c r="A167" s="225" t="s">
        <v>74</v>
      </c>
      <c r="B167" s="151">
        <v>1313</v>
      </c>
      <c r="C167" s="151">
        <v>1212</v>
      </c>
      <c r="D167" s="151">
        <v>1228</v>
      </c>
      <c r="E167" s="151">
        <v>1164</v>
      </c>
      <c r="F167" s="171">
        <v>1159</v>
      </c>
      <c r="G167" s="244">
        <f t="shared" si="72"/>
        <v>71.281216069489687</v>
      </c>
      <c r="H167" s="245">
        <f t="shared" si="68"/>
        <v>70.877192982456137</v>
      </c>
      <c r="I167" s="245">
        <f t="shared" si="69"/>
        <v>69.457013574660635</v>
      </c>
      <c r="J167" s="245">
        <f t="shared" si="70"/>
        <v>66.552315608919386</v>
      </c>
      <c r="K167" s="246">
        <f t="shared" si="71"/>
        <v>67.738164815897136</v>
      </c>
      <c r="L167" s="225">
        <v>1842</v>
      </c>
      <c r="M167" s="225">
        <v>1710</v>
      </c>
      <c r="N167" s="225">
        <v>1768</v>
      </c>
      <c r="O167" s="225">
        <v>1749</v>
      </c>
      <c r="P167" s="225">
        <v>1711</v>
      </c>
    </row>
    <row r="168" spans="1:16">
      <c r="A168" s="225" t="s">
        <v>75</v>
      </c>
      <c r="B168" s="151">
        <v>337</v>
      </c>
      <c r="C168" s="151">
        <v>358</v>
      </c>
      <c r="D168" s="151">
        <v>320</v>
      </c>
      <c r="E168" s="151">
        <v>270</v>
      </c>
      <c r="F168" s="171">
        <v>298</v>
      </c>
      <c r="G168" s="244">
        <f t="shared" si="72"/>
        <v>73.420479302832248</v>
      </c>
      <c r="H168" s="245">
        <f t="shared" si="68"/>
        <v>71.743486973947896</v>
      </c>
      <c r="I168" s="245">
        <f t="shared" si="69"/>
        <v>71.428571428571431</v>
      </c>
      <c r="J168" s="245">
        <f t="shared" si="70"/>
        <v>69.230769230769226</v>
      </c>
      <c r="K168" s="246">
        <f t="shared" si="71"/>
        <v>69.789227166276348</v>
      </c>
      <c r="L168" s="225">
        <v>459</v>
      </c>
      <c r="M168" s="225">
        <v>499</v>
      </c>
      <c r="N168" s="225">
        <v>448</v>
      </c>
      <c r="O168" s="225">
        <v>390</v>
      </c>
      <c r="P168" s="225">
        <v>427</v>
      </c>
    </row>
    <row r="169" spans="1:16">
      <c r="A169" s="225" t="s">
        <v>76</v>
      </c>
      <c r="B169" s="151">
        <v>970</v>
      </c>
      <c r="C169" s="151">
        <v>974</v>
      </c>
      <c r="D169" s="151">
        <v>941</v>
      </c>
      <c r="E169" s="151">
        <v>962</v>
      </c>
      <c r="F169" s="171">
        <v>885</v>
      </c>
      <c r="G169" s="244">
        <f t="shared" si="72"/>
        <v>76.078431372549019</v>
      </c>
      <c r="H169" s="245">
        <f t="shared" si="68"/>
        <v>73.787878787878796</v>
      </c>
      <c r="I169" s="245">
        <f t="shared" si="69"/>
        <v>74.211356466876978</v>
      </c>
      <c r="J169" s="245">
        <f t="shared" si="70"/>
        <v>73.323170731707322</v>
      </c>
      <c r="K169" s="246">
        <f t="shared" si="71"/>
        <v>71.544058205335489</v>
      </c>
      <c r="L169" s="225">
        <v>1275</v>
      </c>
      <c r="M169" s="225">
        <v>1320</v>
      </c>
      <c r="N169" s="225">
        <v>1268</v>
      </c>
      <c r="O169" s="225">
        <v>1312</v>
      </c>
      <c r="P169" s="225">
        <v>1237</v>
      </c>
    </row>
    <row r="170" spans="1:16">
      <c r="A170" s="225" t="s">
        <v>77</v>
      </c>
      <c r="B170" s="151">
        <v>102</v>
      </c>
      <c r="C170" s="151">
        <v>92</v>
      </c>
      <c r="D170" s="151">
        <v>85</v>
      </c>
      <c r="E170" s="151">
        <v>108</v>
      </c>
      <c r="F170" s="171">
        <v>133</v>
      </c>
      <c r="G170" s="244">
        <f t="shared" si="72"/>
        <v>91.071428571428569</v>
      </c>
      <c r="H170" s="245">
        <f t="shared" si="68"/>
        <v>82.882882882882882</v>
      </c>
      <c r="I170" s="245">
        <f t="shared" si="69"/>
        <v>85</v>
      </c>
      <c r="J170" s="245">
        <f t="shared" si="70"/>
        <v>80.597014925373131</v>
      </c>
      <c r="K170" s="246">
        <f t="shared" si="71"/>
        <v>83.125</v>
      </c>
      <c r="L170" s="225">
        <v>112</v>
      </c>
      <c r="M170" s="225">
        <v>111</v>
      </c>
      <c r="N170" s="225">
        <v>100</v>
      </c>
      <c r="O170" s="225">
        <v>134</v>
      </c>
      <c r="P170" s="225">
        <v>160</v>
      </c>
    </row>
    <row r="171" spans="1:16">
      <c r="A171" s="225" t="s">
        <v>78</v>
      </c>
      <c r="B171" s="151">
        <v>4353</v>
      </c>
      <c r="C171" s="151">
        <v>4097</v>
      </c>
      <c r="D171" s="151">
        <v>4183</v>
      </c>
      <c r="E171" s="151">
        <v>4028</v>
      </c>
      <c r="F171" s="171">
        <v>4106</v>
      </c>
      <c r="G171" s="244">
        <f t="shared" si="72"/>
        <v>69.581202046035813</v>
      </c>
      <c r="H171" s="245">
        <f t="shared" si="68"/>
        <v>71.650926897516612</v>
      </c>
      <c r="I171" s="245">
        <f t="shared" si="69"/>
        <v>71.345727443288425</v>
      </c>
      <c r="J171" s="245">
        <f t="shared" si="70"/>
        <v>70.530555069164762</v>
      </c>
      <c r="K171" s="246">
        <f t="shared" si="71"/>
        <v>70.20003419387929</v>
      </c>
      <c r="L171" s="225">
        <v>6256</v>
      </c>
      <c r="M171" s="225">
        <v>5718</v>
      </c>
      <c r="N171" s="225">
        <v>5863</v>
      </c>
      <c r="O171" s="225">
        <v>5711</v>
      </c>
      <c r="P171" s="225">
        <v>5849</v>
      </c>
    </row>
    <row r="172" spans="1:16">
      <c r="A172" s="225" t="s">
        <v>79</v>
      </c>
      <c r="B172" s="151">
        <v>471</v>
      </c>
      <c r="C172" s="151">
        <v>375</v>
      </c>
      <c r="D172" s="151">
        <v>446</v>
      </c>
      <c r="E172" s="151">
        <v>413</v>
      </c>
      <c r="F172" s="171">
        <v>390</v>
      </c>
      <c r="G172" s="244">
        <f t="shared" si="72"/>
        <v>77.851239669421489</v>
      </c>
      <c r="H172" s="245">
        <f t="shared" si="68"/>
        <v>71.564885496183209</v>
      </c>
      <c r="I172" s="245">
        <f t="shared" si="69"/>
        <v>73.476112026359147</v>
      </c>
      <c r="J172" s="245">
        <f t="shared" si="70"/>
        <v>70.598290598290603</v>
      </c>
      <c r="K172" s="246">
        <f t="shared" si="71"/>
        <v>68.301225919439574</v>
      </c>
      <c r="L172" s="225">
        <v>605</v>
      </c>
      <c r="M172" s="225">
        <v>524</v>
      </c>
      <c r="N172" s="225">
        <v>607</v>
      </c>
      <c r="O172" s="225">
        <v>585</v>
      </c>
      <c r="P172" s="225">
        <v>571</v>
      </c>
    </row>
    <row r="173" spans="1:16">
      <c r="A173" s="225" t="s">
        <v>80</v>
      </c>
      <c r="B173" s="151">
        <v>2519</v>
      </c>
      <c r="C173" s="151">
        <v>2519</v>
      </c>
      <c r="D173" s="151">
        <v>2366</v>
      </c>
      <c r="E173" s="151">
        <v>2380</v>
      </c>
      <c r="F173" s="171">
        <v>2292</v>
      </c>
      <c r="G173" s="244">
        <f t="shared" si="72"/>
        <v>72.198337632559472</v>
      </c>
      <c r="H173" s="245">
        <f t="shared" si="68"/>
        <v>71.991997713632472</v>
      </c>
      <c r="I173" s="245">
        <f t="shared" si="69"/>
        <v>69.384164222873906</v>
      </c>
      <c r="J173" s="245">
        <f t="shared" si="70"/>
        <v>70.770145703241155</v>
      </c>
      <c r="K173" s="246">
        <f t="shared" si="71"/>
        <v>71.513260530421221</v>
      </c>
      <c r="L173" s="225">
        <v>3489</v>
      </c>
      <c r="M173" s="225">
        <v>3499</v>
      </c>
      <c r="N173" s="225">
        <v>3410</v>
      </c>
      <c r="O173" s="225">
        <v>3363</v>
      </c>
      <c r="P173" s="225">
        <v>3205</v>
      </c>
    </row>
    <row r="174" spans="1:16">
      <c r="A174" s="231" t="s">
        <v>48</v>
      </c>
      <c r="B174" s="151">
        <v>143</v>
      </c>
      <c r="C174" s="151">
        <v>125</v>
      </c>
      <c r="D174" s="151">
        <v>144</v>
      </c>
      <c r="E174" s="151">
        <v>165</v>
      </c>
      <c r="F174" s="171">
        <v>243</v>
      </c>
      <c r="G174" s="283" t="s">
        <v>81</v>
      </c>
      <c r="H174" s="234" t="s">
        <v>81</v>
      </c>
      <c r="I174" s="234" t="s">
        <v>81</v>
      </c>
      <c r="J174" s="234" t="s">
        <v>81</v>
      </c>
      <c r="K174" s="284" t="s">
        <v>81</v>
      </c>
      <c r="L174" s="234">
        <v>172</v>
      </c>
      <c r="M174" s="234">
        <v>150</v>
      </c>
      <c r="N174" s="234">
        <v>162</v>
      </c>
      <c r="O174" s="234">
        <v>210</v>
      </c>
      <c r="P174" s="234">
        <v>296</v>
      </c>
    </row>
    <row r="175" spans="1:16">
      <c r="A175" s="285" t="s">
        <v>41</v>
      </c>
      <c r="B175" s="285">
        <v>41462</v>
      </c>
      <c r="C175" s="285">
        <v>40811</v>
      </c>
      <c r="D175" s="285">
        <v>41103</v>
      </c>
      <c r="E175" s="285">
        <v>39685</v>
      </c>
      <c r="F175" s="286">
        <v>39491</v>
      </c>
      <c r="G175" s="287">
        <f t="shared" ref="G175" si="73">B175/L175*100</f>
        <v>75.940510641415443</v>
      </c>
      <c r="H175" s="288">
        <f t="shared" ref="H175" si="74">C175/M175*100</f>
        <v>75.462731828183649</v>
      </c>
      <c r="I175" s="288">
        <f t="shared" ref="I175" si="75">D175/N175*100</f>
        <v>74.735444925270016</v>
      </c>
      <c r="J175" s="288">
        <f t="shared" ref="J175" si="76">E175/O175*100</f>
        <v>74.701176470588237</v>
      </c>
      <c r="K175" s="289">
        <f t="shared" ref="K175" si="77">F175/P175*100</f>
        <v>73.69511262059828</v>
      </c>
      <c r="L175" s="285">
        <v>54598</v>
      </c>
      <c r="M175" s="285">
        <v>54081</v>
      </c>
      <c r="N175" s="285">
        <v>54998</v>
      </c>
      <c r="O175" s="285">
        <v>53125</v>
      </c>
      <c r="P175" s="285">
        <v>53587</v>
      </c>
    </row>
    <row r="176" spans="1:16">
      <c r="A176" s="198" t="s">
        <v>339</v>
      </c>
    </row>
    <row r="177" spans="1:1">
      <c r="A177" s="104" t="s">
        <v>437</v>
      </c>
    </row>
  </sheetData>
  <mergeCells count="17">
    <mergeCell ref="G71:K71"/>
    <mergeCell ref="A6:A7"/>
    <mergeCell ref="B6:G6"/>
    <mergeCell ref="H6:K6"/>
    <mergeCell ref="L152:P152"/>
    <mergeCell ref="A100:A101"/>
    <mergeCell ref="B100:G100"/>
    <mergeCell ref="H100:K100"/>
    <mergeCell ref="A152:A153"/>
    <mergeCell ref="B152:F152"/>
    <mergeCell ref="G152:K152"/>
    <mergeCell ref="L71:P71"/>
    <mergeCell ref="A19:A20"/>
    <mergeCell ref="B19:G19"/>
    <mergeCell ref="H19:K19"/>
    <mergeCell ref="A71:A72"/>
    <mergeCell ref="B71:F71"/>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3" fitToHeight="0" orientation="landscape" r:id="rId1"/>
  <headerFooter>
    <oddFooter>&amp;L&amp;8&amp;K01+021Report on Maternity, 2014: accompanying tables&amp;R&amp;8&amp;K01+021Page &amp;P of &amp;N</oddFooter>
  </headerFooter>
  <rowBreaks count="3" manualBreakCount="3">
    <brk id="68" max="21" man="1"/>
    <brk id="97" max="21" man="1"/>
    <brk id="149" max="21"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zoomScaleNormal="100" workbookViewId="0">
      <pane ySplit="3" topLeftCell="A4" activePane="bottomLeft" state="frozen"/>
      <selection activeCell="B31" sqref="B31"/>
      <selection pane="bottomLeft"/>
    </sheetView>
  </sheetViews>
  <sheetFormatPr defaultRowHeight="12"/>
  <cols>
    <col min="1" max="5" width="9.140625" style="73"/>
    <col min="6" max="6" width="10.42578125" style="73" customWidth="1"/>
    <col min="7" max="16384" width="9.140625" style="73"/>
  </cols>
  <sheetData>
    <row r="1" spans="1:6">
      <c r="A1" s="306" t="s">
        <v>24</v>
      </c>
      <c r="B1" s="150"/>
      <c r="C1" s="306" t="s">
        <v>34</v>
      </c>
      <c r="D1" s="150"/>
      <c r="E1" s="150"/>
    </row>
    <row r="2" spans="1:6" ht="10.5" customHeight="1"/>
    <row r="3" spans="1:6" ht="19.5">
      <c r="A3" s="20" t="s">
        <v>327</v>
      </c>
    </row>
    <row r="5" spans="1:6" s="40" customFormat="1" ht="18" customHeight="1">
      <c r="A5" s="91" t="str">
        <f>Contents!B62</f>
        <v>Table 53: Number and percentage of families referred by their LMC to general practice and to a Well Child / Tamariki Ora provider, 2008–2014</v>
      </c>
    </row>
    <row r="6" spans="1:6" ht="36">
      <c r="A6" s="118" t="s">
        <v>37</v>
      </c>
      <c r="B6" s="119" t="s">
        <v>328</v>
      </c>
      <c r="C6" s="119" t="s">
        <v>329</v>
      </c>
      <c r="D6" s="119" t="s">
        <v>48</v>
      </c>
      <c r="E6" s="120" t="s">
        <v>41</v>
      </c>
      <c r="F6" s="121" t="s">
        <v>330</v>
      </c>
    </row>
    <row r="7" spans="1:6">
      <c r="A7" s="80" t="s">
        <v>262</v>
      </c>
      <c r="B7" s="80"/>
      <c r="C7" s="80"/>
      <c r="D7" s="80"/>
      <c r="E7" s="80"/>
      <c r="F7" s="80"/>
    </row>
    <row r="8" spans="1:6">
      <c r="A8" s="106">
        <f>Extra!M3</f>
        <v>2008</v>
      </c>
      <c r="B8" s="92">
        <v>47651</v>
      </c>
      <c r="C8" s="92">
        <v>2108</v>
      </c>
      <c r="D8" s="92">
        <v>2977</v>
      </c>
      <c r="E8" s="93">
        <v>52736</v>
      </c>
      <c r="F8" s="122">
        <f>B8/SUM(B8:C8)*100</f>
        <v>95.763580457806626</v>
      </c>
    </row>
    <row r="9" spans="1:6">
      <c r="A9" s="106">
        <f>Extra!M4</f>
        <v>2009</v>
      </c>
      <c r="B9" s="92">
        <v>48170</v>
      </c>
      <c r="C9" s="92">
        <v>2073</v>
      </c>
      <c r="D9" s="92">
        <v>2779</v>
      </c>
      <c r="E9" s="93">
        <v>53022</v>
      </c>
      <c r="F9" s="122">
        <f t="shared" ref="F9:F14" si="0">B9/SUM(B9:C9)*100</f>
        <v>95.874052106761141</v>
      </c>
    </row>
    <row r="10" spans="1:6">
      <c r="A10" s="106">
        <f>Extra!M5</f>
        <v>2010</v>
      </c>
      <c r="B10" s="92">
        <v>49901</v>
      </c>
      <c r="C10" s="92">
        <v>2028</v>
      </c>
      <c r="D10" s="92">
        <v>2380</v>
      </c>
      <c r="E10" s="93">
        <v>54309</v>
      </c>
      <c r="F10" s="122">
        <f t="shared" si="0"/>
        <v>96.094667719386081</v>
      </c>
    </row>
    <row r="11" spans="1:6">
      <c r="A11" s="106">
        <f>Extra!M6</f>
        <v>2011</v>
      </c>
      <c r="B11" s="92">
        <v>49538</v>
      </c>
      <c r="C11" s="92">
        <v>2023</v>
      </c>
      <c r="D11" s="92">
        <v>2343</v>
      </c>
      <c r="E11" s="93">
        <v>53904</v>
      </c>
      <c r="F11" s="122">
        <f t="shared" si="0"/>
        <v>96.076491922189263</v>
      </c>
    </row>
    <row r="12" spans="1:6">
      <c r="A12" s="106">
        <f>Extra!M7</f>
        <v>2012</v>
      </c>
      <c r="B12" s="92">
        <v>49874</v>
      </c>
      <c r="C12" s="92">
        <v>2457</v>
      </c>
      <c r="D12" s="92">
        <v>2527</v>
      </c>
      <c r="E12" s="93">
        <v>54858</v>
      </c>
      <c r="F12" s="122">
        <f t="shared" si="0"/>
        <v>95.304886205117427</v>
      </c>
    </row>
    <row r="13" spans="1:6">
      <c r="A13" s="106">
        <f>Extra!M8</f>
        <v>2013</v>
      </c>
      <c r="B13" s="92">
        <v>48374</v>
      </c>
      <c r="C13" s="92">
        <v>2370</v>
      </c>
      <c r="D13" s="92">
        <v>2236</v>
      </c>
      <c r="E13" s="93">
        <v>52980</v>
      </c>
      <c r="F13" s="122">
        <f t="shared" si="0"/>
        <v>95.329497083399019</v>
      </c>
    </row>
    <row r="14" spans="1:6">
      <c r="A14" s="123">
        <f>Extra!M9</f>
        <v>2014</v>
      </c>
      <c r="B14" s="98">
        <v>49269</v>
      </c>
      <c r="C14" s="98">
        <v>2370</v>
      </c>
      <c r="D14" s="98">
        <v>2381</v>
      </c>
      <c r="E14" s="111">
        <v>54020</v>
      </c>
      <c r="F14" s="101">
        <f t="shared" si="0"/>
        <v>95.410445593446809</v>
      </c>
    </row>
    <row r="15" spans="1:6">
      <c r="A15" s="80" t="s">
        <v>263</v>
      </c>
      <c r="B15" s="80"/>
      <c r="C15" s="80"/>
      <c r="D15" s="80"/>
      <c r="E15" s="80"/>
      <c r="F15" s="80"/>
    </row>
    <row r="16" spans="1:6">
      <c r="A16" s="106">
        <f>A8</f>
        <v>2008</v>
      </c>
      <c r="B16" s="92">
        <v>48853</v>
      </c>
      <c r="C16" s="92">
        <v>1014</v>
      </c>
      <c r="D16" s="92">
        <v>2961</v>
      </c>
      <c r="E16" s="93">
        <v>52828</v>
      </c>
      <c r="F16" s="122">
        <f>B16/SUM(B16:C16)*100</f>
        <v>97.966591132412219</v>
      </c>
    </row>
    <row r="17" spans="1:6">
      <c r="A17" s="106">
        <f t="shared" ref="A17:A22" si="1">A9</f>
        <v>2009</v>
      </c>
      <c r="B17" s="92">
        <v>49141</v>
      </c>
      <c r="C17" s="92">
        <v>1204</v>
      </c>
      <c r="D17" s="92">
        <v>2893</v>
      </c>
      <c r="E17" s="93">
        <v>53238</v>
      </c>
      <c r="F17" s="122">
        <f t="shared" ref="F17:F22" si="2">B17/SUM(B17:C17)*100</f>
        <v>97.60850134074883</v>
      </c>
    </row>
    <row r="18" spans="1:6">
      <c r="A18" s="106">
        <f t="shared" si="1"/>
        <v>2010</v>
      </c>
      <c r="B18" s="92">
        <v>50872</v>
      </c>
      <c r="C18" s="92">
        <v>1240</v>
      </c>
      <c r="D18" s="92">
        <v>2476</v>
      </c>
      <c r="E18" s="93">
        <v>54588</v>
      </c>
      <c r="F18" s="122">
        <f t="shared" si="2"/>
        <v>97.620509671476825</v>
      </c>
    </row>
    <row r="19" spans="1:6">
      <c r="A19" s="106">
        <f t="shared" si="1"/>
        <v>2011</v>
      </c>
      <c r="B19" s="92">
        <v>50336</v>
      </c>
      <c r="C19" s="92">
        <v>1330</v>
      </c>
      <c r="D19" s="92">
        <v>2452</v>
      </c>
      <c r="E19" s="93">
        <v>54118</v>
      </c>
      <c r="F19" s="122">
        <f t="shared" si="2"/>
        <v>97.42577323578368</v>
      </c>
    </row>
    <row r="20" spans="1:6">
      <c r="A20" s="106">
        <f t="shared" si="1"/>
        <v>2012</v>
      </c>
      <c r="B20" s="92">
        <v>50976</v>
      </c>
      <c r="C20" s="92">
        <v>1604</v>
      </c>
      <c r="D20" s="92">
        <v>2396</v>
      </c>
      <c r="E20" s="93">
        <v>54976</v>
      </c>
      <c r="F20" s="122">
        <f t="shared" si="2"/>
        <v>96.949410422213759</v>
      </c>
    </row>
    <row r="21" spans="1:6">
      <c r="A21" s="106">
        <f t="shared" si="1"/>
        <v>2013</v>
      </c>
      <c r="B21" s="92">
        <v>49787</v>
      </c>
      <c r="C21" s="92">
        <v>1285</v>
      </c>
      <c r="D21" s="92">
        <v>2162</v>
      </c>
      <c r="E21" s="93">
        <v>53234</v>
      </c>
      <c r="F21" s="122">
        <f>B21/SUM(B21:C21)*100</f>
        <v>97.483944235588964</v>
      </c>
    </row>
    <row r="22" spans="1:6">
      <c r="A22" s="123">
        <f t="shared" si="1"/>
        <v>2014</v>
      </c>
      <c r="B22" s="98">
        <v>50567</v>
      </c>
      <c r="C22" s="98">
        <v>1244</v>
      </c>
      <c r="D22" s="98">
        <v>2316</v>
      </c>
      <c r="E22" s="111">
        <v>54127</v>
      </c>
      <c r="F22" s="101">
        <f t="shared" si="2"/>
        <v>97.598965470652956</v>
      </c>
    </row>
    <row r="23" spans="1:6">
      <c r="A23" s="104" t="s">
        <v>338</v>
      </c>
    </row>
    <row r="24" spans="1:6">
      <c r="A24" s="104"/>
    </row>
    <row r="25" spans="1:6">
      <c r="A25" s="104"/>
    </row>
  </sheetData>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91" fitToHeight="0" orientation="landscape" r:id="rId1"/>
  <headerFooter>
    <oddFooter>&amp;L&amp;8&amp;K01+021Report on Maternity, 2014: accompanying tables&amp;R&amp;8&amp;K01+021Page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zoomScaleNormal="100" workbookViewId="0">
      <pane ySplit="3" topLeftCell="A4" activePane="bottomLeft" state="frozen"/>
      <selection activeCell="B31" sqref="B31"/>
      <selection pane="bottomLeft" activeCell="A3" sqref="A3"/>
    </sheetView>
  </sheetViews>
  <sheetFormatPr defaultRowHeight="12"/>
  <cols>
    <col min="1" max="1" width="23.42578125" style="40" customWidth="1"/>
    <col min="2" max="2" width="132" style="63" customWidth="1"/>
    <col min="3" max="16384" width="9.140625" style="54"/>
  </cols>
  <sheetData>
    <row r="1" spans="1:3">
      <c r="A1" s="39" t="s">
        <v>24</v>
      </c>
      <c r="C1" s="8"/>
    </row>
    <row r="2" spans="1:3" ht="10.5" customHeight="1"/>
    <row r="3" spans="1:3" ht="19.5">
      <c r="A3" s="65" t="s">
        <v>34</v>
      </c>
    </row>
    <row r="4" spans="1:3" s="58" customFormat="1">
      <c r="A4" s="62"/>
      <c r="B4" s="64"/>
    </row>
    <row r="5" spans="1:3" s="58" customFormat="1">
      <c r="A5" s="260" t="s">
        <v>368</v>
      </c>
      <c r="B5" s="81"/>
    </row>
    <row r="6" spans="1:3" s="58" customFormat="1">
      <c r="A6" s="143" t="s">
        <v>369</v>
      </c>
      <c r="B6" s="355" t="s">
        <v>370</v>
      </c>
    </row>
    <row r="7" spans="1:3" s="58" customFormat="1">
      <c r="A7" s="62"/>
      <c r="B7" s="64"/>
    </row>
    <row r="8" spans="1:3" s="58" customFormat="1">
      <c r="A8" s="260" t="s">
        <v>372</v>
      </c>
      <c r="B8" s="81"/>
    </row>
    <row r="9" spans="1:3" s="58" customFormat="1">
      <c r="A9" s="452" t="s">
        <v>337</v>
      </c>
      <c r="B9" s="453"/>
    </row>
    <row r="10" spans="1:3" s="58" customFormat="1">
      <c r="A10" s="66"/>
      <c r="B10" s="66"/>
    </row>
    <row r="11" spans="1:3" s="58" customFormat="1">
      <c r="A11" s="133" t="s">
        <v>371</v>
      </c>
      <c r="B11" s="21"/>
    </row>
    <row r="12" spans="1:3" s="58" customFormat="1">
      <c r="A12" s="452" t="s">
        <v>310</v>
      </c>
      <c r="B12" s="453"/>
    </row>
    <row r="13" spans="1:3" s="58" customFormat="1">
      <c r="A13" s="67" t="s">
        <v>250</v>
      </c>
      <c r="B13" s="66"/>
    </row>
    <row r="14" spans="1:3" s="58" customFormat="1">
      <c r="A14" s="66"/>
      <c r="B14" s="66"/>
    </row>
    <row r="15" spans="1:3" s="58" customFormat="1">
      <c r="A15" s="356" t="s">
        <v>374</v>
      </c>
      <c r="B15" s="357"/>
    </row>
    <row r="16" spans="1:3" s="58" customFormat="1">
      <c r="A16" s="67" t="s">
        <v>375</v>
      </c>
      <c r="B16" s="353"/>
    </row>
    <row r="17" spans="1:2" s="58" customFormat="1">
      <c r="A17" s="358" t="s">
        <v>376</v>
      </c>
      <c r="B17" s="353"/>
    </row>
    <row r="18" spans="1:2" s="58" customFormat="1">
      <c r="A18" s="67"/>
      <c r="B18" s="353"/>
    </row>
    <row r="19" spans="1:2" s="58" customFormat="1">
      <c r="A19" s="133" t="s">
        <v>322</v>
      </c>
      <c r="B19" s="21"/>
    </row>
    <row r="20" spans="1:2" s="58" customFormat="1" ht="38.1" customHeight="1">
      <c r="A20" s="62" t="s">
        <v>27</v>
      </c>
      <c r="B20" s="428" t="s">
        <v>441</v>
      </c>
    </row>
    <row r="21" spans="1:2" s="58" customFormat="1">
      <c r="A21" s="62"/>
      <c r="B21" s="428"/>
    </row>
    <row r="22" spans="1:2" s="58" customFormat="1" ht="36">
      <c r="A22" s="62" t="s">
        <v>28</v>
      </c>
      <c r="B22" s="428" t="s">
        <v>311</v>
      </c>
    </row>
    <row r="23" spans="1:2" s="58" customFormat="1">
      <c r="A23" s="62"/>
      <c r="B23" s="428"/>
    </row>
    <row r="24" spans="1:2" s="58" customFormat="1" ht="24">
      <c r="A24" s="62" t="s">
        <v>247</v>
      </c>
      <c r="B24" s="428" t="s">
        <v>248</v>
      </c>
    </row>
    <row r="25" spans="1:2" s="58" customFormat="1">
      <c r="B25" s="280"/>
    </row>
    <row r="26" spans="1:2" s="58" customFormat="1" ht="36">
      <c r="A26" s="62" t="s">
        <v>95</v>
      </c>
      <c r="B26" s="428" t="s">
        <v>245</v>
      </c>
    </row>
    <row r="27" spans="1:2" s="58" customFormat="1">
      <c r="A27" s="62"/>
      <c r="B27" s="428"/>
    </row>
    <row r="28" spans="1:2" s="58" customFormat="1" ht="60">
      <c r="A28" s="116" t="s">
        <v>323</v>
      </c>
      <c r="B28" s="428" t="s">
        <v>324</v>
      </c>
    </row>
    <row r="29" spans="1:2" s="58" customFormat="1">
      <c r="A29" s="62"/>
      <c r="B29" s="428"/>
    </row>
    <row r="30" spans="1:2" s="58" customFormat="1" ht="48">
      <c r="A30" s="62" t="s">
        <v>246</v>
      </c>
      <c r="B30" s="428" t="s">
        <v>442</v>
      </c>
    </row>
    <row r="31" spans="1:2" s="58" customFormat="1">
      <c r="A31" s="62"/>
      <c r="B31" s="428"/>
    </row>
    <row r="32" spans="1:2" s="58" customFormat="1">
      <c r="A32" s="62" t="s">
        <v>249</v>
      </c>
      <c r="B32" s="428" t="s">
        <v>251</v>
      </c>
    </row>
    <row r="33" spans="1:2" s="58" customFormat="1">
      <c r="A33" s="62"/>
      <c r="B33" s="428"/>
    </row>
    <row r="34" spans="1:2" s="58" customFormat="1" ht="48">
      <c r="A34" s="116" t="s">
        <v>325</v>
      </c>
      <c r="B34" s="428" t="s">
        <v>373</v>
      </c>
    </row>
    <row r="35" spans="1:2" s="58" customFormat="1">
      <c r="A35" s="68"/>
      <c r="B35" s="429"/>
    </row>
  </sheetData>
  <mergeCells count="2">
    <mergeCell ref="A9:B9"/>
    <mergeCell ref="A12:B12"/>
  </mergeCells>
  <hyperlinks>
    <hyperlink ref="A1" location="Contents!A1" display="Contents"/>
    <hyperlink ref="B6" r:id="rId1"/>
    <hyperlink ref="A17" location="FigureIndex!A1" display="List of figures in publication and links to relevant accompanying tables"/>
  </hyperlinks>
  <pageMargins left="0.51181102362204722" right="0.51181102362204722" top="0.55118110236220474" bottom="0.55118110236220474" header="0.11811023622047245" footer="0.11811023622047245"/>
  <pageSetup paperSize="9" scale="90" orientation="landscape" r:id="rId2"/>
  <headerFooter>
    <oddFooter>&amp;L&amp;8&amp;K01+019Report on Maternity, 2014: accompanying tables&amp;R&amp;8&amp;K01+019Page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zoomScaleNormal="100" workbookViewId="0">
      <pane ySplit="5" topLeftCell="A6" activePane="bottomLeft" state="frozen"/>
      <selection pane="bottomLeft" activeCell="A3" sqref="A3"/>
    </sheetView>
  </sheetViews>
  <sheetFormatPr defaultRowHeight="12"/>
  <cols>
    <col min="1" max="1" width="34.85546875" customWidth="1"/>
    <col min="2" max="2" width="106.28515625" customWidth="1"/>
    <col min="3" max="3" width="15.42578125" customWidth="1"/>
  </cols>
  <sheetData>
    <row r="1" spans="1:3">
      <c r="A1" s="39" t="s">
        <v>24</v>
      </c>
      <c r="B1" s="306" t="s">
        <v>34</v>
      </c>
    </row>
    <row r="3" spans="1:3" ht="19.5">
      <c r="A3" s="20" t="s">
        <v>376</v>
      </c>
      <c r="B3" s="20"/>
      <c r="C3" s="73"/>
    </row>
    <row r="4" spans="1:3">
      <c r="A4" s="73"/>
      <c r="B4" s="73"/>
      <c r="C4" s="73"/>
    </row>
    <row r="5" spans="1:3">
      <c r="A5" s="359" t="s">
        <v>82</v>
      </c>
      <c r="B5" s="359" t="s">
        <v>377</v>
      </c>
      <c r="C5" s="359" t="s">
        <v>378</v>
      </c>
    </row>
    <row r="6" spans="1:3">
      <c r="A6" s="366" t="s">
        <v>25</v>
      </c>
      <c r="B6" s="367"/>
      <c r="C6" s="367"/>
    </row>
    <row r="7" spans="1:3" ht="15.95" customHeight="1">
      <c r="A7" s="48" t="s">
        <v>26</v>
      </c>
      <c r="B7" s="433" t="s">
        <v>444</v>
      </c>
      <c r="C7" s="39" t="s">
        <v>484</v>
      </c>
    </row>
    <row r="8" spans="1:3" ht="15.95" customHeight="1">
      <c r="A8" s="361"/>
      <c r="B8" s="434" t="s">
        <v>445</v>
      </c>
      <c r="C8" s="364" t="s">
        <v>485</v>
      </c>
    </row>
    <row r="9" spans="1:3" ht="15.95" customHeight="1">
      <c r="A9" s="48" t="s">
        <v>27</v>
      </c>
      <c r="B9" s="433" t="s">
        <v>446</v>
      </c>
      <c r="C9" s="39" t="s">
        <v>486</v>
      </c>
    </row>
    <row r="10" spans="1:3" ht="15.95" customHeight="1">
      <c r="A10" s="363"/>
      <c r="B10" s="433" t="s">
        <v>447</v>
      </c>
      <c r="C10" s="39" t="s">
        <v>487</v>
      </c>
    </row>
    <row r="11" spans="1:3" ht="15.95" customHeight="1">
      <c r="A11" s="361"/>
      <c r="B11" s="434" t="s">
        <v>448</v>
      </c>
      <c r="C11" s="364" t="s">
        <v>488</v>
      </c>
    </row>
    <row r="12" spans="1:3" ht="15.95" customHeight="1">
      <c r="A12" s="48" t="s">
        <v>28</v>
      </c>
      <c r="B12" s="433" t="s">
        <v>449</v>
      </c>
      <c r="C12" s="39" t="s">
        <v>489</v>
      </c>
    </row>
    <row r="13" spans="1:3" ht="15.95" customHeight="1">
      <c r="A13" s="363"/>
      <c r="B13" s="433" t="s">
        <v>450</v>
      </c>
      <c r="C13" s="39" t="s">
        <v>490</v>
      </c>
    </row>
    <row r="14" spans="1:3" ht="15.95" customHeight="1">
      <c r="A14" s="363"/>
      <c r="B14" s="433" t="s">
        <v>451</v>
      </c>
      <c r="C14" s="39" t="s">
        <v>490</v>
      </c>
    </row>
    <row r="15" spans="1:3" ht="15.95" customHeight="1">
      <c r="A15" s="361"/>
      <c r="B15" s="434" t="s">
        <v>452</v>
      </c>
      <c r="C15" s="364" t="s">
        <v>491</v>
      </c>
    </row>
    <row r="16" spans="1:3" ht="15.95" customHeight="1">
      <c r="A16" s="48" t="s">
        <v>29</v>
      </c>
      <c r="B16" s="433" t="s">
        <v>453</v>
      </c>
      <c r="C16" s="39" t="s">
        <v>492</v>
      </c>
    </row>
    <row r="17" spans="1:3" ht="15.95" customHeight="1">
      <c r="A17" s="363"/>
      <c r="B17" s="433" t="s">
        <v>454</v>
      </c>
      <c r="C17" s="39" t="s">
        <v>493</v>
      </c>
    </row>
    <row r="18" spans="1:3" ht="15.95" customHeight="1">
      <c r="A18" s="363"/>
      <c r="B18" s="433" t="s">
        <v>455</v>
      </c>
      <c r="C18" s="39" t="s">
        <v>494</v>
      </c>
    </row>
    <row r="19" spans="1:3" ht="27.95" customHeight="1">
      <c r="A19" s="361"/>
      <c r="B19" s="434" t="s">
        <v>456</v>
      </c>
      <c r="C19" s="364" t="s">
        <v>495</v>
      </c>
    </row>
    <row r="20" spans="1:3" ht="15.95" customHeight="1">
      <c r="A20" s="430" t="s">
        <v>30</v>
      </c>
      <c r="B20" s="433" t="s">
        <v>457</v>
      </c>
      <c r="C20" s="39" t="s">
        <v>496</v>
      </c>
    </row>
    <row r="21" spans="1:3" ht="15.95" customHeight="1">
      <c r="A21" s="361"/>
      <c r="B21" s="433" t="s">
        <v>533</v>
      </c>
      <c r="C21" s="39" t="s">
        <v>497</v>
      </c>
    </row>
    <row r="22" spans="1:3" ht="27.95" customHeight="1">
      <c r="A22" s="48" t="s">
        <v>253</v>
      </c>
      <c r="B22" s="435" t="s">
        <v>458</v>
      </c>
      <c r="C22" s="362" t="s">
        <v>498</v>
      </c>
    </row>
    <row r="23" spans="1:3" s="72" customFormat="1" ht="27.95" customHeight="1">
      <c r="A23" s="364"/>
      <c r="B23" s="434" t="s">
        <v>459</v>
      </c>
      <c r="C23" s="364" t="s">
        <v>499</v>
      </c>
    </row>
    <row r="24" spans="1:3" s="72" customFormat="1" ht="27.95" customHeight="1">
      <c r="A24" s="48" t="s">
        <v>252</v>
      </c>
      <c r="B24" s="436" t="s">
        <v>534</v>
      </c>
      <c r="C24" s="360" t="s">
        <v>500</v>
      </c>
    </row>
    <row r="25" spans="1:3" s="72" customFormat="1" ht="27.95" customHeight="1">
      <c r="A25" s="360"/>
      <c r="B25" s="436" t="s">
        <v>460</v>
      </c>
      <c r="C25" s="360" t="s">
        <v>501</v>
      </c>
    </row>
    <row r="26" spans="1:3" s="72" customFormat="1" ht="27.95" customHeight="1">
      <c r="A26" s="360"/>
      <c r="B26" s="436" t="s">
        <v>461</v>
      </c>
      <c r="C26" s="360" t="s">
        <v>502</v>
      </c>
    </row>
    <row r="27" spans="1:3" ht="27.95" customHeight="1">
      <c r="A27" s="431"/>
      <c r="B27" s="433" t="s">
        <v>535</v>
      </c>
      <c r="C27" s="39" t="s">
        <v>503</v>
      </c>
    </row>
    <row r="28" spans="1:3" ht="15.95" customHeight="1">
      <c r="A28" s="48" t="s">
        <v>379</v>
      </c>
      <c r="B28" s="435" t="s">
        <v>536</v>
      </c>
      <c r="C28" s="362" t="s">
        <v>504</v>
      </c>
    </row>
    <row r="29" spans="1:3" ht="27.95" customHeight="1">
      <c r="A29" s="60"/>
      <c r="B29" s="436" t="s">
        <v>537</v>
      </c>
      <c r="C29" s="360" t="s">
        <v>505</v>
      </c>
    </row>
    <row r="30" spans="1:3" s="72" customFormat="1" ht="15.95" customHeight="1">
      <c r="A30" s="60"/>
      <c r="B30" s="436" t="s">
        <v>538</v>
      </c>
      <c r="C30" s="360" t="s">
        <v>506</v>
      </c>
    </row>
    <row r="31" spans="1:3" s="72" customFormat="1" ht="15.95" customHeight="1">
      <c r="A31" s="60"/>
      <c r="B31" s="436" t="s">
        <v>539</v>
      </c>
      <c r="C31" s="360" t="s">
        <v>507</v>
      </c>
    </row>
    <row r="32" spans="1:3" ht="27.95" customHeight="1">
      <c r="A32" s="60"/>
      <c r="B32" s="436" t="s">
        <v>540</v>
      </c>
      <c r="C32" s="360" t="s">
        <v>508</v>
      </c>
    </row>
    <row r="33" spans="1:3" ht="27.95" customHeight="1">
      <c r="A33" s="60"/>
      <c r="B33" s="436" t="s">
        <v>541</v>
      </c>
      <c r="C33" s="360" t="s">
        <v>509</v>
      </c>
    </row>
    <row r="34" spans="1:3" ht="15.95" customHeight="1">
      <c r="A34" s="60"/>
      <c r="B34" s="436" t="s">
        <v>542</v>
      </c>
      <c r="C34" s="360" t="s">
        <v>510</v>
      </c>
    </row>
    <row r="35" spans="1:3" ht="15.95" customHeight="1">
      <c r="A35" s="361"/>
      <c r="B35" s="434" t="s">
        <v>462</v>
      </c>
      <c r="C35" s="360" t="s">
        <v>505</v>
      </c>
    </row>
    <row r="36" spans="1:3">
      <c r="A36" s="366" t="s">
        <v>32</v>
      </c>
      <c r="B36" s="437"/>
      <c r="C36" s="366"/>
    </row>
    <row r="37" spans="1:3" ht="15.95" customHeight="1">
      <c r="A37" s="48" t="s">
        <v>95</v>
      </c>
      <c r="B37" s="436" t="s">
        <v>463</v>
      </c>
      <c r="C37" s="360" t="s">
        <v>511</v>
      </c>
    </row>
    <row r="38" spans="1:3" ht="15.95" customHeight="1">
      <c r="A38" s="60"/>
      <c r="B38" s="436" t="s">
        <v>464</v>
      </c>
      <c r="C38" s="360" t="s">
        <v>519</v>
      </c>
    </row>
    <row r="39" spans="1:3" ht="15.95" customHeight="1">
      <c r="A39" s="60"/>
      <c r="B39" s="436" t="s">
        <v>465</v>
      </c>
      <c r="C39" s="360" t="s">
        <v>511</v>
      </c>
    </row>
    <row r="40" spans="1:3" ht="15.95" customHeight="1">
      <c r="A40" s="60"/>
      <c r="B40" s="436" t="s">
        <v>466</v>
      </c>
      <c r="C40" s="360" t="s">
        <v>511</v>
      </c>
    </row>
    <row r="41" spans="1:3" ht="15.95" customHeight="1">
      <c r="A41" s="360"/>
      <c r="B41" s="436" t="s">
        <v>467</v>
      </c>
      <c r="C41" s="360" t="s">
        <v>511</v>
      </c>
    </row>
    <row r="42" spans="1:3" ht="15.95" customHeight="1">
      <c r="A42" s="38"/>
      <c r="B42" s="436" t="s">
        <v>468</v>
      </c>
      <c r="C42" s="360" t="s">
        <v>512</v>
      </c>
    </row>
    <row r="43" spans="1:3" ht="15.95" customHeight="1">
      <c r="A43" s="38"/>
      <c r="B43" s="436" t="s">
        <v>469</v>
      </c>
      <c r="C43" s="360" t="s">
        <v>513</v>
      </c>
    </row>
    <row r="44" spans="1:3" ht="15.95" customHeight="1">
      <c r="A44" s="368"/>
      <c r="B44" s="434" t="s">
        <v>470</v>
      </c>
      <c r="C44" s="364" t="s">
        <v>514</v>
      </c>
    </row>
    <row r="45" spans="1:3" ht="27.95" customHeight="1">
      <c r="A45" s="48" t="s">
        <v>97</v>
      </c>
      <c r="B45" s="435" t="s">
        <v>471</v>
      </c>
      <c r="C45" s="362" t="s">
        <v>531</v>
      </c>
    </row>
    <row r="46" spans="1:3" ht="15.95" customHeight="1">
      <c r="A46" s="60"/>
      <c r="B46" s="436" t="s">
        <v>472</v>
      </c>
      <c r="C46" s="360" t="s">
        <v>515</v>
      </c>
    </row>
    <row r="47" spans="1:3" ht="27.95" customHeight="1">
      <c r="A47" s="38"/>
      <c r="B47" s="436" t="s">
        <v>473</v>
      </c>
      <c r="C47" s="360" t="s">
        <v>515</v>
      </c>
    </row>
    <row r="48" spans="1:3" s="72" customFormat="1" ht="27.95" customHeight="1">
      <c r="A48" s="38"/>
      <c r="B48" s="436" t="s">
        <v>474</v>
      </c>
      <c r="C48" s="360" t="s">
        <v>515</v>
      </c>
    </row>
    <row r="49" spans="1:3" ht="15.95" customHeight="1">
      <c r="A49" s="60"/>
      <c r="B49" s="436" t="s">
        <v>475</v>
      </c>
      <c r="C49" s="360" t="s">
        <v>515</v>
      </c>
    </row>
    <row r="50" spans="1:3" ht="15.95" customHeight="1">
      <c r="A50" s="368"/>
      <c r="B50" s="434" t="s">
        <v>476</v>
      </c>
      <c r="C50" s="364" t="s">
        <v>515</v>
      </c>
    </row>
    <row r="51" spans="1:3" ht="15.95" customHeight="1">
      <c r="A51" s="48" t="s">
        <v>98</v>
      </c>
      <c r="B51" s="433" t="s">
        <v>477</v>
      </c>
      <c r="C51" s="39" t="s">
        <v>516</v>
      </c>
    </row>
    <row r="52" spans="1:3" s="72" customFormat="1" ht="27.95" customHeight="1">
      <c r="A52" s="48"/>
      <c r="B52" s="433" t="s">
        <v>478</v>
      </c>
      <c r="C52" s="39" t="s">
        <v>517</v>
      </c>
    </row>
    <row r="53" spans="1:3" s="72" customFormat="1" ht="15.95" customHeight="1">
      <c r="A53" s="48"/>
      <c r="B53" s="433" t="s">
        <v>479</v>
      </c>
      <c r="C53" s="39" t="s">
        <v>517</v>
      </c>
    </row>
    <row r="54" spans="1:3" ht="15.95" customHeight="1">
      <c r="A54" s="38"/>
      <c r="B54" s="433" t="s">
        <v>480</v>
      </c>
      <c r="C54" s="39" t="s">
        <v>517</v>
      </c>
    </row>
    <row r="55" spans="1:3" ht="15.95" customHeight="1">
      <c r="A55" s="38"/>
      <c r="B55" s="433" t="s">
        <v>543</v>
      </c>
      <c r="C55" s="39" t="s">
        <v>518</v>
      </c>
    </row>
    <row r="56" spans="1:3">
      <c r="A56" s="366" t="s">
        <v>33</v>
      </c>
      <c r="B56" s="437"/>
      <c r="C56" s="366"/>
    </row>
    <row r="57" spans="1:3" ht="15.95" customHeight="1">
      <c r="A57" s="431" t="s">
        <v>224</v>
      </c>
      <c r="B57" s="433" t="s">
        <v>481</v>
      </c>
      <c r="C57" s="39" t="s">
        <v>520</v>
      </c>
    </row>
    <row r="58" spans="1:3" ht="15.95" customHeight="1">
      <c r="A58" s="48" t="s">
        <v>232</v>
      </c>
      <c r="B58" s="435" t="s">
        <v>482</v>
      </c>
      <c r="C58" s="362" t="s">
        <v>521</v>
      </c>
    </row>
    <row r="59" spans="1:3" ht="27.95" customHeight="1">
      <c r="A59" s="60"/>
      <c r="B59" s="436" t="s">
        <v>544</v>
      </c>
      <c r="C59" s="360" t="s">
        <v>522</v>
      </c>
    </row>
    <row r="60" spans="1:3" ht="15.95" customHeight="1">
      <c r="A60" s="38"/>
      <c r="B60" s="436" t="s">
        <v>545</v>
      </c>
      <c r="C60" s="360" t="s">
        <v>522</v>
      </c>
    </row>
    <row r="61" spans="1:3" ht="15.95" customHeight="1">
      <c r="A61" s="430" t="s">
        <v>233</v>
      </c>
      <c r="B61" s="435" t="s">
        <v>483</v>
      </c>
      <c r="C61" s="362" t="s">
        <v>523</v>
      </c>
    </row>
    <row r="62" spans="1:3" ht="27.95" customHeight="1">
      <c r="A62" s="60"/>
      <c r="B62" s="436" t="s">
        <v>546</v>
      </c>
      <c r="C62" s="360" t="s">
        <v>524</v>
      </c>
    </row>
    <row r="63" spans="1:3" ht="15.95" customHeight="1">
      <c r="A63" s="38"/>
      <c r="B63" s="436" t="s">
        <v>547</v>
      </c>
      <c r="C63" s="360" t="s">
        <v>524</v>
      </c>
    </row>
    <row r="64" spans="1:3" ht="27.95" customHeight="1">
      <c r="A64" s="38"/>
      <c r="B64" s="436" t="s">
        <v>548</v>
      </c>
      <c r="C64" s="360" t="s">
        <v>525</v>
      </c>
    </row>
    <row r="65" spans="1:3" ht="15.95" customHeight="1">
      <c r="A65" s="368"/>
      <c r="B65" s="434" t="s">
        <v>549</v>
      </c>
      <c r="C65" s="364" t="s">
        <v>525</v>
      </c>
    </row>
    <row r="66" spans="1:3" ht="15.95" customHeight="1">
      <c r="A66" s="48" t="s">
        <v>229</v>
      </c>
      <c r="B66" s="433" t="s">
        <v>550</v>
      </c>
      <c r="C66" s="39" t="s">
        <v>526</v>
      </c>
    </row>
    <row r="67" spans="1:3" s="72" customFormat="1" ht="27.95" customHeight="1">
      <c r="A67" s="48"/>
      <c r="B67" s="433" t="s">
        <v>551</v>
      </c>
      <c r="C67" s="39" t="s">
        <v>527</v>
      </c>
    </row>
    <row r="68" spans="1:3" ht="15.95" customHeight="1">
      <c r="A68" s="361"/>
      <c r="B68" s="433" t="s">
        <v>552</v>
      </c>
      <c r="C68" s="39" t="s">
        <v>528</v>
      </c>
    </row>
    <row r="69" spans="1:3" ht="15.95" customHeight="1">
      <c r="A69" s="432" t="s">
        <v>326</v>
      </c>
      <c r="B69" s="438" t="s">
        <v>553</v>
      </c>
      <c r="C69" s="365" t="s">
        <v>529</v>
      </c>
    </row>
  </sheetData>
  <hyperlinks>
    <hyperlink ref="A1" location="Contents!A1" display="Contents"/>
    <hyperlink ref="B1" location="About!A1" display="About the publication"/>
    <hyperlink ref="C38" r:id="rId1" display="Health at a Glance 2013: OECD Indicators"/>
    <hyperlink ref="C7" location="Age!A5" display="Table 1"/>
    <hyperlink ref="C8" location="Age!A20" display="Table 2"/>
    <hyperlink ref="C9" location="Ethnic!A5" display="Table 3"/>
    <hyperlink ref="C10" location="Ethnic!A37" display="Table 5"/>
    <hyperlink ref="C11" location="Ethnic!A20" display="Table 4"/>
    <hyperlink ref="C12" location="Dep!A5" display="Table 6"/>
    <hyperlink ref="C13" location="Dep!A36" display="Table 8"/>
    <hyperlink ref="C14" location="Dep!A36" display="Table 8"/>
    <hyperlink ref="C15" location="Dep!A20" display="Table 7"/>
    <hyperlink ref="C16" location="Geo!A5" display="Table 9"/>
    <hyperlink ref="C17" location="Geo!A34" display="Table 10"/>
    <hyperlink ref="C18" location="Geo!A62" display="Table 11"/>
    <hyperlink ref="C19" location="Geo!A90" display="Table 12"/>
    <hyperlink ref="C20" location="Parity!A5" display="Table 13"/>
    <hyperlink ref="C21" location="Parity!A18" display="Table 14"/>
    <hyperlink ref="C22" location="BMI!A5" display="Table 15"/>
    <hyperlink ref="C23" location="BMI!A18" display="Table 16"/>
    <hyperlink ref="C24" location="Smoking!A5" display="Table 17, Table 18"/>
    <hyperlink ref="C25" location="Smoking!A31" display="Table 19"/>
    <hyperlink ref="C26" location="Smoking!A82" display="Table 20"/>
    <hyperlink ref="C27" location="Smoking!A133" display="Table 21"/>
    <hyperlink ref="C28" location="PrimMatCare!A5" display="Table 22"/>
    <hyperlink ref="C29" location="PrimMatCare!A20" display="Table 23"/>
    <hyperlink ref="C30" location="PrimMatCare!A55" display="Table 24"/>
    <hyperlink ref="C31" location="RegLMC!A5" display="Table 26"/>
    <hyperlink ref="C32" location="RegLMC!A44" display="Table 28"/>
    <hyperlink ref="C33" location="RegLMC!A17" display="Table 27"/>
    <hyperlink ref="C34" location="RegLMC!A72" display="Table 29"/>
    <hyperlink ref="C35" location="PrimMatCare!A20" display="Table 23"/>
    <hyperlink ref="C37" location="BirthType!A5" display="Table 30"/>
    <hyperlink ref="C39" location="BirthType!A5" display="Table 30"/>
    <hyperlink ref="C40" location="BirthType!A5" display="Table 30"/>
    <hyperlink ref="C41" location="BirthType!A5" display="Table 30"/>
    <hyperlink ref="C42" location="BirthType!A24" display="Table 31"/>
    <hyperlink ref="C43" location="BirthType!A60" display="Table 32"/>
    <hyperlink ref="C44" location="BirthType!A88" display="Table 33"/>
    <hyperlink ref="C45" location="Interv!A5" display="Table 35"/>
    <hyperlink ref="C46" location="Interv!A24" display="Table 36"/>
    <hyperlink ref="C51" location="PlaceOfBirth!A5" display="Table 37"/>
    <hyperlink ref="C52" location="PlaceOfBirth!A84" display="Table 39"/>
    <hyperlink ref="C53" location="PlaceOfBirth!A84" display="Table 39"/>
    <hyperlink ref="C54" location="PlaceOfBirth!A84" display="Table 39"/>
    <hyperlink ref="C55" location="PlaceOfBirth!A140" display="Table 40"/>
    <hyperlink ref="C57" location="Babies!A5" display="Table 41"/>
    <hyperlink ref="C58" location="Birthweight!A25" display="Table 43"/>
    <hyperlink ref="C59" location="Birthweight!A72" display="Table 44"/>
    <hyperlink ref="C60" location="Birthweight!A72" display="Table 44"/>
    <hyperlink ref="C61" location="Gestation!A5" display="Table 45"/>
    <hyperlink ref="C62" location="Gestation!A40" display="Table 46"/>
    <hyperlink ref="C63" location="Gestation!A40" display="Table 46"/>
    <hyperlink ref="C64" location="Gestation!A93" display="Table 47"/>
    <hyperlink ref="C65" location="Gestation!A93" display="Table 47"/>
    <hyperlink ref="C66" location="Bfeed!A5" display="Table 48"/>
    <hyperlink ref="C67" location="Bfeed!A18" display="Table 49"/>
    <hyperlink ref="C68" location="Bfeed!A70" display="Table 50"/>
    <hyperlink ref="C69" location="Handover!A5" display="Table 53"/>
    <hyperlink ref="C47" location="Interv!A24" display="Table 36"/>
    <hyperlink ref="C48" location="Interv!A24" display="Table 36"/>
    <hyperlink ref="C49" location="Interv!A24" display="Table 36"/>
    <hyperlink ref="C50" location="Interv!A24" display="Table 36"/>
  </hyperlinks>
  <pageMargins left="0.70866141732283472" right="0.70866141732283472" top="0.74803149606299213" bottom="0.74803149606299213" header="0.31496062992125984" footer="0.31496062992125984"/>
  <pageSetup paperSize="9" scale="84" orientation="landscape" r:id="rId2"/>
  <headerFooter>
    <oddFooter>&amp;L&amp;8Report on Maternity, 2014: accompanying tables&amp;R&amp;8Page &amp;P of &amp;N</oddFooter>
  </headerFooter>
  <rowBreaks count="2" manualBreakCount="2">
    <brk id="27" max="2" man="1"/>
    <brk id="55"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3"/>
  <sheetViews>
    <sheetView zoomScaleNormal="100" workbookViewId="0">
      <pane ySplit="3" topLeftCell="A4" activePane="bottomLeft" state="frozen"/>
      <selection activeCell="B31" sqref="B31"/>
      <selection pane="bottomLeft" activeCell="A3" sqref="A3"/>
    </sheetView>
  </sheetViews>
  <sheetFormatPr defaultRowHeight="12"/>
  <cols>
    <col min="1" max="1" width="9.42578125" style="73" customWidth="1"/>
    <col min="2" max="7" width="9.85546875" style="73" customWidth="1"/>
    <col min="8" max="16384" width="9.140625" style="73"/>
  </cols>
  <sheetData>
    <row r="1" spans="1:20">
      <c r="A1" s="306" t="s">
        <v>24</v>
      </c>
      <c r="B1" s="150"/>
      <c r="C1" s="306" t="s">
        <v>34</v>
      </c>
      <c r="D1" s="150"/>
      <c r="E1" s="150"/>
    </row>
    <row r="2" spans="1:20" ht="10.5" customHeight="1"/>
    <row r="3" spans="1:20" ht="19.5">
      <c r="A3" s="20" t="s">
        <v>117</v>
      </c>
    </row>
    <row r="4" spans="1:20" s="83" customFormat="1" ht="14.25"/>
    <row r="5" spans="1:20" s="84" customFormat="1" ht="15" customHeight="1">
      <c r="A5" s="91" t="str">
        <f>Contents!B8</f>
        <v>Table 1: Number and percentage of women giving birth, by age group, 2005–2014</v>
      </c>
    </row>
    <row r="6" spans="1:20" s="83" customFormat="1" ht="14.25">
      <c r="A6" s="458" t="s">
        <v>37</v>
      </c>
      <c r="B6" s="454" t="s">
        <v>25</v>
      </c>
      <c r="C6" s="454"/>
      <c r="D6" s="454"/>
      <c r="E6" s="454"/>
      <c r="F6" s="454"/>
      <c r="G6" s="454"/>
      <c r="H6" s="455"/>
      <c r="I6" s="454" t="s">
        <v>280</v>
      </c>
      <c r="J6" s="454"/>
      <c r="K6" s="454"/>
      <c r="L6" s="454"/>
      <c r="M6" s="454"/>
      <c r="N6" s="454"/>
      <c r="O6" s="85"/>
    </row>
    <row r="7" spans="1:20" s="83" customFormat="1" ht="14.25">
      <c r="A7" s="459"/>
      <c r="B7" s="137" t="s">
        <v>35</v>
      </c>
      <c r="C7" s="137" t="s">
        <v>42</v>
      </c>
      <c r="D7" s="137" t="s">
        <v>38</v>
      </c>
      <c r="E7" s="137" t="s">
        <v>39</v>
      </c>
      <c r="F7" s="137" t="s">
        <v>40</v>
      </c>
      <c r="G7" s="137" t="s">
        <v>36</v>
      </c>
      <c r="H7" s="173" t="s">
        <v>41</v>
      </c>
      <c r="I7" s="137" t="s">
        <v>35</v>
      </c>
      <c r="J7" s="137" t="s">
        <v>42</v>
      </c>
      <c r="K7" s="137" t="s">
        <v>38</v>
      </c>
      <c r="L7" s="137" t="s">
        <v>39</v>
      </c>
      <c r="M7" s="137" t="s">
        <v>40</v>
      </c>
      <c r="N7" s="137" t="s">
        <v>36</v>
      </c>
      <c r="O7" s="86"/>
      <c r="P7" s="87"/>
      <c r="Q7" s="87"/>
      <c r="R7" s="87"/>
      <c r="S7" s="87"/>
    </row>
    <row r="8" spans="1:20" s="83" customFormat="1" ht="14.25">
      <c r="A8" s="148">
        <f>Extra!K3</f>
        <v>2005</v>
      </c>
      <c r="B8" s="151">
        <v>4329</v>
      </c>
      <c r="C8" s="151">
        <v>10092</v>
      </c>
      <c r="D8" s="151">
        <v>14039</v>
      </c>
      <c r="E8" s="151">
        <v>18037</v>
      </c>
      <c r="F8" s="151">
        <v>10087</v>
      </c>
      <c r="G8" s="151">
        <v>2174</v>
      </c>
      <c r="H8" s="170">
        <v>58758</v>
      </c>
      <c r="I8" s="149">
        <f t="shared" ref="I8:I17" si="0">B8/$H8*100</f>
        <v>7.3675074032472168</v>
      </c>
      <c r="J8" s="149">
        <f t="shared" ref="J8:J17" si="1">C8/$H8*100</f>
        <v>17.175533544368427</v>
      </c>
      <c r="K8" s="149">
        <f t="shared" ref="K8:K17" si="2">D8/$H8*100</f>
        <v>23.892916709214067</v>
      </c>
      <c r="L8" s="149">
        <f t="shared" ref="L8:L17" si="3">E8/$H8*100</f>
        <v>30.69709656557405</v>
      </c>
      <c r="M8" s="149">
        <f t="shared" ref="M8:M17" si="4">F8/$H8*100</f>
        <v>17.167024064808196</v>
      </c>
      <c r="N8" s="149">
        <f t="shared" ref="N8:N17" si="5">G8/$H8*100</f>
        <v>3.6999217127880457</v>
      </c>
      <c r="O8" s="85"/>
    </row>
    <row r="9" spans="1:20" s="83" customFormat="1" ht="14.25">
      <c r="A9" s="148">
        <f>Extra!K4</f>
        <v>2006</v>
      </c>
      <c r="B9" s="151">
        <v>4486</v>
      </c>
      <c r="C9" s="151">
        <v>10686</v>
      </c>
      <c r="D9" s="151">
        <v>14498</v>
      </c>
      <c r="E9" s="151">
        <v>18120</v>
      </c>
      <c r="F9" s="151">
        <v>10543</v>
      </c>
      <c r="G9" s="151">
        <v>2208</v>
      </c>
      <c r="H9" s="171">
        <v>60541</v>
      </c>
      <c r="I9" s="149">
        <f t="shared" si="0"/>
        <v>7.4098544787829734</v>
      </c>
      <c r="J9" s="149">
        <f t="shared" si="1"/>
        <v>17.650848185527163</v>
      </c>
      <c r="K9" s="149">
        <f t="shared" si="2"/>
        <v>23.947407541996331</v>
      </c>
      <c r="L9" s="149">
        <f t="shared" si="3"/>
        <v>29.930129994549148</v>
      </c>
      <c r="M9" s="149">
        <f t="shared" si="4"/>
        <v>17.414644621000644</v>
      </c>
      <c r="N9" s="149">
        <f t="shared" si="5"/>
        <v>3.6471151781437374</v>
      </c>
      <c r="O9" s="85"/>
      <c r="T9" s="85"/>
    </row>
    <row r="10" spans="1:20" s="83" customFormat="1" ht="14.25">
      <c r="A10" s="148">
        <f>Extra!K5</f>
        <v>2007</v>
      </c>
      <c r="B10" s="151">
        <v>5075</v>
      </c>
      <c r="C10" s="151">
        <v>11247</v>
      </c>
      <c r="D10" s="151">
        <v>15623</v>
      </c>
      <c r="E10" s="151">
        <v>18313</v>
      </c>
      <c r="F10" s="151">
        <v>11494</v>
      </c>
      <c r="G10" s="151">
        <v>2412</v>
      </c>
      <c r="H10" s="171">
        <v>64164</v>
      </c>
      <c r="I10" s="149">
        <f t="shared" si="0"/>
        <v>7.9094196122436262</v>
      </c>
      <c r="J10" s="149">
        <f t="shared" si="1"/>
        <v>17.528520665793902</v>
      </c>
      <c r="K10" s="149">
        <f t="shared" si="2"/>
        <v>24.34854435509008</v>
      </c>
      <c r="L10" s="149">
        <f t="shared" si="3"/>
        <v>28.540926376161085</v>
      </c>
      <c r="M10" s="149">
        <f t="shared" si="4"/>
        <v>17.913471728695217</v>
      </c>
      <c r="N10" s="149">
        <f t="shared" si="5"/>
        <v>3.7591172620160838</v>
      </c>
      <c r="O10" s="85"/>
    </row>
    <row r="11" spans="1:20" s="83" customFormat="1" ht="14.25">
      <c r="A11" s="148">
        <f>Extra!K6</f>
        <v>2008</v>
      </c>
      <c r="B11" s="151">
        <v>5296</v>
      </c>
      <c r="C11" s="151">
        <v>11733</v>
      </c>
      <c r="D11" s="151">
        <v>15690</v>
      </c>
      <c r="E11" s="151">
        <v>17728</v>
      </c>
      <c r="F11" s="151">
        <v>11729</v>
      </c>
      <c r="G11" s="151">
        <v>2447</v>
      </c>
      <c r="H11" s="171">
        <v>64623</v>
      </c>
      <c r="I11" s="149">
        <f t="shared" si="0"/>
        <v>8.1952246104328186</v>
      </c>
      <c r="J11" s="149">
        <f t="shared" si="1"/>
        <v>18.156074462652615</v>
      </c>
      <c r="K11" s="149">
        <f t="shared" si="2"/>
        <v>24.279281370409915</v>
      </c>
      <c r="L11" s="149">
        <f t="shared" si="3"/>
        <v>27.432957306222246</v>
      </c>
      <c r="M11" s="149">
        <f t="shared" si="4"/>
        <v>18.149884715968</v>
      </c>
      <c r="N11" s="149">
        <f t="shared" si="5"/>
        <v>3.7865775343144081</v>
      </c>
      <c r="O11" s="85"/>
    </row>
    <row r="12" spans="1:20" s="83" customFormat="1" ht="14.25">
      <c r="A12" s="148">
        <f>Extra!K7</f>
        <v>2009</v>
      </c>
      <c r="B12" s="151">
        <v>4871</v>
      </c>
      <c r="C12" s="151">
        <v>11929</v>
      </c>
      <c r="D12" s="151">
        <v>15799</v>
      </c>
      <c r="E12" s="151">
        <v>17583</v>
      </c>
      <c r="F12" s="151">
        <v>11546</v>
      </c>
      <c r="G12" s="151">
        <v>2505</v>
      </c>
      <c r="H12" s="171">
        <v>64233</v>
      </c>
      <c r="I12" s="149">
        <f t="shared" si="0"/>
        <v>7.5833294412529382</v>
      </c>
      <c r="J12" s="149">
        <f t="shared" si="1"/>
        <v>18.571450811887971</v>
      </c>
      <c r="K12" s="149">
        <f t="shared" si="2"/>
        <v>24.596391263057928</v>
      </c>
      <c r="L12" s="149">
        <f t="shared" si="3"/>
        <v>27.373779832796224</v>
      </c>
      <c r="M12" s="149">
        <f t="shared" si="4"/>
        <v>17.975184095402675</v>
      </c>
      <c r="N12" s="149">
        <f t="shared" si="5"/>
        <v>3.8998645556022606</v>
      </c>
      <c r="O12" s="85"/>
    </row>
    <row r="13" spans="1:20" s="83" customFormat="1" ht="14.25">
      <c r="A13" s="148">
        <f>Extra!K8</f>
        <v>2010</v>
      </c>
      <c r="B13" s="151">
        <v>4579</v>
      </c>
      <c r="C13" s="151">
        <v>12120</v>
      </c>
      <c r="D13" s="151">
        <v>16112</v>
      </c>
      <c r="E13" s="151">
        <v>17783</v>
      </c>
      <c r="F13" s="151">
        <v>11189</v>
      </c>
      <c r="G13" s="151">
        <v>2679</v>
      </c>
      <c r="H13" s="171">
        <v>64462</v>
      </c>
      <c r="I13" s="149">
        <f t="shared" si="0"/>
        <v>7.1034097607893019</v>
      </c>
      <c r="J13" s="149">
        <f t="shared" si="1"/>
        <v>18.801774688964041</v>
      </c>
      <c r="K13" s="149">
        <f t="shared" si="2"/>
        <v>24.994570444603024</v>
      </c>
      <c r="L13" s="149">
        <f t="shared" si="3"/>
        <v>27.58679532127455</v>
      </c>
      <c r="M13" s="149">
        <f t="shared" si="4"/>
        <v>17.357512953367877</v>
      </c>
      <c r="N13" s="149">
        <f t="shared" si="5"/>
        <v>4.1559368310012097</v>
      </c>
      <c r="O13" s="85"/>
    </row>
    <row r="14" spans="1:20" s="83" customFormat="1" ht="14.25">
      <c r="A14" s="148">
        <f>Extra!K9</f>
        <v>2011</v>
      </c>
      <c r="B14" s="151">
        <v>4095</v>
      </c>
      <c r="C14" s="151">
        <v>11808</v>
      </c>
      <c r="D14" s="151">
        <v>15669</v>
      </c>
      <c r="E14" s="151">
        <v>17359</v>
      </c>
      <c r="F14" s="151">
        <v>10799</v>
      </c>
      <c r="G14" s="151">
        <v>2579</v>
      </c>
      <c r="H14" s="171">
        <v>62309</v>
      </c>
      <c r="I14" s="149">
        <f t="shared" si="0"/>
        <v>6.5720842895889833</v>
      </c>
      <c r="J14" s="149">
        <f t="shared" si="1"/>
        <v>18.950713380089553</v>
      </c>
      <c r="K14" s="149">
        <f t="shared" si="2"/>
        <v>25.147249995987735</v>
      </c>
      <c r="L14" s="149">
        <f t="shared" si="3"/>
        <v>27.859538750421287</v>
      </c>
      <c r="M14" s="149">
        <f t="shared" si="4"/>
        <v>17.331364650371537</v>
      </c>
      <c r="N14" s="149">
        <f t="shared" si="5"/>
        <v>4.1390489335409004</v>
      </c>
      <c r="O14" s="85"/>
    </row>
    <row r="15" spans="1:20" s="83" customFormat="1" ht="14.25">
      <c r="A15" s="148">
        <f>Extra!K10</f>
        <v>2012</v>
      </c>
      <c r="B15" s="151">
        <v>3938</v>
      </c>
      <c r="C15" s="151">
        <v>11546</v>
      </c>
      <c r="D15" s="151">
        <v>16042</v>
      </c>
      <c r="E15" s="151">
        <v>17582</v>
      </c>
      <c r="F15" s="151">
        <v>10483</v>
      </c>
      <c r="G15" s="151">
        <v>2742</v>
      </c>
      <c r="H15" s="171">
        <v>62333</v>
      </c>
      <c r="I15" s="149">
        <f t="shared" si="0"/>
        <v>6.3176808432130649</v>
      </c>
      <c r="J15" s="149">
        <f t="shared" si="1"/>
        <v>18.523093706383456</v>
      </c>
      <c r="K15" s="149">
        <f t="shared" si="2"/>
        <v>25.735966502494666</v>
      </c>
      <c r="L15" s="149">
        <f t="shared" si="3"/>
        <v>28.206567949561229</v>
      </c>
      <c r="M15" s="149">
        <f t="shared" si="4"/>
        <v>16.817736993245951</v>
      </c>
      <c r="N15" s="149">
        <f t="shared" si="5"/>
        <v>4.3989540051016318</v>
      </c>
      <c r="O15" s="85"/>
    </row>
    <row r="16" spans="1:20" s="83" customFormat="1" ht="14.25">
      <c r="A16" s="148">
        <f>Extra!K11</f>
        <v>2013</v>
      </c>
      <c r="B16" s="151">
        <v>3353</v>
      </c>
      <c r="C16" s="151">
        <v>10878</v>
      </c>
      <c r="D16" s="151">
        <v>15386</v>
      </c>
      <c r="E16" s="151">
        <v>16886</v>
      </c>
      <c r="F16" s="151">
        <v>10111</v>
      </c>
      <c r="G16" s="151">
        <v>2613</v>
      </c>
      <c r="H16" s="171">
        <v>59227</v>
      </c>
      <c r="I16" s="149">
        <f t="shared" si="0"/>
        <v>5.6612693535043137</v>
      </c>
      <c r="J16" s="149">
        <f t="shared" si="1"/>
        <v>18.366623330575582</v>
      </c>
      <c r="K16" s="149">
        <f t="shared" si="2"/>
        <v>25.978016782886183</v>
      </c>
      <c r="L16" s="149">
        <f t="shared" si="3"/>
        <v>28.510645482634612</v>
      </c>
      <c r="M16" s="149">
        <f t="shared" si="4"/>
        <v>17.071605855437554</v>
      </c>
      <c r="N16" s="149">
        <f t="shared" si="5"/>
        <v>4.4118391949617575</v>
      </c>
      <c r="O16" s="85"/>
    </row>
    <row r="17" spans="1:16" s="83" customFormat="1" ht="14.25">
      <c r="A17" s="167">
        <f>Extra!K12</f>
        <v>2014</v>
      </c>
      <c r="B17" s="168">
        <v>3020</v>
      </c>
      <c r="C17" s="168">
        <v>10382</v>
      </c>
      <c r="D17" s="168">
        <v>15814</v>
      </c>
      <c r="E17" s="168">
        <v>17711</v>
      </c>
      <c r="F17" s="168">
        <v>9750</v>
      </c>
      <c r="G17" s="168">
        <v>2516</v>
      </c>
      <c r="H17" s="172">
        <v>59193</v>
      </c>
      <c r="I17" s="169">
        <f t="shared" si="0"/>
        <v>5.1019546230128565</v>
      </c>
      <c r="J17" s="169">
        <f t="shared" si="1"/>
        <v>17.539236058317705</v>
      </c>
      <c r="K17" s="169">
        <f t="shared" si="2"/>
        <v>26.715996823948778</v>
      </c>
      <c r="L17" s="169">
        <f t="shared" si="3"/>
        <v>29.920767658337976</v>
      </c>
      <c r="M17" s="169">
        <f t="shared" si="4"/>
        <v>16.471542243170646</v>
      </c>
      <c r="N17" s="169">
        <f t="shared" si="5"/>
        <v>4.2505025932120351</v>
      </c>
      <c r="O17" s="85"/>
    </row>
    <row r="18" spans="1:16" s="83" customFormat="1" ht="14.25">
      <c r="O18" s="85"/>
    </row>
    <row r="19" spans="1:16" s="83" customFormat="1" ht="14.25"/>
    <row r="20" spans="1:16" s="84" customFormat="1" ht="15" customHeight="1">
      <c r="A20" s="91" t="str">
        <f>Contents!B9</f>
        <v>Table 2: Birth rate, by age group, 2005−2014</v>
      </c>
      <c r="P20" s="145"/>
    </row>
    <row r="21" spans="1:16" s="83" customFormat="1" ht="14.25">
      <c r="A21" s="460" t="s">
        <v>37</v>
      </c>
      <c r="B21" s="456" t="s">
        <v>258</v>
      </c>
      <c r="C21" s="456"/>
      <c r="D21" s="456"/>
      <c r="E21" s="456"/>
      <c r="F21" s="456"/>
      <c r="G21" s="456"/>
      <c r="H21" s="457"/>
      <c r="I21" s="456" t="s">
        <v>44</v>
      </c>
      <c r="J21" s="456"/>
      <c r="K21" s="456"/>
      <c r="L21" s="456"/>
      <c r="M21" s="456"/>
      <c r="N21" s="456"/>
      <c r="O21" s="456"/>
      <c r="P21" s="85"/>
    </row>
    <row r="22" spans="1:16" s="83" customFormat="1" ht="14.25">
      <c r="A22" s="461"/>
      <c r="B22" s="125" t="s">
        <v>35</v>
      </c>
      <c r="C22" s="125" t="s">
        <v>42</v>
      </c>
      <c r="D22" s="125" t="s">
        <v>38</v>
      </c>
      <c r="E22" s="125" t="s">
        <v>39</v>
      </c>
      <c r="F22" s="125" t="s">
        <v>40</v>
      </c>
      <c r="G22" s="125" t="s">
        <v>36</v>
      </c>
      <c r="H22" s="126" t="s">
        <v>41</v>
      </c>
      <c r="I22" s="125" t="s">
        <v>35</v>
      </c>
      <c r="J22" s="125" t="s">
        <v>42</v>
      </c>
      <c r="K22" s="125" t="s">
        <v>38</v>
      </c>
      <c r="L22" s="125" t="s">
        <v>39</v>
      </c>
      <c r="M22" s="125" t="s">
        <v>40</v>
      </c>
      <c r="N22" s="125" t="s">
        <v>36</v>
      </c>
      <c r="O22" s="125" t="s">
        <v>41</v>
      </c>
      <c r="P22" s="85"/>
    </row>
    <row r="23" spans="1:16" s="83" customFormat="1" ht="14.25">
      <c r="A23" s="148">
        <f>A8</f>
        <v>2005</v>
      </c>
      <c r="B23" s="149">
        <f>B8/I23*1000</f>
        <v>28.701186766558376</v>
      </c>
      <c r="C23" s="149">
        <f t="shared" ref="C23:H23" si="6">C8/J23*1000</f>
        <v>70.425680390788557</v>
      </c>
      <c r="D23" s="149">
        <f t="shared" si="6"/>
        <v>107.06169450163959</v>
      </c>
      <c r="E23" s="149">
        <f t="shared" si="6"/>
        <v>117.33671610720792</v>
      </c>
      <c r="F23" s="149">
        <f t="shared" si="6"/>
        <v>62.788671023965136</v>
      </c>
      <c r="G23" s="149">
        <f t="shared" si="6"/>
        <v>13.013288638812401</v>
      </c>
      <c r="H23" s="174">
        <f t="shared" si="6"/>
        <v>64.804949872613577</v>
      </c>
      <c r="I23" s="150">
        <v>150830</v>
      </c>
      <c r="J23" s="150">
        <v>143300</v>
      </c>
      <c r="K23" s="150">
        <v>131130</v>
      </c>
      <c r="L23" s="150">
        <v>153720</v>
      </c>
      <c r="M23" s="150">
        <v>160650</v>
      </c>
      <c r="N23" s="150">
        <v>167060</v>
      </c>
      <c r="O23" s="150">
        <v>906690</v>
      </c>
      <c r="P23" s="85"/>
    </row>
    <row r="24" spans="1:16" s="83" customFormat="1" ht="14.25">
      <c r="A24" s="148">
        <f t="shared" ref="A24:A32" si="7">A9</f>
        <v>2006</v>
      </c>
      <c r="B24" s="149">
        <f t="shared" ref="B24:B32" si="8">B9/I24*1000</f>
        <v>29.099636741048261</v>
      </c>
      <c r="C24" s="149">
        <f t="shared" ref="C24:C32" si="9">C9/J24*1000</f>
        <v>73.529209385536362</v>
      </c>
      <c r="D24" s="149">
        <f t="shared" ref="D24:D32" si="10">D9/K24*1000</f>
        <v>108.5179640718563</v>
      </c>
      <c r="E24" s="149">
        <f t="shared" ref="E24:E32" si="11">E9/L24*1000</f>
        <v>121.04208416833667</v>
      </c>
      <c r="F24" s="149">
        <f t="shared" ref="F24:F32" si="12">F9/M24*1000</f>
        <v>64.510799730771595</v>
      </c>
      <c r="G24" s="149">
        <f t="shared" ref="G24:G32" si="13">G9/N24*1000</f>
        <v>13.258076137864778</v>
      </c>
      <c r="H24" s="174">
        <f t="shared" ref="H24:H32" si="14">H9/O24*1000</f>
        <v>66.327402603093915</v>
      </c>
      <c r="I24" s="150">
        <v>154160</v>
      </c>
      <c r="J24" s="150">
        <v>145330</v>
      </c>
      <c r="K24" s="150">
        <v>133600</v>
      </c>
      <c r="L24" s="150">
        <v>149700</v>
      </c>
      <c r="M24" s="150">
        <v>163430</v>
      </c>
      <c r="N24" s="150">
        <v>166540</v>
      </c>
      <c r="O24" s="150">
        <v>912760</v>
      </c>
      <c r="P24" s="85"/>
    </row>
    <row r="25" spans="1:16" s="83" customFormat="1" ht="14.25">
      <c r="A25" s="148">
        <f t="shared" si="7"/>
        <v>2007</v>
      </c>
      <c r="B25" s="149">
        <f t="shared" si="8"/>
        <v>32.538308649099186</v>
      </c>
      <c r="C25" s="149">
        <f t="shared" si="9"/>
        <v>77.812370278123694</v>
      </c>
      <c r="D25" s="149">
        <f t="shared" si="10"/>
        <v>115.32442607219311</v>
      </c>
      <c r="E25" s="149">
        <f t="shared" si="11"/>
        <v>125.72428944116434</v>
      </c>
      <c r="F25" s="149">
        <f t="shared" si="12"/>
        <v>69.614196596208586</v>
      </c>
      <c r="G25" s="149">
        <f t="shared" si="13"/>
        <v>14.609327680193822</v>
      </c>
      <c r="H25" s="174">
        <f t="shared" si="14"/>
        <v>70.366836650764924</v>
      </c>
      <c r="I25" s="150">
        <v>155970</v>
      </c>
      <c r="J25" s="150">
        <v>144540</v>
      </c>
      <c r="K25" s="150">
        <v>135470</v>
      </c>
      <c r="L25" s="150">
        <v>145660</v>
      </c>
      <c r="M25" s="150">
        <v>165110</v>
      </c>
      <c r="N25" s="150">
        <v>165100</v>
      </c>
      <c r="O25" s="150">
        <v>911850</v>
      </c>
      <c r="P25" s="85"/>
    </row>
    <row r="26" spans="1:16" s="83" customFormat="1" ht="14.25">
      <c r="A26" s="148">
        <f t="shared" si="7"/>
        <v>2008</v>
      </c>
      <c r="B26" s="149">
        <f t="shared" si="8"/>
        <v>33.833769884367214</v>
      </c>
      <c r="C26" s="149">
        <f t="shared" si="9"/>
        <v>81.281607204710767</v>
      </c>
      <c r="D26" s="149">
        <f t="shared" si="10"/>
        <v>114.16721239903951</v>
      </c>
      <c r="E26" s="149">
        <f t="shared" si="11"/>
        <v>124.79234126425453</v>
      </c>
      <c r="F26" s="149">
        <f t="shared" si="12"/>
        <v>71.166798131181366</v>
      </c>
      <c r="G26" s="149">
        <f t="shared" si="13"/>
        <v>14.984690753214942</v>
      </c>
      <c r="H26" s="174">
        <f t="shared" si="14"/>
        <v>71.133101444170478</v>
      </c>
      <c r="I26" s="150">
        <v>156530</v>
      </c>
      <c r="J26" s="150">
        <v>144350</v>
      </c>
      <c r="K26" s="150">
        <v>137430</v>
      </c>
      <c r="L26" s="150">
        <v>142060</v>
      </c>
      <c r="M26" s="150">
        <v>164810</v>
      </c>
      <c r="N26" s="150">
        <v>163300</v>
      </c>
      <c r="O26" s="150">
        <v>908480</v>
      </c>
      <c r="P26" s="85"/>
    </row>
    <row r="27" spans="1:16" s="83" customFormat="1" ht="14.25">
      <c r="A27" s="148">
        <f t="shared" si="7"/>
        <v>2009</v>
      </c>
      <c r="B27" s="149">
        <f t="shared" si="8"/>
        <v>31.080908626850434</v>
      </c>
      <c r="C27" s="149">
        <f t="shared" si="9"/>
        <v>81.856858574075346</v>
      </c>
      <c r="D27" s="149">
        <f t="shared" si="10"/>
        <v>113.66187050359711</v>
      </c>
      <c r="E27" s="149">
        <f t="shared" si="11"/>
        <v>125.19045923816304</v>
      </c>
      <c r="F27" s="149">
        <f t="shared" si="12"/>
        <v>70.786585739684881</v>
      </c>
      <c r="G27" s="149">
        <f t="shared" si="13"/>
        <v>15.359617389171623</v>
      </c>
      <c r="H27" s="174">
        <f t="shared" si="14"/>
        <v>70.733399405351832</v>
      </c>
      <c r="I27" s="150">
        <v>156720</v>
      </c>
      <c r="J27" s="150">
        <v>145730</v>
      </c>
      <c r="K27" s="150">
        <v>139000</v>
      </c>
      <c r="L27" s="150">
        <v>140450</v>
      </c>
      <c r="M27" s="150">
        <v>163110</v>
      </c>
      <c r="N27" s="150">
        <v>163090</v>
      </c>
      <c r="O27" s="150">
        <v>908100</v>
      </c>
      <c r="P27" s="85"/>
    </row>
    <row r="28" spans="1:16" s="83" customFormat="1" ht="14.25">
      <c r="A28" s="148">
        <f t="shared" si="7"/>
        <v>2010</v>
      </c>
      <c r="B28" s="149">
        <f t="shared" si="8"/>
        <v>29.301849363281502</v>
      </c>
      <c r="C28" s="149">
        <f t="shared" si="9"/>
        <v>81.167961425127245</v>
      </c>
      <c r="D28" s="149">
        <f t="shared" si="10"/>
        <v>114.63536108146567</v>
      </c>
      <c r="E28" s="149">
        <f t="shared" si="11"/>
        <v>127.12130960040029</v>
      </c>
      <c r="F28" s="149">
        <f t="shared" si="12"/>
        <v>69.748161077172426</v>
      </c>
      <c r="G28" s="149">
        <f t="shared" si="13"/>
        <v>16.33735821441639</v>
      </c>
      <c r="H28" s="174">
        <f t="shared" si="14"/>
        <v>70.803905846687826</v>
      </c>
      <c r="I28" s="150">
        <v>156270</v>
      </c>
      <c r="J28" s="150">
        <v>149320</v>
      </c>
      <c r="K28" s="150">
        <v>140550</v>
      </c>
      <c r="L28" s="150">
        <v>139890</v>
      </c>
      <c r="M28" s="150">
        <v>160420</v>
      </c>
      <c r="N28" s="150">
        <v>163980</v>
      </c>
      <c r="O28" s="150">
        <v>910430</v>
      </c>
      <c r="P28" s="85"/>
    </row>
    <row r="29" spans="1:16" s="83" customFormat="1" ht="14.25">
      <c r="A29" s="148">
        <f t="shared" si="7"/>
        <v>2011</v>
      </c>
      <c r="B29" s="149">
        <f t="shared" si="8"/>
        <v>26.552976267669564</v>
      </c>
      <c r="C29" s="149">
        <f t="shared" si="9"/>
        <v>77.307843394002887</v>
      </c>
      <c r="D29" s="149">
        <f t="shared" si="10"/>
        <v>111.28551136363636</v>
      </c>
      <c r="E29" s="149">
        <f t="shared" si="11"/>
        <v>123.99285714285715</v>
      </c>
      <c r="F29" s="149">
        <f t="shared" si="12"/>
        <v>69.801564216921975</v>
      </c>
      <c r="G29" s="149">
        <f t="shared" si="13"/>
        <v>15.542698728379436</v>
      </c>
      <c r="H29" s="174">
        <f t="shared" si="14"/>
        <v>68.592029942756497</v>
      </c>
      <c r="I29" s="150">
        <v>154220</v>
      </c>
      <c r="J29" s="150">
        <v>152740</v>
      </c>
      <c r="K29" s="150">
        <v>140800</v>
      </c>
      <c r="L29" s="150">
        <v>140000</v>
      </c>
      <c r="M29" s="150">
        <v>154710</v>
      </c>
      <c r="N29" s="150">
        <v>165930</v>
      </c>
      <c r="O29" s="150">
        <v>908400</v>
      </c>
      <c r="P29" s="85"/>
    </row>
    <row r="30" spans="1:16" s="83" customFormat="1" ht="14.25">
      <c r="A30" s="148">
        <f t="shared" si="7"/>
        <v>2012</v>
      </c>
      <c r="B30" s="149">
        <f t="shared" si="8"/>
        <v>25.738562091503265</v>
      </c>
      <c r="C30" s="149">
        <f t="shared" si="9"/>
        <v>74.82825664290344</v>
      </c>
      <c r="D30" s="149">
        <f t="shared" si="10"/>
        <v>114.12107846624457</v>
      </c>
      <c r="E30" s="149">
        <f t="shared" si="11"/>
        <v>125.33504419731963</v>
      </c>
      <c r="F30" s="149">
        <f t="shared" si="12"/>
        <v>70.284948038887038</v>
      </c>
      <c r="G30" s="149">
        <f t="shared" si="13"/>
        <v>16.444764303706371</v>
      </c>
      <c r="H30" s="174">
        <f t="shared" si="14"/>
        <v>68.949382770673864</v>
      </c>
      <c r="I30" s="150">
        <v>153000</v>
      </c>
      <c r="J30" s="150">
        <v>154300</v>
      </c>
      <c r="K30" s="150">
        <v>140570</v>
      </c>
      <c r="L30" s="150">
        <v>140280</v>
      </c>
      <c r="M30" s="150">
        <v>149150</v>
      </c>
      <c r="N30" s="150">
        <v>166740</v>
      </c>
      <c r="O30" s="150">
        <v>904040</v>
      </c>
      <c r="P30" s="85"/>
    </row>
    <row r="31" spans="1:16" s="83" customFormat="1" ht="14.25">
      <c r="A31" s="148">
        <f t="shared" si="7"/>
        <v>2013</v>
      </c>
      <c r="B31" s="149">
        <f t="shared" si="8"/>
        <v>22.011422569421651</v>
      </c>
      <c r="C31" s="149">
        <f t="shared" si="9"/>
        <v>69.847181199434942</v>
      </c>
      <c r="D31" s="149">
        <f t="shared" si="10"/>
        <v>108.23016319639844</v>
      </c>
      <c r="E31" s="149">
        <f t="shared" si="11"/>
        <v>119.26825822856335</v>
      </c>
      <c r="F31" s="149">
        <f t="shared" si="12"/>
        <v>69.798426066547009</v>
      </c>
      <c r="G31" s="149">
        <f t="shared" si="13"/>
        <v>15.702181359293313</v>
      </c>
      <c r="H31" s="174">
        <f t="shared" si="14"/>
        <v>65.583337024405367</v>
      </c>
      <c r="I31" s="150">
        <v>152330</v>
      </c>
      <c r="J31" s="150">
        <v>155740</v>
      </c>
      <c r="K31" s="150">
        <v>142160</v>
      </c>
      <c r="L31" s="150">
        <v>141580</v>
      </c>
      <c r="M31" s="150">
        <v>144860</v>
      </c>
      <c r="N31" s="150">
        <v>166410</v>
      </c>
      <c r="O31" s="150">
        <v>903080</v>
      </c>
      <c r="P31" s="85"/>
    </row>
    <row r="32" spans="1:16" s="83" customFormat="1" ht="14.25">
      <c r="A32" s="167">
        <f t="shared" si="7"/>
        <v>2014</v>
      </c>
      <c r="B32" s="169">
        <f t="shared" si="8"/>
        <v>19.850138030761141</v>
      </c>
      <c r="C32" s="169">
        <f t="shared" si="9"/>
        <v>65.16035900332642</v>
      </c>
      <c r="D32" s="169">
        <f t="shared" si="10"/>
        <v>106.94528978156488</v>
      </c>
      <c r="E32" s="169">
        <f t="shared" si="11"/>
        <v>122.84802663522231</v>
      </c>
      <c r="F32" s="169">
        <f t="shared" si="12"/>
        <v>68.162751677852356</v>
      </c>
      <c r="G32" s="169">
        <f t="shared" si="13"/>
        <v>15.26606395243007</v>
      </c>
      <c r="H32" s="175">
        <f t="shared" si="14"/>
        <v>64.950184339887642</v>
      </c>
      <c r="I32" s="168">
        <v>152140</v>
      </c>
      <c r="J32" s="168">
        <v>159330</v>
      </c>
      <c r="K32" s="168">
        <v>147870</v>
      </c>
      <c r="L32" s="168">
        <v>144170</v>
      </c>
      <c r="M32" s="168">
        <v>143040</v>
      </c>
      <c r="N32" s="168">
        <v>164810</v>
      </c>
      <c r="O32" s="168">
        <v>911360</v>
      </c>
      <c r="P32" s="85"/>
    </row>
    <row r="33" spans="1:5" s="83" customFormat="1" ht="14.25">
      <c r="A33" s="146" t="s">
        <v>312</v>
      </c>
    </row>
    <row r="34" spans="1:5" s="83" customFormat="1" ht="14.25">
      <c r="A34" s="36" t="s">
        <v>313</v>
      </c>
    </row>
    <row r="35" spans="1:5" s="83" customFormat="1" ht="14.25">
      <c r="A35" s="146"/>
    </row>
    <row r="36" spans="1:5" s="83" customFormat="1" ht="14.25">
      <c r="E36" s="85"/>
    </row>
    <row r="37" spans="1:5" s="83" customFormat="1" ht="14.25"/>
    <row r="38" spans="1:5" s="83" customFormat="1" ht="14.25"/>
    <row r="39" spans="1:5" s="83" customFormat="1" ht="14.25"/>
    <row r="40" spans="1:5" s="83" customFormat="1" ht="14.25"/>
    <row r="41" spans="1:5" s="83" customFormat="1" ht="14.25"/>
    <row r="42" spans="1:5" s="83" customFormat="1" ht="14.25"/>
    <row r="43" spans="1:5" s="83" customFormat="1" ht="14.25"/>
    <row r="44" spans="1:5" s="83" customFormat="1" ht="14.25"/>
    <row r="45" spans="1:5" s="83" customFormat="1" ht="14.25"/>
    <row r="46" spans="1:5" s="83" customFormat="1" ht="14.25"/>
    <row r="47" spans="1:5" s="83" customFormat="1" ht="14.25"/>
    <row r="48" spans="1:5" s="83" customFormat="1" ht="14.25"/>
    <row r="49" s="83" customFormat="1" ht="14.25"/>
    <row r="50" s="83" customFormat="1" ht="14.25"/>
    <row r="51" s="83" customFormat="1" ht="14.25"/>
    <row r="52" s="83" customFormat="1" ht="14.25"/>
    <row r="53" s="83" customFormat="1" ht="14.25"/>
    <row r="54" s="83" customFormat="1" ht="14.25"/>
    <row r="55" s="83" customFormat="1" ht="14.25"/>
    <row r="56" s="83" customFormat="1" ht="14.25"/>
    <row r="57" s="83" customFormat="1" ht="14.25"/>
    <row r="58" s="83" customFormat="1" ht="14.25"/>
    <row r="59" s="83" customFormat="1" ht="14.25"/>
    <row r="60" s="83" customFormat="1" ht="14.25"/>
    <row r="61" s="83" customFormat="1" ht="14.25"/>
    <row r="62" s="83" customFormat="1" ht="14.25"/>
    <row r="63" s="83" customFormat="1" ht="14.25"/>
    <row r="64" s="83" customFormat="1" ht="14.25"/>
    <row r="65" s="83" customFormat="1" ht="14.25"/>
    <row r="66" s="83" customFormat="1" ht="14.25"/>
    <row r="67" s="83" customFormat="1" ht="14.25"/>
    <row r="68" s="83" customFormat="1" ht="14.25"/>
    <row r="69" s="83" customFormat="1" ht="14.25"/>
    <row r="70" s="83" customFormat="1" ht="14.25"/>
    <row r="71" s="83" customFormat="1" ht="14.25"/>
    <row r="72" s="83" customFormat="1" ht="14.25"/>
    <row r="73" s="83" customFormat="1" ht="14.25"/>
    <row r="74" s="83" customFormat="1" ht="14.25"/>
    <row r="75" s="83" customFormat="1" ht="14.25"/>
    <row r="76" s="83" customFormat="1" ht="14.25"/>
    <row r="77" s="83" customFormat="1" ht="14.25"/>
    <row r="78" s="83" customFormat="1" ht="14.25"/>
    <row r="79" s="83" customFormat="1" ht="14.25"/>
    <row r="80" s="83" customFormat="1" ht="14.25"/>
    <row r="81" s="83" customFormat="1" ht="14.25"/>
    <row r="82" s="83" customFormat="1" ht="14.25"/>
    <row r="83" s="83" customFormat="1" ht="14.25"/>
    <row r="84" s="83" customFormat="1" ht="14.25"/>
    <row r="85" s="83" customFormat="1" ht="14.25"/>
    <row r="86" s="83" customFormat="1" ht="14.25"/>
    <row r="87" s="83" customFormat="1" ht="14.25"/>
    <row r="88" s="83" customFormat="1" ht="14.25"/>
    <row r="89" s="83" customFormat="1" ht="14.25"/>
    <row r="90" s="83" customFormat="1" ht="14.25"/>
    <row r="91" s="83" customFormat="1" ht="14.25"/>
    <row r="92" s="83" customFormat="1" ht="14.25"/>
    <row r="93" s="83" customFormat="1" ht="14.25"/>
    <row r="94" s="83" customFormat="1" ht="14.25"/>
    <row r="95" s="83" customFormat="1" ht="14.25"/>
    <row r="96" s="83" customFormat="1" ht="14.25"/>
    <row r="97" s="83" customFormat="1" ht="14.25"/>
    <row r="98" s="83" customFormat="1" ht="14.25"/>
    <row r="99" s="83" customFormat="1" ht="14.25"/>
    <row r="100" s="83" customFormat="1" ht="14.25"/>
    <row r="101" s="83" customFormat="1" ht="14.25"/>
    <row r="102" s="83" customFormat="1" ht="14.25"/>
    <row r="103" s="83" customFormat="1" ht="14.25"/>
    <row r="104" s="83" customFormat="1" ht="14.25"/>
    <row r="105" s="83" customFormat="1" ht="14.25"/>
    <row r="106" s="83" customFormat="1" ht="14.25"/>
    <row r="107" s="83" customFormat="1" ht="14.25"/>
    <row r="108" s="83" customFormat="1" ht="14.25"/>
    <row r="109" s="83" customFormat="1" ht="14.25"/>
    <row r="110" s="83" customFormat="1" ht="14.25"/>
    <row r="111" s="83" customFormat="1" ht="14.25"/>
    <row r="112" s="83" customFormat="1" ht="14.25"/>
    <row r="113" s="83" customFormat="1" ht="14.25"/>
    <row r="114" s="83" customFormat="1" ht="14.25"/>
    <row r="115" s="83" customFormat="1" ht="14.25"/>
    <row r="116" s="83" customFormat="1" ht="14.25"/>
    <row r="117" s="83" customFormat="1" ht="14.25"/>
    <row r="118" s="83" customFormat="1" ht="14.25"/>
    <row r="119" s="83" customFormat="1" ht="14.25"/>
    <row r="120" s="83" customFormat="1" ht="14.25"/>
    <row r="121" s="83" customFormat="1" ht="14.25"/>
    <row r="122" s="83" customFormat="1" ht="14.25"/>
    <row r="123" s="83" customFormat="1" ht="14.25"/>
  </sheetData>
  <mergeCells count="6">
    <mergeCell ref="B6:H6"/>
    <mergeCell ref="I6:N6"/>
    <mergeCell ref="B21:H21"/>
    <mergeCell ref="I21:O21"/>
    <mergeCell ref="A6:A7"/>
    <mergeCell ref="A21:A22"/>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fitToHeight="0" orientation="landscape" r:id="rId1"/>
  <headerFooter>
    <oddFooter>&amp;L&amp;8&amp;K01+021Report on Maternity, 2014: accompanying tables&amp;R&amp;8&amp;K01+021Page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zoomScaleNormal="100" workbookViewId="0">
      <pane ySplit="3" topLeftCell="A4" activePane="bottomLeft" state="frozen"/>
      <selection activeCell="B31" sqref="B31"/>
      <selection pane="bottomLeft" activeCell="A3" sqref="A3"/>
    </sheetView>
  </sheetViews>
  <sheetFormatPr defaultRowHeight="12"/>
  <cols>
    <col min="1" max="1" width="9.140625" style="73"/>
    <col min="2" max="15" width="10" style="73" customWidth="1"/>
    <col min="16" max="23" width="9.140625" style="73"/>
    <col min="24" max="24" width="6" style="73" customWidth="1"/>
    <col min="25" max="16384" width="9.140625" style="73"/>
  </cols>
  <sheetData>
    <row r="1" spans="1:17">
      <c r="A1" s="306" t="s">
        <v>24</v>
      </c>
      <c r="B1" s="150"/>
      <c r="C1" s="306" t="s">
        <v>34</v>
      </c>
      <c r="D1" s="150"/>
      <c r="E1" s="150"/>
      <c r="F1" s="150"/>
    </row>
    <row r="2" spans="1:17" ht="10.5" customHeight="1"/>
    <row r="3" spans="1:17" ht="19.5">
      <c r="A3" s="20" t="s">
        <v>118</v>
      </c>
    </row>
    <row r="5" spans="1:17" s="40" customFormat="1" ht="15" customHeight="1">
      <c r="A5" s="91" t="str">
        <f>Contents!B10</f>
        <v>Table 3: Number and percentage of women giving birth, by ethnic group, 2005–2014</v>
      </c>
    </row>
    <row r="6" spans="1:17">
      <c r="A6" s="466" t="s">
        <v>37</v>
      </c>
      <c r="B6" s="454" t="s">
        <v>25</v>
      </c>
      <c r="C6" s="454"/>
      <c r="D6" s="454"/>
      <c r="E6" s="454"/>
      <c r="F6" s="454"/>
      <c r="G6" s="454"/>
      <c r="H6" s="454"/>
      <c r="I6" s="455"/>
      <c r="J6" s="454" t="s">
        <v>280</v>
      </c>
      <c r="K6" s="454"/>
      <c r="L6" s="454"/>
      <c r="M6" s="454"/>
      <c r="N6" s="454"/>
      <c r="O6" s="454"/>
      <c r="P6" s="158"/>
      <c r="Q6" s="71"/>
    </row>
    <row r="7" spans="1:17" ht="36">
      <c r="A7" s="459"/>
      <c r="B7" s="349" t="s">
        <v>60</v>
      </c>
      <c r="C7" s="349" t="s">
        <v>314</v>
      </c>
      <c r="D7" s="349" t="s">
        <v>380</v>
      </c>
      <c r="E7" s="349" t="s">
        <v>381</v>
      </c>
      <c r="F7" s="349" t="s">
        <v>46</v>
      </c>
      <c r="G7" s="349" t="s">
        <v>47</v>
      </c>
      <c r="H7" s="349" t="s">
        <v>48</v>
      </c>
      <c r="I7" s="131" t="s">
        <v>41</v>
      </c>
      <c r="J7" s="349" t="str">
        <f>B7</f>
        <v>Māori</v>
      </c>
      <c r="K7" s="349" t="str">
        <f t="shared" ref="K7:O7" si="0">C7</f>
        <v>Pacific</v>
      </c>
      <c r="L7" s="349" t="str">
        <f t="shared" si="0"/>
        <v>Indian</v>
      </c>
      <c r="M7" s="349" t="str">
        <f t="shared" si="0"/>
        <v>Asian (excl. Indian)</v>
      </c>
      <c r="N7" s="349" t="str">
        <f t="shared" si="0"/>
        <v>Other</v>
      </c>
      <c r="O7" s="349" t="str">
        <f t="shared" si="0"/>
        <v>European</v>
      </c>
      <c r="P7" s="158"/>
      <c r="Q7" s="152"/>
    </row>
    <row r="8" spans="1:17">
      <c r="A8" s="162">
        <f>Extra!K3</f>
        <v>2005</v>
      </c>
      <c r="B8" s="160">
        <v>14849</v>
      </c>
      <c r="C8" s="160">
        <v>6858</v>
      </c>
      <c r="D8" s="160">
        <v>1647</v>
      </c>
      <c r="E8" s="160">
        <v>3327</v>
      </c>
      <c r="F8" s="160">
        <v>858</v>
      </c>
      <c r="G8" s="160">
        <v>31162</v>
      </c>
      <c r="H8" s="160">
        <v>57</v>
      </c>
      <c r="I8" s="179">
        <v>58758</v>
      </c>
      <c r="J8" s="161">
        <f t="shared" ref="J8:O8" si="1">B8/($I8-$H8)*100</f>
        <v>25.295991550399481</v>
      </c>
      <c r="K8" s="161">
        <f t="shared" si="1"/>
        <v>11.682935554760567</v>
      </c>
      <c r="L8" s="161">
        <f t="shared" si="1"/>
        <v>2.8057443655133643</v>
      </c>
      <c r="M8" s="161">
        <f t="shared" si="1"/>
        <v>5.6677058312464865</v>
      </c>
      <c r="N8" s="161">
        <f t="shared" si="1"/>
        <v>1.4616446057137016</v>
      </c>
      <c r="O8" s="161">
        <f t="shared" si="1"/>
        <v>53.085978092366403</v>
      </c>
      <c r="P8" s="158"/>
      <c r="Q8" s="152"/>
    </row>
    <row r="9" spans="1:17">
      <c r="A9" s="162">
        <f>Extra!K4</f>
        <v>2006</v>
      </c>
      <c r="B9" s="160">
        <v>15531</v>
      </c>
      <c r="C9" s="160">
        <v>7194</v>
      </c>
      <c r="D9" s="160">
        <v>1744</v>
      </c>
      <c r="E9" s="160">
        <v>3386</v>
      </c>
      <c r="F9" s="160">
        <v>928</v>
      </c>
      <c r="G9" s="160">
        <v>31714</v>
      </c>
      <c r="H9" s="160">
        <v>44</v>
      </c>
      <c r="I9" s="179">
        <v>60541</v>
      </c>
      <c r="J9" s="161">
        <f t="shared" ref="J9:J17" si="2">B9/($I9-$H9)*100</f>
        <v>25.672347389126731</v>
      </c>
      <c r="K9" s="161">
        <f t="shared" ref="K9:K17" si="3">C9/($I9-$H9)*100</f>
        <v>11.891498752004232</v>
      </c>
      <c r="L9" s="161">
        <f t="shared" ref="L9:M17" si="4">D9/($I9-$H9)*100</f>
        <v>2.8827875762434498</v>
      </c>
      <c r="M9" s="161">
        <f t="shared" si="4"/>
        <v>5.5969717506653218</v>
      </c>
      <c r="N9" s="161">
        <f t="shared" ref="N9:N17" si="5">F9/($I9-$H9)*100</f>
        <v>1.5339603616708266</v>
      </c>
      <c r="O9" s="161">
        <f t="shared" ref="O9:O17" si="6">G9/($I9-$H9)*100</f>
        <v>52.422434170289435</v>
      </c>
      <c r="P9" s="158"/>
      <c r="Q9" s="152"/>
    </row>
    <row r="10" spans="1:17">
      <c r="A10" s="162">
        <f>Extra!K5</f>
        <v>2007</v>
      </c>
      <c r="B10" s="160">
        <v>16500</v>
      </c>
      <c r="C10" s="160">
        <v>7874</v>
      </c>
      <c r="D10" s="160">
        <v>1809</v>
      </c>
      <c r="E10" s="160">
        <v>4081</v>
      </c>
      <c r="F10" s="160">
        <v>1002</v>
      </c>
      <c r="G10" s="160">
        <v>32842</v>
      </c>
      <c r="H10" s="160">
        <v>56</v>
      </c>
      <c r="I10" s="179">
        <v>64164</v>
      </c>
      <c r="J10" s="161">
        <f t="shared" si="2"/>
        <v>25.737817433081673</v>
      </c>
      <c r="K10" s="161">
        <f t="shared" si="3"/>
        <v>12.282398452611218</v>
      </c>
      <c r="L10" s="161">
        <f t="shared" si="4"/>
        <v>2.8218007112996815</v>
      </c>
      <c r="M10" s="161">
        <f t="shared" si="4"/>
        <v>6.3658201784488684</v>
      </c>
      <c r="N10" s="161">
        <f t="shared" si="5"/>
        <v>1.5629874586635055</v>
      </c>
      <c r="O10" s="161">
        <f t="shared" si="6"/>
        <v>51.22917576589505</v>
      </c>
      <c r="P10" s="158"/>
      <c r="Q10" s="152"/>
    </row>
    <row r="11" spans="1:17">
      <c r="A11" s="162">
        <f>Extra!K6</f>
        <v>2008</v>
      </c>
      <c r="B11" s="160">
        <v>16755</v>
      </c>
      <c r="C11" s="160">
        <v>7703</v>
      </c>
      <c r="D11" s="160">
        <v>1864</v>
      </c>
      <c r="E11" s="160">
        <v>4178</v>
      </c>
      <c r="F11" s="160">
        <v>1105</v>
      </c>
      <c r="G11" s="160">
        <v>32943</v>
      </c>
      <c r="H11" s="160">
        <v>75</v>
      </c>
      <c r="I11" s="179">
        <v>64623</v>
      </c>
      <c r="J11" s="161">
        <f t="shared" si="2"/>
        <v>25.957427031046663</v>
      </c>
      <c r="K11" s="161">
        <f t="shared" si="3"/>
        <v>11.933754725165768</v>
      </c>
      <c r="L11" s="161">
        <f t="shared" si="4"/>
        <v>2.8877734399206791</v>
      </c>
      <c r="M11" s="161">
        <f t="shared" si="4"/>
        <v>6.4727024849724231</v>
      </c>
      <c r="N11" s="161">
        <f t="shared" si="5"/>
        <v>1.7119043192662824</v>
      </c>
      <c r="O11" s="161">
        <f t="shared" si="6"/>
        <v>51.036437999628184</v>
      </c>
      <c r="P11" s="158"/>
      <c r="Q11" s="152"/>
    </row>
    <row r="12" spans="1:17">
      <c r="A12" s="162">
        <f>Extra!K7</f>
        <v>2009</v>
      </c>
      <c r="B12" s="160">
        <v>16613</v>
      </c>
      <c r="C12" s="160">
        <v>7441</v>
      </c>
      <c r="D12" s="160">
        <v>1896</v>
      </c>
      <c r="E12" s="160">
        <v>4465</v>
      </c>
      <c r="F12" s="160">
        <v>1176</v>
      </c>
      <c r="G12" s="160">
        <v>32587</v>
      </c>
      <c r="H12" s="160">
        <v>55</v>
      </c>
      <c r="I12" s="179">
        <v>64233</v>
      </c>
      <c r="J12" s="161">
        <f t="shared" si="2"/>
        <v>25.885817569883763</v>
      </c>
      <c r="K12" s="161">
        <f t="shared" si="3"/>
        <v>11.594315809155784</v>
      </c>
      <c r="L12" s="161">
        <f t="shared" si="4"/>
        <v>2.9542833992957087</v>
      </c>
      <c r="M12" s="161">
        <f t="shared" si="4"/>
        <v>6.9572127520334064</v>
      </c>
      <c r="N12" s="161">
        <f t="shared" si="5"/>
        <v>1.8324036274112623</v>
      </c>
      <c r="O12" s="161">
        <f t="shared" si="6"/>
        <v>50.775966842220079</v>
      </c>
      <c r="P12" s="158"/>
      <c r="Q12" s="152"/>
    </row>
    <row r="13" spans="1:17">
      <c r="A13" s="162">
        <f>Extra!K8</f>
        <v>2010</v>
      </c>
      <c r="B13" s="160">
        <v>16458</v>
      </c>
      <c r="C13" s="160">
        <v>7531</v>
      </c>
      <c r="D13" s="160">
        <v>2043</v>
      </c>
      <c r="E13" s="160">
        <v>4917</v>
      </c>
      <c r="F13" s="160">
        <v>1282</v>
      </c>
      <c r="G13" s="160">
        <v>32184</v>
      </c>
      <c r="H13" s="160">
        <v>47</v>
      </c>
      <c r="I13" s="179">
        <v>64462</v>
      </c>
      <c r="J13" s="161">
        <f t="shared" si="2"/>
        <v>25.549949545913218</v>
      </c>
      <c r="K13" s="161">
        <f t="shared" si="3"/>
        <v>11.691376232244043</v>
      </c>
      <c r="L13" s="161">
        <f t="shared" si="4"/>
        <v>3.1716215167274702</v>
      </c>
      <c r="M13" s="161">
        <f t="shared" si="4"/>
        <v>7.6333152216098741</v>
      </c>
      <c r="N13" s="161">
        <f t="shared" si="5"/>
        <v>1.9902196693316772</v>
      </c>
      <c r="O13" s="161">
        <f t="shared" si="6"/>
        <v>49.96351781417372</v>
      </c>
      <c r="P13" s="158"/>
      <c r="Q13" s="71"/>
    </row>
    <row r="14" spans="1:17">
      <c r="A14" s="162">
        <f>Extra!K9</f>
        <v>2011</v>
      </c>
      <c r="B14" s="160">
        <v>15928</v>
      </c>
      <c r="C14" s="160">
        <v>7137</v>
      </c>
      <c r="D14" s="160">
        <v>2127</v>
      </c>
      <c r="E14" s="160">
        <v>5051</v>
      </c>
      <c r="F14" s="160">
        <v>1280</v>
      </c>
      <c r="G14" s="160">
        <v>30729</v>
      </c>
      <c r="H14" s="160">
        <v>57</v>
      </c>
      <c r="I14" s="179">
        <v>62309</v>
      </c>
      <c r="J14" s="161">
        <f t="shared" si="2"/>
        <v>25.586326543725502</v>
      </c>
      <c r="K14" s="161">
        <f t="shared" si="3"/>
        <v>11.464691897449079</v>
      </c>
      <c r="L14" s="161">
        <f t="shared" si="4"/>
        <v>3.4167576945319023</v>
      </c>
      <c r="M14" s="161">
        <f t="shared" si="4"/>
        <v>8.1137955407055191</v>
      </c>
      <c r="N14" s="161">
        <f t="shared" si="5"/>
        <v>2.0561588382702563</v>
      </c>
      <c r="O14" s="161">
        <f t="shared" si="6"/>
        <v>49.362269485317739</v>
      </c>
      <c r="P14" s="158"/>
      <c r="Q14" s="71"/>
    </row>
    <row r="15" spans="1:17">
      <c r="A15" s="162">
        <f>Extra!K10</f>
        <v>2012</v>
      </c>
      <c r="B15" s="160">
        <v>15749</v>
      </c>
      <c r="C15" s="160">
        <v>6953</v>
      </c>
      <c r="D15" s="160">
        <v>2348</v>
      </c>
      <c r="E15" s="160">
        <v>6160</v>
      </c>
      <c r="F15" s="160">
        <v>1228</v>
      </c>
      <c r="G15" s="160">
        <v>29854</v>
      </c>
      <c r="H15" s="160">
        <v>41</v>
      </c>
      <c r="I15" s="179">
        <v>62333</v>
      </c>
      <c r="J15" s="161">
        <f t="shared" si="2"/>
        <v>25.282540294098759</v>
      </c>
      <c r="K15" s="161">
        <f t="shared" si="3"/>
        <v>11.161946959481153</v>
      </c>
      <c r="L15" s="161">
        <f t="shared" si="4"/>
        <v>3.7693443780902842</v>
      </c>
      <c r="M15" s="161">
        <f t="shared" si="4"/>
        <v>9.8889102934566235</v>
      </c>
      <c r="N15" s="161">
        <f t="shared" si="5"/>
        <v>1.9713606883708983</v>
      </c>
      <c r="O15" s="161">
        <f t="shared" si="6"/>
        <v>47.925897386502278</v>
      </c>
      <c r="P15" s="158"/>
      <c r="Q15" s="71"/>
    </row>
    <row r="16" spans="1:17">
      <c r="A16" s="162">
        <f>Extra!K11</f>
        <v>2013</v>
      </c>
      <c r="B16" s="160">
        <v>14619</v>
      </c>
      <c r="C16" s="160">
        <v>6407</v>
      </c>
      <c r="D16" s="160">
        <v>2422</v>
      </c>
      <c r="E16" s="160">
        <v>5768</v>
      </c>
      <c r="F16" s="160">
        <v>1279</v>
      </c>
      <c r="G16" s="160">
        <v>28695</v>
      </c>
      <c r="H16" s="160">
        <v>37</v>
      </c>
      <c r="I16" s="179">
        <v>59227</v>
      </c>
      <c r="J16" s="161">
        <f t="shared" si="2"/>
        <v>24.69842878864673</v>
      </c>
      <c r="K16" s="161">
        <f t="shared" si="3"/>
        <v>10.824463591822942</v>
      </c>
      <c r="L16" s="161">
        <f t="shared" si="4"/>
        <v>4.0919074167933767</v>
      </c>
      <c r="M16" s="161">
        <f t="shared" si="4"/>
        <v>9.7448893394154403</v>
      </c>
      <c r="N16" s="161">
        <f t="shared" si="5"/>
        <v>2.1608379793884103</v>
      </c>
      <c r="O16" s="161">
        <f t="shared" si="6"/>
        <v>48.479472883933092</v>
      </c>
      <c r="P16" s="158"/>
      <c r="Q16" s="71"/>
    </row>
    <row r="17" spans="1:17">
      <c r="A17" s="176">
        <f>Extra!K12</f>
        <v>2014</v>
      </c>
      <c r="B17" s="177">
        <v>14318</v>
      </c>
      <c r="C17" s="177">
        <v>6179</v>
      </c>
      <c r="D17" s="177">
        <v>2711</v>
      </c>
      <c r="E17" s="177">
        <v>6534</v>
      </c>
      <c r="F17" s="177">
        <v>1267</v>
      </c>
      <c r="G17" s="177">
        <v>28145</v>
      </c>
      <c r="H17" s="177">
        <v>39</v>
      </c>
      <c r="I17" s="180">
        <v>59193</v>
      </c>
      <c r="J17" s="178">
        <f t="shared" si="2"/>
        <v>24.204618453528077</v>
      </c>
      <c r="K17" s="178">
        <f t="shared" si="3"/>
        <v>10.445616526354938</v>
      </c>
      <c r="L17" s="178">
        <f t="shared" si="4"/>
        <v>4.5829529702133414</v>
      </c>
      <c r="M17" s="178">
        <f t="shared" si="4"/>
        <v>11.045745004564358</v>
      </c>
      <c r="N17" s="178">
        <f t="shared" si="5"/>
        <v>2.1418669912431958</v>
      </c>
      <c r="O17" s="178">
        <f t="shared" si="6"/>
        <v>47.579200054096091</v>
      </c>
      <c r="P17" s="158"/>
      <c r="Q17" s="71"/>
    </row>
    <row r="18" spans="1:17">
      <c r="A18" s="71"/>
      <c r="B18" s="71"/>
      <c r="C18" s="71"/>
      <c r="D18" s="71"/>
      <c r="E18" s="71"/>
      <c r="F18" s="71"/>
      <c r="G18" s="71"/>
      <c r="H18" s="71"/>
      <c r="I18" s="71"/>
      <c r="J18" s="71"/>
      <c r="K18" s="71"/>
      <c r="L18" s="71"/>
      <c r="M18" s="71"/>
      <c r="N18" s="71"/>
      <c r="O18" s="71"/>
      <c r="P18" s="158"/>
      <c r="Q18" s="71"/>
    </row>
    <row r="19" spans="1:17">
      <c r="A19" s="71"/>
      <c r="B19" s="71"/>
      <c r="C19" s="71"/>
      <c r="D19" s="71"/>
      <c r="E19" s="71"/>
      <c r="F19" s="71"/>
      <c r="G19" s="71"/>
      <c r="H19" s="71"/>
      <c r="I19" s="71"/>
      <c r="J19" s="71"/>
      <c r="K19" s="71"/>
      <c r="L19" s="71"/>
      <c r="M19" s="71"/>
      <c r="N19" s="71"/>
      <c r="O19" s="71"/>
      <c r="P19" s="71"/>
    </row>
    <row r="20" spans="1:17" s="40" customFormat="1" ht="15" customHeight="1">
      <c r="A20" s="159" t="str">
        <f>Contents!B11</f>
        <v>Table 4: Birth rate, by ethnic group, 2005−2014</v>
      </c>
      <c r="B20" s="38"/>
      <c r="C20" s="38"/>
      <c r="D20" s="38"/>
      <c r="E20" s="38"/>
      <c r="F20" s="38"/>
      <c r="G20" s="38"/>
      <c r="H20" s="38"/>
      <c r="I20" s="38"/>
      <c r="J20" s="38"/>
      <c r="K20" s="38"/>
      <c r="L20" s="38"/>
      <c r="M20" s="38"/>
      <c r="N20" s="38"/>
      <c r="O20" s="38"/>
      <c r="P20" s="38"/>
    </row>
    <row r="21" spans="1:17">
      <c r="A21" s="464" t="s">
        <v>37</v>
      </c>
      <c r="B21" s="370" t="s">
        <v>258</v>
      </c>
      <c r="C21" s="370"/>
      <c r="D21" s="370"/>
      <c r="E21" s="370"/>
      <c r="F21" s="371"/>
      <c r="G21" s="462" t="s">
        <v>44</v>
      </c>
      <c r="H21" s="462"/>
      <c r="I21" s="462"/>
      <c r="J21" s="462"/>
      <c r="K21" s="462"/>
      <c r="L21" s="369"/>
      <c r="M21" s="71"/>
      <c r="N21" s="71"/>
      <c r="O21" s="71"/>
    </row>
    <row r="22" spans="1:17" ht="24">
      <c r="A22" s="465"/>
      <c r="B22" s="130" t="s">
        <v>60</v>
      </c>
      <c r="C22" s="130" t="s">
        <v>314</v>
      </c>
      <c r="D22" s="130" t="s">
        <v>45</v>
      </c>
      <c r="E22" s="130" t="s">
        <v>49</v>
      </c>
      <c r="F22" s="131" t="s">
        <v>41</v>
      </c>
      <c r="G22" s="130" t="str">
        <f>B22</f>
        <v>Māori</v>
      </c>
      <c r="H22" s="130" t="str">
        <f>C22</f>
        <v>Pacific</v>
      </c>
      <c r="I22" s="130" t="str">
        <f>D22</f>
        <v>Asian</v>
      </c>
      <c r="J22" s="130" t="str">
        <f t="shared" ref="J22:K22" si="7">E22</f>
        <v>European or Other</v>
      </c>
      <c r="K22" s="130" t="str">
        <f t="shared" si="7"/>
        <v>Total</v>
      </c>
      <c r="L22" s="369"/>
      <c r="M22" s="71"/>
      <c r="N22" s="71"/>
      <c r="O22" s="71"/>
    </row>
    <row r="23" spans="1:17">
      <c r="A23" s="162">
        <f>A8</f>
        <v>2005</v>
      </c>
      <c r="B23" s="163">
        <f t="shared" ref="B23:B32" si="8">B8/G23*1000</f>
        <v>100.58935103644492</v>
      </c>
      <c r="C23" s="163">
        <f t="shared" ref="C23:C32" si="9">C8/H23*1000</f>
        <v>112.94466403162055</v>
      </c>
      <c r="D23" s="163">
        <f>(D8+E8)/I23*1000</f>
        <v>44.997286050298534</v>
      </c>
      <c r="E23" s="163">
        <f t="shared" ref="E23:E32" si="10">(F8+G8)/J23*1000</f>
        <v>54.472457555033856</v>
      </c>
      <c r="F23" s="181">
        <f t="shared" ref="F23:F32" si="11">I8/K23*1000</f>
        <v>64.804949872613577</v>
      </c>
      <c r="G23" s="160">
        <v>147620</v>
      </c>
      <c r="H23" s="160">
        <v>60720</v>
      </c>
      <c r="I23" s="160">
        <v>110540</v>
      </c>
      <c r="J23" s="160">
        <v>587820</v>
      </c>
      <c r="K23" s="160">
        <v>906690</v>
      </c>
      <c r="L23" s="160"/>
      <c r="M23" s="71"/>
      <c r="N23" s="71"/>
      <c r="O23" s="71"/>
    </row>
    <row r="24" spans="1:17">
      <c r="A24" s="162">
        <f t="shared" ref="A24:A32" si="12">A9</f>
        <v>2006</v>
      </c>
      <c r="B24" s="163">
        <f t="shared" si="8"/>
        <v>104.26288936627283</v>
      </c>
      <c r="C24" s="163">
        <f t="shared" si="9"/>
        <v>115.14084507042253</v>
      </c>
      <c r="D24" s="163">
        <f t="shared" ref="D24:D32" si="13">(D9+E9)/I24*1000</f>
        <v>44.129032258064512</v>
      </c>
      <c r="E24" s="163">
        <f t="shared" si="10"/>
        <v>55.791614678585468</v>
      </c>
      <c r="F24" s="181">
        <f t="shared" si="11"/>
        <v>66.327402603093915</v>
      </c>
      <c r="G24" s="160">
        <v>148960</v>
      </c>
      <c r="H24" s="160">
        <v>62480</v>
      </c>
      <c r="I24" s="160">
        <v>116250</v>
      </c>
      <c r="J24" s="160">
        <v>585070</v>
      </c>
      <c r="K24" s="160">
        <v>912760</v>
      </c>
      <c r="L24" s="160"/>
      <c r="M24" s="71"/>
      <c r="N24" s="71"/>
      <c r="O24" s="71"/>
    </row>
    <row r="25" spans="1:17">
      <c r="A25" s="162">
        <f t="shared" si="12"/>
        <v>2007</v>
      </c>
      <c r="B25" s="163">
        <f t="shared" si="8"/>
        <v>110.36789297658862</v>
      </c>
      <c r="C25" s="163">
        <f t="shared" si="9"/>
        <v>124.72675431648979</v>
      </c>
      <c r="D25" s="163">
        <f t="shared" si="13"/>
        <v>49.454240134340893</v>
      </c>
      <c r="E25" s="163">
        <f t="shared" si="10"/>
        <v>58.338648234016517</v>
      </c>
      <c r="F25" s="181">
        <f t="shared" si="11"/>
        <v>70.366836650764924</v>
      </c>
      <c r="G25" s="160">
        <v>149500</v>
      </c>
      <c r="H25" s="160">
        <v>63130</v>
      </c>
      <c r="I25" s="160">
        <v>119100</v>
      </c>
      <c r="J25" s="160">
        <v>580130</v>
      </c>
      <c r="K25" s="160">
        <v>911850</v>
      </c>
      <c r="L25" s="160"/>
      <c r="M25" s="71"/>
      <c r="N25" s="71"/>
      <c r="O25" s="71"/>
    </row>
    <row r="26" spans="1:17">
      <c r="A26" s="162">
        <f t="shared" si="12"/>
        <v>2008</v>
      </c>
      <c r="B26" s="163">
        <f t="shared" si="8"/>
        <v>111.77451634422948</v>
      </c>
      <c r="C26" s="163">
        <f t="shared" si="9"/>
        <v>121.21164437450827</v>
      </c>
      <c r="D26" s="163">
        <f t="shared" si="13"/>
        <v>49.500245780763557</v>
      </c>
      <c r="E26" s="163">
        <f t="shared" si="10"/>
        <v>59.421630394945808</v>
      </c>
      <c r="F26" s="181">
        <f t="shared" si="11"/>
        <v>71.133101444170478</v>
      </c>
      <c r="G26" s="160">
        <v>149900</v>
      </c>
      <c r="H26" s="160">
        <v>63550</v>
      </c>
      <c r="I26" s="160">
        <v>122060</v>
      </c>
      <c r="J26" s="160">
        <v>572990</v>
      </c>
      <c r="K26" s="160">
        <v>908480</v>
      </c>
      <c r="L26" s="160"/>
      <c r="M26" s="71"/>
      <c r="N26" s="71"/>
      <c r="O26" s="71"/>
    </row>
    <row r="27" spans="1:17">
      <c r="A27" s="162">
        <f t="shared" si="12"/>
        <v>2009</v>
      </c>
      <c r="B27" s="163">
        <f t="shared" si="8"/>
        <v>110.43674798909791</v>
      </c>
      <c r="C27" s="163">
        <f t="shared" si="9"/>
        <v>116.15672806743677</v>
      </c>
      <c r="D27" s="163">
        <f t="shared" si="13"/>
        <v>50.616694517386804</v>
      </c>
      <c r="E27" s="163">
        <f t="shared" si="10"/>
        <v>59.446087752658642</v>
      </c>
      <c r="F27" s="181">
        <f t="shared" si="11"/>
        <v>70.733399405351832</v>
      </c>
      <c r="G27" s="160">
        <v>150430</v>
      </c>
      <c r="H27" s="160">
        <v>64060</v>
      </c>
      <c r="I27" s="160">
        <v>125670</v>
      </c>
      <c r="J27" s="160">
        <v>567960</v>
      </c>
      <c r="K27" s="160">
        <v>908100</v>
      </c>
      <c r="L27" s="160"/>
      <c r="M27" s="71"/>
      <c r="N27" s="71"/>
      <c r="O27" s="71"/>
    </row>
    <row r="28" spans="1:17">
      <c r="A28" s="162">
        <f t="shared" si="12"/>
        <v>2010</v>
      </c>
      <c r="B28" s="163">
        <f t="shared" si="8"/>
        <v>108.53336850435241</v>
      </c>
      <c r="C28" s="163">
        <f t="shared" si="9"/>
        <v>116.8140220257484</v>
      </c>
      <c r="D28" s="163">
        <f t="shared" si="13"/>
        <v>53.878309335810499</v>
      </c>
      <c r="E28" s="163">
        <f t="shared" si="10"/>
        <v>59.217185122270585</v>
      </c>
      <c r="F28" s="181">
        <f t="shared" si="11"/>
        <v>70.803905846687826</v>
      </c>
      <c r="G28" s="160">
        <v>151640</v>
      </c>
      <c r="H28" s="160">
        <v>64470</v>
      </c>
      <c r="I28" s="160">
        <v>129180</v>
      </c>
      <c r="J28" s="160">
        <v>565140</v>
      </c>
      <c r="K28" s="160">
        <v>910430</v>
      </c>
      <c r="L28" s="160"/>
      <c r="M28" s="71"/>
      <c r="N28" s="71"/>
      <c r="O28" s="71"/>
    </row>
    <row r="29" spans="1:17">
      <c r="A29" s="162">
        <f t="shared" si="12"/>
        <v>2011</v>
      </c>
      <c r="B29" s="163">
        <f t="shared" si="8"/>
        <v>104.33643390541071</v>
      </c>
      <c r="C29" s="163">
        <f t="shared" si="9"/>
        <v>109.71560338201384</v>
      </c>
      <c r="D29" s="163">
        <f t="shared" si="13"/>
        <v>53.852502063170526</v>
      </c>
      <c r="E29" s="163">
        <f t="shared" si="10"/>
        <v>57.42554718335127</v>
      </c>
      <c r="F29" s="181">
        <f t="shared" si="11"/>
        <v>68.592029942756497</v>
      </c>
      <c r="G29" s="160">
        <v>152660</v>
      </c>
      <c r="H29" s="160">
        <v>65050</v>
      </c>
      <c r="I29" s="160">
        <v>133290</v>
      </c>
      <c r="J29" s="160">
        <v>557400</v>
      </c>
      <c r="K29" s="160">
        <v>908400</v>
      </c>
      <c r="L29" s="160"/>
      <c r="M29" s="71"/>
      <c r="N29" s="71"/>
      <c r="O29" s="71"/>
    </row>
    <row r="30" spans="1:17">
      <c r="A30" s="162">
        <f t="shared" si="12"/>
        <v>2012</v>
      </c>
      <c r="B30" s="163">
        <f t="shared" si="8"/>
        <v>102.49251594429259</v>
      </c>
      <c r="C30" s="163">
        <f t="shared" si="9"/>
        <v>105.71689220009122</v>
      </c>
      <c r="D30" s="163">
        <f t="shared" si="13"/>
        <v>61.518438177874188</v>
      </c>
      <c r="E30" s="163">
        <f t="shared" si="10"/>
        <v>56.89339581197833</v>
      </c>
      <c r="F30" s="181">
        <f t="shared" si="11"/>
        <v>68.949382770673864</v>
      </c>
      <c r="G30" s="160">
        <v>153660</v>
      </c>
      <c r="H30" s="160">
        <v>65770</v>
      </c>
      <c r="I30" s="160">
        <v>138300</v>
      </c>
      <c r="J30" s="160">
        <v>546320</v>
      </c>
      <c r="K30" s="160">
        <v>904040</v>
      </c>
      <c r="L30" s="160"/>
      <c r="M30" s="71"/>
      <c r="N30" s="71"/>
      <c r="O30" s="71"/>
    </row>
    <row r="31" spans="1:17">
      <c r="A31" s="162">
        <f t="shared" si="12"/>
        <v>2013</v>
      </c>
      <c r="B31" s="163">
        <f t="shared" si="8"/>
        <v>94.541809480695846</v>
      </c>
      <c r="C31" s="163">
        <f t="shared" si="9"/>
        <v>96.418359668924012</v>
      </c>
      <c r="D31" s="163">
        <f t="shared" si="13"/>
        <v>57.192737430167597</v>
      </c>
      <c r="E31" s="163">
        <f t="shared" si="10"/>
        <v>55.632064440691181</v>
      </c>
      <c r="F31" s="181">
        <f t="shared" si="11"/>
        <v>65.583337024405367</v>
      </c>
      <c r="G31" s="160">
        <v>154630</v>
      </c>
      <c r="H31" s="160">
        <v>66450</v>
      </c>
      <c r="I31" s="160">
        <v>143200</v>
      </c>
      <c r="J31" s="160">
        <v>538790</v>
      </c>
      <c r="K31" s="160">
        <v>903080</v>
      </c>
      <c r="L31" s="160"/>
      <c r="M31" s="71"/>
      <c r="N31" s="71"/>
      <c r="O31" s="71"/>
    </row>
    <row r="32" spans="1:17">
      <c r="A32" s="176">
        <f t="shared" si="12"/>
        <v>2014</v>
      </c>
      <c r="B32" s="182">
        <f t="shared" si="8"/>
        <v>92.10678674815054</v>
      </c>
      <c r="C32" s="182">
        <f t="shared" si="9"/>
        <v>92.017870439314962</v>
      </c>
      <c r="D32" s="182">
        <f t="shared" si="13"/>
        <v>61.86015389762462</v>
      </c>
      <c r="E32" s="182">
        <f t="shared" si="10"/>
        <v>54.281706776908315</v>
      </c>
      <c r="F32" s="183">
        <f t="shared" si="11"/>
        <v>64.950184339887642</v>
      </c>
      <c r="G32" s="177">
        <v>155450</v>
      </c>
      <c r="H32" s="177">
        <v>67150</v>
      </c>
      <c r="I32" s="177">
        <v>149450</v>
      </c>
      <c r="J32" s="177">
        <v>541840</v>
      </c>
      <c r="K32" s="177">
        <v>911360</v>
      </c>
      <c r="L32" s="160"/>
      <c r="M32" s="71"/>
      <c r="N32" s="71"/>
      <c r="O32" s="71"/>
    </row>
    <row r="33" spans="1:15">
      <c r="A33" s="104" t="s">
        <v>312</v>
      </c>
    </row>
    <row r="34" spans="1:15">
      <c r="A34" s="104" t="s">
        <v>315</v>
      </c>
    </row>
    <row r="37" spans="1:15" s="40" customFormat="1" ht="15" customHeight="1">
      <c r="A37" s="91" t="str">
        <f>Contents!B12</f>
        <v>Table 5: Number and percentage of women giving birth for each ethnic group, by age group, 2014</v>
      </c>
    </row>
    <row r="38" spans="1:15">
      <c r="A38" s="464" t="s">
        <v>281</v>
      </c>
      <c r="B38" s="462" t="s">
        <v>25</v>
      </c>
      <c r="C38" s="462"/>
      <c r="D38" s="462"/>
      <c r="E38" s="462"/>
      <c r="F38" s="462"/>
      <c r="G38" s="462"/>
      <c r="H38" s="462"/>
      <c r="I38" s="463"/>
      <c r="J38" s="462" t="s">
        <v>280</v>
      </c>
      <c r="K38" s="462"/>
      <c r="L38" s="462"/>
      <c r="M38" s="462"/>
      <c r="N38" s="462"/>
      <c r="O38" s="462"/>
    </row>
    <row r="39" spans="1:15" ht="36">
      <c r="A39" s="465"/>
      <c r="B39" s="130" t="str">
        <f>B7</f>
        <v>Māori</v>
      </c>
      <c r="C39" s="130" t="str">
        <f t="shared" ref="C39:M39" si="14">C7</f>
        <v>Pacific</v>
      </c>
      <c r="D39" s="130" t="str">
        <f t="shared" si="14"/>
        <v>Indian</v>
      </c>
      <c r="E39" s="349" t="str">
        <f t="shared" si="14"/>
        <v>Asian (excl. Indian)</v>
      </c>
      <c r="F39" s="130" t="str">
        <f t="shared" si="14"/>
        <v>Other</v>
      </c>
      <c r="G39" s="130" t="str">
        <f t="shared" si="14"/>
        <v>European</v>
      </c>
      <c r="H39" s="130" t="str">
        <f t="shared" si="14"/>
        <v>Unknown</v>
      </c>
      <c r="I39" s="131" t="str">
        <f t="shared" si="14"/>
        <v>Total</v>
      </c>
      <c r="J39" s="130" t="str">
        <f t="shared" si="14"/>
        <v>Māori</v>
      </c>
      <c r="K39" s="130" t="str">
        <f t="shared" si="14"/>
        <v>Pacific</v>
      </c>
      <c r="L39" s="130" t="str">
        <f t="shared" si="14"/>
        <v>Indian</v>
      </c>
      <c r="M39" s="349" t="str">
        <f t="shared" si="14"/>
        <v>Asian (excl. Indian)</v>
      </c>
      <c r="N39" s="130" t="s">
        <v>49</v>
      </c>
      <c r="O39" s="130" t="s">
        <v>41</v>
      </c>
    </row>
    <row r="40" spans="1:15">
      <c r="A40" s="107" t="s">
        <v>382</v>
      </c>
      <c r="B40" s="92">
        <v>27</v>
      </c>
      <c r="C40" s="92">
        <v>2</v>
      </c>
      <c r="D40" s="92"/>
      <c r="E40" s="92"/>
      <c r="F40" s="92"/>
      <c r="G40" s="92">
        <v>3</v>
      </c>
      <c r="H40" s="92"/>
      <c r="I40" s="93">
        <v>32</v>
      </c>
      <c r="J40" s="338">
        <f t="shared" ref="J40:J71" si="15">B40/B$72*100</f>
        <v>0.18857382315965915</v>
      </c>
      <c r="K40" s="338">
        <f t="shared" ref="K40:K71" si="16">C40/C$72*100</f>
        <v>3.2367697038355722E-2</v>
      </c>
      <c r="L40" s="338">
        <f t="shared" ref="L40:L71" si="17">D40/D$72*100</f>
        <v>0</v>
      </c>
      <c r="M40" s="338">
        <f t="shared" ref="M40:M71" si="18">E40/E$72*100</f>
        <v>0</v>
      </c>
      <c r="N40" s="338">
        <f t="shared" ref="N40:N71" si="19">(F40+G40)/(F$72+G$72)*100</f>
        <v>1.0199918400652794E-2</v>
      </c>
      <c r="O40" s="338">
        <f t="shared" ref="O40:O71" si="20">G40/G$72*100</f>
        <v>1.0659086871558003E-2</v>
      </c>
    </row>
    <row r="41" spans="1:15">
      <c r="A41" s="107" t="s">
        <v>383</v>
      </c>
      <c r="B41" s="92">
        <v>48</v>
      </c>
      <c r="C41" s="92">
        <v>8</v>
      </c>
      <c r="D41" s="92"/>
      <c r="E41" s="92"/>
      <c r="F41" s="92">
        <v>1</v>
      </c>
      <c r="G41" s="92">
        <v>10</v>
      </c>
      <c r="H41" s="92"/>
      <c r="I41" s="93">
        <v>67</v>
      </c>
      <c r="J41" s="338">
        <f t="shared" si="15"/>
        <v>0.33524235228383853</v>
      </c>
      <c r="K41" s="338">
        <f t="shared" si="16"/>
        <v>0.12947078815342289</v>
      </c>
      <c r="L41" s="338">
        <f t="shared" si="17"/>
        <v>0</v>
      </c>
      <c r="M41" s="338">
        <f t="shared" si="18"/>
        <v>0</v>
      </c>
      <c r="N41" s="338">
        <f t="shared" si="19"/>
        <v>3.7399700802393576E-2</v>
      </c>
      <c r="O41" s="338">
        <f t="shared" si="20"/>
        <v>3.553028957186001E-2</v>
      </c>
    </row>
    <row r="42" spans="1:15">
      <c r="A42" s="107" t="s">
        <v>384</v>
      </c>
      <c r="B42" s="92">
        <v>147</v>
      </c>
      <c r="C42" s="92">
        <v>37</v>
      </c>
      <c r="D42" s="92"/>
      <c r="E42" s="92">
        <v>1</v>
      </c>
      <c r="F42" s="92">
        <v>1</v>
      </c>
      <c r="G42" s="92">
        <v>49</v>
      </c>
      <c r="H42" s="92"/>
      <c r="I42" s="93">
        <v>235</v>
      </c>
      <c r="J42" s="338">
        <f t="shared" si="15"/>
        <v>1.0266797038692554</v>
      </c>
      <c r="K42" s="338">
        <f t="shared" si="16"/>
        <v>0.5988023952095809</v>
      </c>
      <c r="L42" s="338">
        <f t="shared" si="17"/>
        <v>0</v>
      </c>
      <c r="M42" s="338">
        <f t="shared" si="18"/>
        <v>1.5304560759106214E-2</v>
      </c>
      <c r="N42" s="338">
        <f t="shared" si="19"/>
        <v>0.16999864001087991</v>
      </c>
      <c r="O42" s="338">
        <f t="shared" si="20"/>
        <v>0.17409841890211405</v>
      </c>
    </row>
    <row r="43" spans="1:15">
      <c r="A43" s="107" t="s">
        <v>385</v>
      </c>
      <c r="B43" s="92">
        <v>321</v>
      </c>
      <c r="C43" s="92">
        <v>58</v>
      </c>
      <c r="D43" s="92"/>
      <c r="E43" s="92">
        <v>2</v>
      </c>
      <c r="F43" s="92">
        <v>5</v>
      </c>
      <c r="G43" s="92">
        <v>120</v>
      </c>
      <c r="H43" s="92"/>
      <c r="I43" s="93">
        <v>506</v>
      </c>
      <c r="J43" s="338">
        <f t="shared" si="15"/>
        <v>2.2419332308981703</v>
      </c>
      <c r="K43" s="338">
        <f t="shared" si="16"/>
        <v>0.9386632141123159</v>
      </c>
      <c r="L43" s="338">
        <f t="shared" si="17"/>
        <v>0</v>
      </c>
      <c r="M43" s="338">
        <f t="shared" si="18"/>
        <v>3.0609121518212427E-2</v>
      </c>
      <c r="N43" s="338">
        <f t="shared" si="19"/>
        <v>0.42499660002719974</v>
      </c>
      <c r="O43" s="338">
        <f t="shared" si="20"/>
        <v>0.42636347486232012</v>
      </c>
    </row>
    <row r="44" spans="1:15">
      <c r="A44" s="107" t="s">
        <v>386</v>
      </c>
      <c r="B44" s="92">
        <v>542</v>
      </c>
      <c r="C44" s="92">
        <v>127</v>
      </c>
      <c r="D44" s="92">
        <v>4</v>
      </c>
      <c r="E44" s="92">
        <v>11</v>
      </c>
      <c r="F44" s="92">
        <v>6</v>
      </c>
      <c r="G44" s="92">
        <v>211</v>
      </c>
      <c r="H44" s="92"/>
      <c r="I44" s="93">
        <v>901</v>
      </c>
      <c r="J44" s="338">
        <f t="shared" si="15"/>
        <v>3.785444894538343</v>
      </c>
      <c r="K44" s="338">
        <f t="shared" si="16"/>
        <v>2.0553487619355879</v>
      </c>
      <c r="L44" s="338">
        <f t="shared" si="17"/>
        <v>0.14754703061600885</v>
      </c>
      <c r="M44" s="338">
        <f t="shared" si="18"/>
        <v>0.16835016835016833</v>
      </c>
      <c r="N44" s="338">
        <f t="shared" si="19"/>
        <v>0.73779409764721882</v>
      </c>
      <c r="O44" s="338">
        <f t="shared" si="20"/>
        <v>0.74968910996624627</v>
      </c>
    </row>
    <row r="45" spans="1:15">
      <c r="A45" s="107" t="s">
        <v>387</v>
      </c>
      <c r="B45" s="92">
        <v>700</v>
      </c>
      <c r="C45" s="92">
        <v>194</v>
      </c>
      <c r="D45" s="92">
        <v>5</v>
      </c>
      <c r="E45" s="92">
        <v>22</v>
      </c>
      <c r="F45" s="92">
        <v>14</v>
      </c>
      <c r="G45" s="92">
        <v>344</v>
      </c>
      <c r="H45" s="92"/>
      <c r="I45" s="93">
        <v>1279</v>
      </c>
      <c r="J45" s="338">
        <f t="shared" si="15"/>
        <v>4.8889509708059782</v>
      </c>
      <c r="K45" s="338">
        <f t="shared" si="16"/>
        <v>3.1396666127205051</v>
      </c>
      <c r="L45" s="338">
        <f t="shared" si="17"/>
        <v>0.18443378827001106</v>
      </c>
      <c r="M45" s="338">
        <f t="shared" si="18"/>
        <v>0.33670033670033667</v>
      </c>
      <c r="N45" s="338">
        <f t="shared" si="19"/>
        <v>1.2171902624779001</v>
      </c>
      <c r="O45" s="338">
        <f t="shared" si="20"/>
        <v>1.2222419612719844</v>
      </c>
    </row>
    <row r="46" spans="1:15">
      <c r="A46" s="107">
        <v>20</v>
      </c>
      <c r="B46" s="92">
        <v>834</v>
      </c>
      <c r="C46" s="92">
        <v>215</v>
      </c>
      <c r="D46" s="92">
        <v>17</v>
      </c>
      <c r="E46" s="92">
        <v>27</v>
      </c>
      <c r="F46" s="92">
        <v>17</v>
      </c>
      <c r="G46" s="92">
        <v>450</v>
      </c>
      <c r="H46" s="92"/>
      <c r="I46" s="93">
        <v>1560</v>
      </c>
      <c r="J46" s="338">
        <f t="shared" si="15"/>
        <v>5.824835870931695</v>
      </c>
      <c r="K46" s="338">
        <f t="shared" si="16"/>
        <v>3.4795274316232403</v>
      </c>
      <c r="L46" s="338">
        <f t="shared" si="17"/>
        <v>0.62707488011803758</v>
      </c>
      <c r="M46" s="338">
        <f t="shared" si="18"/>
        <v>0.41322314049586778</v>
      </c>
      <c r="N46" s="338">
        <f t="shared" si="19"/>
        <v>1.5877872977016185</v>
      </c>
      <c r="O46" s="338">
        <f t="shared" si="20"/>
        <v>1.5988630307337004</v>
      </c>
    </row>
    <row r="47" spans="1:15">
      <c r="A47" s="107">
        <v>21</v>
      </c>
      <c r="B47" s="92">
        <v>834</v>
      </c>
      <c r="C47" s="92">
        <v>286</v>
      </c>
      <c r="D47" s="92">
        <v>26</v>
      </c>
      <c r="E47" s="92">
        <v>53</v>
      </c>
      <c r="F47" s="92">
        <v>25</v>
      </c>
      <c r="G47" s="92">
        <v>560</v>
      </c>
      <c r="H47" s="92">
        <v>2</v>
      </c>
      <c r="I47" s="93">
        <v>1786</v>
      </c>
      <c r="J47" s="338">
        <f t="shared" si="15"/>
        <v>5.824835870931695</v>
      </c>
      <c r="K47" s="338">
        <f t="shared" si="16"/>
        <v>4.6285806764848685</v>
      </c>
      <c r="L47" s="338">
        <f t="shared" si="17"/>
        <v>0.95905569900405752</v>
      </c>
      <c r="M47" s="338">
        <f t="shared" si="18"/>
        <v>0.81114172023262943</v>
      </c>
      <c r="N47" s="338">
        <f t="shared" si="19"/>
        <v>1.9889840881272949</v>
      </c>
      <c r="O47" s="338">
        <f t="shared" si="20"/>
        <v>1.9896962160241605</v>
      </c>
    </row>
    <row r="48" spans="1:15">
      <c r="A48" s="107">
        <v>22</v>
      </c>
      <c r="B48" s="92">
        <v>877</v>
      </c>
      <c r="C48" s="92">
        <v>329</v>
      </c>
      <c r="D48" s="92">
        <v>50</v>
      </c>
      <c r="E48" s="92">
        <v>84</v>
      </c>
      <c r="F48" s="92">
        <v>23</v>
      </c>
      <c r="G48" s="92">
        <v>698</v>
      </c>
      <c r="H48" s="92">
        <v>1</v>
      </c>
      <c r="I48" s="93">
        <v>2062</v>
      </c>
      <c r="J48" s="338">
        <f t="shared" si="15"/>
        <v>6.1251571448526327</v>
      </c>
      <c r="K48" s="338">
        <f t="shared" si="16"/>
        <v>5.3244861628095164</v>
      </c>
      <c r="L48" s="338">
        <f t="shared" si="17"/>
        <v>1.8443378827001107</v>
      </c>
      <c r="M48" s="338">
        <f t="shared" si="18"/>
        <v>1.2855831037649219</v>
      </c>
      <c r="N48" s="338">
        <f t="shared" si="19"/>
        <v>2.4513803889568884</v>
      </c>
      <c r="O48" s="338">
        <f t="shared" si="20"/>
        <v>2.4800142121158291</v>
      </c>
    </row>
    <row r="49" spans="1:15">
      <c r="A49" s="107">
        <v>23</v>
      </c>
      <c r="B49" s="92">
        <v>964</v>
      </c>
      <c r="C49" s="92">
        <v>320</v>
      </c>
      <c r="D49" s="92">
        <v>89</v>
      </c>
      <c r="E49" s="92">
        <v>117</v>
      </c>
      <c r="F49" s="92">
        <v>36</v>
      </c>
      <c r="G49" s="92">
        <v>848</v>
      </c>
      <c r="H49" s="92"/>
      <c r="I49" s="93">
        <v>2374</v>
      </c>
      <c r="J49" s="338">
        <f t="shared" si="15"/>
        <v>6.7327839083670904</v>
      </c>
      <c r="K49" s="338">
        <f t="shared" si="16"/>
        <v>5.178831526136916</v>
      </c>
      <c r="L49" s="338">
        <f t="shared" si="17"/>
        <v>3.2829214312061969</v>
      </c>
      <c r="M49" s="338">
        <f t="shared" si="18"/>
        <v>1.7906336088154271</v>
      </c>
      <c r="N49" s="338">
        <f t="shared" si="19"/>
        <v>3.0055759553923567</v>
      </c>
      <c r="O49" s="338">
        <f t="shared" si="20"/>
        <v>3.0129685556937287</v>
      </c>
    </row>
    <row r="50" spans="1:15">
      <c r="A50" s="107">
        <v>24</v>
      </c>
      <c r="B50" s="92">
        <v>895</v>
      </c>
      <c r="C50" s="92">
        <v>363</v>
      </c>
      <c r="D50" s="92">
        <v>109</v>
      </c>
      <c r="E50" s="92">
        <v>153</v>
      </c>
      <c r="F50" s="92">
        <v>52</v>
      </c>
      <c r="G50" s="92">
        <v>1023</v>
      </c>
      <c r="H50" s="92">
        <v>5</v>
      </c>
      <c r="I50" s="93">
        <v>2600</v>
      </c>
      <c r="J50" s="338">
        <f t="shared" si="15"/>
        <v>6.2508730269590727</v>
      </c>
      <c r="K50" s="338">
        <f t="shared" si="16"/>
        <v>5.874737012461563</v>
      </c>
      <c r="L50" s="338">
        <f t="shared" si="17"/>
        <v>4.0206565842862414</v>
      </c>
      <c r="M50" s="338">
        <f t="shared" si="18"/>
        <v>2.3415977961432506</v>
      </c>
      <c r="N50" s="338">
        <f t="shared" si="19"/>
        <v>3.6549707602339181</v>
      </c>
      <c r="O50" s="338">
        <f t="shared" si="20"/>
        <v>3.6347486232012791</v>
      </c>
    </row>
    <row r="51" spans="1:15">
      <c r="A51" s="107">
        <v>25</v>
      </c>
      <c r="B51" s="92">
        <v>853</v>
      </c>
      <c r="C51" s="92">
        <v>403</v>
      </c>
      <c r="D51" s="92">
        <v>121</v>
      </c>
      <c r="E51" s="92">
        <v>214</v>
      </c>
      <c r="F51" s="92">
        <v>52</v>
      </c>
      <c r="G51" s="92">
        <v>1052</v>
      </c>
      <c r="H51" s="92">
        <v>3</v>
      </c>
      <c r="I51" s="93">
        <v>2698</v>
      </c>
      <c r="J51" s="338">
        <f t="shared" si="15"/>
        <v>5.9575359687107134</v>
      </c>
      <c r="K51" s="338">
        <f t="shared" si="16"/>
        <v>6.5220909532286777</v>
      </c>
      <c r="L51" s="338">
        <f t="shared" si="17"/>
        <v>4.4632976761342684</v>
      </c>
      <c r="M51" s="338">
        <f t="shared" si="18"/>
        <v>3.2751760024487298</v>
      </c>
      <c r="N51" s="338">
        <f t="shared" si="19"/>
        <v>3.7535699714402284</v>
      </c>
      <c r="O51" s="338">
        <f t="shared" si="20"/>
        <v>3.7377864629596731</v>
      </c>
    </row>
    <row r="52" spans="1:15">
      <c r="A52" s="107">
        <v>26</v>
      </c>
      <c r="B52" s="92">
        <v>845</v>
      </c>
      <c r="C52" s="92">
        <v>354</v>
      </c>
      <c r="D52" s="92">
        <v>179</v>
      </c>
      <c r="E52" s="92">
        <v>261</v>
      </c>
      <c r="F52" s="92">
        <v>65</v>
      </c>
      <c r="G52" s="92">
        <v>1269</v>
      </c>
      <c r="H52" s="92">
        <v>4</v>
      </c>
      <c r="I52" s="93">
        <v>2977</v>
      </c>
      <c r="J52" s="338">
        <f t="shared" si="15"/>
        <v>5.9016622433300743</v>
      </c>
      <c r="K52" s="338">
        <f t="shared" si="16"/>
        <v>5.7290823757889626</v>
      </c>
      <c r="L52" s="338">
        <f t="shared" si="17"/>
        <v>6.6027296200663956</v>
      </c>
      <c r="M52" s="338">
        <f t="shared" si="18"/>
        <v>3.9944903581267219</v>
      </c>
      <c r="N52" s="338">
        <f t="shared" si="19"/>
        <v>4.5355637154902766</v>
      </c>
      <c r="O52" s="338">
        <f t="shared" si="20"/>
        <v>4.5087937466690358</v>
      </c>
    </row>
    <row r="53" spans="1:15">
      <c r="A53" s="107">
        <v>27</v>
      </c>
      <c r="B53" s="92">
        <v>762</v>
      </c>
      <c r="C53" s="92">
        <v>339</v>
      </c>
      <c r="D53" s="92">
        <v>239</v>
      </c>
      <c r="E53" s="92">
        <v>341</v>
      </c>
      <c r="F53" s="92">
        <v>69</v>
      </c>
      <c r="G53" s="92">
        <v>1390</v>
      </c>
      <c r="H53" s="92">
        <v>2</v>
      </c>
      <c r="I53" s="93">
        <v>3142</v>
      </c>
      <c r="J53" s="338">
        <f t="shared" si="15"/>
        <v>5.3219723425059362</v>
      </c>
      <c r="K53" s="338">
        <f t="shared" si="16"/>
        <v>5.486324648001295</v>
      </c>
      <c r="L53" s="338">
        <f t="shared" si="17"/>
        <v>8.815935079306529</v>
      </c>
      <c r="M53" s="338">
        <f t="shared" si="18"/>
        <v>5.2188552188552189</v>
      </c>
      <c r="N53" s="338">
        <f t="shared" si="19"/>
        <v>4.9605603155174762</v>
      </c>
      <c r="O53" s="338">
        <f t="shared" si="20"/>
        <v>4.9387102504885414</v>
      </c>
    </row>
    <row r="54" spans="1:15">
      <c r="A54" s="107">
        <v>28</v>
      </c>
      <c r="B54" s="92">
        <v>683</v>
      </c>
      <c r="C54" s="92">
        <v>350</v>
      </c>
      <c r="D54" s="92">
        <v>245</v>
      </c>
      <c r="E54" s="92">
        <v>437</v>
      </c>
      <c r="F54" s="92">
        <v>70</v>
      </c>
      <c r="G54" s="92">
        <v>1665</v>
      </c>
      <c r="H54" s="92">
        <v>3</v>
      </c>
      <c r="I54" s="93">
        <v>3453</v>
      </c>
      <c r="J54" s="338">
        <f t="shared" si="15"/>
        <v>4.7702193043721186</v>
      </c>
      <c r="K54" s="338">
        <f t="shared" si="16"/>
        <v>5.6643469817122512</v>
      </c>
      <c r="L54" s="338">
        <f t="shared" si="17"/>
        <v>9.0372556252305412</v>
      </c>
      <c r="M54" s="338">
        <f t="shared" si="18"/>
        <v>6.6880930517294157</v>
      </c>
      <c r="N54" s="338">
        <f t="shared" si="19"/>
        <v>5.8989528083775324</v>
      </c>
      <c r="O54" s="338">
        <f t="shared" si="20"/>
        <v>5.9157932137146911</v>
      </c>
    </row>
    <row r="55" spans="1:15">
      <c r="A55" s="107">
        <v>29</v>
      </c>
      <c r="B55" s="92">
        <v>665</v>
      </c>
      <c r="C55" s="92">
        <v>308</v>
      </c>
      <c r="D55" s="92">
        <v>276</v>
      </c>
      <c r="E55" s="92">
        <v>503</v>
      </c>
      <c r="F55" s="92">
        <v>92</v>
      </c>
      <c r="G55" s="92">
        <v>1699</v>
      </c>
      <c r="H55" s="92">
        <v>1</v>
      </c>
      <c r="I55" s="93">
        <v>3544</v>
      </c>
      <c r="J55" s="338">
        <f t="shared" si="15"/>
        <v>4.6445034222656796</v>
      </c>
      <c r="K55" s="338">
        <f t="shared" si="16"/>
        <v>4.9846253439067807</v>
      </c>
      <c r="L55" s="338">
        <f t="shared" si="17"/>
        <v>10.18074511250461</v>
      </c>
      <c r="M55" s="338">
        <f t="shared" si="18"/>
        <v>7.6981940618304252</v>
      </c>
      <c r="N55" s="338">
        <f t="shared" si="19"/>
        <v>6.0893512851897178</v>
      </c>
      <c r="O55" s="338">
        <f t="shared" si="20"/>
        <v>6.0365961982590157</v>
      </c>
    </row>
    <row r="56" spans="1:15">
      <c r="A56" s="107">
        <v>30</v>
      </c>
      <c r="B56" s="92">
        <v>534</v>
      </c>
      <c r="C56" s="92">
        <v>305</v>
      </c>
      <c r="D56" s="92">
        <v>261</v>
      </c>
      <c r="E56" s="92">
        <v>586</v>
      </c>
      <c r="F56" s="92">
        <v>81</v>
      </c>
      <c r="G56" s="92">
        <v>1785</v>
      </c>
      <c r="H56" s="92">
        <v>3</v>
      </c>
      <c r="I56" s="93">
        <v>3555</v>
      </c>
      <c r="J56" s="338">
        <f t="shared" si="15"/>
        <v>3.7295711691577034</v>
      </c>
      <c r="K56" s="338">
        <f t="shared" si="16"/>
        <v>4.9360737983492475</v>
      </c>
      <c r="L56" s="338">
        <f t="shared" si="17"/>
        <v>9.6274437476945778</v>
      </c>
      <c r="M56" s="338">
        <f t="shared" si="18"/>
        <v>8.9684726048362418</v>
      </c>
      <c r="N56" s="338">
        <f t="shared" si="19"/>
        <v>6.3443492452060379</v>
      </c>
      <c r="O56" s="338">
        <f t="shared" si="20"/>
        <v>6.3421566885770124</v>
      </c>
    </row>
    <row r="57" spans="1:15">
      <c r="A57" s="107">
        <v>31</v>
      </c>
      <c r="B57" s="92">
        <v>543</v>
      </c>
      <c r="C57" s="92">
        <v>313</v>
      </c>
      <c r="D57" s="92">
        <v>195</v>
      </c>
      <c r="E57" s="92">
        <v>717</v>
      </c>
      <c r="F57" s="92">
        <v>91</v>
      </c>
      <c r="G57" s="92">
        <v>1992</v>
      </c>
      <c r="H57" s="92"/>
      <c r="I57" s="93">
        <v>3851</v>
      </c>
      <c r="J57" s="338">
        <f t="shared" si="15"/>
        <v>3.7924291102109238</v>
      </c>
      <c r="K57" s="338">
        <f t="shared" si="16"/>
        <v>5.0655445865026705</v>
      </c>
      <c r="L57" s="338">
        <f t="shared" si="17"/>
        <v>7.1929177425304314</v>
      </c>
      <c r="M57" s="338">
        <f t="shared" si="18"/>
        <v>10.973370064279155</v>
      </c>
      <c r="N57" s="338">
        <f t="shared" si="19"/>
        <v>7.0821433428532572</v>
      </c>
      <c r="O57" s="338">
        <f t="shared" si="20"/>
        <v>7.0776336827145139</v>
      </c>
    </row>
    <row r="58" spans="1:15">
      <c r="A58" s="107">
        <v>32</v>
      </c>
      <c r="B58" s="92">
        <v>487</v>
      </c>
      <c r="C58" s="92">
        <v>296</v>
      </c>
      <c r="D58" s="92">
        <v>189</v>
      </c>
      <c r="E58" s="92">
        <v>679</v>
      </c>
      <c r="F58" s="92">
        <v>111</v>
      </c>
      <c r="G58" s="92">
        <v>2007</v>
      </c>
      <c r="H58" s="92">
        <v>2</v>
      </c>
      <c r="I58" s="93">
        <v>3771</v>
      </c>
      <c r="J58" s="338">
        <f t="shared" si="15"/>
        <v>3.4013130325464451</v>
      </c>
      <c r="K58" s="338">
        <f t="shared" si="16"/>
        <v>4.7904191616766472</v>
      </c>
      <c r="L58" s="338">
        <f t="shared" si="17"/>
        <v>6.9715971966064192</v>
      </c>
      <c r="M58" s="338">
        <f t="shared" si="18"/>
        <v>10.39179675543312</v>
      </c>
      <c r="N58" s="338">
        <f t="shared" si="19"/>
        <v>7.2011423908608734</v>
      </c>
      <c r="O58" s="338">
        <f t="shared" si="20"/>
        <v>7.1309291170723039</v>
      </c>
    </row>
    <row r="59" spans="1:15">
      <c r="A59" s="107">
        <v>33</v>
      </c>
      <c r="B59" s="92">
        <v>509</v>
      </c>
      <c r="C59" s="92">
        <v>273</v>
      </c>
      <c r="D59" s="92">
        <v>172</v>
      </c>
      <c r="E59" s="92">
        <v>476</v>
      </c>
      <c r="F59" s="92">
        <v>74</v>
      </c>
      <c r="G59" s="92">
        <v>1898</v>
      </c>
      <c r="H59" s="92"/>
      <c r="I59" s="93">
        <v>3402</v>
      </c>
      <c r="J59" s="338">
        <f t="shared" si="15"/>
        <v>3.5549657773432046</v>
      </c>
      <c r="K59" s="338">
        <f t="shared" si="16"/>
        <v>4.4181906457355558</v>
      </c>
      <c r="L59" s="338">
        <f t="shared" si="17"/>
        <v>6.3445223164883808</v>
      </c>
      <c r="M59" s="338">
        <f t="shared" si="18"/>
        <v>7.2849709213345575</v>
      </c>
      <c r="N59" s="338">
        <f t="shared" si="19"/>
        <v>6.7047463620291046</v>
      </c>
      <c r="O59" s="338">
        <f t="shared" si="20"/>
        <v>6.7436489607390309</v>
      </c>
    </row>
    <row r="60" spans="1:15">
      <c r="A60" s="107">
        <v>34</v>
      </c>
      <c r="B60" s="92">
        <v>431</v>
      </c>
      <c r="C60" s="92">
        <v>232</v>
      </c>
      <c r="D60" s="92">
        <v>144</v>
      </c>
      <c r="E60" s="92">
        <v>452</v>
      </c>
      <c r="F60" s="92">
        <v>73</v>
      </c>
      <c r="G60" s="92">
        <v>1799</v>
      </c>
      <c r="H60" s="92">
        <v>1</v>
      </c>
      <c r="I60" s="93">
        <v>3132</v>
      </c>
      <c r="J60" s="338">
        <f t="shared" si="15"/>
        <v>3.0101969548819665</v>
      </c>
      <c r="K60" s="338">
        <f t="shared" si="16"/>
        <v>3.7546528564492636</v>
      </c>
      <c r="L60" s="338">
        <f t="shared" si="17"/>
        <v>5.311693102176319</v>
      </c>
      <c r="M60" s="338">
        <f t="shared" si="18"/>
        <v>6.9176614631160076</v>
      </c>
      <c r="N60" s="338">
        <f t="shared" si="19"/>
        <v>6.3647490820073438</v>
      </c>
      <c r="O60" s="338">
        <f t="shared" si="20"/>
        <v>6.3918990939776155</v>
      </c>
    </row>
    <row r="61" spans="1:15">
      <c r="A61" s="107">
        <v>35</v>
      </c>
      <c r="B61" s="92">
        <v>386</v>
      </c>
      <c r="C61" s="92">
        <v>216</v>
      </c>
      <c r="D61" s="92">
        <v>120</v>
      </c>
      <c r="E61" s="92">
        <v>359</v>
      </c>
      <c r="F61" s="92">
        <v>69</v>
      </c>
      <c r="G61" s="92">
        <v>1552</v>
      </c>
      <c r="H61" s="92">
        <v>3</v>
      </c>
      <c r="I61" s="93">
        <v>2705</v>
      </c>
      <c r="J61" s="338">
        <f t="shared" si="15"/>
        <v>2.695907249615868</v>
      </c>
      <c r="K61" s="338">
        <f t="shared" si="16"/>
        <v>3.4957112801424177</v>
      </c>
      <c r="L61" s="338">
        <f t="shared" si="17"/>
        <v>4.4264109184802658</v>
      </c>
      <c r="M61" s="338">
        <f t="shared" si="18"/>
        <v>5.4943373125191304</v>
      </c>
      <c r="N61" s="338">
        <f t="shared" si="19"/>
        <v>5.5113559091527264</v>
      </c>
      <c r="O61" s="338">
        <f t="shared" si="20"/>
        <v>5.5143009415526736</v>
      </c>
    </row>
    <row r="62" spans="1:15">
      <c r="A62" s="107">
        <v>36</v>
      </c>
      <c r="B62" s="92">
        <v>301</v>
      </c>
      <c r="C62" s="92">
        <v>191</v>
      </c>
      <c r="D62" s="92">
        <v>85</v>
      </c>
      <c r="E62" s="92">
        <v>275</v>
      </c>
      <c r="F62" s="92">
        <v>62</v>
      </c>
      <c r="G62" s="92">
        <v>1366</v>
      </c>
      <c r="H62" s="92">
        <v>2</v>
      </c>
      <c r="I62" s="93">
        <v>2282</v>
      </c>
      <c r="J62" s="338">
        <f t="shared" si="15"/>
        <v>2.1022489174465706</v>
      </c>
      <c r="K62" s="338">
        <f t="shared" si="16"/>
        <v>3.091115067162971</v>
      </c>
      <c r="L62" s="338">
        <f t="shared" si="17"/>
        <v>3.1353744005901878</v>
      </c>
      <c r="M62" s="338">
        <f t="shared" si="18"/>
        <v>4.2087542087542094</v>
      </c>
      <c r="N62" s="338">
        <f t="shared" si="19"/>
        <v>4.8551611587107306</v>
      </c>
      <c r="O62" s="338">
        <f t="shared" si="20"/>
        <v>4.853437555516078</v>
      </c>
    </row>
    <row r="63" spans="1:15">
      <c r="A63" s="107">
        <v>37</v>
      </c>
      <c r="B63" s="92">
        <v>285</v>
      </c>
      <c r="C63" s="92">
        <v>162</v>
      </c>
      <c r="D63" s="92">
        <v>56</v>
      </c>
      <c r="E63" s="92">
        <v>197</v>
      </c>
      <c r="F63" s="92">
        <v>53</v>
      </c>
      <c r="G63" s="92">
        <v>1197</v>
      </c>
      <c r="H63" s="92"/>
      <c r="I63" s="93">
        <v>1950</v>
      </c>
      <c r="J63" s="338">
        <f t="shared" si="15"/>
        <v>1.9905014666852912</v>
      </c>
      <c r="K63" s="338">
        <f t="shared" si="16"/>
        <v>2.6217834601068137</v>
      </c>
      <c r="L63" s="338">
        <f t="shared" si="17"/>
        <v>2.0656584286241237</v>
      </c>
      <c r="M63" s="338">
        <f t="shared" si="18"/>
        <v>3.014998469543924</v>
      </c>
      <c r="N63" s="338">
        <f t="shared" si="19"/>
        <v>4.2499660002719981</v>
      </c>
      <c r="O63" s="338">
        <f t="shared" si="20"/>
        <v>4.2529756617516439</v>
      </c>
    </row>
    <row r="64" spans="1:15">
      <c r="A64" s="107">
        <v>38</v>
      </c>
      <c r="B64" s="92">
        <v>229</v>
      </c>
      <c r="C64" s="92">
        <v>128</v>
      </c>
      <c r="D64" s="92">
        <v>54</v>
      </c>
      <c r="E64" s="92">
        <v>182</v>
      </c>
      <c r="F64" s="92">
        <v>41</v>
      </c>
      <c r="G64" s="92">
        <v>931</v>
      </c>
      <c r="H64" s="92"/>
      <c r="I64" s="93">
        <v>1565</v>
      </c>
      <c r="J64" s="338">
        <f t="shared" si="15"/>
        <v>1.5993853890208127</v>
      </c>
      <c r="K64" s="338">
        <f t="shared" si="16"/>
        <v>2.0715326104547662</v>
      </c>
      <c r="L64" s="338">
        <f t="shared" si="17"/>
        <v>1.9918849133161196</v>
      </c>
      <c r="M64" s="338">
        <f t="shared" si="18"/>
        <v>2.7854300581573308</v>
      </c>
      <c r="N64" s="338">
        <f t="shared" si="19"/>
        <v>3.3047735618115053</v>
      </c>
      <c r="O64" s="338">
        <f t="shared" si="20"/>
        <v>3.3078699591401666</v>
      </c>
    </row>
    <row r="65" spans="1:15">
      <c r="A65" s="107">
        <v>39</v>
      </c>
      <c r="B65" s="92">
        <v>186</v>
      </c>
      <c r="C65" s="92">
        <v>101</v>
      </c>
      <c r="D65" s="92">
        <v>33</v>
      </c>
      <c r="E65" s="92">
        <v>121</v>
      </c>
      <c r="F65" s="92">
        <v>34</v>
      </c>
      <c r="G65" s="92">
        <v>771</v>
      </c>
      <c r="H65" s="92">
        <v>2</v>
      </c>
      <c r="I65" s="93">
        <v>1248</v>
      </c>
      <c r="J65" s="338">
        <f t="shared" si="15"/>
        <v>1.2990641150998743</v>
      </c>
      <c r="K65" s="338">
        <f t="shared" si="16"/>
        <v>1.6345687004369638</v>
      </c>
      <c r="L65" s="338">
        <f t="shared" si="17"/>
        <v>1.217263002582073</v>
      </c>
      <c r="M65" s="338">
        <f t="shared" si="18"/>
        <v>1.8518518518518516</v>
      </c>
      <c r="N65" s="338">
        <f t="shared" si="19"/>
        <v>2.7369781041751668</v>
      </c>
      <c r="O65" s="338">
        <f t="shared" si="20"/>
        <v>2.7393853259904071</v>
      </c>
    </row>
    <row r="66" spans="1:15">
      <c r="A66" s="107">
        <v>40</v>
      </c>
      <c r="B66" s="92">
        <v>137</v>
      </c>
      <c r="C66" s="92">
        <v>107</v>
      </c>
      <c r="D66" s="92">
        <v>17</v>
      </c>
      <c r="E66" s="92">
        <v>92</v>
      </c>
      <c r="F66" s="92">
        <v>22</v>
      </c>
      <c r="G66" s="92">
        <v>553</v>
      </c>
      <c r="H66" s="92"/>
      <c r="I66" s="93">
        <v>928</v>
      </c>
      <c r="J66" s="338">
        <f t="shared" si="15"/>
        <v>0.95683754714345581</v>
      </c>
      <c r="K66" s="338">
        <f t="shared" si="16"/>
        <v>1.7316717915520312</v>
      </c>
      <c r="L66" s="338">
        <f t="shared" si="17"/>
        <v>0.62707488011803758</v>
      </c>
      <c r="M66" s="338">
        <f t="shared" si="18"/>
        <v>1.4080195898377716</v>
      </c>
      <c r="N66" s="338">
        <f t="shared" si="19"/>
        <v>1.9549843601251189</v>
      </c>
      <c r="O66" s="338">
        <f t="shared" si="20"/>
        <v>1.9648250133238585</v>
      </c>
    </row>
    <row r="67" spans="1:15">
      <c r="A67" s="107">
        <v>41</v>
      </c>
      <c r="B67" s="92">
        <v>117</v>
      </c>
      <c r="C67" s="92">
        <v>61</v>
      </c>
      <c r="D67" s="92">
        <v>8</v>
      </c>
      <c r="E67" s="92">
        <v>71</v>
      </c>
      <c r="F67" s="92">
        <v>12</v>
      </c>
      <c r="G67" s="92">
        <v>371</v>
      </c>
      <c r="H67" s="92"/>
      <c r="I67" s="93">
        <v>640</v>
      </c>
      <c r="J67" s="338">
        <f t="shared" si="15"/>
        <v>0.81715323369185644</v>
      </c>
      <c r="K67" s="338">
        <f t="shared" si="16"/>
        <v>0.98721475966984962</v>
      </c>
      <c r="L67" s="338">
        <f t="shared" si="17"/>
        <v>0.2950940612320177</v>
      </c>
      <c r="M67" s="338">
        <f t="shared" si="18"/>
        <v>1.0866238138965412</v>
      </c>
      <c r="N67" s="338">
        <f t="shared" si="19"/>
        <v>1.30218958248334</v>
      </c>
      <c r="O67" s="338">
        <f t="shared" si="20"/>
        <v>1.3181737431160063</v>
      </c>
    </row>
    <row r="68" spans="1:15">
      <c r="A68" s="107">
        <v>42</v>
      </c>
      <c r="B68" s="92">
        <v>78</v>
      </c>
      <c r="C68" s="92">
        <v>43</v>
      </c>
      <c r="D68" s="92">
        <v>6</v>
      </c>
      <c r="E68" s="92">
        <v>41</v>
      </c>
      <c r="F68" s="92">
        <v>6</v>
      </c>
      <c r="G68" s="92">
        <v>235</v>
      </c>
      <c r="H68" s="92">
        <v>2</v>
      </c>
      <c r="I68" s="93">
        <v>411</v>
      </c>
      <c r="J68" s="338">
        <f t="shared" si="15"/>
        <v>0.5447688224612377</v>
      </c>
      <c r="K68" s="338">
        <f t="shared" si="16"/>
        <v>0.69590548632464799</v>
      </c>
      <c r="L68" s="338">
        <f t="shared" si="17"/>
        <v>0.22132054592401326</v>
      </c>
      <c r="M68" s="338">
        <f t="shared" si="18"/>
        <v>0.62748699112335471</v>
      </c>
      <c r="N68" s="338">
        <f t="shared" si="19"/>
        <v>0.81939344485244114</v>
      </c>
      <c r="O68" s="338">
        <f t="shared" si="20"/>
        <v>0.83496180493871019</v>
      </c>
    </row>
    <row r="69" spans="1:15">
      <c r="A69" s="107">
        <v>43</v>
      </c>
      <c r="B69" s="92">
        <v>43</v>
      </c>
      <c r="C69" s="92">
        <v>33</v>
      </c>
      <c r="D69" s="92">
        <v>4</v>
      </c>
      <c r="E69" s="92">
        <v>32</v>
      </c>
      <c r="F69" s="92">
        <v>3</v>
      </c>
      <c r="G69" s="92">
        <v>155</v>
      </c>
      <c r="H69" s="92"/>
      <c r="I69" s="93">
        <v>270</v>
      </c>
      <c r="J69" s="338">
        <f t="shared" si="15"/>
        <v>0.30032127392093866</v>
      </c>
      <c r="K69" s="338">
        <f t="shared" si="16"/>
        <v>0.53406700113286942</v>
      </c>
      <c r="L69" s="338">
        <f t="shared" si="17"/>
        <v>0.14754703061600885</v>
      </c>
      <c r="M69" s="338">
        <f t="shared" si="18"/>
        <v>0.48974594429139884</v>
      </c>
      <c r="N69" s="338">
        <f t="shared" si="19"/>
        <v>0.53719570243438053</v>
      </c>
      <c r="O69" s="338">
        <f t="shared" si="20"/>
        <v>0.55071948836383011</v>
      </c>
    </row>
    <row r="70" spans="1:15">
      <c r="A70" s="107">
        <v>44</v>
      </c>
      <c r="B70" s="92">
        <v>23</v>
      </c>
      <c r="C70" s="92">
        <v>15</v>
      </c>
      <c r="D70" s="92">
        <v>3</v>
      </c>
      <c r="E70" s="92">
        <v>12</v>
      </c>
      <c r="F70" s="92">
        <v>4</v>
      </c>
      <c r="G70" s="92">
        <v>61</v>
      </c>
      <c r="H70" s="92"/>
      <c r="I70" s="93">
        <v>118</v>
      </c>
      <c r="J70" s="338">
        <f t="shared" si="15"/>
        <v>0.16063696046933928</v>
      </c>
      <c r="K70" s="338">
        <f t="shared" si="16"/>
        <v>0.24275772778766788</v>
      </c>
      <c r="L70" s="338">
        <f t="shared" si="17"/>
        <v>0.11066027296200663</v>
      </c>
      <c r="M70" s="338">
        <f t="shared" si="18"/>
        <v>0.18365472910927455</v>
      </c>
      <c r="N70" s="338">
        <f t="shared" si="19"/>
        <v>0.2209982320141439</v>
      </c>
      <c r="O70" s="338">
        <f t="shared" si="20"/>
        <v>0.21673476638834607</v>
      </c>
    </row>
    <row r="71" spans="1:15">
      <c r="A71" s="107" t="s">
        <v>236</v>
      </c>
      <c r="B71" s="92">
        <v>32</v>
      </c>
      <c r="C71" s="92">
        <v>10</v>
      </c>
      <c r="D71" s="92">
        <v>4</v>
      </c>
      <c r="E71" s="92">
        <v>16</v>
      </c>
      <c r="F71" s="92">
        <v>3</v>
      </c>
      <c r="G71" s="92">
        <v>81</v>
      </c>
      <c r="H71" s="92">
        <v>3</v>
      </c>
      <c r="I71" s="93">
        <v>149</v>
      </c>
      <c r="J71" s="338">
        <f t="shared" si="15"/>
        <v>0.22349490152255902</v>
      </c>
      <c r="K71" s="338">
        <f t="shared" si="16"/>
        <v>0.16183848519177862</v>
      </c>
      <c r="L71" s="338">
        <f t="shared" si="17"/>
        <v>0.14754703061600885</v>
      </c>
      <c r="M71" s="338">
        <f t="shared" si="18"/>
        <v>0.24487297214569942</v>
      </c>
      <c r="N71" s="338">
        <f t="shared" si="19"/>
        <v>0.28559771521827826</v>
      </c>
      <c r="O71" s="338">
        <f t="shared" si="20"/>
        <v>0.28779534553206609</v>
      </c>
    </row>
    <row r="72" spans="1:15">
      <c r="A72" s="157" t="s">
        <v>41</v>
      </c>
      <c r="B72" s="157">
        <f t="shared" ref="B72:O72" si="21">SUM(B40:B71)</f>
        <v>14318</v>
      </c>
      <c r="C72" s="157">
        <f t="shared" si="21"/>
        <v>6179</v>
      </c>
      <c r="D72" s="157">
        <f t="shared" si="21"/>
        <v>2711</v>
      </c>
      <c r="E72" s="157">
        <f t="shared" si="21"/>
        <v>6534</v>
      </c>
      <c r="F72" s="157">
        <f t="shared" si="21"/>
        <v>1267</v>
      </c>
      <c r="G72" s="157">
        <f t="shared" si="21"/>
        <v>28145</v>
      </c>
      <c r="H72" s="157">
        <f t="shared" si="21"/>
        <v>39</v>
      </c>
      <c r="I72" s="156">
        <f t="shared" si="21"/>
        <v>59193</v>
      </c>
      <c r="J72" s="187">
        <f t="shared" si="21"/>
        <v>99.999999999999986</v>
      </c>
      <c r="K72" s="187">
        <f t="shared" si="21"/>
        <v>99.999999999999986</v>
      </c>
      <c r="L72" s="187">
        <f t="shared" si="21"/>
        <v>100.00000000000003</v>
      </c>
      <c r="M72" s="187">
        <f t="shared" si="21"/>
        <v>100.00000000000001</v>
      </c>
      <c r="N72" s="187">
        <f t="shared" si="21"/>
        <v>99.999999999999972</v>
      </c>
      <c r="O72" s="187">
        <f t="shared" si="21"/>
        <v>100</v>
      </c>
    </row>
    <row r="73" spans="1:15">
      <c r="A73" s="184" t="s">
        <v>50</v>
      </c>
      <c r="B73" s="184">
        <v>26</v>
      </c>
      <c r="C73" s="184">
        <v>28</v>
      </c>
      <c r="D73" s="184">
        <v>29</v>
      </c>
      <c r="E73" s="184">
        <v>31</v>
      </c>
      <c r="F73" s="184">
        <v>31</v>
      </c>
      <c r="G73" s="184">
        <v>31</v>
      </c>
      <c r="H73" s="185" t="s">
        <v>81</v>
      </c>
      <c r="I73" s="186">
        <v>30</v>
      </c>
      <c r="J73" s="185" t="s">
        <v>81</v>
      </c>
      <c r="K73" s="185" t="s">
        <v>81</v>
      </c>
      <c r="L73" s="185" t="s">
        <v>81</v>
      </c>
      <c r="M73" s="185"/>
      <c r="N73" s="185" t="s">
        <v>81</v>
      </c>
      <c r="O73" s="185" t="s">
        <v>81</v>
      </c>
    </row>
  </sheetData>
  <mergeCells count="8">
    <mergeCell ref="B38:I38"/>
    <mergeCell ref="A38:A39"/>
    <mergeCell ref="B6:I6"/>
    <mergeCell ref="J6:O6"/>
    <mergeCell ref="G21:K21"/>
    <mergeCell ref="J38:O38"/>
    <mergeCell ref="A6:A7"/>
    <mergeCell ref="A21:A22"/>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66" fitToHeight="0" orientation="landscape" r:id="rId1"/>
  <headerFooter>
    <oddFooter>&amp;L&amp;8&amp;K01+021Report on Maternity, 2014: accompanying tables&amp;R&amp;8&amp;K01+021Page &amp;P of &amp;N</oddFooter>
  </headerFooter>
  <rowBreaks count="1" manualBreakCount="1">
    <brk id="35"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zoomScaleNormal="100" workbookViewId="0">
      <pane ySplit="3" topLeftCell="A4" activePane="bottomLeft" state="frozen"/>
      <selection activeCell="B31" sqref="B31"/>
      <selection pane="bottomLeft" activeCell="A3" sqref="A3"/>
    </sheetView>
  </sheetViews>
  <sheetFormatPr defaultRowHeight="12"/>
  <cols>
    <col min="1" max="1" width="16.28515625" style="73" customWidth="1"/>
    <col min="2" max="13" width="10.140625" style="73" customWidth="1"/>
    <col min="14" max="16384" width="9.140625" style="73"/>
  </cols>
  <sheetData>
    <row r="1" spans="1:15">
      <c r="A1" s="306" t="s">
        <v>24</v>
      </c>
      <c r="B1" s="150"/>
      <c r="C1" s="306" t="s">
        <v>34</v>
      </c>
      <c r="D1" s="150"/>
      <c r="E1" s="150"/>
    </row>
    <row r="2" spans="1:15" ht="10.5" customHeight="1"/>
    <row r="3" spans="1:15" ht="19.5">
      <c r="A3" s="20" t="s">
        <v>119</v>
      </c>
    </row>
    <row r="5" spans="1:15" s="40" customFormat="1" ht="15" customHeight="1">
      <c r="A5" s="91" t="str">
        <f>Contents!B13</f>
        <v>Table 6: Number and percentage of women giving birth, by neighbourhood deprivation quintile, 2005–2014</v>
      </c>
    </row>
    <row r="6" spans="1:15">
      <c r="A6" s="466" t="s">
        <v>37</v>
      </c>
      <c r="B6" s="454" t="s">
        <v>25</v>
      </c>
      <c r="C6" s="454"/>
      <c r="D6" s="454"/>
      <c r="E6" s="454"/>
      <c r="F6" s="454"/>
      <c r="G6" s="454"/>
      <c r="H6" s="455"/>
      <c r="I6" s="454" t="s">
        <v>280</v>
      </c>
      <c r="J6" s="454"/>
      <c r="K6" s="454"/>
      <c r="L6" s="454"/>
      <c r="M6" s="454"/>
      <c r="N6" s="70"/>
      <c r="O6" s="71"/>
    </row>
    <row r="7" spans="1:15">
      <c r="A7" s="459"/>
      <c r="B7" s="137" t="s">
        <v>321</v>
      </c>
      <c r="C7" s="137">
        <v>2</v>
      </c>
      <c r="D7" s="137">
        <v>3</v>
      </c>
      <c r="E7" s="137">
        <v>4</v>
      </c>
      <c r="F7" s="137" t="s">
        <v>320</v>
      </c>
      <c r="G7" s="137" t="s">
        <v>48</v>
      </c>
      <c r="H7" s="173" t="s">
        <v>41</v>
      </c>
      <c r="I7" s="137" t="str">
        <f>B7</f>
        <v>1 (least)</v>
      </c>
      <c r="J7" s="137">
        <f t="shared" ref="J7:M7" si="0">C7</f>
        <v>2</v>
      </c>
      <c r="K7" s="137">
        <f t="shared" si="0"/>
        <v>3</v>
      </c>
      <c r="L7" s="137">
        <f t="shared" si="0"/>
        <v>4</v>
      </c>
      <c r="M7" s="137" t="str">
        <f t="shared" si="0"/>
        <v>5 (most)</v>
      </c>
      <c r="N7" s="70"/>
      <c r="O7" s="152"/>
    </row>
    <row r="8" spans="1:15">
      <c r="A8" s="162">
        <f>Extra!K3</f>
        <v>2005</v>
      </c>
      <c r="B8" s="160">
        <v>8329</v>
      </c>
      <c r="C8" s="160">
        <v>8786</v>
      </c>
      <c r="D8" s="160">
        <v>10328</v>
      </c>
      <c r="E8" s="160">
        <v>13592</v>
      </c>
      <c r="F8" s="160">
        <v>17169</v>
      </c>
      <c r="G8" s="160">
        <v>554</v>
      </c>
      <c r="H8" s="179">
        <v>58758</v>
      </c>
      <c r="I8" s="95">
        <f>B8/($H8-$G8)*100</f>
        <v>14.31001305752182</v>
      </c>
      <c r="J8" s="95">
        <f t="shared" ref="J8:M8" si="1">C8/($H8-$G8)*100</f>
        <v>15.095182461686482</v>
      </c>
      <c r="K8" s="95">
        <f t="shared" si="1"/>
        <v>17.744484915126108</v>
      </c>
      <c r="L8" s="95">
        <f t="shared" si="1"/>
        <v>23.352346917737613</v>
      </c>
      <c r="M8" s="95">
        <f t="shared" si="1"/>
        <v>29.497972647927977</v>
      </c>
      <c r="N8" s="70"/>
      <c r="O8" s="152"/>
    </row>
    <row r="9" spans="1:15">
      <c r="A9" s="162">
        <f>Extra!K4</f>
        <v>2006</v>
      </c>
      <c r="B9" s="160">
        <v>8579</v>
      </c>
      <c r="C9" s="160">
        <v>8934</v>
      </c>
      <c r="D9" s="160">
        <v>10721</v>
      </c>
      <c r="E9" s="160">
        <v>14046</v>
      </c>
      <c r="F9" s="160">
        <v>17704</v>
      </c>
      <c r="G9" s="160">
        <v>557</v>
      </c>
      <c r="H9" s="179">
        <v>60541</v>
      </c>
      <c r="I9" s="95">
        <f t="shared" ref="I9:I17" si="2">B9/($H9-$G9)*100</f>
        <v>14.302147239263805</v>
      </c>
      <c r="J9" s="95">
        <f t="shared" ref="J9:J17" si="3">C9/($H9-$G9)*100</f>
        <v>14.893971725793545</v>
      </c>
      <c r="K9" s="95">
        <f t="shared" ref="K9:K17" si="4">D9/($H9-$G9)*100</f>
        <v>17.873099493198186</v>
      </c>
      <c r="L9" s="95">
        <f t="shared" ref="L9:L17" si="5">E9/($H9-$G9)*100</f>
        <v>23.416244331821819</v>
      </c>
      <c r="M9" s="95">
        <f t="shared" ref="M9:M17" si="6">F9/($H9-$G9)*100</f>
        <v>29.514537209922647</v>
      </c>
      <c r="N9" s="70"/>
      <c r="O9" s="152"/>
    </row>
    <row r="10" spans="1:15">
      <c r="A10" s="162">
        <f>Extra!K5</f>
        <v>2007</v>
      </c>
      <c r="B10" s="160">
        <v>8930</v>
      </c>
      <c r="C10" s="160">
        <v>9413</v>
      </c>
      <c r="D10" s="160">
        <v>11231</v>
      </c>
      <c r="E10" s="160">
        <v>15397</v>
      </c>
      <c r="F10" s="160">
        <v>18556</v>
      </c>
      <c r="G10" s="160">
        <v>637</v>
      </c>
      <c r="H10" s="179">
        <v>64164</v>
      </c>
      <c r="I10" s="95">
        <f t="shared" si="2"/>
        <v>14.057015127426133</v>
      </c>
      <c r="J10" s="95">
        <f t="shared" si="3"/>
        <v>14.817321768696775</v>
      </c>
      <c r="K10" s="95">
        <f t="shared" si="4"/>
        <v>17.679097076833472</v>
      </c>
      <c r="L10" s="95">
        <f t="shared" si="5"/>
        <v>24.236938624521855</v>
      </c>
      <c r="M10" s="95">
        <f t="shared" si="6"/>
        <v>29.209627402521765</v>
      </c>
      <c r="N10" s="70"/>
      <c r="O10" s="152"/>
    </row>
    <row r="11" spans="1:15">
      <c r="A11" s="162">
        <f>Extra!K6</f>
        <v>2008</v>
      </c>
      <c r="B11" s="160">
        <v>8630</v>
      </c>
      <c r="C11" s="160">
        <v>9416</v>
      </c>
      <c r="D11" s="160">
        <v>11842</v>
      </c>
      <c r="E11" s="160">
        <v>15162</v>
      </c>
      <c r="F11" s="160">
        <v>18853</v>
      </c>
      <c r="G11" s="160">
        <v>720</v>
      </c>
      <c r="H11" s="179">
        <v>64623</v>
      </c>
      <c r="I11" s="95">
        <f t="shared" si="2"/>
        <v>13.504843278093359</v>
      </c>
      <c r="J11" s="95">
        <f t="shared" si="3"/>
        <v>14.734832480478225</v>
      </c>
      <c r="K11" s="95">
        <f t="shared" si="4"/>
        <v>18.531211367228455</v>
      </c>
      <c r="L11" s="95">
        <f t="shared" si="5"/>
        <v>23.726585606309563</v>
      </c>
      <c r="M11" s="95">
        <f t="shared" si="6"/>
        <v>29.502527267890393</v>
      </c>
      <c r="N11" s="70"/>
      <c r="O11" s="152"/>
    </row>
    <row r="12" spans="1:15">
      <c r="A12" s="162">
        <f>Extra!K7</f>
        <v>2009</v>
      </c>
      <c r="B12" s="160">
        <v>8953</v>
      </c>
      <c r="C12" s="160">
        <v>9384</v>
      </c>
      <c r="D12" s="160">
        <v>11935</v>
      </c>
      <c r="E12" s="160">
        <v>14975</v>
      </c>
      <c r="F12" s="160">
        <v>18338</v>
      </c>
      <c r="G12" s="160">
        <v>648</v>
      </c>
      <c r="H12" s="179">
        <v>64233</v>
      </c>
      <c r="I12" s="95">
        <f t="shared" si="2"/>
        <v>14.0803648659275</v>
      </c>
      <c r="J12" s="95">
        <f t="shared" si="3"/>
        <v>14.758197688133995</v>
      </c>
      <c r="K12" s="95">
        <f t="shared" si="4"/>
        <v>18.7701501926555</v>
      </c>
      <c r="L12" s="95">
        <f t="shared" si="5"/>
        <v>23.551152001258156</v>
      </c>
      <c r="M12" s="95">
        <f t="shared" si="6"/>
        <v>28.840135252024851</v>
      </c>
      <c r="N12" s="70"/>
      <c r="O12" s="152"/>
    </row>
    <row r="13" spans="1:15">
      <c r="A13" s="162">
        <f>Extra!K8</f>
        <v>2010</v>
      </c>
      <c r="B13" s="160">
        <v>8777</v>
      </c>
      <c r="C13" s="160">
        <v>9708</v>
      </c>
      <c r="D13" s="160">
        <v>11527</v>
      </c>
      <c r="E13" s="160">
        <v>14224</v>
      </c>
      <c r="F13" s="160">
        <v>19615</v>
      </c>
      <c r="G13" s="160">
        <v>611</v>
      </c>
      <c r="H13" s="179">
        <v>64462</v>
      </c>
      <c r="I13" s="95">
        <f t="shared" si="2"/>
        <v>13.746065057712487</v>
      </c>
      <c r="J13" s="95">
        <f t="shared" si="3"/>
        <v>15.204147155095457</v>
      </c>
      <c r="K13" s="95">
        <f t="shared" si="4"/>
        <v>18.052967063945751</v>
      </c>
      <c r="L13" s="95">
        <f t="shared" si="5"/>
        <v>22.276863322422518</v>
      </c>
      <c r="M13" s="95">
        <f t="shared" si="6"/>
        <v>30.719957400823795</v>
      </c>
      <c r="N13" s="70"/>
      <c r="O13" s="71"/>
    </row>
    <row r="14" spans="1:15">
      <c r="A14" s="162">
        <f>Extra!K9</f>
        <v>2011</v>
      </c>
      <c r="B14" s="160">
        <v>8502</v>
      </c>
      <c r="C14" s="160">
        <v>9505</v>
      </c>
      <c r="D14" s="160">
        <v>11147</v>
      </c>
      <c r="E14" s="160">
        <v>13809</v>
      </c>
      <c r="F14" s="160">
        <v>18811</v>
      </c>
      <c r="G14" s="160">
        <v>535</v>
      </c>
      <c r="H14" s="179">
        <v>62309</v>
      </c>
      <c r="I14" s="95">
        <f t="shared" si="2"/>
        <v>13.763071842522745</v>
      </c>
      <c r="J14" s="95">
        <f t="shared" si="3"/>
        <v>15.386732282189918</v>
      </c>
      <c r="K14" s="95">
        <f t="shared" si="4"/>
        <v>18.044808495483537</v>
      </c>
      <c r="L14" s="95">
        <f t="shared" si="5"/>
        <v>22.354064816913262</v>
      </c>
      <c r="M14" s="95">
        <f t="shared" si="6"/>
        <v>30.451322562890539</v>
      </c>
      <c r="N14" s="70"/>
      <c r="O14" s="71"/>
    </row>
    <row r="15" spans="1:15">
      <c r="A15" s="162">
        <f>Extra!K10</f>
        <v>2012</v>
      </c>
      <c r="B15" s="160">
        <v>8674</v>
      </c>
      <c r="C15" s="160">
        <v>9606</v>
      </c>
      <c r="D15" s="160">
        <v>11176</v>
      </c>
      <c r="E15" s="160">
        <v>13666</v>
      </c>
      <c r="F15" s="160">
        <v>18744</v>
      </c>
      <c r="G15" s="160">
        <v>467</v>
      </c>
      <c r="H15" s="179">
        <v>62333</v>
      </c>
      <c r="I15" s="95">
        <f t="shared" si="2"/>
        <v>14.020625222254552</v>
      </c>
      <c r="J15" s="95">
        <f t="shared" si="3"/>
        <v>15.527106973135488</v>
      </c>
      <c r="K15" s="95">
        <f t="shared" si="4"/>
        <v>18.064849836743928</v>
      </c>
      <c r="L15" s="95">
        <f t="shared" si="5"/>
        <v>22.089677690492355</v>
      </c>
      <c r="M15" s="95">
        <f t="shared" si="6"/>
        <v>30.297740277373681</v>
      </c>
      <c r="N15" s="70"/>
      <c r="O15" s="71"/>
    </row>
    <row r="16" spans="1:15">
      <c r="A16" s="162">
        <f>Extra!K11</f>
        <v>2013</v>
      </c>
      <c r="B16" s="160">
        <v>8178</v>
      </c>
      <c r="C16" s="160">
        <v>9254</v>
      </c>
      <c r="D16" s="160">
        <v>10634</v>
      </c>
      <c r="E16" s="160">
        <v>13411</v>
      </c>
      <c r="F16" s="160">
        <v>17296</v>
      </c>
      <c r="G16" s="160">
        <v>454</v>
      </c>
      <c r="H16" s="179">
        <v>59227</v>
      </c>
      <c r="I16" s="95">
        <f t="shared" si="2"/>
        <v>13.914552600683988</v>
      </c>
      <c r="J16" s="95">
        <f t="shared" si="3"/>
        <v>15.745325234376327</v>
      </c>
      <c r="K16" s="95">
        <f t="shared" si="4"/>
        <v>18.093342180933423</v>
      </c>
      <c r="L16" s="95">
        <f t="shared" si="5"/>
        <v>22.818300920490703</v>
      </c>
      <c r="M16" s="95">
        <f t="shared" si="6"/>
        <v>29.42847906351556</v>
      </c>
      <c r="N16" s="70"/>
      <c r="O16" s="71"/>
    </row>
    <row r="17" spans="1:15">
      <c r="A17" s="176">
        <f>Extra!K12</f>
        <v>2014</v>
      </c>
      <c r="B17" s="177">
        <v>8471</v>
      </c>
      <c r="C17" s="177">
        <v>9171</v>
      </c>
      <c r="D17" s="177">
        <v>10560</v>
      </c>
      <c r="E17" s="177">
        <v>13303</v>
      </c>
      <c r="F17" s="177">
        <v>17225</v>
      </c>
      <c r="G17" s="177">
        <v>463</v>
      </c>
      <c r="H17" s="180">
        <v>59193</v>
      </c>
      <c r="I17" s="101">
        <f t="shared" si="2"/>
        <v>14.423633577388047</v>
      </c>
      <c r="J17" s="101">
        <f t="shared" si="3"/>
        <v>15.615528690618083</v>
      </c>
      <c r="K17" s="101">
        <f t="shared" si="4"/>
        <v>17.980589136727396</v>
      </c>
      <c r="L17" s="101">
        <f t="shared" si="5"/>
        <v>22.651115273284521</v>
      </c>
      <c r="M17" s="101">
        <f t="shared" si="6"/>
        <v>29.329133321981953</v>
      </c>
      <c r="N17" s="70"/>
      <c r="O17" s="71"/>
    </row>
    <row r="18" spans="1:15">
      <c r="N18" s="70"/>
      <c r="O18" s="71"/>
    </row>
    <row r="20" spans="1:15" s="40" customFormat="1" ht="15" customHeight="1">
      <c r="A20" s="91" t="str">
        <f>Contents!B14</f>
        <v>Table 7: Birth rate, by neighbourhood deprivation quintile, 2005−2014</v>
      </c>
    </row>
    <row r="21" spans="1:15">
      <c r="A21" s="458" t="s">
        <v>37</v>
      </c>
      <c r="B21" s="454" t="s">
        <v>258</v>
      </c>
      <c r="C21" s="454"/>
      <c r="D21" s="454"/>
      <c r="E21" s="454"/>
      <c r="F21" s="454"/>
      <c r="G21" s="455"/>
      <c r="H21" s="454" t="s">
        <v>44</v>
      </c>
      <c r="I21" s="454"/>
      <c r="J21" s="454"/>
      <c r="K21" s="454"/>
      <c r="L21" s="454"/>
      <c r="M21" s="454"/>
    </row>
    <row r="22" spans="1:15">
      <c r="A22" s="459"/>
      <c r="B22" s="137" t="str">
        <f>B7</f>
        <v>1 (least)</v>
      </c>
      <c r="C22" s="137">
        <f t="shared" ref="C22:F22" si="7">C7</f>
        <v>2</v>
      </c>
      <c r="D22" s="137">
        <f t="shared" si="7"/>
        <v>3</v>
      </c>
      <c r="E22" s="137">
        <f t="shared" si="7"/>
        <v>4</v>
      </c>
      <c r="F22" s="137" t="str">
        <f t="shared" si="7"/>
        <v>5 (most)</v>
      </c>
      <c r="G22" s="173" t="s">
        <v>41</v>
      </c>
      <c r="H22" s="137" t="str">
        <f>B22</f>
        <v>1 (least)</v>
      </c>
      <c r="I22" s="137">
        <f t="shared" ref="I22:M22" si="8">C22</f>
        <v>2</v>
      </c>
      <c r="J22" s="137">
        <f t="shared" si="8"/>
        <v>3</v>
      </c>
      <c r="K22" s="137">
        <f t="shared" si="8"/>
        <v>4</v>
      </c>
      <c r="L22" s="137" t="str">
        <f t="shared" si="8"/>
        <v>5 (most)</v>
      </c>
      <c r="M22" s="137" t="str">
        <f t="shared" si="8"/>
        <v>Total</v>
      </c>
    </row>
    <row r="23" spans="1:15">
      <c r="A23" s="162">
        <f>A8</f>
        <v>2005</v>
      </c>
      <c r="B23" s="188">
        <f t="shared" ref="B23:F23" si="9">B8/H23*1000</f>
        <v>49.16344109202268</v>
      </c>
      <c r="C23" s="188">
        <f t="shared" si="9"/>
        <v>49.472371875707388</v>
      </c>
      <c r="D23" s="188">
        <f t="shared" si="9"/>
        <v>56.897178490141322</v>
      </c>
      <c r="E23" s="188">
        <f t="shared" si="9"/>
        <v>73.221255083869323</v>
      </c>
      <c r="F23" s="188">
        <f t="shared" si="9"/>
        <v>89.174860823974328</v>
      </c>
      <c r="G23" s="189">
        <f t="shared" ref="G23:G27" si="10">H8/M23*1000</f>
        <v>64.804949872613577</v>
      </c>
      <c r="H23" s="305">
        <v>169414.50425347613</v>
      </c>
      <c r="I23" s="305">
        <v>177594.07254767633</v>
      </c>
      <c r="J23" s="305">
        <v>181520.42463387796</v>
      </c>
      <c r="K23" s="305">
        <v>185629.15897073067</v>
      </c>
      <c r="L23" s="305">
        <v>192531.83959423885</v>
      </c>
      <c r="M23" s="305">
        <v>906690</v>
      </c>
    </row>
    <row r="24" spans="1:15">
      <c r="A24" s="162">
        <f t="shared" ref="A24:A32" si="11">A9</f>
        <v>2006</v>
      </c>
      <c r="B24" s="190">
        <f t="shared" ref="B24:F24" si="12">B9/H24*1000</f>
        <v>50.343610859413225</v>
      </c>
      <c r="C24" s="190">
        <f t="shared" si="12"/>
        <v>50.007438514834654</v>
      </c>
      <c r="D24" s="190">
        <f t="shared" si="12"/>
        <v>58.68942018122825</v>
      </c>
      <c r="E24" s="190">
        <f t="shared" si="12"/>
        <v>75.140576080360233</v>
      </c>
      <c r="F24" s="190">
        <f t="shared" si="12"/>
        <v>91.213269186963004</v>
      </c>
      <c r="G24" s="191">
        <f t="shared" si="10"/>
        <v>66.327402603093915</v>
      </c>
      <c r="H24" s="305">
        <v>170408.91293946395</v>
      </c>
      <c r="I24" s="305">
        <v>178653.42167745181</v>
      </c>
      <c r="J24" s="305">
        <v>182673.46937308984</v>
      </c>
      <c r="K24" s="305">
        <v>186929.62887293132</v>
      </c>
      <c r="L24" s="305">
        <v>194094.5671370631</v>
      </c>
      <c r="M24" s="305">
        <v>912760</v>
      </c>
    </row>
    <row r="25" spans="1:15">
      <c r="A25" s="162">
        <f t="shared" si="11"/>
        <v>2007</v>
      </c>
      <c r="B25" s="190">
        <f t="shared" ref="B25:F25" si="13">B10/H25*1000</f>
        <v>52.471156754389497</v>
      </c>
      <c r="C25" s="190">
        <f t="shared" si="13"/>
        <v>52.758562472956797</v>
      </c>
      <c r="D25" s="190">
        <f t="shared" si="13"/>
        <v>61.556368568714291</v>
      </c>
      <c r="E25" s="190">
        <f t="shared" si="13"/>
        <v>82.445001832136469</v>
      </c>
      <c r="F25" s="190">
        <f t="shared" si="13"/>
        <v>95.630130088579946</v>
      </c>
      <c r="G25" s="191">
        <f t="shared" si="10"/>
        <v>70.366836650764924</v>
      </c>
      <c r="H25" s="305">
        <v>170188.73896377283</v>
      </c>
      <c r="I25" s="305">
        <v>178416.53674367937</v>
      </c>
      <c r="J25" s="305">
        <v>182450.6588211589</v>
      </c>
      <c r="K25" s="305">
        <v>186754.80208429517</v>
      </c>
      <c r="L25" s="305">
        <v>194039.26338709373</v>
      </c>
      <c r="M25" s="305">
        <v>911850</v>
      </c>
    </row>
    <row r="26" spans="1:15">
      <c r="A26" s="162">
        <f t="shared" si="11"/>
        <v>2008</v>
      </c>
      <c r="B26" s="190">
        <f t="shared" ref="B26:F26" si="14">B11/H26*1000</f>
        <v>50.948757616463872</v>
      </c>
      <c r="C26" s="190">
        <f t="shared" si="14"/>
        <v>52.998851216433273</v>
      </c>
      <c r="D26" s="190">
        <f t="shared" si="14"/>
        <v>65.150613835221677</v>
      </c>
      <c r="E26" s="190">
        <f t="shared" si="14"/>
        <v>81.451298743939148</v>
      </c>
      <c r="F26" s="190">
        <f t="shared" si="14"/>
        <v>97.422258065194981</v>
      </c>
      <c r="G26" s="191">
        <f t="shared" si="10"/>
        <v>71.133101444170478</v>
      </c>
      <c r="H26" s="305">
        <v>169385.87717811696</v>
      </c>
      <c r="I26" s="305">
        <v>177664.22825935509</v>
      </c>
      <c r="J26" s="305">
        <v>181763.44477660142</v>
      </c>
      <c r="K26" s="305">
        <v>186148.04470663171</v>
      </c>
      <c r="L26" s="305">
        <v>193518.40507929481</v>
      </c>
      <c r="M26" s="305">
        <v>908480</v>
      </c>
    </row>
    <row r="27" spans="1:15">
      <c r="A27" s="162">
        <f t="shared" si="11"/>
        <v>2009</v>
      </c>
      <c r="B27" s="190">
        <f t="shared" ref="B27:F27" si="15">B12/H27*1000</f>
        <v>52.942911573036646</v>
      </c>
      <c r="C27" s="190">
        <f t="shared" si="15"/>
        <v>52.870459365774721</v>
      </c>
      <c r="D27" s="190">
        <f t="shared" si="15"/>
        <v>65.688886027120191</v>
      </c>
      <c r="E27" s="190">
        <f t="shared" si="15"/>
        <v>80.433675249659885</v>
      </c>
      <c r="F27" s="190">
        <f t="shared" si="15"/>
        <v>94.70401659970031</v>
      </c>
      <c r="G27" s="191">
        <f t="shared" si="10"/>
        <v>70.733399405351832</v>
      </c>
      <c r="H27" s="305">
        <v>169106.67989328495</v>
      </c>
      <c r="I27" s="305">
        <v>177490.41927323709</v>
      </c>
      <c r="J27" s="305">
        <v>181689.79140660929</v>
      </c>
      <c r="K27" s="305">
        <v>186178.23882246786</v>
      </c>
      <c r="L27" s="305">
        <v>193634.87060440087</v>
      </c>
      <c r="M27" s="305">
        <v>908100</v>
      </c>
    </row>
    <row r="28" spans="1:15" ht="12.75">
      <c r="A28" s="162">
        <f t="shared" si="11"/>
        <v>2010</v>
      </c>
      <c r="B28" s="88">
        <f t="shared" ref="B28:F32" si="16">B13/H28*1000</f>
        <v>51.710871782451335</v>
      </c>
      <c r="C28" s="88">
        <f t="shared" si="16"/>
        <v>54.623841405373433</v>
      </c>
      <c r="D28" s="88">
        <f t="shared" si="16"/>
        <v>63.402127625589543</v>
      </c>
      <c r="E28" s="88">
        <f t="shared" si="16"/>
        <v>75.934882247235691</v>
      </c>
      <c r="F28" s="88">
        <f t="shared" si="16"/>
        <v>101.19241553410124</v>
      </c>
      <c r="G28" s="89">
        <f>H13/M28*1000</f>
        <v>70.803905846687826</v>
      </c>
      <c r="H28" s="305">
        <v>169732.19938981134</v>
      </c>
      <c r="I28" s="305">
        <v>177724.59333196966</v>
      </c>
      <c r="J28" s="305">
        <v>181807.77888197592</v>
      </c>
      <c r="K28" s="305">
        <v>187318.39148295784</v>
      </c>
      <c r="L28" s="305">
        <v>193838.63796975833</v>
      </c>
      <c r="M28" s="305">
        <v>910430</v>
      </c>
    </row>
    <row r="29" spans="1:15">
      <c r="A29" s="162">
        <f t="shared" si="11"/>
        <v>2011</v>
      </c>
      <c r="B29" s="163">
        <f t="shared" si="16"/>
        <v>50.262547334556587</v>
      </c>
      <c r="C29" s="163">
        <f t="shared" si="16"/>
        <v>53.636317339515713</v>
      </c>
      <c r="D29" s="163">
        <f t="shared" si="16"/>
        <v>61.444941064914126</v>
      </c>
      <c r="E29" s="163">
        <f t="shared" si="16"/>
        <v>73.83519834754685</v>
      </c>
      <c r="F29" s="163">
        <f t="shared" si="16"/>
        <v>97.17022852601967</v>
      </c>
      <c r="G29" s="181">
        <f>H14/M29*1000</f>
        <v>68.592029942756497</v>
      </c>
      <c r="H29" s="318">
        <v>169151.79295249708</v>
      </c>
      <c r="I29" s="318">
        <v>177212.01736938307</v>
      </c>
      <c r="J29" s="318">
        <v>181414.44693101163</v>
      </c>
      <c r="K29" s="318">
        <v>187024.62117051793</v>
      </c>
      <c r="L29" s="318">
        <v>193588.10085501551</v>
      </c>
      <c r="M29" s="318">
        <v>908400</v>
      </c>
    </row>
    <row r="30" spans="1:15">
      <c r="A30" s="162">
        <f t="shared" si="11"/>
        <v>2012</v>
      </c>
      <c r="B30" s="163">
        <f t="shared" si="16"/>
        <v>51.575936018735959</v>
      </c>
      <c r="C30" s="163">
        <f t="shared" si="16"/>
        <v>54.496513607836398</v>
      </c>
      <c r="D30" s="163">
        <f t="shared" si="16"/>
        <v>61.901845423940699</v>
      </c>
      <c r="E30" s="163">
        <f t="shared" si="16"/>
        <v>73.38526780618335</v>
      </c>
      <c r="F30" s="163">
        <f t="shared" si="16"/>
        <v>97.211568063868867</v>
      </c>
      <c r="G30" s="181">
        <f>H15/M30*1000</f>
        <v>68.949382770673864</v>
      </c>
      <c r="H30" s="318">
        <v>168179.20661389452</v>
      </c>
      <c r="I30" s="318">
        <v>176268.15669578343</v>
      </c>
      <c r="J30" s="318">
        <v>180543.89046820975</v>
      </c>
      <c r="K30" s="318">
        <v>186222.66305674668</v>
      </c>
      <c r="L30" s="318">
        <v>192816.55849522995</v>
      </c>
      <c r="M30" s="318">
        <v>904040</v>
      </c>
    </row>
    <row r="31" spans="1:15">
      <c r="A31" s="162">
        <f t="shared" si="11"/>
        <v>2013</v>
      </c>
      <c r="B31" s="163">
        <f t="shared" si="16"/>
        <v>48.757027896049735</v>
      </c>
      <c r="C31" s="163">
        <f t="shared" si="16"/>
        <v>52.58739264952451</v>
      </c>
      <c r="D31" s="163">
        <f t="shared" si="16"/>
        <v>58.951333240523347</v>
      </c>
      <c r="E31" s="163">
        <f t="shared" si="16"/>
        <v>72.036770332549395</v>
      </c>
      <c r="F31" s="163">
        <f t="shared" si="16"/>
        <v>89.704100948189506</v>
      </c>
      <c r="G31" s="181">
        <f>H16/M31*1000</f>
        <v>65.583337024405367</v>
      </c>
      <c r="H31" s="318">
        <v>167729.66591473835</v>
      </c>
      <c r="I31" s="318">
        <v>175973.73693110215</v>
      </c>
      <c r="J31" s="318">
        <v>180386.08145829267</v>
      </c>
      <c r="K31" s="318">
        <v>186168.81265067376</v>
      </c>
      <c r="L31" s="318">
        <v>192811.69776161815</v>
      </c>
      <c r="M31" s="318">
        <v>903080</v>
      </c>
    </row>
    <row r="32" spans="1:15">
      <c r="A32" s="176">
        <f t="shared" si="11"/>
        <v>2014</v>
      </c>
      <c r="B32" s="182">
        <f t="shared" si="16"/>
        <v>50.076692700212114</v>
      </c>
      <c r="C32" s="182">
        <f t="shared" si="16"/>
        <v>51.553725708890369</v>
      </c>
      <c r="D32" s="182">
        <f t="shared" si="16"/>
        <v>57.815303267711705</v>
      </c>
      <c r="E32" s="182">
        <f t="shared" si="16"/>
        <v>70.499842809400889</v>
      </c>
      <c r="F32" s="182">
        <f t="shared" si="16"/>
        <v>88.107076926312843</v>
      </c>
      <c r="G32" s="183">
        <f>H17/M32*1000</f>
        <v>64.950184339887642</v>
      </c>
      <c r="H32" s="319">
        <v>169160.5324399572</v>
      </c>
      <c r="I32" s="319">
        <v>177892.0897353976</v>
      </c>
      <c r="J32" s="319">
        <v>182650.60292259121</v>
      </c>
      <c r="K32" s="319">
        <v>188695.45618655047</v>
      </c>
      <c r="L32" s="319">
        <v>195500.75431972276</v>
      </c>
      <c r="M32" s="319">
        <v>911360</v>
      </c>
    </row>
    <row r="33" spans="1:13">
      <c r="A33" s="104" t="s">
        <v>388</v>
      </c>
    </row>
    <row r="36" spans="1:13" s="40" customFormat="1" ht="15" customHeight="1">
      <c r="A36" s="91" t="str">
        <f>Contents!B15</f>
        <v>Table 8: Number and percentage of women giving birth, by neighbourhood deprivation quintile for each age group and ethnic group, 2014</v>
      </c>
      <c r="B36" s="38"/>
      <c r="C36" s="38"/>
      <c r="D36" s="38"/>
      <c r="E36" s="38"/>
      <c r="F36" s="38"/>
      <c r="G36" s="38"/>
      <c r="H36" s="38"/>
      <c r="I36" s="38"/>
      <c r="J36" s="38"/>
      <c r="K36" s="38"/>
      <c r="L36" s="38"/>
      <c r="M36" s="38"/>
    </row>
    <row r="37" spans="1:13">
      <c r="A37" s="470" t="s">
        <v>56</v>
      </c>
      <c r="B37" s="467" t="s">
        <v>25</v>
      </c>
      <c r="C37" s="467"/>
      <c r="D37" s="467"/>
      <c r="E37" s="467"/>
      <c r="F37" s="467"/>
      <c r="G37" s="467"/>
      <c r="H37" s="468"/>
      <c r="I37" s="469" t="s">
        <v>280</v>
      </c>
      <c r="J37" s="467"/>
      <c r="K37" s="467"/>
      <c r="L37" s="467"/>
      <c r="M37" s="467"/>
    </row>
    <row r="38" spans="1:13">
      <c r="A38" s="471"/>
      <c r="B38" s="139" t="s">
        <v>51</v>
      </c>
      <c r="C38" s="139" t="s">
        <v>52</v>
      </c>
      <c r="D38" s="139" t="s">
        <v>53</v>
      </c>
      <c r="E38" s="139" t="s">
        <v>54</v>
      </c>
      <c r="F38" s="139" t="s">
        <v>55</v>
      </c>
      <c r="G38" s="139" t="s">
        <v>48</v>
      </c>
      <c r="H38" s="166" t="s">
        <v>41</v>
      </c>
      <c r="I38" s="115" t="str">
        <f>B38</f>
        <v>Quintile 1</v>
      </c>
      <c r="J38" s="115" t="str">
        <f t="shared" ref="J38" si="17">C38</f>
        <v>Quintile 2</v>
      </c>
      <c r="K38" s="115" t="str">
        <f t="shared" ref="K38" si="18">D38</f>
        <v>Quintile 3</v>
      </c>
      <c r="L38" s="115" t="str">
        <f t="shared" ref="L38" si="19">E38</f>
        <v>Quintile 4</v>
      </c>
      <c r="M38" s="115" t="str">
        <f t="shared" ref="M38" si="20">F38</f>
        <v>Quintile 5</v>
      </c>
    </row>
    <row r="39" spans="1:13">
      <c r="A39" s="30" t="s">
        <v>237</v>
      </c>
      <c r="B39" s="134"/>
      <c r="C39" s="134"/>
      <c r="D39" s="134"/>
      <c r="E39" s="134"/>
      <c r="F39" s="134"/>
      <c r="G39" s="134"/>
      <c r="H39" s="134"/>
      <c r="I39" s="134"/>
      <c r="J39" s="134"/>
      <c r="K39" s="134"/>
      <c r="L39" s="134"/>
      <c r="M39" s="134"/>
    </row>
    <row r="40" spans="1:13">
      <c r="A40" s="160" t="s">
        <v>41</v>
      </c>
      <c r="B40" s="160">
        <v>8471</v>
      </c>
      <c r="C40" s="160">
        <v>9171</v>
      </c>
      <c r="D40" s="160">
        <v>10560</v>
      </c>
      <c r="E40" s="160">
        <v>13303</v>
      </c>
      <c r="F40" s="160">
        <v>17225</v>
      </c>
      <c r="G40" s="160">
        <v>463</v>
      </c>
      <c r="H40" s="179">
        <f>SUM(B40:G40)</f>
        <v>59193</v>
      </c>
      <c r="I40" s="161">
        <f>B40/($H40-$G40)*100</f>
        <v>14.423633577388047</v>
      </c>
      <c r="J40" s="161">
        <f t="shared" ref="J40:M40" si="21">C40/($H40-$G40)*100</f>
        <v>15.615528690618083</v>
      </c>
      <c r="K40" s="161">
        <f t="shared" si="21"/>
        <v>17.980589136727396</v>
      </c>
      <c r="L40" s="161">
        <f t="shared" si="21"/>
        <v>22.651115273284521</v>
      </c>
      <c r="M40" s="161">
        <f t="shared" si="21"/>
        <v>29.329133321981953</v>
      </c>
    </row>
    <row r="41" spans="1:13">
      <c r="A41" s="331" t="str">
        <f>Extra!B2</f>
        <v>Age group (years)</v>
      </c>
      <c r="B41" s="229"/>
      <c r="C41" s="229"/>
      <c r="D41" s="229"/>
      <c r="E41" s="229"/>
      <c r="F41" s="229"/>
      <c r="G41" s="229"/>
      <c r="H41" s="229"/>
      <c r="I41" s="229"/>
      <c r="J41" s="229"/>
      <c r="K41" s="229"/>
      <c r="L41" s="229"/>
      <c r="M41" s="229"/>
    </row>
    <row r="42" spans="1:13">
      <c r="A42" s="160" t="str">
        <f>Extra!B3</f>
        <v xml:space="preserve"> &lt;20</v>
      </c>
      <c r="B42" s="160">
        <v>137</v>
      </c>
      <c r="C42" s="160">
        <v>241</v>
      </c>
      <c r="D42" s="160">
        <v>352</v>
      </c>
      <c r="E42" s="160">
        <v>710</v>
      </c>
      <c r="F42" s="160">
        <v>1557</v>
      </c>
      <c r="G42" s="160">
        <v>23</v>
      </c>
      <c r="H42" s="179">
        <f>SUM(B42:G42)</f>
        <v>3020</v>
      </c>
      <c r="I42" s="161">
        <f t="shared" ref="I42:I47" si="22">B42/($H42-$G42)*100</f>
        <v>4.5712379045712375</v>
      </c>
      <c r="J42" s="161">
        <f t="shared" ref="J42:J47" si="23">C42/($H42-$G42)*100</f>
        <v>8.041374708041376</v>
      </c>
      <c r="K42" s="161">
        <f t="shared" ref="K42:K47" si="24">D42/($H42-$G42)*100</f>
        <v>11.745078411745078</v>
      </c>
      <c r="L42" s="161">
        <f t="shared" ref="L42:L47" si="25">E42/($H42-$G42)*100</f>
        <v>23.690357023690357</v>
      </c>
      <c r="M42" s="161">
        <f t="shared" ref="M42:M47" si="26">F42/($H42-$G42)*100</f>
        <v>51.951951951951948</v>
      </c>
    </row>
    <row r="43" spans="1:13">
      <c r="A43" s="160" t="str">
        <f>Extra!B4</f>
        <v>20−24</v>
      </c>
      <c r="B43" s="160">
        <v>645</v>
      </c>
      <c r="C43" s="160">
        <v>995</v>
      </c>
      <c r="D43" s="160">
        <v>1536</v>
      </c>
      <c r="E43" s="160">
        <v>2530</v>
      </c>
      <c r="F43" s="160">
        <v>4582</v>
      </c>
      <c r="G43" s="160">
        <v>94</v>
      </c>
      <c r="H43" s="179">
        <f t="shared" ref="H43:H47" si="27">SUM(B43:G43)</f>
        <v>10382</v>
      </c>
      <c r="I43" s="208">
        <f t="shared" si="22"/>
        <v>6.2694401244167963</v>
      </c>
      <c r="J43" s="161">
        <f t="shared" si="23"/>
        <v>9.6714618973561421</v>
      </c>
      <c r="K43" s="161">
        <f t="shared" si="24"/>
        <v>14.930015552099535</v>
      </c>
      <c r="L43" s="161">
        <f t="shared" si="25"/>
        <v>24.591757387247277</v>
      </c>
      <c r="M43" s="161">
        <f t="shared" si="26"/>
        <v>44.537325038880248</v>
      </c>
    </row>
    <row r="44" spans="1:13">
      <c r="A44" s="160" t="str">
        <f>Extra!B5</f>
        <v>25−29</v>
      </c>
      <c r="B44" s="160">
        <v>1736</v>
      </c>
      <c r="C44" s="160">
        <v>2294</v>
      </c>
      <c r="D44" s="160">
        <v>2869</v>
      </c>
      <c r="E44" s="160">
        <v>3844</v>
      </c>
      <c r="F44" s="160">
        <v>4966</v>
      </c>
      <c r="G44" s="160">
        <v>105</v>
      </c>
      <c r="H44" s="179">
        <f t="shared" si="27"/>
        <v>15814</v>
      </c>
      <c r="I44" s="208">
        <f t="shared" si="22"/>
        <v>11.050989878413649</v>
      </c>
      <c r="J44" s="161">
        <f t="shared" si="23"/>
        <v>14.603093767903749</v>
      </c>
      <c r="K44" s="161">
        <f t="shared" si="24"/>
        <v>18.263415876249283</v>
      </c>
      <c r="L44" s="161">
        <f t="shared" si="25"/>
        <v>24.470049016487362</v>
      </c>
      <c r="M44" s="161">
        <f t="shared" si="26"/>
        <v>31.612451460945955</v>
      </c>
    </row>
    <row r="45" spans="1:13">
      <c r="A45" s="160" t="str">
        <f>Extra!B6</f>
        <v>30−34</v>
      </c>
      <c r="B45" s="160">
        <v>3299</v>
      </c>
      <c r="C45" s="160">
        <v>3277</v>
      </c>
      <c r="D45" s="160">
        <v>3442</v>
      </c>
      <c r="E45" s="160">
        <v>3818</v>
      </c>
      <c r="F45" s="160">
        <v>3733</v>
      </c>
      <c r="G45" s="160">
        <v>142</v>
      </c>
      <c r="H45" s="179">
        <f t="shared" si="27"/>
        <v>17711</v>
      </c>
      <c r="I45" s="208">
        <f t="shared" si="22"/>
        <v>18.777391997267916</v>
      </c>
      <c r="J45" s="161">
        <f t="shared" si="23"/>
        <v>18.652171438328875</v>
      </c>
      <c r="K45" s="161">
        <f t="shared" si="24"/>
        <v>19.591325630371678</v>
      </c>
      <c r="L45" s="161">
        <f t="shared" si="25"/>
        <v>21.731458819511641</v>
      </c>
      <c r="M45" s="161">
        <f t="shared" si="26"/>
        <v>21.247652114519894</v>
      </c>
    </row>
    <row r="46" spans="1:13">
      <c r="A46" s="160" t="str">
        <f>Extra!B7</f>
        <v>35−39</v>
      </c>
      <c r="B46" s="160">
        <v>2094</v>
      </c>
      <c r="C46" s="160">
        <v>1894</v>
      </c>
      <c r="D46" s="160">
        <v>1902</v>
      </c>
      <c r="E46" s="160">
        <v>1951</v>
      </c>
      <c r="F46" s="160">
        <v>1847</v>
      </c>
      <c r="G46" s="160">
        <v>62</v>
      </c>
      <c r="H46" s="179">
        <f t="shared" si="27"/>
        <v>9750</v>
      </c>
      <c r="I46" s="208">
        <f t="shared" si="22"/>
        <v>21.614368290668871</v>
      </c>
      <c r="J46" s="161">
        <f t="shared" si="23"/>
        <v>19.549958711808422</v>
      </c>
      <c r="K46" s="161">
        <f t="shared" si="24"/>
        <v>19.63253509496284</v>
      </c>
      <c r="L46" s="161">
        <f t="shared" si="25"/>
        <v>20.13831544178365</v>
      </c>
      <c r="M46" s="161">
        <f t="shared" si="26"/>
        <v>19.064822460776217</v>
      </c>
    </row>
    <row r="47" spans="1:13">
      <c r="A47" s="160" t="str">
        <f>Extra!B8</f>
        <v>40+</v>
      </c>
      <c r="B47" s="160">
        <v>560</v>
      </c>
      <c r="C47" s="160">
        <v>470</v>
      </c>
      <c r="D47" s="160">
        <v>459</v>
      </c>
      <c r="E47" s="160">
        <v>450</v>
      </c>
      <c r="F47" s="160">
        <v>540</v>
      </c>
      <c r="G47" s="160">
        <v>37</v>
      </c>
      <c r="H47" s="179">
        <f t="shared" si="27"/>
        <v>2516</v>
      </c>
      <c r="I47" s="208">
        <f t="shared" si="22"/>
        <v>22.589753933037514</v>
      </c>
      <c r="J47" s="161">
        <f t="shared" si="23"/>
        <v>18.959257765227914</v>
      </c>
      <c r="K47" s="161">
        <f t="shared" si="24"/>
        <v>18.515530455828962</v>
      </c>
      <c r="L47" s="161">
        <f t="shared" si="25"/>
        <v>18.152480839048003</v>
      </c>
      <c r="M47" s="161">
        <f t="shared" si="26"/>
        <v>21.782977006857603</v>
      </c>
    </row>
    <row r="48" spans="1:13">
      <c r="A48" s="331" t="str">
        <f>Extra!B9</f>
        <v>Ethnic group</v>
      </c>
      <c r="B48" s="229"/>
      <c r="C48" s="229"/>
      <c r="D48" s="229"/>
      <c r="E48" s="229"/>
      <c r="F48" s="229"/>
      <c r="G48" s="229"/>
      <c r="H48" s="229"/>
      <c r="I48" s="229"/>
      <c r="J48" s="229"/>
      <c r="K48" s="229"/>
      <c r="L48" s="229"/>
      <c r="M48" s="229"/>
    </row>
    <row r="49" spans="1:13">
      <c r="A49" s="220" t="str">
        <f>Extra!B10</f>
        <v>Māori</v>
      </c>
      <c r="B49" s="160">
        <v>710</v>
      </c>
      <c r="C49" s="160">
        <v>1163</v>
      </c>
      <c r="D49" s="160">
        <v>1750</v>
      </c>
      <c r="E49" s="160">
        <v>3304</v>
      </c>
      <c r="F49" s="160">
        <v>7233</v>
      </c>
      <c r="G49" s="160">
        <v>158</v>
      </c>
      <c r="H49" s="179">
        <f t="shared" ref="H49:H54" si="28">SUM(B49:G49)</f>
        <v>14318</v>
      </c>
      <c r="I49" s="161">
        <f t="shared" ref="I49:I52" si="29">B49/($H49-$G49)*100</f>
        <v>5.0141242937853114</v>
      </c>
      <c r="J49" s="161">
        <f t="shared" ref="J49:J52" si="30">C49/($H49-$G49)*100</f>
        <v>8.213276836158192</v>
      </c>
      <c r="K49" s="161">
        <f t="shared" ref="K49:K52" si="31">D49/($H49-$G49)*100</f>
        <v>12.358757062146893</v>
      </c>
      <c r="L49" s="161">
        <f t="shared" ref="L49:L52" si="32">E49/($H49-$G49)*100</f>
        <v>23.333333333333332</v>
      </c>
      <c r="M49" s="161">
        <f t="shared" ref="M49:M52" si="33">F49/($H49-$G49)*100</f>
        <v>51.08050847457627</v>
      </c>
    </row>
    <row r="50" spans="1:13">
      <c r="A50" s="220" t="str">
        <f>Extra!B11</f>
        <v>Pacific</v>
      </c>
      <c r="B50" s="160">
        <v>217</v>
      </c>
      <c r="C50" s="160">
        <v>348</v>
      </c>
      <c r="D50" s="160">
        <v>555</v>
      </c>
      <c r="E50" s="160">
        <v>1268</v>
      </c>
      <c r="F50" s="160">
        <v>3758</v>
      </c>
      <c r="G50" s="160">
        <v>33</v>
      </c>
      <c r="H50" s="179">
        <f t="shared" si="28"/>
        <v>6179</v>
      </c>
      <c r="I50" s="161">
        <f t="shared" si="29"/>
        <v>3.5307517084282458</v>
      </c>
      <c r="J50" s="161">
        <f t="shared" si="30"/>
        <v>5.6622193296452972</v>
      </c>
      <c r="K50" s="161">
        <f t="shared" si="31"/>
        <v>9.0302635860722411</v>
      </c>
      <c r="L50" s="161">
        <f t="shared" si="32"/>
        <v>20.631304913765049</v>
      </c>
      <c r="M50" s="161">
        <f t="shared" si="33"/>
        <v>61.145460462089162</v>
      </c>
    </row>
    <row r="51" spans="1:13">
      <c r="A51" s="220" t="str">
        <f>Extra!B12</f>
        <v>Indian</v>
      </c>
      <c r="B51" s="160">
        <v>247</v>
      </c>
      <c r="C51" s="160">
        <v>394</v>
      </c>
      <c r="D51" s="160">
        <v>488</v>
      </c>
      <c r="E51" s="160">
        <v>772</v>
      </c>
      <c r="F51" s="160">
        <v>798</v>
      </c>
      <c r="G51" s="160">
        <v>12</v>
      </c>
      <c r="H51" s="179">
        <f t="shared" si="28"/>
        <v>2711</v>
      </c>
      <c r="I51" s="161">
        <f t="shared" si="29"/>
        <v>9.1515376065209342</v>
      </c>
      <c r="J51" s="161">
        <f t="shared" si="30"/>
        <v>14.597999258984808</v>
      </c>
      <c r="K51" s="161">
        <f t="shared" si="31"/>
        <v>18.080770655798446</v>
      </c>
      <c r="L51" s="161">
        <f t="shared" si="32"/>
        <v>28.603186365320489</v>
      </c>
      <c r="M51" s="161">
        <f t="shared" si="33"/>
        <v>29.566506113375326</v>
      </c>
    </row>
    <row r="52" spans="1:13">
      <c r="A52" s="220" t="str">
        <f>Extra!B13</f>
        <v>Asian (excl. Indian)</v>
      </c>
      <c r="B52" s="160">
        <v>1407</v>
      </c>
      <c r="C52" s="160">
        <v>1451</v>
      </c>
      <c r="D52" s="160">
        <v>1327</v>
      </c>
      <c r="E52" s="160">
        <v>1240</v>
      </c>
      <c r="F52" s="160">
        <v>1081</v>
      </c>
      <c r="G52" s="160">
        <v>28</v>
      </c>
      <c r="H52" s="179">
        <f t="shared" si="28"/>
        <v>6534</v>
      </c>
      <c r="I52" s="161">
        <f t="shared" si="29"/>
        <v>21.626191208115586</v>
      </c>
      <c r="J52" s="161">
        <f t="shared" si="30"/>
        <v>22.302490009222257</v>
      </c>
      <c r="K52" s="161">
        <f t="shared" si="31"/>
        <v>20.396557024285276</v>
      </c>
      <c r="L52" s="161">
        <f t="shared" si="32"/>
        <v>19.059329849369814</v>
      </c>
      <c r="M52" s="161">
        <f t="shared" si="33"/>
        <v>16.615431909007068</v>
      </c>
    </row>
    <row r="53" spans="1:13">
      <c r="A53" s="220" t="str">
        <f>Extra!B14</f>
        <v>European or Other</v>
      </c>
      <c r="B53" s="160">
        <v>5888</v>
      </c>
      <c r="C53" s="160">
        <v>5813</v>
      </c>
      <c r="D53" s="160">
        <v>6439</v>
      </c>
      <c r="E53" s="160">
        <v>6716</v>
      </c>
      <c r="F53" s="160">
        <v>4346</v>
      </c>
      <c r="G53" s="160">
        <v>210</v>
      </c>
      <c r="H53" s="179">
        <f t="shared" si="28"/>
        <v>29412</v>
      </c>
      <c r="I53" s="161">
        <f t="shared" ref="I53" si="34">B53/($H53-$G53)*100</f>
        <v>20.163002534073009</v>
      </c>
      <c r="J53" s="161">
        <f t="shared" ref="J53" si="35">C53/($H53-$G53)*100</f>
        <v>19.90617081021848</v>
      </c>
      <c r="K53" s="161">
        <f t="shared" ref="K53" si="36">D53/($H53-$G53)*100</f>
        <v>22.049859598657626</v>
      </c>
      <c r="L53" s="161">
        <f t="shared" ref="L53" si="37">E53/($H53-$G53)*100</f>
        <v>22.998424765427025</v>
      </c>
      <c r="M53" s="161">
        <f t="shared" ref="M53" si="38">F53/($H53-$G53)*100</f>
        <v>14.882542291623862</v>
      </c>
    </row>
    <row r="54" spans="1:13">
      <c r="A54" s="177" t="str">
        <f>Extra!B15</f>
        <v>Unknown</v>
      </c>
      <c r="B54" s="177">
        <v>2</v>
      </c>
      <c r="C54" s="177">
        <v>2</v>
      </c>
      <c r="D54" s="177">
        <v>1</v>
      </c>
      <c r="E54" s="177">
        <v>3</v>
      </c>
      <c r="F54" s="177">
        <v>9</v>
      </c>
      <c r="G54" s="177">
        <v>22</v>
      </c>
      <c r="H54" s="180">
        <f t="shared" si="28"/>
        <v>39</v>
      </c>
      <c r="I54" s="373" t="s">
        <v>81</v>
      </c>
      <c r="J54" s="374" t="s">
        <v>81</v>
      </c>
      <c r="K54" s="374" t="s">
        <v>81</v>
      </c>
      <c r="L54" s="374" t="s">
        <v>81</v>
      </c>
      <c r="M54" s="374" t="s">
        <v>81</v>
      </c>
    </row>
  </sheetData>
  <mergeCells count="9">
    <mergeCell ref="B37:H37"/>
    <mergeCell ref="I37:M37"/>
    <mergeCell ref="A6:A7"/>
    <mergeCell ref="A21:A22"/>
    <mergeCell ref="A37:A38"/>
    <mergeCell ref="B6:H6"/>
    <mergeCell ref="I6:M6"/>
    <mergeCell ref="B21:G21"/>
    <mergeCell ref="H21:M21"/>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4" orientation="landscape" r:id="rId1"/>
  <headerFooter>
    <oddFooter>&amp;L&amp;8&amp;K01+021Report on Maternity, 2014: accompanying tables&amp;R&amp;8&amp;K01+021Page &amp;P of &amp;N</oddFooter>
  </headerFooter>
  <rowBreaks count="1" manualBreakCount="1">
    <brk id="34" max="14" man="1"/>
  </rowBreaks>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5"/>
  <sheetViews>
    <sheetView zoomScaleNormal="100" workbookViewId="0">
      <pane ySplit="3" topLeftCell="A4" activePane="bottomLeft" state="frozen"/>
      <selection activeCell="B31" sqref="B31"/>
      <selection pane="bottomLeft" activeCell="A3" sqref="A3"/>
    </sheetView>
  </sheetViews>
  <sheetFormatPr defaultRowHeight="12"/>
  <cols>
    <col min="1" max="1" width="17" style="73" customWidth="1"/>
    <col min="2" max="5" width="9.42578125" style="73" customWidth="1"/>
    <col min="6" max="9" width="10.28515625" style="73" customWidth="1"/>
    <col min="10" max="24" width="9.42578125" style="73" customWidth="1"/>
    <col min="25" max="16384" width="9.140625" style="73"/>
  </cols>
  <sheetData>
    <row r="1" spans="1:18">
      <c r="A1" s="306" t="s">
        <v>24</v>
      </c>
      <c r="B1" s="150"/>
      <c r="C1" s="306" t="s">
        <v>34</v>
      </c>
      <c r="D1" s="150"/>
      <c r="E1" s="150"/>
    </row>
    <row r="2" spans="1:18" ht="10.5" customHeight="1"/>
    <row r="3" spans="1:18" ht="19.5">
      <c r="A3" s="20" t="s">
        <v>120</v>
      </c>
    </row>
    <row r="5" spans="1:18" s="40" customFormat="1" ht="15" customHeight="1">
      <c r="A5" s="91" t="str">
        <f>Contents!B16</f>
        <v>Table 9: Birth rate, by DHB of residence, 2010−2014</v>
      </c>
      <c r="Q5" s="38"/>
      <c r="R5" s="38"/>
    </row>
    <row r="6" spans="1:18">
      <c r="A6" s="466" t="s">
        <v>220</v>
      </c>
      <c r="B6" s="454" t="s">
        <v>25</v>
      </c>
      <c r="C6" s="454"/>
      <c r="D6" s="454"/>
      <c r="E6" s="454"/>
      <c r="F6" s="455"/>
      <c r="G6" s="472" t="s">
        <v>258</v>
      </c>
      <c r="H6" s="454"/>
      <c r="I6" s="454"/>
      <c r="J6" s="454"/>
      <c r="K6" s="455"/>
      <c r="L6" s="454" t="s">
        <v>44</v>
      </c>
      <c r="M6" s="454"/>
      <c r="N6" s="454"/>
      <c r="O6" s="454"/>
      <c r="P6" s="454"/>
      <c r="Q6" s="71"/>
      <c r="R6" s="71"/>
    </row>
    <row r="7" spans="1:18">
      <c r="A7" s="459"/>
      <c r="B7" s="137">
        <f>Extra!O3</f>
        <v>2010</v>
      </c>
      <c r="C7" s="137">
        <f>Extra!P3</f>
        <v>2011</v>
      </c>
      <c r="D7" s="137">
        <f>Extra!Q3</f>
        <v>2012</v>
      </c>
      <c r="E7" s="137">
        <f>Extra!R3</f>
        <v>2013</v>
      </c>
      <c r="F7" s="173">
        <f>Extra!S3</f>
        <v>2014</v>
      </c>
      <c r="G7" s="202">
        <f>B7</f>
        <v>2010</v>
      </c>
      <c r="H7" s="137">
        <f t="shared" ref="H7:P7" si="0">C7</f>
        <v>2011</v>
      </c>
      <c r="I7" s="137">
        <f t="shared" si="0"/>
        <v>2012</v>
      </c>
      <c r="J7" s="137">
        <f t="shared" si="0"/>
        <v>2013</v>
      </c>
      <c r="K7" s="173">
        <f t="shared" si="0"/>
        <v>2014</v>
      </c>
      <c r="L7" s="137">
        <f t="shared" si="0"/>
        <v>2010</v>
      </c>
      <c r="M7" s="137">
        <f t="shared" si="0"/>
        <v>2011</v>
      </c>
      <c r="N7" s="137">
        <f t="shared" si="0"/>
        <v>2012</v>
      </c>
      <c r="O7" s="137">
        <f t="shared" si="0"/>
        <v>2013</v>
      </c>
      <c r="P7" s="137">
        <f t="shared" si="0"/>
        <v>2014</v>
      </c>
      <c r="Q7" s="92"/>
      <c r="R7" s="92"/>
    </row>
    <row r="8" spans="1:18">
      <c r="A8" s="92" t="s">
        <v>61</v>
      </c>
      <c r="B8" s="92">
        <v>2455</v>
      </c>
      <c r="C8" s="92">
        <v>2297</v>
      </c>
      <c r="D8" s="92">
        <v>2292</v>
      </c>
      <c r="E8" s="92">
        <v>2123</v>
      </c>
      <c r="F8" s="93">
        <v>2103</v>
      </c>
      <c r="G8" s="94">
        <f>B8/L8*1000</f>
        <v>87.18039772727272</v>
      </c>
      <c r="H8" s="95">
        <f t="shared" ref="H8:K8" si="1">C8/M8*1000</f>
        <v>81.685633001422474</v>
      </c>
      <c r="I8" s="95">
        <f t="shared" si="1"/>
        <v>82.386772106398283</v>
      </c>
      <c r="J8" s="95">
        <f t="shared" si="1"/>
        <v>76.976069615663533</v>
      </c>
      <c r="K8" s="96">
        <f t="shared" si="1"/>
        <v>76.97657393850659</v>
      </c>
      <c r="L8" s="92">
        <v>28160</v>
      </c>
      <c r="M8" s="92">
        <v>28120</v>
      </c>
      <c r="N8" s="92">
        <v>27820</v>
      </c>
      <c r="O8" s="92">
        <v>27580</v>
      </c>
      <c r="P8" s="92">
        <v>27320</v>
      </c>
      <c r="Q8" s="92"/>
      <c r="R8" s="92"/>
    </row>
    <row r="9" spans="1:18">
      <c r="A9" s="92" t="s">
        <v>62</v>
      </c>
      <c r="B9" s="92">
        <v>7911</v>
      </c>
      <c r="C9" s="92">
        <v>7883</v>
      </c>
      <c r="D9" s="92">
        <v>7971</v>
      </c>
      <c r="E9" s="92">
        <v>7659</v>
      </c>
      <c r="F9" s="93">
        <v>7854</v>
      </c>
      <c r="G9" s="94">
        <f t="shared" ref="G9:G27" si="2">B9/L9*1000</f>
        <v>68.743482794577687</v>
      </c>
      <c r="H9" s="95">
        <f t="shared" ref="H9:H27" si="3">C9/M9*1000</f>
        <v>68.133102852203976</v>
      </c>
      <c r="I9" s="95">
        <f t="shared" ref="I9:I27" si="4">D9/N9*1000</f>
        <v>68.679993107013615</v>
      </c>
      <c r="J9" s="95">
        <f t="shared" ref="J9:J27" si="5">E9/O9*1000</f>
        <v>65.697375193000525</v>
      </c>
      <c r="K9" s="96">
        <f t="shared" ref="K9:K27" si="6">F9/P9*1000</f>
        <v>66.666666666666671</v>
      </c>
      <c r="L9" s="92">
        <v>115080</v>
      </c>
      <c r="M9" s="92">
        <v>115700</v>
      </c>
      <c r="N9" s="92">
        <v>116060</v>
      </c>
      <c r="O9" s="92">
        <v>116580</v>
      </c>
      <c r="P9" s="92">
        <v>117810</v>
      </c>
      <c r="Q9" s="92"/>
      <c r="R9" s="92"/>
    </row>
    <row r="10" spans="1:18">
      <c r="A10" s="92" t="s">
        <v>63</v>
      </c>
      <c r="B10" s="92">
        <v>6743</v>
      </c>
      <c r="C10" s="92">
        <v>6545</v>
      </c>
      <c r="D10" s="92">
        <v>6709</v>
      </c>
      <c r="E10" s="92">
        <v>6241</v>
      </c>
      <c r="F10" s="93">
        <v>6298</v>
      </c>
      <c r="G10" s="94">
        <f t="shared" si="2"/>
        <v>60.687606876068756</v>
      </c>
      <c r="H10" s="95">
        <f t="shared" si="3"/>
        <v>58.715349421368984</v>
      </c>
      <c r="I10" s="95">
        <f t="shared" si="4"/>
        <v>60.078803617802457</v>
      </c>
      <c r="J10" s="95">
        <f t="shared" si="5"/>
        <v>55.569406108093666</v>
      </c>
      <c r="K10" s="96">
        <f t="shared" si="6"/>
        <v>54.513979053059813</v>
      </c>
      <c r="L10" s="92">
        <v>111110</v>
      </c>
      <c r="M10" s="92">
        <v>111470</v>
      </c>
      <c r="N10" s="92">
        <v>111670</v>
      </c>
      <c r="O10" s="92">
        <v>112310</v>
      </c>
      <c r="P10" s="92">
        <v>115530</v>
      </c>
      <c r="Q10" s="92"/>
      <c r="R10" s="92"/>
    </row>
    <row r="11" spans="1:18">
      <c r="A11" s="92" t="s">
        <v>64</v>
      </c>
      <c r="B11" s="92">
        <v>8760</v>
      </c>
      <c r="C11" s="92">
        <v>8738</v>
      </c>
      <c r="D11" s="92">
        <v>8770</v>
      </c>
      <c r="E11" s="92">
        <v>8166</v>
      </c>
      <c r="F11" s="93">
        <v>8287</v>
      </c>
      <c r="G11" s="94">
        <f t="shared" si="2"/>
        <v>82.954545454545467</v>
      </c>
      <c r="H11" s="95">
        <f t="shared" si="3"/>
        <v>82.154945468221129</v>
      </c>
      <c r="I11" s="95">
        <f t="shared" si="4"/>
        <v>82.054640718562879</v>
      </c>
      <c r="J11" s="95">
        <f t="shared" si="5"/>
        <v>76.182479708928071</v>
      </c>
      <c r="K11" s="96">
        <f t="shared" si="6"/>
        <v>75.535502688907115</v>
      </c>
      <c r="L11" s="92">
        <v>105600</v>
      </c>
      <c r="M11" s="92">
        <v>106360</v>
      </c>
      <c r="N11" s="92">
        <v>106880</v>
      </c>
      <c r="O11" s="92">
        <v>107190</v>
      </c>
      <c r="P11" s="92">
        <v>109710</v>
      </c>
      <c r="Q11" s="92"/>
      <c r="R11" s="92"/>
    </row>
    <row r="12" spans="1:18">
      <c r="A12" s="92" t="s">
        <v>65</v>
      </c>
      <c r="B12" s="92">
        <v>5616</v>
      </c>
      <c r="C12" s="92">
        <v>5385</v>
      </c>
      <c r="D12" s="92">
        <v>5488</v>
      </c>
      <c r="E12" s="92">
        <v>5228</v>
      </c>
      <c r="F12" s="93">
        <v>5263</v>
      </c>
      <c r="G12" s="94">
        <f t="shared" si="2"/>
        <v>75.342098202307483</v>
      </c>
      <c r="H12" s="95">
        <f t="shared" si="3"/>
        <v>72.001604492579219</v>
      </c>
      <c r="I12" s="95">
        <f t="shared" si="4"/>
        <v>73.41806020066889</v>
      </c>
      <c r="J12" s="95">
        <f t="shared" si="5"/>
        <v>69.939799331103686</v>
      </c>
      <c r="K12" s="96">
        <f t="shared" si="6"/>
        <v>69.856649853995222</v>
      </c>
      <c r="L12" s="92">
        <v>74540</v>
      </c>
      <c r="M12" s="92">
        <v>74790</v>
      </c>
      <c r="N12" s="92">
        <v>74750</v>
      </c>
      <c r="O12" s="92">
        <v>74750</v>
      </c>
      <c r="P12" s="92">
        <v>75340</v>
      </c>
      <c r="Q12" s="92"/>
      <c r="R12" s="92"/>
    </row>
    <row r="13" spans="1:18">
      <c r="A13" s="92" t="s">
        <v>66</v>
      </c>
      <c r="B13" s="92">
        <v>1613</v>
      </c>
      <c r="C13" s="92">
        <v>1589</v>
      </c>
      <c r="D13" s="92">
        <v>1560</v>
      </c>
      <c r="E13" s="92">
        <v>1420</v>
      </c>
      <c r="F13" s="93">
        <v>1386</v>
      </c>
      <c r="G13" s="94">
        <f t="shared" si="2"/>
        <v>80.208851317752362</v>
      </c>
      <c r="H13" s="95">
        <f t="shared" si="3"/>
        <v>79.45</v>
      </c>
      <c r="I13" s="95">
        <f t="shared" si="4"/>
        <v>78.867542972699695</v>
      </c>
      <c r="J13" s="95">
        <f t="shared" si="5"/>
        <v>72.522982635342174</v>
      </c>
      <c r="K13" s="96">
        <f t="shared" si="6"/>
        <v>71.223021582733821</v>
      </c>
      <c r="L13" s="92">
        <v>20110</v>
      </c>
      <c r="M13" s="92">
        <v>20000</v>
      </c>
      <c r="N13" s="92">
        <v>19780</v>
      </c>
      <c r="O13" s="92">
        <v>19580</v>
      </c>
      <c r="P13" s="92">
        <v>19460</v>
      </c>
      <c r="Q13" s="92"/>
      <c r="R13" s="92"/>
    </row>
    <row r="14" spans="1:18">
      <c r="A14" s="92" t="s">
        <v>67</v>
      </c>
      <c r="B14" s="92">
        <v>3013</v>
      </c>
      <c r="C14" s="92">
        <v>2861</v>
      </c>
      <c r="D14" s="92">
        <v>2970</v>
      </c>
      <c r="E14" s="92">
        <v>2756</v>
      </c>
      <c r="F14" s="93">
        <v>2791</v>
      </c>
      <c r="G14" s="94">
        <f t="shared" si="2"/>
        <v>77.875420005169303</v>
      </c>
      <c r="H14" s="95">
        <f t="shared" si="3"/>
        <v>74.369638679490507</v>
      </c>
      <c r="I14" s="95">
        <f t="shared" si="4"/>
        <v>77.891424075531077</v>
      </c>
      <c r="J14" s="95">
        <f t="shared" si="5"/>
        <v>72.679324894514778</v>
      </c>
      <c r="K14" s="96">
        <f t="shared" si="6"/>
        <v>73.699498283601798</v>
      </c>
      <c r="L14" s="92">
        <v>38690</v>
      </c>
      <c r="M14" s="92">
        <v>38470</v>
      </c>
      <c r="N14" s="92">
        <v>38130</v>
      </c>
      <c r="O14" s="92">
        <v>37920</v>
      </c>
      <c r="P14" s="92">
        <v>37870</v>
      </c>
      <c r="Q14" s="92"/>
      <c r="R14" s="92"/>
    </row>
    <row r="15" spans="1:18">
      <c r="A15" s="92" t="s">
        <v>68</v>
      </c>
      <c r="B15" s="92">
        <v>770</v>
      </c>
      <c r="C15" s="92">
        <v>744</v>
      </c>
      <c r="D15" s="92">
        <v>735</v>
      </c>
      <c r="E15" s="92">
        <v>709</v>
      </c>
      <c r="F15" s="93">
        <v>694</v>
      </c>
      <c r="G15" s="94">
        <f t="shared" si="2"/>
        <v>84.708470847084698</v>
      </c>
      <c r="H15" s="95">
        <f t="shared" si="3"/>
        <v>82.209944751381215</v>
      </c>
      <c r="I15" s="95">
        <f t="shared" si="4"/>
        <v>81.666666666666671</v>
      </c>
      <c r="J15" s="95">
        <f t="shared" si="5"/>
        <v>79.395296752519599</v>
      </c>
      <c r="K15" s="96">
        <f t="shared" si="6"/>
        <v>78.50678733031674</v>
      </c>
      <c r="L15" s="92">
        <v>9090</v>
      </c>
      <c r="M15" s="92">
        <v>9050</v>
      </c>
      <c r="N15" s="92">
        <v>9000</v>
      </c>
      <c r="O15" s="92">
        <v>8930</v>
      </c>
      <c r="P15" s="92">
        <v>8840</v>
      </c>
      <c r="Q15" s="92"/>
      <c r="R15" s="92"/>
    </row>
    <row r="16" spans="1:18">
      <c r="A16" s="92" t="s">
        <v>69</v>
      </c>
      <c r="B16" s="92">
        <v>2351</v>
      </c>
      <c r="C16" s="92">
        <v>2260</v>
      </c>
      <c r="D16" s="92">
        <v>2260</v>
      </c>
      <c r="E16" s="92">
        <v>2158</v>
      </c>
      <c r="F16" s="93">
        <v>2076</v>
      </c>
      <c r="G16" s="94">
        <f t="shared" si="2"/>
        <v>80.957300275482098</v>
      </c>
      <c r="H16" s="95">
        <f t="shared" si="3"/>
        <v>78.173642338291245</v>
      </c>
      <c r="I16" s="95">
        <f t="shared" si="4"/>
        <v>79.020979020979013</v>
      </c>
      <c r="J16" s="95">
        <f t="shared" si="5"/>
        <v>76.01268052131033</v>
      </c>
      <c r="K16" s="96">
        <f t="shared" si="6"/>
        <v>73.721590909090907</v>
      </c>
      <c r="L16" s="92">
        <v>29040</v>
      </c>
      <c r="M16" s="92">
        <v>28910</v>
      </c>
      <c r="N16" s="92">
        <v>28600</v>
      </c>
      <c r="O16" s="92">
        <v>28390</v>
      </c>
      <c r="P16" s="92">
        <v>28160</v>
      </c>
      <c r="Q16" s="92"/>
      <c r="R16" s="92"/>
    </row>
    <row r="17" spans="1:18">
      <c r="A17" s="92" t="s">
        <v>70</v>
      </c>
      <c r="B17" s="92">
        <v>1591</v>
      </c>
      <c r="C17" s="92">
        <v>1566</v>
      </c>
      <c r="D17" s="92">
        <v>1557</v>
      </c>
      <c r="E17" s="92">
        <v>1521</v>
      </c>
      <c r="F17" s="93">
        <v>1519</v>
      </c>
      <c r="G17" s="94">
        <f t="shared" si="2"/>
        <v>75.79799904716532</v>
      </c>
      <c r="H17" s="95">
        <f t="shared" si="3"/>
        <v>74.429657794676814</v>
      </c>
      <c r="I17" s="95">
        <f t="shared" si="4"/>
        <v>74.390826564739612</v>
      </c>
      <c r="J17" s="95">
        <f t="shared" si="5"/>
        <v>72.809956917185247</v>
      </c>
      <c r="K17" s="96">
        <f t="shared" si="6"/>
        <v>72.471374045801525</v>
      </c>
      <c r="L17" s="92">
        <v>20990</v>
      </c>
      <c r="M17" s="92">
        <v>21040</v>
      </c>
      <c r="N17" s="92">
        <v>20930</v>
      </c>
      <c r="O17" s="92">
        <v>20890</v>
      </c>
      <c r="P17" s="92">
        <v>20960</v>
      </c>
      <c r="Q17" s="92"/>
      <c r="R17" s="92"/>
    </row>
    <row r="18" spans="1:18">
      <c r="A18" s="92" t="s">
        <v>71</v>
      </c>
      <c r="B18" s="92">
        <v>2343</v>
      </c>
      <c r="C18" s="92">
        <v>2297</v>
      </c>
      <c r="D18" s="92">
        <v>2150</v>
      </c>
      <c r="E18" s="92">
        <v>2120</v>
      </c>
      <c r="F18" s="93">
        <v>2092</v>
      </c>
      <c r="G18" s="94">
        <f t="shared" si="2"/>
        <v>69.669937555753791</v>
      </c>
      <c r="H18" s="95">
        <f t="shared" si="3"/>
        <v>68.52625298329356</v>
      </c>
      <c r="I18" s="95">
        <f t="shared" si="4"/>
        <v>64.390536088649299</v>
      </c>
      <c r="J18" s="95">
        <f t="shared" si="5"/>
        <v>63.89391199517781</v>
      </c>
      <c r="K18" s="96">
        <f t="shared" si="6"/>
        <v>63.202416918428995</v>
      </c>
      <c r="L18" s="92">
        <v>33630</v>
      </c>
      <c r="M18" s="92">
        <v>33520</v>
      </c>
      <c r="N18" s="92">
        <v>33390</v>
      </c>
      <c r="O18" s="92">
        <v>33180</v>
      </c>
      <c r="P18" s="92">
        <v>33100</v>
      </c>
      <c r="Q18" s="92"/>
      <c r="R18" s="92"/>
    </row>
    <row r="19" spans="1:18">
      <c r="A19" s="92" t="s">
        <v>72</v>
      </c>
      <c r="B19" s="92">
        <v>893</v>
      </c>
      <c r="C19" s="92">
        <v>830</v>
      </c>
      <c r="D19" s="92">
        <v>873</v>
      </c>
      <c r="E19" s="92">
        <v>825</v>
      </c>
      <c r="F19" s="93">
        <v>816</v>
      </c>
      <c r="G19" s="94">
        <f t="shared" si="2"/>
        <v>79.166666666666657</v>
      </c>
      <c r="H19" s="95">
        <f t="shared" si="3"/>
        <v>74.707470747074709</v>
      </c>
      <c r="I19" s="95">
        <f t="shared" si="4"/>
        <v>80.535055350553506</v>
      </c>
      <c r="J19" s="95">
        <f t="shared" si="5"/>
        <v>77.102803738317746</v>
      </c>
      <c r="K19" s="96">
        <f t="shared" si="6"/>
        <v>77.862595419847324</v>
      </c>
      <c r="L19" s="92">
        <v>11280</v>
      </c>
      <c r="M19" s="92">
        <v>11110</v>
      </c>
      <c r="N19" s="92">
        <v>10840</v>
      </c>
      <c r="O19" s="92">
        <v>10700</v>
      </c>
      <c r="P19" s="92">
        <v>10480</v>
      </c>
      <c r="Q19" s="92"/>
      <c r="R19" s="92"/>
    </row>
    <row r="20" spans="1:18">
      <c r="A20" s="92" t="s">
        <v>73</v>
      </c>
      <c r="B20" s="92">
        <v>3976</v>
      </c>
      <c r="C20" s="92">
        <v>3862</v>
      </c>
      <c r="D20" s="92">
        <v>3871</v>
      </c>
      <c r="E20" s="92">
        <v>3627</v>
      </c>
      <c r="F20" s="93">
        <v>3525</v>
      </c>
      <c r="G20" s="94">
        <f t="shared" si="2"/>
        <v>57.56478934414362</v>
      </c>
      <c r="H20" s="95">
        <f t="shared" si="3"/>
        <v>55.987242679037401</v>
      </c>
      <c r="I20" s="95">
        <f t="shared" si="4"/>
        <v>56.395687645687651</v>
      </c>
      <c r="J20" s="95">
        <f t="shared" si="5"/>
        <v>53.080638079906336</v>
      </c>
      <c r="K20" s="96">
        <f t="shared" si="6"/>
        <v>51.280186208903118</v>
      </c>
      <c r="L20" s="92">
        <v>69070</v>
      </c>
      <c r="M20" s="92">
        <v>68980</v>
      </c>
      <c r="N20" s="92">
        <v>68640</v>
      </c>
      <c r="O20" s="92">
        <v>68330</v>
      </c>
      <c r="P20" s="92">
        <v>68740</v>
      </c>
      <c r="Q20" s="92"/>
      <c r="R20" s="92"/>
    </row>
    <row r="21" spans="1:18">
      <c r="A21" s="92" t="s">
        <v>74</v>
      </c>
      <c r="B21" s="92">
        <v>2156</v>
      </c>
      <c r="C21" s="92">
        <v>2053</v>
      </c>
      <c r="D21" s="92">
        <v>2003</v>
      </c>
      <c r="E21" s="92">
        <v>1912</v>
      </c>
      <c r="F21" s="93">
        <v>1855</v>
      </c>
      <c r="G21" s="94">
        <f t="shared" si="2"/>
        <v>72.494956287827847</v>
      </c>
      <c r="H21" s="95">
        <f t="shared" si="3"/>
        <v>69.217801753202963</v>
      </c>
      <c r="I21" s="95">
        <f t="shared" si="4"/>
        <v>68.455228981544764</v>
      </c>
      <c r="J21" s="95">
        <f t="shared" si="5"/>
        <v>65.976535541752938</v>
      </c>
      <c r="K21" s="96">
        <f t="shared" si="6"/>
        <v>64.164648910411628</v>
      </c>
      <c r="L21" s="92">
        <v>29740</v>
      </c>
      <c r="M21" s="92">
        <v>29660</v>
      </c>
      <c r="N21" s="92">
        <v>29260</v>
      </c>
      <c r="O21" s="92">
        <v>28980</v>
      </c>
      <c r="P21" s="92">
        <v>28910</v>
      </c>
      <c r="Q21" s="92"/>
      <c r="R21" s="92"/>
    </row>
    <row r="22" spans="1:18">
      <c r="A22" s="92" t="s">
        <v>75</v>
      </c>
      <c r="B22" s="92">
        <v>540</v>
      </c>
      <c r="C22" s="92">
        <v>530</v>
      </c>
      <c r="D22" s="92">
        <v>508</v>
      </c>
      <c r="E22" s="92">
        <v>501</v>
      </c>
      <c r="F22" s="93">
        <v>473</v>
      </c>
      <c r="G22" s="94">
        <f t="shared" si="2"/>
        <v>76.704545454545453</v>
      </c>
      <c r="H22" s="95">
        <f t="shared" si="3"/>
        <v>75.177304964539005</v>
      </c>
      <c r="I22" s="95">
        <f t="shared" si="4"/>
        <v>71.95467422096317</v>
      </c>
      <c r="J22" s="95">
        <f t="shared" si="5"/>
        <v>71.164772727272734</v>
      </c>
      <c r="K22" s="96">
        <f t="shared" si="6"/>
        <v>67.571428571428569</v>
      </c>
      <c r="L22" s="92">
        <v>7040</v>
      </c>
      <c r="M22" s="92">
        <v>7050</v>
      </c>
      <c r="N22" s="92">
        <v>7060</v>
      </c>
      <c r="O22" s="92">
        <v>7040</v>
      </c>
      <c r="P22" s="92">
        <v>7000</v>
      </c>
      <c r="Q22" s="92"/>
      <c r="R22" s="92"/>
    </row>
    <row r="23" spans="1:18">
      <c r="A23" s="92" t="s">
        <v>76</v>
      </c>
      <c r="B23" s="92">
        <v>1702</v>
      </c>
      <c r="C23" s="92">
        <v>1646</v>
      </c>
      <c r="D23" s="92">
        <v>1529</v>
      </c>
      <c r="E23" s="92">
        <v>1550</v>
      </c>
      <c r="F23" s="93">
        <v>1420</v>
      </c>
      <c r="G23" s="94">
        <f t="shared" si="2"/>
        <v>69.327902240325869</v>
      </c>
      <c r="H23" s="95">
        <f t="shared" si="3"/>
        <v>67.266040049039646</v>
      </c>
      <c r="I23" s="95">
        <f t="shared" si="4"/>
        <v>63.286423841059609</v>
      </c>
      <c r="J23" s="95">
        <f t="shared" si="5"/>
        <v>64.556434818825494</v>
      </c>
      <c r="K23" s="96">
        <f t="shared" si="6"/>
        <v>59.940903334740398</v>
      </c>
      <c r="L23" s="92">
        <v>24550</v>
      </c>
      <c r="M23" s="92">
        <v>24470</v>
      </c>
      <c r="N23" s="92">
        <v>24160</v>
      </c>
      <c r="O23" s="92">
        <v>24010</v>
      </c>
      <c r="P23" s="92">
        <v>23690</v>
      </c>
      <c r="Q23" s="92"/>
      <c r="R23" s="92"/>
    </row>
    <row r="24" spans="1:18">
      <c r="A24" s="92" t="s">
        <v>77</v>
      </c>
      <c r="B24" s="92">
        <v>409</v>
      </c>
      <c r="C24" s="92">
        <v>405</v>
      </c>
      <c r="D24" s="92">
        <v>409</v>
      </c>
      <c r="E24" s="92">
        <v>374</v>
      </c>
      <c r="F24" s="93">
        <v>350</v>
      </c>
      <c r="G24" s="94">
        <f t="shared" si="2"/>
        <v>68.2804674457429</v>
      </c>
      <c r="H24" s="95">
        <f t="shared" si="3"/>
        <v>67.725752508361197</v>
      </c>
      <c r="I24" s="95">
        <f t="shared" si="4"/>
        <v>69.676320272572397</v>
      </c>
      <c r="J24" s="95">
        <f t="shared" si="5"/>
        <v>65.27050610820244</v>
      </c>
      <c r="K24" s="96">
        <f t="shared" si="6"/>
        <v>62.5</v>
      </c>
      <c r="L24" s="92">
        <v>5990</v>
      </c>
      <c r="M24" s="92">
        <v>5980</v>
      </c>
      <c r="N24" s="92">
        <v>5870</v>
      </c>
      <c r="O24" s="92">
        <v>5730</v>
      </c>
      <c r="P24" s="92">
        <v>5600</v>
      </c>
      <c r="Q24" s="92"/>
      <c r="R24" s="92"/>
    </row>
    <row r="25" spans="1:18">
      <c r="A25" s="92" t="s">
        <v>78</v>
      </c>
      <c r="B25" s="92">
        <v>6662</v>
      </c>
      <c r="C25" s="92">
        <v>6062</v>
      </c>
      <c r="D25" s="92">
        <v>5987</v>
      </c>
      <c r="E25" s="92">
        <v>5827</v>
      </c>
      <c r="F25" s="93">
        <v>6002</v>
      </c>
      <c r="G25" s="94">
        <f t="shared" si="2"/>
        <v>63.80003830683777</v>
      </c>
      <c r="H25" s="95">
        <f t="shared" si="3"/>
        <v>59.830240821160679</v>
      </c>
      <c r="I25" s="95">
        <f t="shared" si="4"/>
        <v>60.298116628059219</v>
      </c>
      <c r="J25" s="95">
        <f t="shared" si="5"/>
        <v>58.733998588851925</v>
      </c>
      <c r="K25" s="96">
        <f t="shared" si="6"/>
        <v>59.484638255698712</v>
      </c>
      <c r="L25" s="92">
        <v>104420</v>
      </c>
      <c r="M25" s="92">
        <v>101320</v>
      </c>
      <c r="N25" s="92">
        <v>99290</v>
      </c>
      <c r="O25" s="92">
        <v>99210</v>
      </c>
      <c r="P25" s="92">
        <v>100900</v>
      </c>
      <c r="Q25" s="92"/>
      <c r="R25" s="92"/>
    </row>
    <row r="26" spans="1:18">
      <c r="A26" s="92" t="s">
        <v>79</v>
      </c>
      <c r="B26" s="92">
        <v>669</v>
      </c>
      <c r="C26" s="92">
        <v>572</v>
      </c>
      <c r="D26" s="92">
        <v>648</v>
      </c>
      <c r="E26" s="92">
        <v>639</v>
      </c>
      <c r="F26" s="93">
        <v>653</v>
      </c>
      <c r="G26" s="94">
        <f t="shared" si="2"/>
        <v>70.421052631578959</v>
      </c>
      <c r="H26" s="95">
        <f t="shared" si="3"/>
        <v>60.084033613445378</v>
      </c>
      <c r="I26" s="95">
        <f t="shared" si="4"/>
        <v>68.354430379746844</v>
      </c>
      <c r="J26" s="95">
        <f t="shared" si="5"/>
        <v>67.690677966101688</v>
      </c>
      <c r="K26" s="96">
        <f t="shared" si="6"/>
        <v>68.954593453009494</v>
      </c>
      <c r="L26" s="92">
        <v>9500</v>
      </c>
      <c r="M26" s="92">
        <v>9520</v>
      </c>
      <c r="N26" s="92">
        <v>9480</v>
      </c>
      <c r="O26" s="92">
        <v>9440</v>
      </c>
      <c r="P26" s="92">
        <v>9470</v>
      </c>
      <c r="Q26" s="92"/>
      <c r="R26" s="92"/>
    </row>
    <row r="27" spans="1:18">
      <c r="A27" s="92" t="s">
        <v>80</v>
      </c>
      <c r="B27" s="92">
        <v>3683</v>
      </c>
      <c r="C27" s="92">
        <v>3672</v>
      </c>
      <c r="D27" s="92">
        <v>3594</v>
      </c>
      <c r="E27" s="92">
        <v>3448</v>
      </c>
      <c r="F27" s="93">
        <v>3293</v>
      </c>
      <c r="G27" s="94">
        <f t="shared" si="2"/>
        <v>58.646496815286625</v>
      </c>
      <c r="H27" s="95">
        <f t="shared" si="3"/>
        <v>58.443418749005254</v>
      </c>
      <c r="I27" s="95">
        <f t="shared" si="4"/>
        <v>57.568476693897161</v>
      </c>
      <c r="J27" s="95">
        <f t="shared" si="5"/>
        <v>55.362877328195246</v>
      </c>
      <c r="K27" s="96">
        <f t="shared" si="6"/>
        <v>52.738629083920564</v>
      </c>
      <c r="L27" s="92">
        <v>62800</v>
      </c>
      <c r="M27" s="92">
        <v>62830</v>
      </c>
      <c r="N27" s="92">
        <v>62430</v>
      </c>
      <c r="O27" s="92">
        <v>62280</v>
      </c>
      <c r="P27" s="92">
        <v>62440</v>
      </c>
      <c r="Q27" s="92"/>
      <c r="R27" s="92"/>
    </row>
    <row r="28" spans="1:18">
      <c r="A28" s="92" t="s">
        <v>48</v>
      </c>
      <c r="B28" s="92">
        <v>606</v>
      </c>
      <c r="C28" s="92">
        <v>512</v>
      </c>
      <c r="D28" s="92">
        <v>449</v>
      </c>
      <c r="E28" s="92">
        <v>423</v>
      </c>
      <c r="F28" s="93">
        <v>443</v>
      </c>
      <c r="G28" s="192" t="s">
        <v>81</v>
      </c>
      <c r="H28" s="193" t="s">
        <v>81</v>
      </c>
      <c r="I28" s="193" t="s">
        <v>81</v>
      </c>
      <c r="J28" s="193" t="s">
        <v>81</v>
      </c>
      <c r="K28" s="194" t="s">
        <v>81</v>
      </c>
      <c r="L28" s="193" t="s">
        <v>81</v>
      </c>
      <c r="M28" s="193" t="s">
        <v>81</v>
      </c>
      <c r="N28" s="193" t="s">
        <v>81</v>
      </c>
      <c r="O28" s="193" t="s">
        <v>81</v>
      </c>
      <c r="P28" s="193" t="s">
        <v>81</v>
      </c>
      <c r="Q28" s="92"/>
      <c r="R28" s="92"/>
    </row>
    <row r="29" spans="1:18">
      <c r="A29" s="157" t="s">
        <v>41</v>
      </c>
      <c r="B29" s="157">
        <f>SUM(B8:B28)</f>
        <v>64462</v>
      </c>
      <c r="C29" s="157">
        <f t="shared" ref="C29:F29" si="7">SUM(C8:C28)</f>
        <v>62309</v>
      </c>
      <c r="D29" s="157">
        <f t="shared" si="7"/>
        <v>62333</v>
      </c>
      <c r="E29" s="157">
        <f t="shared" si="7"/>
        <v>59227</v>
      </c>
      <c r="F29" s="156">
        <f t="shared" si="7"/>
        <v>59193</v>
      </c>
      <c r="G29" s="201">
        <f t="shared" ref="G29" si="8">B29/L29*1000</f>
        <v>70.803905846687826</v>
      </c>
      <c r="H29" s="196">
        <f t="shared" ref="H29" si="9">C29/M29*1000</f>
        <v>68.592029942756497</v>
      </c>
      <c r="I29" s="196">
        <f t="shared" ref="I29" si="10">D29/N29*1000</f>
        <v>68.949382770673864</v>
      </c>
      <c r="J29" s="196">
        <f t="shared" ref="J29" si="11">E29/O29*1000</f>
        <v>65.583337024405367</v>
      </c>
      <c r="K29" s="197">
        <f t="shared" ref="K29" si="12">F29/P29*1000</f>
        <v>64.950184339887642</v>
      </c>
      <c r="L29" s="157">
        <v>910430</v>
      </c>
      <c r="M29" s="157">
        <v>908400</v>
      </c>
      <c r="N29" s="157">
        <v>904040</v>
      </c>
      <c r="O29" s="157">
        <v>903080</v>
      </c>
      <c r="P29" s="157">
        <v>911360</v>
      </c>
      <c r="Q29" s="92"/>
      <c r="R29" s="92"/>
    </row>
    <row r="30" spans="1:18">
      <c r="A30" s="104" t="s">
        <v>388</v>
      </c>
      <c r="B30" s="58"/>
      <c r="C30" s="58"/>
      <c r="D30" s="58"/>
      <c r="E30" s="58"/>
      <c r="F30" s="58"/>
      <c r="G30" s="58"/>
      <c r="H30" s="58"/>
      <c r="I30" s="58"/>
      <c r="J30" s="58"/>
      <c r="K30" s="58"/>
      <c r="L30" s="58"/>
      <c r="M30" s="58"/>
      <c r="N30" s="58"/>
      <c r="O30" s="58"/>
      <c r="P30" s="58"/>
      <c r="Q30" s="92"/>
      <c r="R30" s="92"/>
    </row>
    <row r="31" spans="1:18">
      <c r="A31" s="104"/>
      <c r="B31" s="58"/>
      <c r="C31" s="58"/>
      <c r="D31" s="58"/>
      <c r="E31" s="58"/>
      <c r="F31" s="58"/>
      <c r="G31" s="58"/>
      <c r="H31" s="58"/>
      <c r="I31" s="58"/>
      <c r="J31" s="58"/>
      <c r="K31" s="58"/>
      <c r="L31" s="58"/>
      <c r="M31" s="58"/>
      <c r="N31" s="58"/>
      <c r="O31" s="58"/>
      <c r="P31" s="58"/>
      <c r="Q31" s="92"/>
      <c r="R31" s="92"/>
    </row>
    <row r="32" spans="1:18">
      <c r="A32" s="198"/>
      <c r="Q32" s="71"/>
      <c r="R32" s="71"/>
    </row>
    <row r="33" spans="1:19">
      <c r="A33" s="198"/>
    </row>
    <row r="34" spans="1:19" s="40" customFormat="1" ht="15" customHeight="1">
      <c r="A34" s="91" t="str">
        <f>Contents!B17</f>
        <v>Table 10: Birth rate, by age group and DHB of residence, 2014</v>
      </c>
    </row>
    <row r="35" spans="1:19">
      <c r="A35" s="466" t="s">
        <v>220</v>
      </c>
      <c r="B35" s="454" t="s">
        <v>25</v>
      </c>
      <c r="C35" s="454"/>
      <c r="D35" s="454"/>
      <c r="E35" s="454"/>
      <c r="F35" s="454"/>
      <c r="G35" s="455"/>
      <c r="H35" s="472" t="s">
        <v>258</v>
      </c>
      <c r="I35" s="454"/>
      <c r="J35" s="454"/>
      <c r="K35" s="454"/>
      <c r="L35" s="454"/>
      <c r="M35" s="455"/>
      <c r="N35" s="454" t="s">
        <v>44</v>
      </c>
      <c r="O35" s="454"/>
      <c r="P35" s="454"/>
      <c r="Q35" s="454"/>
      <c r="R35" s="454"/>
      <c r="S35" s="454"/>
    </row>
    <row r="36" spans="1:19">
      <c r="A36" s="459"/>
      <c r="B36" s="137" t="s">
        <v>35</v>
      </c>
      <c r="C36" s="137" t="s">
        <v>42</v>
      </c>
      <c r="D36" s="137" t="s">
        <v>38</v>
      </c>
      <c r="E36" s="137" t="s">
        <v>39</v>
      </c>
      <c r="F36" s="137" t="s">
        <v>40</v>
      </c>
      <c r="G36" s="173" t="s">
        <v>36</v>
      </c>
      <c r="H36" s="202" t="s">
        <v>35</v>
      </c>
      <c r="I36" s="137" t="s">
        <v>42</v>
      </c>
      <c r="J36" s="137" t="s">
        <v>38</v>
      </c>
      <c r="K36" s="137" t="s">
        <v>39</v>
      </c>
      <c r="L36" s="137" t="s">
        <v>40</v>
      </c>
      <c r="M36" s="173" t="s">
        <v>36</v>
      </c>
      <c r="N36" s="137" t="s">
        <v>35</v>
      </c>
      <c r="O36" s="137" t="s">
        <v>42</v>
      </c>
      <c r="P36" s="137" t="s">
        <v>38</v>
      </c>
      <c r="Q36" s="137" t="s">
        <v>39</v>
      </c>
      <c r="R36" s="137" t="s">
        <v>40</v>
      </c>
      <c r="S36" s="137" t="s">
        <v>36</v>
      </c>
    </row>
    <row r="37" spans="1:19">
      <c r="A37" s="204" t="s">
        <v>61</v>
      </c>
      <c r="B37" s="92">
        <v>180</v>
      </c>
      <c r="C37" s="92">
        <v>528</v>
      </c>
      <c r="D37" s="92">
        <v>586</v>
      </c>
      <c r="E37" s="92">
        <v>467</v>
      </c>
      <c r="F37" s="92">
        <v>255</v>
      </c>
      <c r="G37" s="199">
        <v>87</v>
      </c>
      <c r="H37" s="94">
        <f>B37/N37*1000</f>
        <v>33.898305084745765</v>
      </c>
      <c r="I37" s="95">
        <f t="shared" ref="I37:M52" si="13">C37/O37*1000</f>
        <v>124.52830188679245</v>
      </c>
      <c r="J37" s="95">
        <f t="shared" si="13"/>
        <v>145.40942928039701</v>
      </c>
      <c r="K37" s="95">
        <f t="shared" si="13"/>
        <v>121.29870129870129</v>
      </c>
      <c r="L37" s="95">
        <f t="shared" si="13"/>
        <v>57.692307692307693</v>
      </c>
      <c r="M37" s="96">
        <f t="shared" si="13"/>
        <v>15.90493601462523</v>
      </c>
      <c r="N37" s="225">
        <v>5310</v>
      </c>
      <c r="O37" s="225">
        <v>4240</v>
      </c>
      <c r="P37" s="225">
        <v>4030</v>
      </c>
      <c r="Q37" s="225">
        <v>3850</v>
      </c>
      <c r="R37" s="225">
        <v>4420</v>
      </c>
      <c r="S37" s="150">
        <v>5470</v>
      </c>
    </row>
    <row r="38" spans="1:19">
      <c r="A38" s="92" t="s">
        <v>62</v>
      </c>
      <c r="B38" s="92">
        <v>225</v>
      </c>
      <c r="C38" s="92">
        <v>925</v>
      </c>
      <c r="D38" s="92">
        <v>1978</v>
      </c>
      <c r="E38" s="92">
        <v>2790</v>
      </c>
      <c r="F38" s="92">
        <v>1555</v>
      </c>
      <c r="G38" s="199">
        <v>381</v>
      </c>
      <c r="H38" s="94">
        <f t="shared" ref="H38:H56" si="14">B38/N38*1000</f>
        <v>11.842105263157896</v>
      </c>
      <c r="I38" s="95">
        <f t="shared" si="13"/>
        <v>47.508988186954291</v>
      </c>
      <c r="J38" s="95">
        <f t="shared" si="13"/>
        <v>107.73420479302833</v>
      </c>
      <c r="K38" s="95">
        <f t="shared" si="13"/>
        <v>142.49233912155259</v>
      </c>
      <c r="L38" s="95">
        <f t="shared" si="13"/>
        <v>81.074035453597489</v>
      </c>
      <c r="M38" s="96">
        <f t="shared" si="13"/>
        <v>17.146714671467148</v>
      </c>
      <c r="N38" s="225">
        <v>19000</v>
      </c>
      <c r="O38" s="225">
        <v>19470</v>
      </c>
      <c r="P38" s="225">
        <v>18360</v>
      </c>
      <c r="Q38" s="225">
        <v>19580</v>
      </c>
      <c r="R38" s="225">
        <v>19180</v>
      </c>
      <c r="S38" s="150">
        <v>22220</v>
      </c>
    </row>
    <row r="39" spans="1:19">
      <c r="A39" s="92" t="s">
        <v>63</v>
      </c>
      <c r="B39" s="92">
        <v>175</v>
      </c>
      <c r="C39" s="92">
        <v>696</v>
      </c>
      <c r="D39" s="92">
        <v>1431</v>
      </c>
      <c r="E39" s="92">
        <v>2245</v>
      </c>
      <c r="F39" s="92">
        <v>1411</v>
      </c>
      <c r="G39" s="199">
        <v>340</v>
      </c>
      <c r="H39" s="94">
        <f t="shared" si="14"/>
        <v>11.467889908256881</v>
      </c>
      <c r="I39" s="95">
        <f t="shared" si="13"/>
        <v>30.701367445963829</v>
      </c>
      <c r="J39" s="95">
        <f t="shared" si="13"/>
        <v>62.901098901098905</v>
      </c>
      <c r="K39" s="95">
        <f t="shared" si="13"/>
        <v>111.13861386138613</v>
      </c>
      <c r="L39" s="95">
        <f t="shared" si="13"/>
        <v>82.514619883040936</v>
      </c>
      <c r="M39" s="96">
        <f t="shared" si="13"/>
        <v>19.373219373219374</v>
      </c>
      <c r="N39" s="225">
        <v>15260</v>
      </c>
      <c r="O39" s="225">
        <v>22670</v>
      </c>
      <c r="P39" s="225">
        <v>22750</v>
      </c>
      <c r="Q39" s="225">
        <v>20200</v>
      </c>
      <c r="R39" s="225">
        <v>17100</v>
      </c>
      <c r="S39" s="150">
        <v>17550</v>
      </c>
    </row>
    <row r="40" spans="1:19">
      <c r="A40" s="92" t="s">
        <v>64</v>
      </c>
      <c r="B40" s="92">
        <v>516</v>
      </c>
      <c r="C40" s="92">
        <v>1758</v>
      </c>
      <c r="D40" s="92">
        <v>2392</v>
      </c>
      <c r="E40" s="92">
        <v>2249</v>
      </c>
      <c r="F40" s="92">
        <v>1063</v>
      </c>
      <c r="G40" s="199">
        <v>309</v>
      </c>
      <c r="H40" s="94">
        <f t="shared" si="14"/>
        <v>26.721905748316935</v>
      </c>
      <c r="I40" s="95">
        <f t="shared" si="13"/>
        <v>91.610213652944239</v>
      </c>
      <c r="J40" s="95">
        <f t="shared" si="13"/>
        <v>130.14145810663766</v>
      </c>
      <c r="K40" s="95">
        <f t="shared" si="13"/>
        <v>127.34994337485844</v>
      </c>
      <c r="L40" s="95">
        <f t="shared" si="13"/>
        <v>64.268440145102787</v>
      </c>
      <c r="M40" s="96">
        <f t="shared" si="13"/>
        <v>16.586151368760063</v>
      </c>
      <c r="N40" s="225">
        <v>19310</v>
      </c>
      <c r="O40" s="225">
        <v>19190</v>
      </c>
      <c r="P40" s="225">
        <v>18380</v>
      </c>
      <c r="Q40" s="225">
        <v>17660</v>
      </c>
      <c r="R40" s="225">
        <v>16540</v>
      </c>
      <c r="S40" s="150">
        <v>18630</v>
      </c>
    </row>
    <row r="41" spans="1:19">
      <c r="A41" s="92" t="s">
        <v>65</v>
      </c>
      <c r="B41" s="92">
        <v>347</v>
      </c>
      <c r="C41" s="92">
        <v>1116</v>
      </c>
      <c r="D41" s="92">
        <v>1553</v>
      </c>
      <c r="E41" s="92">
        <v>1376</v>
      </c>
      <c r="F41" s="92">
        <v>692</v>
      </c>
      <c r="G41" s="199">
        <v>179</v>
      </c>
      <c r="H41" s="94">
        <f t="shared" si="14"/>
        <v>25.589970501474927</v>
      </c>
      <c r="I41" s="95">
        <f t="shared" si="13"/>
        <v>82.912332838038637</v>
      </c>
      <c r="J41" s="95">
        <f t="shared" si="13"/>
        <v>128.55960264900662</v>
      </c>
      <c r="K41" s="95">
        <f t="shared" si="13"/>
        <v>119.86062717770035</v>
      </c>
      <c r="L41" s="95">
        <f t="shared" si="13"/>
        <v>60.331299040976461</v>
      </c>
      <c r="M41" s="96">
        <f t="shared" si="13"/>
        <v>13.468773513920242</v>
      </c>
      <c r="N41" s="225">
        <v>13560</v>
      </c>
      <c r="O41" s="225">
        <v>13460</v>
      </c>
      <c r="P41" s="225">
        <v>12080</v>
      </c>
      <c r="Q41" s="225">
        <v>11480</v>
      </c>
      <c r="R41" s="225">
        <v>11470</v>
      </c>
      <c r="S41" s="150">
        <v>13290</v>
      </c>
    </row>
    <row r="42" spans="1:19">
      <c r="A42" s="92" t="s">
        <v>66</v>
      </c>
      <c r="B42" s="92">
        <v>118</v>
      </c>
      <c r="C42" s="92">
        <v>318</v>
      </c>
      <c r="D42" s="92">
        <v>421</v>
      </c>
      <c r="E42" s="92">
        <v>327</v>
      </c>
      <c r="F42" s="92">
        <v>166</v>
      </c>
      <c r="G42" s="199">
        <v>36</v>
      </c>
      <c r="H42" s="94">
        <f t="shared" si="14"/>
        <v>34.402332361516031</v>
      </c>
      <c r="I42" s="95">
        <f t="shared" si="13"/>
        <v>103.92156862745098</v>
      </c>
      <c r="J42" s="95">
        <f t="shared" si="13"/>
        <v>135.80645161290323</v>
      </c>
      <c r="K42" s="95">
        <f t="shared" si="13"/>
        <v>109.73154362416108</v>
      </c>
      <c r="L42" s="95">
        <f t="shared" si="13"/>
        <v>51.393188854489168</v>
      </c>
      <c r="M42" s="96">
        <f t="shared" si="13"/>
        <v>9.8360655737704921</v>
      </c>
      <c r="N42" s="225">
        <v>3430</v>
      </c>
      <c r="O42" s="225">
        <v>3060</v>
      </c>
      <c r="P42" s="225">
        <v>3100</v>
      </c>
      <c r="Q42" s="225">
        <v>2980</v>
      </c>
      <c r="R42" s="225">
        <v>3230</v>
      </c>
      <c r="S42" s="150">
        <v>3660</v>
      </c>
    </row>
    <row r="43" spans="1:19">
      <c r="A43" s="92" t="s">
        <v>67</v>
      </c>
      <c r="B43" s="92">
        <v>182</v>
      </c>
      <c r="C43" s="92">
        <v>619</v>
      </c>
      <c r="D43" s="92">
        <v>762</v>
      </c>
      <c r="E43" s="92">
        <v>748</v>
      </c>
      <c r="F43" s="92">
        <v>374</v>
      </c>
      <c r="G43" s="199">
        <v>106</v>
      </c>
      <c r="H43" s="94">
        <f t="shared" si="14"/>
        <v>27.043090638930163</v>
      </c>
      <c r="I43" s="95">
        <f t="shared" si="13"/>
        <v>108.97887323943661</v>
      </c>
      <c r="J43" s="95">
        <f t="shared" si="13"/>
        <v>136.31484794275491</v>
      </c>
      <c r="K43" s="95">
        <f t="shared" si="13"/>
        <v>130.08695652173913</v>
      </c>
      <c r="L43" s="95">
        <f t="shared" si="13"/>
        <v>58.712715855573002</v>
      </c>
      <c r="M43" s="96">
        <f t="shared" si="13"/>
        <v>13.67741935483871</v>
      </c>
      <c r="N43" s="225">
        <v>6730</v>
      </c>
      <c r="O43" s="225">
        <v>5680</v>
      </c>
      <c r="P43" s="225">
        <v>5590</v>
      </c>
      <c r="Q43" s="225">
        <v>5750</v>
      </c>
      <c r="R43" s="225">
        <v>6370</v>
      </c>
      <c r="S43" s="150">
        <v>7750</v>
      </c>
    </row>
    <row r="44" spans="1:19">
      <c r="A44" s="92" t="s">
        <v>68</v>
      </c>
      <c r="B44" s="92">
        <v>75</v>
      </c>
      <c r="C44" s="92">
        <v>156</v>
      </c>
      <c r="D44" s="92">
        <v>191</v>
      </c>
      <c r="E44" s="92">
        <v>161</v>
      </c>
      <c r="F44" s="92">
        <v>90</v>
      </c>
      <c r="G44" s="199">
        <v>21</v>
      </c>
      <c r="H44" s="94">
        <f t="shared" si="14"/>
        <v>45.454545454545453</v>
      </c>
      <c r="I44" s="95">
        <f t="shared" si="13"/>
        <v>109.85915492957747</v>
      </c>
      <c r="J44" s="95">
        <f t="shared" si="13"/>
        <v>137.41007194244602</v>
      </c>
      <c r="K44" s="95">
        <f t="shared" si="13"/>
        <v>120.14925373134329</v>
      </c>
      <c r="L44" s="95">
        <f t="shared" si="13"/>
        <v>63.380281690140841</v>
      </c>
      <c r="M44" s="96">
        <f t="shared" si="13"/>
        <v>12.962962962962962</v>
      </c>
      <c r="N44" s="225">
        <v>1650</v>
      </c>
      <c r="O44" s="225">
        <v>1420</v>
      </c>
      <c r="P44" s="225">
        <v>1390</v>
      </c>
      <c r="Q44" s="225">
        <v>1340</v>
      </c>
      <c r="R44" s="225">
        <v>1420</v>
      </c>
      <c r="S44" s="150">
        <v>1620</v>
      </c>
    </row>
    <row r="45" spans="1:19">
      <c r="A45" s="92" t="s">
        <v>69</v>
      </c>
      <c r="B45" s="92">
        <v>182</v>
      </c>
      <c r="C45" s="92">
        <v>472</v>
      </c>
      <c r="D45" s="92">
        <v>536</v>
      </c>
      <c r="E45" s="92">
        <v>495</v>
      </c>
      <c r="F45" s="92">
        <v>310</v>
      </c>
      <c r="G45" s="199">
        <v>81</v>
      </c>
      <c r="H45" s="94">
        <f t="shared" si="14"/>
        <v>34.535104364326379</v>
      </c>
      <c r="I45" s="95">
        <f t="shared" si="13"/>
        <v>108.75576036866359</v>
      </c>
      <c r="J45" s="95">
        <f t="shared" si="13"/>
        <v>132.34567901234567</v>
      </c>
      <c r="K45" s="95">
        <f t="shared" si="13"/>
        <v>121.62162162162163</v>
      </c>
      <c r="L45" s="95">
        <f t="shared" si="13"/>
        <v>66.523605150214593</v>
      </c>
      <c r="M45" s="96">
        <f t="shared" si="13"/>
        <v>14.038128249566723</v>
      </c>
      <c r="N45" s="225">
        <v>5270</v>
      </c>
      <c r="O45" s="225">
        <v>4340</v>
      </c>
      <c r="P45" s="225">
        <v>4050</v>
      </c>
      <c r="Q45" s="225">
        <v>4070</v>
      </c>
      <c r="R45" s="225">
        <v>4660</v>
      </c>
      <c r="S45" s="150">
        <v>5770</v>
      </c>
    </row>
    <row r="46" spans="1:19">
      <c r="A46" s="92" t="s">
        <v>70</v>
      </c>
      <c r="B46" s="92">
        <v>84</v>
      </c>
      <c r="C46" s="92">
        <v>314</v>
      </c>
      <c r="D46" s="92">
        <v>459</v>
      </c>
      <c r="E46" s="92">
        <v>422</v>
      </c>
      <c r="F46" s="92">
        <v>191</v>
      </c>
      <c r="G46" s="199">
        <v>49</v>
      </c>
      <c r="H46" s="94">
        <f t="shared" si="14"/>
        <v>23.463687150837988</v>
      </c>
      <c r="I46" s="95">
        <f t="shared" si="13"/>
        <v>101.61812297734627</v>
      </c>
      <c r="J46" s="95">
        <f t="shared" si="13"/>
        <v>139.09090909090909</v>
      </c>
      <c r="K46" s="95">
        <f t="shared" si="13"/>
        <v>126.72672672672672</v>
      </c>
      <c r="L46" s="95">
        <f t="shared" si="13"/>
        <v>54.885057471264368</v>
      </c>
      <c r="M46" s="96">
        <f t="shared" si="13"/>
        <v>11.722488038277513</v>
      </c>
      <c r="N46" s="225">
        <v>3580</v>
      </c>
      <c r="O46" s="225">
        <v>3090</v>
      </c>
      <c r="P46" s="225">
        <v>3300</v>
      </c>
      <c r="Q46" s="225">
        <v>3330</v>
      </c>
      <c r="R46" s="225">
        <v>3480</v>
      </c>
      <c r="S46" s="150">
        <v>4180</v>
      </c>
    </row>
    <row r="47" spans="1:19">
      <c r="A47" s="92" t="s">
        <v>71</v>
      </c>
      <c r="B47" s="92">
        <v>129</v>
      </c>
      <c r="C47" s="92">
        <v>443</v>
      </c>
      <c r="D47" s="92">
        <v>594</v>
      </c>
      <c r="E47" s="92">
        <v>575</v>
      </c>
      <c r="F47" s="92">
        <v>283</v>
      </c>
      <c r="G47" s="199">
        <v>68</v>
      </c>
      <c r="H47" s="94">
        <f t="shared" si="14"/>
        <v>20.476190476190478</v>
      </c>
      <c r="I47" s="95">
        <f t="shared" si="13"/>
        <v>70.541401273885342</v>
      </c>
      <c r="J47" s="95">
        <f t="shared" si="13"/>
        <v>114.23076923076923</v>
      </c>
      <c r="K47" s="95">
        <f t="shared" si="13"/>
        <v>119.54261954261955</v>
      </c>
      <c r="L47" s="95">
        <f t="shared" si="13"/>
        <v>58.471074380165284</v>
      </c>
      <c r="M47" s="96">
        <f t="shared" si="13"/>
        <v>11.99294532627866</v>
      </c>
      <c r="N47" s="225">
        <v>6300</v>
      </c>
      <c r="O47" s="225">
        <v>6280</v>
      </c>
      <c r="P47" s="225">
        <v>5200</v>
      </c>
      <c r="Q47" s="225">
        <v>4810</v>
      </c>
      <c r="R47" s="225">
        <v>4840</v>
      </c>
      <c r="S47" s="150">
        <v>5670</v>
      </c>
    </row>
    <row r="48" spans="1:19">
      <c r="A48" s="92" t="s">
        <v>72</v>
      </c>
      <c r="B48" s="92">
        <v>69</v>
      </c>
      <c r="C48" s="92">
        <v>222</v>
      </c>
      <c r="D48" s="92">
        <v>237</v>
      </c>
      <c r="E48" s="92">
        <v>177</v>
      </c>
      <c r="F48" s="92">
        <v>91</v>
      </c>
      <c r="G48" s="199">
        <v>20</v>
      </c>
      <c r="H48" s="94">
        <f t="shared" si="14"/>
        <v>35.567010309278352</v>
      </c>
      <c r="I48" s="95">
        <f t="shared" si="13"/>
        <v>129.82456140350877</v>
      </c>
      <c r="J48" s="95">
        <f t="shared" si="13"/>
        <v>143.63636363636365</v>
      </c>
      <c r="K48" s="95">
        <f t="shared" si="13"/>
        <v>114.93506493506493</v>
      </c>
      <c r="L48" s="95">
        <f t="shared" si="13"/>
        <v>55.828220858895705</v>
      </c>
      <c r="M48" s="96">
        <f t="shared" si="13"/>
        <v>9.9502487562189046</v>
      </c>
      <c r="N48" s="225">
        <v>1940</v>
      </c>
      <c r="O48" s="225">
        <v>1710</v>
      </c>
      <c r="P48" s="225">
        <v>1650</v>
      </c>
      <c r="Q48" s="225">
        <v>1540</v>
      </c>
      <c r="R48" s="225">
        <v>1630</v>
      </c>
      <c r="S48" s="150">
        <v>2010</v>
      </c>
    </row>
    <row r="49" spans="1:19">
      <c r="A49" s="92" t="s">
        <v>73</v>
      </c>
      <c r="B49" s="92">
        <v>101</v>
      </c>
      <c r="C49" s="92">
        <v>405</v>
      </c>
      <c r="D49" s="92">
        <v>794</v>
      </c>
      <c r="E49" s="92">
        <v>1215</v>
      </c>
      <c r="F49" s="92">
        <v>806</v>
      </c>
      <c r="G49" s="199">
        <v>204</v>
      </c>
      <c r="H49" s="94">
        <f t="shared" si="14"/>
        <v>10.120240480961924</v>
      </c>
      <c r="I49" s="95">
        <f t="shared" si="13"/>
        <v>28.887303851640514</v>
      </c>
      <c r="J49" s="95">
        <f t="shared" si="13"/>
        <v>68.566493955094998</v>
      </c>
      <c r="K49" s="95">
        <f t="shared" si="13"/>
        <v>111.1619396157365</v>
      </c>
      <c r="L49" s="95">
        <f t="shared" si="13"/>
        <v>76.109537299338996</v>
      </c>
      <c r="M49" s="96">
        <f t="shared" si="13"/>
        <v>17.52577319587629</v>
      </c>
      <c r="N49" s="225">
        <v>9980</v>
      </c>
      <c r="O49" s="225">
        <v>14020</v>
      </c>
      <c r="P49" s="225">
        <v>11580</v>
      </c>
      <c r="Q49" s="225">
        <v>10930</v>
      </c>
      <c r="R49" s="225">
        <v>10590</v>
      </c>
      <c r="S49" s="150">
        <v>11640</v>
      </c>
    </row>
    <row r="50" spans="1:19">
      <c r="A50" s="92" t="s">
        <v>74</v>
      </c>
      <c r="B50" s="92">
        <v>96</v>
      </c>
      <c r="C50" s="92">
        <v>319</v>
      </c>
      <c r="D50" s="92">
        <v>458</v>
      </c>
      <c r="E50" s="92">
        <v>573</v>
      </c>
      <c r="F50" s="92">
        <v>317</v>
      </c>
      <c r="G50" s="199">
        <v>92</v>
      </c>
      <c r="H50" s="94">
        <f t="shared" si="14"/>
        <v>20.600858369098713</v>
      </c>
      <c r="I50" s="95">
        <f t="shared" si="13"/>
        <v>70.109890109890102</v>
      </c>
      <c r="J50" s="95">
        <f t="shared" si="13"/>
        <v>102.46085011185683</v>
      </c>
      <c r="K50" s="95">
        <f t="shared" si="13"/>
        <v>122.17484008528785</v>
      </c>
      <c r="L50" s="95">
        <f t="shared" si="13"/>
        <v>64.959016393442624</v>
      </c>
      <c r="M50" s="96">
        <f t="shared" si="13"/>
        <v>16.25441696113074</v>
      </c>
      <c r="N50" s="225">
        <v>4660</v>
      </c>
      <c r="O50" s="225">
        <v>4550</v>
      </c>
      <c r="P50" s="225">
        <v>4470</v>
      </c>
      <c r="Q50" s="225">
        <v>4690</v>
      </c>
      <c r="R50" s="225">
        <v>4880</v>
      </c>
      <c r="S50" s="150">
        <v>5660</v>
      </c>
    </row>
    <row r="51" spans="1:19">
      <c r="A51" s="92" t="s">
        <v>75</v>
      </c>
      <c r="B51" s="92">
        <v>36</v>
      </c>
      <c r="C51" s="92">
        <v>115</v>
      </c>
      <c r="D51" s="92">
        <v>120</v>
      </c>
      <c r="E51" s="92">
        <v>108</v>
      </c>
      <c r="F51" s="92">
        <v>73</v>
      </c>
      <c r="G51" s="199">
        <v>21</v>
      </c>
      <c r="H51" s="94">
        <f t="shared" si="14"/>
        <v>27.480916030534349</v>
      </c>
      <c r="I51" s="95">
        <f t="shared" si="13"/>
        <v>108.49056603773585</v>
      </c>
      <c r="J51" s="95">
        <f t="shared" si="13"/>
        <v>129.03225806451613</v>
      </c>
      <c r="K51" s="95">
        <f t="shared" si="13"/>
        <v>102.85714285714286</v>
      </c>
      <c r="L51" s="95">
        <f t="shared" si="13"/>
        <v>62.931034482758619</v>
      </c>
      <c r="M51" s="96">
        <f t="shared" si="13"/>
        <v>14.093959731543624</v>
      </c>
      <c r="N51" s="225">
        <v>1310</v>
      </c>
      <c r="O51" s="225">
        <v>1060</v>
      </c>
      <c r="P51" s="225">
        <v>930</v>
      </c>
      <c r="Q51" s="225">
        <v>1050</v>
      </c>
      <c r="R51" s="225">
        <v>1160</v>
      </c>
      <c r="S51" s="150">
        <v>1490</v>
      </c>
    </row>
    <row r="52" spans="1:19">
      <c r="A52" s="92" t="s">
        <v>76</v>
      </c>
      <c r="B52" s="92">
        <v>67</v>
      </c>
      <c r="C52" s="92">
        <v>254</v>
      </c>
      <c r="D52" s="92">
        <v>386</v>
      </c>
      <c r="E52" s="92">
        <v>372</v>
      </c>
      <c r="F52" s="92">
        <v>283</v>
      </c>
      <c r="G52" s="199">
        <v>58</v>
      </c>
      <c r="H52" s="94">
        <f t="shared" si="14"/>
        <v>16.666666666666668</v>
      </c>
      <c r="I52" s="95">
        <f t="shared" si="13"/>
        <v>81.150159744408953</v>
      </c>
      <c r="J52" s="95">
        <f t="shared" si="13"/>
        <v>113.86430678466077</v>
      </c>
      <c r="K52" s="95">
        <f t="shared" si="13"/>
        <v>100.54054054054055</v>
      </c>
      <c r="L52" s="95">
        <f t="shared" si="13"/>
        <v>67.703349282296656</v>
      </c>
      <c r="M52" s="96">
        <f t="shared" si="13"/>
        <v>11.005692599620494</v>
      </c>
      <c r="N52" s="225">
        <v>4020</v>
      </c>
      <c r="O52" s="225">
        <v>3130</v>
      </c>
      <c r="P52" s="225">
        <v>3390</v>
      </c>
      <c r="Q52" s="225">
        <v>3700</v>
      </c>
      <c r="R52" s="225">
        <v>4180</v>
      </c>
      <c r="S52" s="150">
        <v>5270</v>
      </c>
    </row>
    <row r="53" spans="1:19">
      <c r="A53" s="92" t="s">
        <v>77</v>
      </c>
      <c r="B53" s="92">
        <v>28</v>
      </c>
      <c r="C53" s="92">
        <v>77</v>
      </c>
      <c r="D53" s="92">
        <v>102</v>
      </c>
      <c r="E53" s="92">
        <v>84</v>
      </c>
      <c r="F53" s="92">
        <v>45</v>
      </c>
      <c r="G53" s="199">
        <v>14</v>
      </c>
      <c r="H53" s="94">
        <f t="shared" si="14"/>
        <v>32.941176470588239</v>
      </c>
      <c r="I53" s="95">
        <f t="shared" ref="I53:I56" si="15">C53/O53*1000</f>
        <v>90.588235294117652</v>
      </c>
      <c r="J53" s="95">
        <f t="shared" ref="J53:J56" si="16">D53/P53*1000</f>
        <v>114.6067415730337</v>
      </c>
      <c r="K53" s="95">
        <f t="shared" ref="K53:K56" si="17">E53/Q53*1000</f>
        <v>93.333333333333343</v>
      </c>
      <c r="L53" s="95">
        <f t="shared" ref="L53:L56" si="18">F53/R53*1000</f>
        <v>47.872340425531917</v>
      </c>
      <c r="M53" s="96">
        <f t="shared" ref="M53:M56" si="19">G53/S53*1000</f>
        <v>11.965811965811966</v>
      </c>
      <c r="N53" s="225">
        <v>850</v>
      </c>
      <c r="O53" s="225">
        <v>850</v>
      </c>
      <c r="P53" s="225">
        <v>890</v>
      </c>
      <c r="Q53" s="225">
        <v>900</v>
      </c>
      <c r="R53" s="225">
        <v>940</v>
      </c>
      <c r="S53" s="150">
        <v>1170</v>
      </c>
    </row>
    <row r="54" spans="1:19">
      <c r="A54" s="92" t="s">
        <v>78</v>
      </c>
      <c r="B54" s="92">
        <v>230</v>
      </c>
      <c r="C54" s="92">
        <v>873</v>
      </c>
      <c r="D54" s="92">
        <v>1606</v>
      </c>
      <c r="E54" s="92">
        <v>1965</v>
      </c>
      <c r="F54" s="92">
        <v>1058</v>
      </c>
      <c r="G54" s="199">
        <v>270</v>
      </c>
      <c r="H54" s="94">
        <f t="shared" si="14"/>
        <v>13.723150357995227</v>
      </c>
      <c r="I54" s="95">
        <f t="shared" si="15"/>
        <v>50.375072129255628</v>
      </c>
      <c r="J54" s="95">
        <f t="shared" si="16"/>
        <v>100.06230529595015</v>
      </c>
      <c r="K54" s="95">
        <f t="shared" si="17"/>
        <v>125.07956715467856</v>
      </c>
      <c r="L54" s="95">
        <f t="shared" si="18"/>
        <v>66.332288401253919</v>
      </c>
      <c r="M54" s="96">
        <f t="shared" si="19"/>
        <v>14.136125654450263</v>
      </c>
      <c r="N54" s="225">
        <v>16760</v>
      </c>
      <c r="O54" s="225">
        <v>17330</v>
      </c>
      <c r="P54" s="225">
        <v>16050</v>
      </c>
      <c r="Q54" s="225">
        <v>15710</v>
      </c>
      <c r="R54" s="225">
        <v>15950</v>
      </c>
      <c r="S54" s="150">
        <v>19100</v>
      </c>
    </row>
    <row r="55" spans="1:19">
      <c r="A55" s="92" t="s">
        <v>79</v>
      </c>
      <c r="B55" s="92">
        <v>31</v>
      </c>
      <c r="C55" s="92">
        <v>121</v>
      </c>
      <c r="D55" s="92">
        <v>207</v>
      </c>
      <c r="E55" s="92">
        <v>189</v>
      </c>
      <c r="F55" s="92">
        <v>92</v>
      </c>
      <c r="G55" s="199">
        <v>13</v>
      </c>
      <c r="H55" s="94">
        <f t="shared" si="14"/>
        <v>17.714285714285715</v>
      </c>
      <c r="I55" s="95">
        <f t="shared" si="15"/>
        <v>89.629629629629633</v>
      </c>
      <c r="J55" s="95">
        <f t="shared" si="16"/>
        <v>148.92086330935254</v>
      </c>
      <c r="K55" s="95">
        <f t="shared" si="17"/>
        <v>134.04255319148936</v>
      </c>
      <c r="L55" s="95">
        <f t="shared" si="18"/>
        <v>58.22784810126582</v>
      </c>
      <c r="M55" s="96">
        <f t="shared" si="19"/>
        <v>6.5326633165829149</v>
      </c>
      <c r="N55" s="225">
        <v>1750</v>
      </c>
      <c r="O55" s="225">
        <v>1350</v>
      </c>
      <c r="P55" s="225">
        <v>1390</v>
      </c>
      <c r="Q55" s="225">
        <v>1410</v>
      </c>
      <c r="R55" s="225">
        <v>1580</v>
      </c>
      <c r="S55" s="150">
        <v>1990</v>
      </c>
    </row>
    <row r="56" spans="1:19">
      <c r="A56" s="92" t="s">
        <v>80</v>
      </c>
      <c r="B56" s="92">
        <v>128</v>
      </c>
      <c r="C56" s="92">
        <v>560</v>
      </c>
      <c r="D56" s="92">
        <v>899</v>
      </c>
      <c r="E56" s="92">
        <v>1039</v>
      </c>
      <c r="F56" s="92">
        <v>535</v>
      </c>
      <c r="G56" s="199">
        <v>132</v>
      </c>
      <c r="H56" s="94">
        <f t="shared" si="14"/>
        <v>11.169284467713787</v>
      </c>
      <c r="I56" s="95">
        <f t="shared" si="15"/>
        <v>45.088566827697264</v>
      </c>
      <c r="J56" s="95">
        <f t="shared" si="16"/>
        <v>96.459227467811161</v>
      </c>
      <c r="K56" s="95">
        <f t="shared" si="17"/>
        <v>113.18082788671025</v>
      </c>
      <c r="L56" s="95">
        <f t="shared" si="18"/>
        <v>56.914893617021278</v>
      </c>
      <c r="M56" s="96">
        <f t="shared" si="19"/>
        <v>12.382739212007506</v>
      </c>
      <c r="N56" s="225">
        <v>11460</v>
      </c>
      <c r="O56" s="225">
        <v>12420</v>
      </c>
      <c r="P56" s="225">
        <v>9320</v>
      </c>
      <c r="Q56" s="225">
        <v>9180</v>
      </c>
      <c r="R56" s="225">
        <v>9400</v>
      </c>
      <c r="S56" s="150">
        <v>10660</v>
      </c>
    </row>
    <row r="57" spans="1:19" ht="12.75">
      <c r="A57" s="92" t="s">
        <v>48</v>
      </c>
      <c r="B57" s="92">
        <v>21</v>
      </c>
      <c r="C57" s="92">
        <v>91</v>
      </c>
      <c r="D57" s="92">
        <v>102</v>
      </c>
      <c r="E57" s="92">
        <v>134</v>
      </c>
      <c r="F57" s="92">
        <v>60</v>
      </c>
      <c r="G57" s="199">
        <v>35</v>
      </c>
      <c r="H57" s="192" t="s">
        <v>81</v>
      </c>
      <c r="I57" s="193" t="s">
        <v>81</v>
      </c>
      <c r="J57" s="193" t="s">
        <v>81</v>
      </c>
      <c r="K57" s="193" t="s">
        <v>81</v>
      </c>
      <c r="L57" s="193" t="s">
        <v>81</v>
      </c>
      <c r="M57" s="194" t="s">
        <v>81</v>
      </c>
      <c r="N57" s="193" t="s">
        <v>81</v>
      </c>
      <c r="O57" s="193" t="s">
        <v>81</v>
      </c>
      <c r="P57" s="193" t="s">
        <v>81</v>
      </c>
      <c r="Q57" s="193" t="s">
        <v>81</v>
      </c>
      <c r="R57" s="193" t="s">
        <v>81</v>
      </c>
      <c r="S57" s="200" t="s">
        <v>81</v>
      </c>
    </row>
    <row r="58" spans="1:19">
      <c r="A58" s="157" t="s">
        <v>41</v>
      </c>
      <c r="B58" s="157">
        <f t="shared" ref="B58:G58" si="20">SUM(B37:B57)</f>
        <v>3020</v>
      </c>
      <c r="C58" s="157">
        <f t="shared" si="20"/>
        <v>10382</v>
      </c>
      <c r="D58" s="157">
        <f t="shared" si="20"/>
        <v>15814</v>
      </c>
      <c r="E58" s="157">
        <f t="shared" si="20"/>
        <v>17711</v>
      </c>
      <c r="F58" s="157">
        <f t="shared" si="20"/>
        <v>9750</v>
      </c>
      <c r="G58" s="156">
        <f t="shared" si="20"/>
        <v>2516</v>
      </c>
      <c r="H58" s="201">
        <f t="shared" ref="H58" si="21">B58/N58*1000</f>
        <v>19.850138030761141</v>
      </c>
      <c r="I58" s="196">
        <f t="shared" ref="I58" si="22">C58/O58*1000</f>
        <v>65.16035900332642</v>
      </c>
      <c r="J58" s="196">
        <f t="shared" ref="J58" si="23">D58/P58*1000</f>
        <v>106.94528978156488</v>
      </c>
      <c r="K58" s="196">
        <f t="shared" ref="K58" si="24">E58/Q58*1000</f>
        <v>122.84802663522231</v>
      </c>
      <c r="L58" s="196">
        <f t="shared" ref="L58" si="25">F58/R58*1000</f>
        <v>68.162751677852356</v>
      </c>
      <c r="M58" s="197">
        <f t="shared" ref="M58" si="26">G58/S58*1000</f>
        <v>15.26606395243007</v>
      </c>
      <c r="N58" s="157">
        <f>Age!I32</f>
        <v>152140</v>
      </c>
      <c r="O58" s="157">
        <f>Age!J32</f>
        <v>159330</v>
      </c>
      <c r="P58" s="157">
        <f>Age!K32</f>
        <v>147870</v>
      </c>
      <c r="Q58" s="157">
        <f>Age!L32</f>
        <v>144170</v>
      </c>
      <c r="R58" s="157">
        <f>Age!M32</f>
        <v>143040</v>
      </c>
      <c r="S58" s="157">
        <f>Age!N32</f>
        <v>164810</v>
      </c>
    </row>
    <row r="59" spans="1:19">
      <c r="A59" s="104" t="s">
        <v>388</v>
      </c>
      <c r="M59" s="71"/>
    </row>
    <row r="62" spans="1:19" ht="15" customHeight="1">
      <c r="A62" s="91" t="str">
        <f>Contents!B18</f>
        <v>Table 11: Birth rate, by ethnic group DHB of residence, 2014</v>
      </c>
      <c r="P62" s="71"/>
    </row>
    <row r="63" spans="1:19" ht="17.25" customHeight="1">
      <c r="A63" s="458" t="s">
        <v>220</v>
      </c>
      <c r="B63" s="474" t="s">
        <v>25</v>
      </c>
      <c r="C63" s="474"/>
      <c r="D63" s="474"/>
      <c r="E63" s="476"/>
      <c r="F63" s="475" t="s">
        <v>258</v>
      </c>
      <c r="G63" s="462"/>
      <c r="H63" s="462"/>
      <c r="I63" s="463"/>
      <c r="J63" s="473" t="s">
        <v>44</v>
      </c>
      <c r="K63" s="474"/>
      <c r="L63" s="474"/>
      <c r="M63" s="474"/>
    </row>
    <row r="64" spans="1:19" ht="24">
      <c r="A64" s="459"/>
      <c r="B64" s="349" t="s">
        <v>60</v>
      </c>
      <c r="C64" s="349" t="s">
        <v>314</v>
      </c>
      <c r="D64" s="349" t="s">
        <v>45</v>
      </c>
      <c r="E64" s="349" t="s">
        <v>49</v>
      </c>
      <c r="F64" s="132" t="s">
        <v>60</v>
      </c>
      <c r="G64" s="349" t="s">
        <v>314</v>
      </c>
      <c r="H64" s="349" t="s">
        <v>45</v>
      </c>
      <c r="I64" s="346" t="s">
        <v>49</v>
      </c>
      <c r="J64" s="349" t="s">
        <v>60</v>
      </c>
      <c r="K64" s="349" t="s">
        <v>314</v>
      </c>
      <c r="L64" s="349" t="s">
        <v>45</v>
      </c>
      <c r="M64" s="349" t="s">
        <v>49</v>
      </c>
    </row>
    <row r="65" spans="1:13">
      <c r="A65" s="204" t="s">
        <v>61</v>
      </c>
      <c r="B65" s="92">
        <v>1214</v>
      </c>
      <c r="C65" s="92">
        <v>38</v>
      </c>
      <c r="D65" s="92">
        <v>76</v>
      </c>
      <c r="E65" s="92">
        <v>775</v>
      </c>
      <c r="F65" s="94">
        <f t="shared" ref="F65:F84" si="27">B65/J65*1000</f>
        <v>107.91111111111111</v>
      </c>
      <c r="G65" s="95">
        <f t="shared" ref="G65:G84" si="28">C65/K65*1000</f>
        <v>60.317460317460316</v>
      </c>
      <c r="H65" s="95">
        <f t="shared" ref="H65:H84" si="29">D65/L65*1000</f>
        <v>62.295081967213115</v>
      </c>
      <c r="I65" s="95">
        <f t="shared" ref="I65:I84" si="30">E65/M65*1000</f>
        <v>53.264604810996559</v>
      </c>
      <c r="J65" s="155">
        <v>11250</v>
      </c>
      <c r="K65" s="92">
        <v>630</v>
      </c>
      <c r="L65" s="92">
        <v>1220</v>
      </c>
      <c r="M65" s="92">
        <v>14550</v>
      </c>
    </row>
    <row r="66" spans="1:13">
      <c r="A66" s="92" t="s">
        <v>62</v>
      </c>
      <c r="B66" s="92">
        <v>1054</v>
      </c>
      <c r="C66" s="92">
        <v>822</v>
      </c>
      <c r="D66" s="92">
        <v>2112</v>
      </c>
      <c r="E66" s="92">
        <v>3865</v>
      </c>
      <c r="F66" s="94">
        <f t="shared" si="27"/>
        <v>83.057525610717093</v>
      </c>
      <c r="G66" s="95">
        <f t="shared" si="28"/>
        <v>90.429042904290441</v>
      </c>
      <c r="H66" s="95">
        <f t="shared" si="29"/>
        <v>73.846153846153854</v>
      </c>
      <c r="I66" s="95">
        <f t="shared" si="30"/>
        <v>57.174556213017752</v>
      </c>
      <c r="J66" s="155">
        <v>12690</v>
      </c>
      <c r="K66" s="92">
        <v>9090</v>
      </c>
      <c r="L66" s="92">
        <v>28600</v>
      </c>
      <c r="M66" s="92">
        <v>67600</v>
      </c>
    </row>
    <row r="67" spans="1:13">
      <c r="A67" s="92" t="s">
        <v>63</v>
      </c>
      <c r="B67" s="92">
        <v>740</v>
      </c>
      <c r="C67" s="92">
        <v>1056</v>
      </c>
      <c r="D67" s="92">
        <v>2065</v>
      </c>
      <c r="E67" s="92">
        <v>2437</v>
      </c>
      <c r="F67" s="94">
        <f t="shared" si="27"/>
        <v>77.244258872651343</v>
      </c>
      <c r="G67" s="95">
        <f t="shared" si="28"/>
        <v>85.367825383993519</v>
      </c>
      <c r="H67" s="95">
        <f t="shared" si="29"/>
        <v>53.44202898550725</v>
      </c>
      <c r="I67" s="95">
        <f t="shared" si="30"/>
        <v>44.954805386460066</v>
      </c>
      <c r="J67" s="155">
        <v>9580</v>
      </c>
      <c r="K67" s="92">
        <v>12370</v>
      </c>
      <c r="L67" s="92">
        <v>38640</v>
      </c>
      <c r="M67" s="92">
        <v>54210</v>
      </c>
    </row>
    <row r="68" spans="1:13">
      <c r="A68" s="92" t="s">
        <v>64</v>
      </c>
      <c r="B68" s="92">
        <v>1941</v>
      </c>
      <c r="C68" s="92">
        <v>2564</v>
      </c>
      <c r="D68" s="92">
        <v>1759</v>
      </c>
      <c r="E68" s="92">
        <v>2011</v>
      </c>
      <c r="F68" s="94">
        <f t="shared" si="27"/>
        <v>103.96357793251205</v>
      </c>
      <c r="G68" s="95">
        <f t="shared" si="28"/>
        <v>100.47021943573668</v>
      </c>
      <c r="H68" s="95">
        <f t="shared" si="29"/>
        <v>60.634264046880389</v>
      </c>
      <c r="I68" s="95">
        <f t="shared" si="30"/>
        <v>54.765795206971674</v>
      </c>
      <c r="J68" s="155">
        <v>18670</v>
      </c>
      <c r="K68" s="92">
        <v>25520</v>
      </c>
      <c r="L68" s="92">
        <v>29010</v>
      </c>
      <c r="M68" s="92">
        <v>36720</v>
      </c>
    </row>
    <row r="69" spans="1:13">
      <c r="A69" s="92" t="s">
        <v>65</v>
      </c>
      <c r="B69" s="92">
        <v>1834</v>
      </c>
      <c r="C69" s="92">
        <v>235</v>
      </c>
      <c r="D69" s="92">
        <v>528</v>
      </c>
      <c r="E69" s="92">
        <v>2663</v>
      </c>
      <c r="F69" s="94">
        <f t="shared" si="27"/>
        <v>95.173845355474839</v>
      </c>
      <c r="G69" s="95">
        <f t="shared" si="28"/>
        <v>95.91836734693878</v>
      </c>
      <c r="H69" s="95">
        <f t="shared" si="29"/>
        <v>66.082603254067593</v>
      </c>
      <c r="I69" s="95">
        <f t="shared" si="30"/>
        <v>57.916485428447146</v>
      </c>
      <c r="J69" s="155">
        <v>19270</v>
      </c>
      <c r="K69" s="92">
        <v>2450</v>
      </c>
      <c r="L69" s="92">
        <v>7990</v>
      </c>
      <c r="M69" s="92">
        <v>45980</v>
      </c>
    </row>
    <row r="70" spans="1:13">
      <c r="A70" s="92" t="s">
        <v>66</v>
      </c>
      <c r="B70" s="92">
        <v>699</v>
      </c>
      <c r="C70" s="92">
        <v>33</v>
      </c>
      <c r="D70" s="92">
        <v>91</v>
      </c>
      <c r="E70" s="92">
        <v>563</v>
      </c>
      <c r="F70" s="94">
        <f t="shared" si="27"/>
        <v>90.426908150064676</v>
      </c>
      <c r="G70" s="95">
        <f t="shared" si="28"/>
        <v>62.264150943396224</v>
      </c>
      <c r="H70" s="95">
        <f t="shared" si="29"/>
        <v>55.151515151515156</v>
      </c>
      <c r="I70" s="95">
        <f t="shared" si="30"/>
        <v>59.014675052410908</v>
      </c>
      <c r="J70" s="155">
        <v>7730</v>
      </c>
      <c r="K70" s="92">
        <v>530</v>
      </c>
      <c r="L70" s="92">
        <v>1650</v>
      </c>
      <c r="M70" s="92">
        <v>9540</v>
      </c>
    </row>
    <row r="71" spans="1:13">
      <c r="A71" s="92" t="s">
        <v>67</v>
      </c>
      <c r="B71" s="92">
        <v>1055</v>
      </c>
      <c r="C71" s="92">
        <v>82</v>
      </c>
      <c r="D71" s="92">
        <v>179</v>
      </c>
      <c r="E71" s="92">
        <v>1475</v>
      </c>
      <c r="F71" s="94">
        <f t="shared" si="27"/>
        <v>92.381786339754811</v>
      </c>
      <c r="G71" s="95">
        <f t="shared" si="28"/>
        <v>105.12820512820512</v>
      </c>
      <c r="H71" s="95">
        <f t="shared" si="29"/>
        <v>62.369337979094077</v>
      </c>
      <c r="I71" s="95">
        <f t="shared" si="30"/>
        <v>63.742437337942953</v>
      </c>
      <c r="J71" s="155">
        <v>11420</v>
      </c>
      <c r="K71" s="92">
        <v>780</v>
      </c>
      <c r="L71" s="92">
        <v>2870</v>
      </c>
      <c r="M71" s="92">
        <v>23140</v>
      </c>
    </row>
    <row r="72" spans="1:13">
      <c r="A72" s="92" t="s">
        <v>68</v>
      </c>
      <c r="B72" s="92">
        <v>445</v>
      </c>
      <c r="C72" s="92">
        <v>30</v>
      </c>
      <c r="D72" s="92">
        <v>16</v>
      </c>
      <c r="E72" s="92">
        <v>203</v>
      </c>
      <c r="F72" s="94">
        <f t="shared" si="27"/>
        <v>90.447154471544721</v>
      </c>
      <c r="G72" s="95">
        <f t="shared" si="28"/>
        <v>130.43478260869566</v>
      </c>
      <c r="H72" s="95">
        <f t="shared" si="29"/>
        <v>56.140350877192986</v>
      </c>
      <c r="I72" s="95">
        <f t="shared" si="30"/>
        <v>58.166189111747855</v>
      </c>
      <c r="J72" s="155">
        <v>4920</v>
      </c>
      <c r="K72" s="92">
        <v>230</v>
      </c>
      <c r="L72" s="92">
        <v>285</v>
      </c>
      <c r="M72" s="92">
        <v>3490</v>
      </c>
    </row>
    <row r="73" spans="1:13">
      <c r="A73" s="92" t="s">
        <v>69</v>
      </c>
      <c r="B73" s="92">
        <v>877</v>
      </c>
      <c r="C73" s="92">
        <v>112</v>
      </c>
      <c r="D73" s="92">
        <v>94</v>
      </c>
      <c r="E73" s="92">
        <v>993</v>
      </c>
      <c r="F73" s="94">
        <f t="shared" si="27"/>
        <v>101.50462962962962</v>
      </c>
      <c r="G73" s="95">
        <f t="shared" si="28"/>
        <v>92.56198347107437</v>
      </c>
      <c r="H73" s="95">
        <f t="shared" si="29"/>
        <v>63.513513513513516</v>
      </c>
      <c r="I73" s="95">
        <f t="shared" si="30"/>
        <v>58.480565371024738</v>
      </c>
      <c r="J73" s="155">
        <v>8640</v>
      </c>
      <c r="K73" s="92">
        <v>1210</v>
      </c>
      <c r="L73" s="92">
        <v>1480</v>
      </c>
      <c r="M73" s="92">
        <v>16980</v>
      </c>
    </row>
    <row r="74" spans="1:13">
      <c r="A74" s="92" t="s">
        <v>70</v>
      </c>
      <c r="B74" s="92">
        <v>389</v>
      </c>
      <c r="C74" s="92">
        <v>34</v>
      </c>
      <c r="D74" s="92">
        <v>82</v>
      </c>
      <c r="E74" s="92">
        <v>1014</v>
      </c>
      <c r="F74" s="94">
        <f t="shared" si="27"/>
        <v>90.046296296296291</v>
      </c>
      <c r="G74" s="95">
        <f t="shared" si="28"/>
        <v>121.42857142857143</v>
      </c>
      <c r="H74" s="95">
        <f t="shared" si="29"/>
        <v>69.491525423728817</v>
      </c>
      <c r="I74" s="95">
        <f t="shared" si="30"/>
        <v>65.335051546391753</v>
      </c>
      <c r="J74" s="155">
        <v>4320</v>
      </c>
      <c r="K74" s="92">
        <v>280</v>
      </c>
      <c r="L74" s="92">
        <v>1180</v>
      </c>
      <c r="M74" s="92">
        <v>15520</v>
      </c>
    </row>
    <row r="75" spans="1:13">
      <c r="A75" s="92" t="s">
        <v>71</v>
      </c>
      <c r="B75" s="92">
        <v>718</v>
      </c>
      <c r="C75" s="92">
        <v>104</v>
      </c>
      <c r="D75" s="92">
        <v>175</v>
      </c>
      <c r="E75" s="92">
        <v>1095</v>
      </c>
      <c r="F75" s="94">
        <f t="shared" si="27"/>
        <v>98.221614227086178</v>
      </c>
      <c r="G75" s="95">
        <f t="shared" si="28"/>
        <v>76.47058823529413</v>
      </c>
      <c r="H75" s="95">
        <f t="shared" si="29"/>
        <v>55.732484076433124</v>
      </c>
      <c r="I75" s="95">
        <f t="shared" si="30"/>
        <v>50.906555090655509</v>
      </c>
      <c r="J75" s="155">
        <v>7310</v>
      </c>
      <c r="K75" s="92">
        <v>1360</v>
      </c>
      <c r="L75" s="92">
        <v>3140</v>
      </c>
      <c r="M75" s="92">
        <v>21510</v>
      </c>
    </row>
    <row r="76" spans="1:13">
      <c r="A76" s="92" t="s">
        <v>72</v>
      </c>
      <c r="B76" s="92">
        <v>364</v>
      </c>
      <c r="C76" s="92">
        <v>40</v>
      </c>
      <c r="D76" s="92">
        <v>32</v>
      </c>
      <c r="E76" s="92">
        <v>380</v>
      </c>
      <c r="F76" s="94">
        <f t="shared" si="27"/>
        <v>109.30930930930931</v>
      </c>
      <c r="G76" s="95">
        <f t="shared" si="28"/>
        <v>126.98412698412697</v>
      </c>
      <c r="H76" s="95">
        <f t="shared" si="29"/>
        <v>80</v>
      </c>
      <c r="I76" s="95">
        <f t="shared" si="30"/>
        <v>57.926829268292686</v>
      </c>
      <c r="J76" s="155">
        <v>3330</v>
      </c>
      <c r="K76" s="92">
        <v>315</v>
      </c>
      <c r="L76" s="92">
        <v>400</v>
      </c>
      <c r="M76" s="92">
        <v>6560</v>
      </c>
    </row>
    <row r="77" spans="1:13">
      <c r="A77" s="92" t="s">
        <v>73</v>
      </c>
      <c r="B77" s="92">
        <v>511</v>
      </c>
      <c r="C77" s="92">
        <v>346</v>
      </c>
      <c r="D77" s="92">
        <v>595</v>
      </c>
      <c r="E77" s="92">
        <v>2073</v>
      </c>
      <c r="F77" s="94">
        <f t="shared" si="27"/>
        <v>61.714975845410628</v>
      </c>
      <c r="G77" s="95">
        <f t="shared" si="28"/>
        <v>67.976424361493116</v>
      </c>
      <c r="H77" s="95">
        <f t="shared" si="29"/>
        <v>58.10546875</v>
      </c>
      <c r="I77" s="95">
        <f t="shared" si="30"/>
        <v>45.954333850587453</v>
      </c>
      <c r="J77" s="155">
        <v>8280</v>
      </c>
      <c r="K77" s="92">
        <v>5090</v>
      </c>
      <c r="L77" s="92">
        <v>10240</v>
      </c>
      <c r="M77" s="92">
        <v>45110</v>
      </c>
    </row>
    <row r="78" spans="1:13">
      <c r="A78" s="92" t="s">
        <v>74</v>
      </c>
      <c r="B78" s="92">
        <v>442</v>
      </c>
      <c r="C78" s="92">
        <v>174</v>
      </c>
      <c r="D78" s="92">
        <v>258</v>
      </c>
      <c r="E78" s="92">
        <v>981</v>
      </c>
      <c r="F78" s="94">
        <f t="shared" si="27"/>
        <v>82.771535580524343</v>
      </c>
      <c r="G78" s="95">
        <f t="shared" si="28"/>
        <v>69.879518072289159</v>
      </c>
      <c r="H78" s="95">
        <f t="shared" si="29"/>
        <v>73.92550143266476</v>
      </c>
      <c r="I78" s="95">
        <f t="shared" si="30"/>
        <v>55.865603644646924</v>
      </c>
      <c r="J78" s="155">
        <v>5340</v>
      </c>
      <c r="K78" s="92">
        <v>2490</v>
      </c>
      <c r="L78" s="92">
        <v>3490</v>
      </c>
      <c r="M78" s="92">
        <v>17560</v>
      </c>
    </row>
    <row r="79" spans="1:13">
      <c r="A79" s="92" t="s">
        <v>75</v>
      </c>
      <c r="B79" s="92">
        <v>161</v>
      </c>
      <c r="C79" s="92">
        <v>9</v>
      </c>
      <c r="D79" s="92">
        <v>13</v>
      </c>
      <c r="E79" s="92">
        <v>290</v>
      </c>
      <c r="F79" s="94">
        <f t="shared" si="27"/>
        <v>106.62251655629139</v>
      </c>
      <c r="G79" s="95">
        <f t="shared" si="28"/>
        <v>56.25</v>
      </c>
      <c r="H79" s="95">
        <f t="shared" si="29"/>
        <v>53.061224489795919</v>
      </c>
      <c r="I79" s="95">
        <f t="shared" si="30"/>
        <v>55.662188099808056</v>
      </c>
      <c r="J79" s="155">
        <v>1510</v>
      </c>
      <c r="K79" s="92">
        <v>160</v>
      </c>
      <c r="L79" s="92">
        <v>245</v>
      </c>
      <c r="M79" s="92">
        <v>5210</v>
      </c>
    </row>
    <row r="80" spans="1:13">
      <c r="A80" s="92" t="s">
        <v>76</v>
      </c>
      <c r="B80" s="92">
        <v>261</v>
      </c>
      <c r="C80" s="92">
        <v>41</v>
      </c>
      <c r="D80" s="92">
        <v>102</v>
      </c>
      <c r="E80" s="92">
        <v>1016</v>
      </c>
      <c r="F80" s="94">
        <f t="shared" si="27"/>
        <v>87.290969899665541</v>
      </c>
      <c r="G80" s="95">
        <f t="shared" si="28"/>
        <v>89.130434782608688</v>
      </c>
      <c r="H80" s="95">
        <f t="shared" si="29"/>
        <v>70.833333333333329</v>
      </c>
      <c r="I80" s="95">
        <f t="shared" si="30"/>
        <v>53.082549634273775</v>
      </c>
      <c r="J80" s="155">
        <v>2990</v>
      </c>
      <c r="K80" s="92">
        <v>460</v>
      </c>
      <c r="L80" s="92">
        <v>1440</v>
      </c>
      <c r="M80" s="92">
        <v>19140</v>
      </c>
    </row>
    <row r="81" spans="1:16">
      <c r="A81" s="92" t="s">
        <v>77</v>
      </c>
      <c r="B81" s="92">
        <v>69</v>
      </c>
      <c r="C81" s="92">
        <v>6</v>
      </c>
      <c r="D81" s="92">
        <v>20</v>
      </c>
      <c r="E81" s="92">
        <v>255</v>
      </c>
      <c r="F81" s="94">
        <f t="shared" si="27"/>
        <v>92</v>
      </c>
      <c r="G81" s="95">
        <f t="shared" si="28"/>
        <v>66.666666666666671</v>
      </c>
      <c r="H81" s="95">
        <f t="shared" si="29"/>
        <v>68.965517241379303</v>
      </c>
      <c r="I81" s="95">
        <f t="shared" si="30"/>
        <v>55.434782608695649</v>
      </c>
      <c r="J81" s="155">
        <v>750</v>
      </c>
      <c r="K81" s="92">
        <v>90</v>
      </c>
      <c r="L81" s="92">
        <v>290</v>
      </c>
      <c r="M81" s="92">
        <v>4600</v>
      </c>
    </row>
    <row r="82" spans="1:16">
      <c r="A82" s="92" t="s">
        <v>78</v>
      </c>
      <c r="B82" s="92">
        <v>768</v>
      </c>
      <c r="C82" s="92">
        <v>281</v>
      </c>
      <c r="D82" s="92">
        <v>758</v>
      </c>
      <c r="E82" s="92">
        <v>4194</v>
      </c>
      <c r="F82" s="94">
        <f t="shared" si="27"/>
        <v>78.688524590163937</v>
      </c>
      <c r="G82" s="95">
        <f t="shared" si="28"/>
        <v>102.18181818181817</v>
      </c>
      <c r="H82" s="95">
        <f t="shared" si="29"/>
        <v>65.008576329331049</v>
      </c>
      <c r="I82" s="95">
        <f t="shared" si="30"/>
        <v>54.354587869362362</v>
      </c>
      <c r="J82" s="155">
        <v>9760</v>
      </c>
      <c r="K82" s="92">
        <v>2750</v>
      </c>
      <c r="L82" s="92">
        <v>11660</v>
      </c>
      <c r="M82" s="92">
        <v>77160</v>
      </c>
    </row>
    <row r="83" spans="1:16">
      <c r="A83" s="92" t="s">
        <v>79</v>
      </c>
      <c r="B83" s="92">
        <v>90</v>
      </c>
      <c r="C83" s="92">
        <v>21</v>
      </c>
      <c r="D83" s="92">
        <v>31</v>
      </c>
      <c r="E83" s="92">
        <v>511</v>
      </c>
      <c r="F83" s="94">
        <f t="shared" si="27"/>
        <v>97.826086956521749</v>
      </c>
      <c r="G83" s="95">
        <f t="shared" si="28"/>
        <v>200</v>
      </c>
      <c r="H83" s="95">
        <f t="shared" si="29"/>
        <v>67.391304347826093</v>
      </c>
      <c r="I83" s="95">
        <f t="shared" si="30"/>
        <v>63.399503722084361</v>
      </c>
      <c r="J83" s="155">
        <v>920</v>
      </c>
      <c r="K83" s="92">
        <v>105</v>
      </c>
      <c r="L83" s="92">
        <v>460</v>
      </c>
      <c r="M83" s="92">
        <v>8060</v>
      </c>
    </row>
    <row r="84" spans="1:16">
      <c r="A84" s="92" t="s">
        <v>80</v>
      </c>
      <c r="B84" s="92">
        <v>535</v>
      </c>
      <c r="C84" s="92">
        <v>121</v>
      </c>
      <c r="D84" s="92">
        <v>221</v>
      </c>
      <c r="E84" s="92">
        <v>2416</v>
      </c>
      <c r="F84" s="94">
        <f t="shared" si="27"/>
        <v>79.142011834319533</v>
      </c>
      <c r="G84" s="95">
        <f t="shared" si="28"/>
        <v>88.970588235294116</v>
      </c>
      <c r="H84" s="95">
        <f t="shared" si="29"/>
        <v>42.256214149139574</v>
      </c>
      <c r="I84" s="95">
        <f t="shared" si="30"/>
        <v>49.115673917462892</v>
      </c>
      <c r="J84" s="155">
        <v>6760</v>
      </c>
      <c r="K84" s="92">
        <v>1360</v>
      </c>
      <c r="L84" s="92">
        <v>5230</v>
      </c>
      <c r="M84" s="92">
        <v>49190</v>
      </c>
    </row>
    <row r="85" spans="1:16">
      <c r="A85" s="92" t="s">
        <v>48</v>
      </c>
      <c r="B85" s="92">
        <v>151</v>
      </c>
      <c r="C85" s="92">
        <v>30</v>
      </c>
      <c r="D85" s="92">
        <v>38</v>
      </c>
      <c r="E85" s="92">
        <v>202</v>
      </c>
      <c r="F85" s="192" t="s">
        <v>81</v>
      </c>
      <c r="G85" s="193" t="s">
        <v>81</v>
      </c>
      <c r="H85" s="193" t="s">
        <v>81</v>
      </c>
      <c r="I85" s="193" t="s">
        <v>81</v>
      </c>
      <c r="J85" s="195" t="s">
        <v>81</v>
      </c>
      <c r="K85" s="193" t="s">
        <v>81</v>
      </c>
      <c r="L85" s="193" t="s">
        <v>81</v>
      </c>
      <c r="M85" s="193" t="s">
        <v>81</v>
      </c>
    </row>
    <row r="86" spans="1:16">
      <c r="A86" s="157" t="s">
        <v>41</v>
      </c>
      <c r="B86" s="157">
        <f t="shared" ref="B86:E86" si="31">SUM(B65:B85)</f>
        <v>14318</v>
      </c>
      <c r="C86" s="157">
        <f t="shared" si="31"/>
        <v>6179</v>
      </c>
      <c r="D86" s="157">
        <f t="shared" si="31"/>
        <v>9245</v>
      </c>
      <c r="E86" s="156">
        <f t="shared" si="31"/>
        <v>29412</v>
      </c>
      <c r="F86" s="196">
        <f>B86/J86*1000</f>
        <v>92.10678674815054</v>
      </c>
      <c r="G86" s="196">
        <f>C86/K86*1000</f>
        <v>92.017870439314962</v>
      </c>
      <c r="H86" s="196">
        <f>D86/L86*1000</f>
        <v>61.86015389762462</v>
      </c>
      <c r="I86" s="197">
        <f>E86/M86*1000</f>
        <v>54.281706776908315</v>
      </c>
      <c r="J86" s="157">
        <f>Ethnic!G32</f>
        <v>155450</v>
      </c>
      <c r="K86" s="157">
        <f>Ethnic!H32</f>
        <v>67150</v>
      </c>
      <c r="L86" s="157">
        <f>Ethnic!I32</f>
        <v>149450</v>
      </c>
      <c r="M86" s="157">
        <f>Ethnic!J32</f>
        <v>541840</v>
      </c>
    </row>
    <row r="87" spans="1:16">
      <c r="A87" s="104" t="s">
        <v>388</v>
      </c>
      <c r="B87" s="58"/>
      <c r="C87" s="58"/>
      <c r="D87" s="58"/>
      <c r="E87" s="58"/>
      <c r="F87" s="58"/>
      <c r="G87" s="58"/>
      <c r="H87" s="58"/>
      <c r="I87" s="58"/>
      <c r="J87" s="58"/>
      <c r="K87" s="58"/>
      <c r="L87" s="58"/>
      <c r="M87" s="58"/>
      <c r="N87" s="58"/>
      <c r="O87" s="58"/>
      <c r="P87" s="58"/>
    </row>
    <row r="90" spans="1:16" s="40" customFormat="1" ht="15" customHeight="1">
      <c r="A90" s="91" t="str">
        <f>Contents!B19</f>
        <v>Table 12: Birth rate, by deprivation quintile and DHB of residence, 2014</v>
      </c>
    </row>
    <row r="91" spans="1:16">
      <c r="A91" s="466" t="s">
        <v>220</v>
      </c>
      <c r="B91" s="454" t="s">
        <v>25</v>
      </c>
      <c r="C91" s="454"/>
      <c r="D91" s="454"/>
      <c r="E91" s="454"/>
      <c r="F91" s="455"/>
      <c r="G91" s="472" t="s">
        <v>258</v>
      </c>
      <c r="H91" s="454"/>
      <c r="I91" s="454"/>
      <c r="J91" s="454"/>
      <c r="K91" s="455"/>
      <c r="L91" s="454" t="s">
        <v>44</v>
      </c>
      <c r="M91" s="454"/>
      <c r="N91" s="454"/>
      <c r="O91" s="454"/>
      <c r="P91" s="454"/>
    </row>
    <row r="92" spans="1:16">
      <c r="A92" s="459"/>
      <c r="B92" s="137" t="s">
        <v>321</v>
      </c>
      <c r="C92" s="137">
        <v>2</v>
      </c>
      <c r="D92" s="137">
        <v>3</v>
      </c>
      <c r="E92" s="137">
        <v>4</v>
      </c>
      <c r="F92" s="137" t="s">
        <v>320</v>
      </c>
      <c r="G92" s="202" t="s">
        <v>321</v>
      </c>
      <c r="H92" s="137">
        <v>2</v>
      </c>
      <c r="I92" s="137">
        <v>3</v>
      </c>
      <c r="J92" s="137">
        <v>4</v>
      </c>
      <c r="K92" s="173" t="s">
        <v>320</v>
      </c>
      <c r="L92" s="137" t="s">
        <v>321</v>
      </c>
      <c r="M92" s="137">
        <v>2</v>
      </c>
      <c r="N92" s="137">
        <v>3</v>
      </c>
      <c r="O92" s="137">
        <v>4</v>
      </c>
      <c r="P92" s="137" t="s">
        <v>320</v>
      </c>
    </row>
    <row r="93" spans="1:16">
      <c r="A93" s="92" t="s">
        <v>61</v>
      </c>
      <c r="B93" s="92">
        <v>16</v>
      </c>
      <c r="C93" s="92">
        <v>171</v>
      </c>
      <c r="D93" s="92">
        <v>238</v>
      </c>
      <c r="E93" s="92">
        <v>526</v>
      </c>
      <c r="F93" s="93">
        <v>1152</v>
      </c>
      <c r="G93" s="94">
        <f>B93/L93*1000</f>
        <v>9.5587605804547913</v>
      </c>
      <c r="H93" s="95">
        <f t="shared" ref="H93:K93" si="32">C93/M93*1000</f>
        <v>56.123027758629142</v>
      </c>
      <c r="I93" s="95">
        <f t="shared" si="32"/>
        <v>48.287603496380754</v>
      </c>
      <c r="J93" s="95">
        <f t="shared" si="32"/>
        <v>75.324805891944337</v>
      </c>
      <c r="K93" s="96">
        <f t="shared" si="32"/>
        <v>104.51065983309606</v>
      </c>
      <c r="L93" s="320">
        <v>1673.8571769143259</v>
      </c>
      <c r="M93" s="320">
        <v>3046.8776690991704</v>
      </c>
      <c r="N93" s="320">
        <v>4928.8012402155873</v>
      </c>
      <c r="O93" s="320">
        <v>6983.0913438338303</v>
      </c>
      <c r="P93" s="320">
        <v>11022.799031598774</v>
      </c>
    </row>
    <row r="94" spans="1:16">
      <c r="A94" s="92" t="s">
        <v>62</v>
      </c>
      <c r="B94" s="92">
        <v>1746</v>
      </c>
      <c r="C94" s="92">
        <v>1821</v>
      </c>
      <c r="D94" s="92">
        <v>1746</v>
      </c>
      <c r="E94" s="92">
        <v>1540</v>
      </c>
      <c r="F94" s="93">
        <v>998</v>
      </c>
      <c r="G94" s="94">
        <f t="shared" ref="G94:G112" si="33">B94/L94*1000</f>
        <v>60.737634627634151</v>
      </c>
      <c r="H94" s="95">
        <f t="shared" ref="H94:H112" si="34">C94/M94*1000</f>
        <v>59.230185929800967</v>
      </c>
      <c r="I94" s="95">
        <f t="shared" ref="I94:I112" si="35">D94/N94*1000</f>
        <v>63.773386686393252</v>
      </c>
      <c r="J94" s="95">
        <f t="shared" ref="J94:J112" si="36">E94/O94*1000</f>
        <v>75.164429793396849</v>
      </c>
      <c r="K94" s="96">
        <f t="shared" ref="K94:K112" si="37">F94/P94*1000</f>
        <v>93.859135516862949</v>
      </c>
      <c r="L94" s="320">
        <v>28746.591972246682</v>
      </c>
      <c r="M94" s="320">
        <v>30744.458613691186</v>
      </c>
      <c r="N94" s="320">
        <v>27378.191605002659</v>
      </c>
      <c r="O94" s="320">
        <v>20488.414589626649</v>
      </c>
      <c r="P94" s="320">
        <v>10632.955380466901</v>
      </c>
    </row>
    <row r="95" spans="1:16">
      <c r="A95" s="92" t="s">
        <v>63</v>
      </c>
      <c r="B95" s="92">
        <v>908</v>
      </c>
      <c r="C95" s="92">
        <v>1192</v>
      </c>
      <c r="D95" s="92">
        <v>1436</v>
      </c>
      <c r="E95" s="92">
        <v>948</v>
      </c>
      <c r="F95" s="93">
        <v>1814</v>
      </c>
      <c r="G95" s="94">
        <f t="shared" si="33"/>
        <v>41.188337314368191</v>
      </c>
      <c r="H95" s="95">
        <f t="shared" si="34"/>
        <v>47.31316386149313</v>
      </c>
      <c r="I95" s="95">
        <f t="shared" si="35"/>
        <v>62.199126126066261</v>
      </c>
      <c r="J95" s="95">
        <f t="shared" si="36"/>
        <v>44.517411310093316</v>
      </c>
      <c r="K95" s="96">
        <f t="shared" si="37"/>
        <v>78.189082281197884</v>
      </c>
      <c r="L95" s="320">
        <v>22045.075358826201</v>
      </c>
      <c r="M95" s="320">
        <v>25193.834077330339</v>
      </c>
      <c r="N95" s="320">
        <v>23087.141081202499</v>
      </c>
      <c r="O95" s="320">
        <v>21295.038774751541</v>
      </c>
      <c r="P95" s="320">
        <v>23200.169986343637</v>
      </c>
    </row>
    <row r="96" spans="1:16">
      <c r="A96" s="92" t="s">
        <v>64</v>
      </c>
      <c r="B96" s="92">
        <v>816</v>
      </c>
      <c r="C96" s="92">
        <v>905</v>
      </c>
      <c r="D96" s="92">
        <v>743</v>
      </c>
      <c r="E96" s="92">
        <v>1121</v>
      </c>
      <c r="F96" s="93">
        <v>4691</v>
      </c>
      <c r="G96" s="94">
        <f t="shared" si="33"/>
        <v>48.137534224246018</v>
      </c>
      <c r="H96" s="95">
        <f t="shared" si="34"/>
        <v>51.322968167920685</v>
      </c>
      <c r="I96" s="95">
        <f t="shared" si="35"/>
        <v>49.474299364539064</v>
      </c>
      <c r="J96" s="95">
        <f t="shared" si="36"/>
        <v>62.2837714159581</v>
      </c>
      <c r="K96" s="96">
        <f t="shared" si="37"/>
        <v>110.76689728373395</v>
      </c>
      <c r="L96" s="320">
        <v>16951.429132175934</v>
      </c>
      <c r="M96" s="320">
        <v>17633.43065114594</v>
      </c>
      <c r="N96" s="320">
        <v>15017.898374373923</v>
      </c>
      <c r="O96" s="320">
        <v>17998.267839522348</v>
      </c>
      <c r="P96" s="320">
        <v>42350.197712804133</v>
      </c>
    </row>
    <row r="97" spans="1:16">
      <c r="A97" s="92" t="s">
        <v>65</v>
      </c>
      <c r="B97" s="92">
        <v>580</v>
      </c>
      <c r="C97" s="92">
        <v>390</v>
      </c>
      <c r="D97" s="92">
        <v>995</v>
      </c>
      <c r="E97" s="92">
        <v>1530</v>
      </c>
      <c r="F97" s="93">
        <v>1768</v>
      </c>
      <c r="G97" s="94">
        <f t="shared" si="33"/>
        <v>54.228525780717291</v>
      </c>
      <c r="H97" s="95">
        <f t="shared" si="34"/>
        <v>36.085356052370223</v>
      </c>
      <c r="I97" s="95">
        <f t="shared" si="35"/>
        <v>64.717271430900652</v>
      </c>
      <c r="J97" s="95">
        <f t="shared" si="36"/>
        <v>81.373957124646267</v>
      </c>
      <c r="K97" s="96">
        <f t="shared" si="37"/>
        <v>88.422100368735443</v>
      </c>
      <c r="L97" s="320">
        <v>10695.477917753718</v>
      </c>
      <c r="M97" s="320">
        <v>10807.708241370763</v>
      </c>
      <c r="N97" s="320">
        <v>15374.566603327405</v>
      </c>
      <c r="O97" s="320">
        <v>18802.084279327726</v>
      </c>
      <c r="P97" s="320">
        <v>19995.001166304966</v>
      </c>
    </row>
    <row r="98" spans="1:16">
      <c r="A98" s="92" t="s">
        <v>66</v>
      </c>
      <c r="B98" s="92">
        <v>40</v>
      </c>
      <c r="C98" s="92">
        <v>171</v>
      </c>
      <c r="D98" s="92">
        <v>162</v>
      </c>
      <c r="E98" s="92">
        <v>266</v>
      </c>
      <c r="F98" s="93">
        <v>747</v>
      </c>
      <c r="G98" s="94">
        <f t="shared" si="33"/>
        <v>22.262285684855662</v>
      </c>
      <c r="H98" s="95">
        <f t="shared" si="34"/>
        <v>52.006683450992249</v>
      </c>
      <c r="I98" s="95">
        <f t="shared" si="35"/>
        <v>57.714360842327295</v>
      </c>
      <c r="J98" s="95">
        <f t="shared" si="36"/>
        <v>64.964778728718841</v>
      </c>
      <c r="K98" s="96">
        <f t="shared" si="37"/>
        <v>100.67866620641175</v>
      </c>
      <c r="L98" s="320">
        <v>1796.7606995184126</v>
      </c>
      <c r="M98" s="320">
        <v>3288.0389337101142</v>
      </c>
      <c r="N98" s="320">
        <v>2806.9270392264375</v>
      </c>
      <c r="O98" s="320">
        <v>4094.5263757576681</v>
      </c>
      <c r="P98" s="320">
        <v>7419.6453742096464</v>
      </c>
    </row>
    <row r="99" spans="1:16">
      <c r="A99" s="92" t="s">
        <v>67</v>
      </c>
      <c r="B99" s="92">
        <v>114</v>
      </c>
      <c r="C99" s="92">
        <v>262</v>
      </c>
      <c r="D99" s="92">
        <v>627</v>
      </c>
      <c r="E99" s="92">
        <v>801</v>
      </c>
      <c r="F99" s="93">
        <v>987</v>
      </c>
      <c r="G99" s="94">
        <f t="shared" si="33"/>
        <v>27.956961201240663</v>
      </c>
      <c r="H99" s="95">
        <f t="shared" si="34"/>
        <v>42.650946044914583</v>
      </c>
      <c r="I99" s="95">
        <f t="shared" si="35"/>
        <v>76.274893023331671</v>
      </c>
      <c r="J99" s="95">
        <f t="shared" si="36"/>
        <v>85.242792342812407</v>
      </c>
      <c r="K99" s="96">
        <f t="shared" si="37"/>
        <v>95.060696035411439</v>
      </c>
      <c r="L99" s="320">
        <v>4077.6963983818441</v>
      </c>
      <c r="M99" s="320">
        <v>6142.8883599462188</v>
      </c>
      <c r="N99" s="320">
        <v>8220.2671829144019</v>
      </c>
      <c r="O99" s="320">
        <v>9396.6888928121753</v>
      </c>
      <c r="P99" s="320">
        <v>10382.84002919912</v>
      </c>
    </row>
    <row r="100" spans="1:16">
      <c r="A100" s="92" t="s">
        <v>68</v>
      </c>
      <c r="B100" s="92">
        <v>25</v>
      </c>
      <c r="C100" s="92">
        <v>65</v>
      </c>
      <c r="D100" s="92">
        <v>86</v>
      </c>
      <c r="E100" s="92">
        <v>29</v>
      </c>
      <c r="F100" s="93">
        <v>489</v>
      </c>
      <c r="G100" s="94">
        <f t="shared" si="33"/>
        <v>33.425864880676457</v>
      </c>
      <c r="H100" s="95">
        <f t="shared" si="34"/>
        <v>77.85166266514787</v>
      </c>
      <c r="I100" s="95">
        <f t="shared" si="35"/>
        <v>87.725825476998878</v>
      </c>
      <c r="J100" s="95">
        <f t="shared" si="36"/>
        <v>15.921892896828705</v>
      </c>
      <c r="K100" s="96">
        <f t="shared" si="37"/>
        <v>107.79380279740906</v>
      </c>
      <c r="L100" s="320">
        <v>747.92380359475874</v>
      </c>
      <c r="M100" s="320">
        <v>834.92115357349689</v>
      </c>
      <c r="N100" s="320">
        <v>980.32705343477926</v>
      </c>
      <c r="O100" s="320">
        <v>1821.3914757444554</v>
      </c>
      <c r="P100" s="320">
        <v>4536.4388982457685</v>
      </c>
    </row>
    <row r="101" spans="1:16">
      <c r="A101" s="92" t="s">
        <v>69</v>
      </c>
      <c r="B101" s="92">
        <v>163</v>
      </c>
      <c r="C101" s="92">
        <v>301</v>
      </c>
      <c r="D101" s="92">
        <v>152</v>
      </c>
      <c r="E101" s="92">
        <v>453</v>
      </c>
      <c r="F101" s="93">
        <v>1007</v>
      </c>
      <c r="G101" s="94">
        <f t="shared" si="33"/>
        <v>46.267072472725303</v>
      </c>
      <c r="H101" s="95">
        <f t="shared" si="34"/>
        <v>82.784968693677911</v>
      </c>
      <c r="I101" s="95">
        <f t="shared" si="35"/>
        <v>28.563816824004771</v>
      </c>
      <c r="J101" s="95">
        <f t="shared" si="36"/>
        <v>63.178365367513592</v>
      </c>
      <c r="K101" s="96">
        <f t="shared" si="37"/>
        <v>116.08225219637237</v>
      </c>
      <c r="L101" s="320">
        <v>3523.0238545153125</v>
      </c>
      <c r="M101" s="320">
        <v>3635.9257574133344</v>
      </c>
      <c r="N101" s="320">
        <v>5321.4176850574322</v>
      </c>
      <c r="O101" s="320">
        <v>7170.176014603463</v>
      </c>
      <c r="P101" s="320">
        <v>8674.8833774907525</v>
      </c>
    </row>
    <row r="102" spans="1:16">
      <c r="A102" s="92" t="s">
        <v>70</v>
      </c>
      <c r="B102" s="92">
        <v>152</v>
      </c>
      <c r="C102" s="92">
        <v>97</v>
      </c>
      <c r="D102" s="92">
        <v>522</v>
      </c>
      <c r="E102" s="92">
        <v>463</v>
      </c>
      <c r="F102" s="93">
        <v>285</v>
      </c>
      <c r="G102" s="94">
        <f t="shared" si="33"/>
        <v>57.666263928596607</v>
      </c>
      <c r="H102" s="95">
        <f t="shared" si="34"/>
        <v>20.57609317174483</v>
      </c>
      <c r="I102" s="95">
        <f t="shared" si="35"/>
        <v>100.27924596961169</v>
      </c>
      <c r="J102" s="95">
        <f t="shared" si="36"/>
        <v>84.579712103183411</v>
      </c>
      <c r="K102" s="96">
        <f t="shared" si="37"/>
        <v>87.446803078419975</v>
      </c>
      <c r="L102" s="320">
        <v>2635.8565588401757</v>
      </c>
      <c r="M102" s="320">
        <v>4714.2088243068793</v>
      </c>
      <c r="N102" s="320">
        <v>5205.4639517152455</v>
      </c>
      <c r="O102" s="320">
        <v>5474.1259870352951</v>
      </c>
      <c r="P102" s="320">
        <v>3259.1242900488833</v>
      </c>
    </row>
    <row r="103" spans="1:16">
      <c r="A103" s="92" t="s">
        <v>71</v>
      </c>
      <c r="B103" s="92">
        <v>111</v>
      </c>
      <c r="C103" s="92">
        <v>284</v>
      </c>
      <c r="D103" s="92">
        <v>350</v>
      </c>
      <c r="E103" s="92">
        <v>440</v>
      </c>
      <c r="F103" s="93">
        <v>907</v>
      </c>
      <c r="G103" s="94">
        <f t="shared" si="33"/>
        <v>27.619799583648462</v>
      </c>
      <c r="H103" s="95">
        <f t="shared" si="34"/>
        <v>60.848949767313364</v>
      </c>
      <c r="I103" s="95">
        <f t="shared" si="35"/>
        <v>47.388638899229463</v>
      </c>
      <c r="J103" s="95">
        <f t="shared" si="36"/>
        <v>50.769694337335878</v>
      </c>
      <c r="K103" s="96">
        <f t="shared" si="37"/>
        <v>108.66793206935138</v>
      </c>
      <c r="L103" s="320">
        <v>4018.8560986414432</v>
      </c>
      <c r="M103" s="320">
        <v>4667.2950163645746</v>
      </c>
      <c r="N103" s="320">
        <v>7385.7364999291203</v>
      </c>
      <c r="O103" s="320">
        <v>8666.5875330359304</v>
      </c>
      <c r="P103" s="320">
        <v>8346.5285731319218</v>
      </c>
    </row>
    <row r="104" spans="1:16">
      <c r="A104" s="92" t="s">
        <v>72</v>
      </c>
      <c r="B104" s="92">
        <v>8</v>
      </c>
      <c r="C104" s="92">
        <v>61</v>
      </c>
      <c r="D104" s="92">
        <v>91</v>
      </c>
      <c r="E104" s="92">
        <v>259</v>
      </c>
      <c r="F104" s="93">
        <v>397</v>
      </c>
      <c r="G104" s="94">
        <f t="shared" si="33"/>
        <v>11.883679069051187</v>
      </c>
      <c r="H104" s="95">
        <f t="shared" si="34"/>
        <v>67.122524124099726</v>
      </c>
      <c r="I104" s="95">
        <f t="shared" si="35"/>
        <v>47.209741925163328</v>
      </c>
      <c r="J104" s="95">
        <f t="shared" si="36"/>
        <v>88.328131826308805</v>
      </c>
      <c r="K104" s="96">
        <f t="shared" si="37"/>
        <v>95.232268688196186</v>
      </c>
      <c r="L104" s="320">
        <v>673.19219523813126</v>
      </c>
      <c r="M104" s="320">
        <v>908.78584791030687</v>
      </c>
      <c r="N104" s="320">
        <v>1927.5682579297468</v>
      </c>
      <c r="O104" s="320">
        <v>2932.2481370862197</v>
      </c>
      <c r="P104" s="320">
        <v>4168.7550393221618</v>
      </c>
    </row>
    <row r="105" spans="1:16">
      <c r="A105" s="92" t="s">
        <v>73</v>
      </c>
      <c r="B105" s="92">
        <v>1085</v>
      </c>
      <c r="C105" s="92">
        <v>618</v>
      </c>
      <c r="D105" s="92">
        <v>657</v>
      </c>
      <c r="E105" s="92">
        <v>688</v>
      </c>
      <c r="F105" s="93">
        <v>477</v>
      </c>
      <c r="G105" s="94">
        <f t="shared" si="33"/>
        <v>58.913724481248302</v>
      </c>
      <c r="H105" s="95">
        <f t="shared" si="34"/>
        <v>39.948709488317718</v>
      </c>
      <c r="I105" s="95">
        <f t="shared" si="35"/>
        <v>48.824071746442108</v>
      </c>
      <c r="J105" s="95">
        <f t="shared" si="36"/>
        <v>57.599876422698053</v>
      </c>
      <c r="K105" s="96">
        <f t="shared" si="37"/>
        <v>50.623854222247282</v>
      </c>
      <c r="L105" s="320">
        <v>18416.761281920746</v>
      </c>
      <c r="M105" s="320">
        <v>15469.8363956093</v>
      </c>
      <c r="N105" s="320">
        <v>13456.477030674458</v>
      </c>
      <c r="O105" s="320">
        <v>11944.470070579593</v>
      </c>
      <c r="P105" s="320">
        <v>9422.4354768779431</v>
      </c>
    </row>
    <row r="106" spans="1:16">
      <c r="A106" s="92" t="s">
        <v>74</v>
      </c>
      <c r="B106" s="92">
        <v>358</v>
      </c>
      <c r="C106" s="92">
        <v>191</v>
      </c>
      <c r="D106" s="92">
        <v>321</v>
      </c>
      <c r="E106" s="92">
        <v>620</v>
      </c>
      <c r="F106" s="93">
        <v>365</v>
      </c>
      <c r="G106" s="94">
        <f t="shared" si="33"/>
        <v>59.73706489983114</v>
      </c>
      <c r="H106" s="95">
        <f t="shared" si="34"/>
        <v>38.651675658530834</v>
      </c>
      <c r="I106" s="95">
        <f t="shared" si="35"/>
        <v>57.18579592899745</v>
      </c>
      <c r="J106" s="95">
        <f t="shared" si="36"/>
        <v>99.924741404399441</v>
      </c>
      <c r="K106" s="96">
        <f t="shared" si="37"/>
        <v>58.703354454514574</v>
      </c>
      <c r="L106" s="320">
        <v>5992.9291906173312</v>
      </c>
      <c r="M106" s="320">
        <v>4941.5710120149542</v>
      </c>
      <c r="N106" s="320">
        <v>5613.2820184676157</v>
      </c>
      <c r="O106" s="320">
        <v>6204.66954716285</v>
      </c>
      <c r="P106" s="320">
        <v>6217.7026064637394</v>
      </c>
    </row>
    <row r="107" spans="1:16">
      <c r="A107" s="92" t="s">
        <v>75</v>
      </c>
      <c r="B107" s="92">
        <v>58</v>
      </c>
      <c r="C107" s="92">
        <v>55</v>
      </c>
      <c r="D107" s="92">
        <v>34</v>
      </c>
      <c r="E107" s="92">
        <v>222</v>
      </c>
      <c r="F107" s="93">
        <v>104</v>
      </c>
      <c r="G107" s="94">
        <f t="shared" si="33"/>
        <v>58.839106245110656</v>
      </c>
      <c r="H107" s="95">
        <f t="shared" si="34"/>
        <v>42.712798197591752</v>
      </c>
      <c r="I107" s="95">
        <f t="shared" si="35"/>
        <v>27.991361075515833</v>
      </c>
      <c r="J107" s="95">
        <f t="shared" si="36"/>
        <v>110.0036534117819</v>
      </c>
      <c r="K107" s="96">
        <f t="shared" si="37"/>
        <v>64.057210821614504</v>
      </c>
      <c r="L107" s="320">
        <v>985.73897024174494</v>
      </c>
      <c r="M107" s="320">
        <v>1287.6702609266426</v>
      </c>
      <c r="N107" s="320">
        <v>1214.6604771477137</v>
      </c>
      <c r="O107" s="320">
        <v>2018.1147908695075</v>
      </c>
      <c r="P107" s="320">
        <v>1623.5486788461262</v>
      </c>
    </row>
    <row r="108" spans="1:16">
      <c r="A108" s="92" t="s">
        <v>76</v>
      </c>
      <c r="B108" s="92">
        <v>122</v>
      </c>
      <c r="C108" s="92">
        <v>418</v>
      </c>
      <c r="D108" s="92">
        <v>229</v>
      </c>
      <c r="E108" s="92">
        <v>549</v>
      </c>
      <c r="F108" s="93">
        <v>102</v>
      </c>
      <c r="G108" s="94">
        <f t="shared" si="33"/>
        <v>32.61782827990389</v>
      </c>
      <c r="H108" s="95">
        <f t="shared" si="34"/>
        <v>75.098955532514978</v>
      </c>
      <c r="I108" s="95">
        <f t="shared" si="35"/>
        <v>35.791046088601263</v>
      </c>
      <c r="J108" s="95">
        <f t="shared" si="36"/>
        <v>94.343008277670037</v>
      </c>
      <c r="K108" s="96">
        <f t="shared" si="37"/>
        <v>40.454510558465103</v>
      </c>
      <c r="L108" s="320">
        <v>3740.2858017731733</v>
      </c>
      <c r="M108" s="320">
        <v>5565.989527231467</v>
      </c>
      <c r="N108" s="320">
        <v>6398.2483058222742</v>
      </c>
      <c r="O108" s="320">
        <v>5819.1911623613378</v>
      </c>
      <c r="P108" s="320">
        <v>2521.3504895230162</v>
      </c>
    </row>
    <row r="109" spans="1:16">
      <c r="A109" s="92" t="s">
        <v>77</v>
      </c>
      <c r="B109" s="92">
        <v>23</v>
      </c>
      <c r="C109" s="92">
        <v>56</v>
      </c>
      <c r="D109" s="92">
        <v>75</v>
      </c>
      <c r="E109" s="92">
        <v>168</v>
      </c>
      <c r="F109" s="93">
        <v>28</v>
      </c>
      <c r="G109" s="94">
        <f t="shared" si="33"/>
        <v>44.463168236055957</v>
      </c>
      <c r="H109" s="95">
        <f t="shared" si="34"/>
        <v>52.973234199689038</v>
      </c>
      <c r="I109" s="95">
        <f t="shared" si="35"/>
        <v>37.864797519207805</v>
      </c>
      <c r="J109" s="95">
        <f t="shared" si="36"/>
        <v>104.17317494522008</v>
      </c>
      <c r="K109" s="96">
        <f t="shared" si="37"/>
        <v>49.383108472006519</v>
      </c>
      <c r="L109" s="320">
        <v>517.28207665932587</v>
      </c>
      <c r="M109" s="320">
        <v>1057.1376440581521</v>
      </c>
      <c r="N109" s="320">
        <v>1980.7315742796322</v>
      </c>
      <c r="O109" s="320">
        <v>1612.6992393996202</v>
      </c>
      <c r="P109" s="320">
        <v>566.99549433734364</v>
      </c>
    </row>
    <row r="110" spans="1:16">
      <c r="A110" s="92" t="s">
        <v>78</v>
      </c>
      <c r="B110" s="92">
        <v>1366</v>
      </c>
      <c r="C110" s="92">
        <v>1317</v>
      </c>
      <c r="D110" s="92">
        <v>1032</v>
      </c>
      <c r="E110" s="92">
        <v>1790</v>
      </c>
      <c r="F110" s="93">
        <v>496</v>
      </c>
      <c r="G110" s="94">
        <f t="shared" si="33"/>
        <v>49.070789568860846</v>
      </c>
      <c r="H110" s="95">
        <f t="shared" si="34"/>
        <v>60.171286425131321</v>
      </c>
      <c r="I110" s="95">
        <f t="shared" si="35"/>
        <v>48.280262634321303</v>
      </c>
      <c r="J110" s="95">
        <f t="shared" si="36"/>
        <v>90.685749521525366</v>
      </c>
      <c r="K110" s="96">
        <f t="shared" si="37"/>
        <v>47.486619800625107</v>
      </c>
      <c r="L110" s="320">
        <v>27837.334838134153</v>
      </c>
      <c r="M110" s="320">
        <v>21887.51609355551</v>
      </c>
      <c r="N110" s="320">
        <v>21375.194410528653</v>
      </c>
      <c r="O110" s="320">
        <v>19738.492645695362</v>
      </c>
      <c r="P110" s="320">
        <v>10445.0475119619</v>
      </c>
    </row>
    <row r="111" spans="1:16">
      <c r="A111" s="92" t="s">
        <v>79</v>
      </c>
      <c r="B111" s="92">
        <v>72</v>
      </c>
      <c r="C111" s="92">
        <v>110</v>
      </c>
      <c r="D111" s="92">
        <v>256</v>
      </c>
      <c r="E111" s="92">
        <v>171</v>
      </c>
      <c r="F111" s="93">
        <v>43</v>
      </c>
      <c r="G111" s="94">
        <f t="shared" si="33"/>
        <v>46.968608578787141</v>
      </c>
      <c r="H111" s="95">
        <f t="shared" si="34"/>
        <v>47.098344388219708</v>
      </c>
      <c r="I111" s="95">
        <f t="shared" si="35"/>
        <v>101.51683390972303</v>
      </c>
      <c r="J111" s="95">
        <f t="shared" si="36"/>
        <v>77.498159863892624</v>
      </c>
      <c r="K111" s="96">
        <f t="shared" si="37"/>
        <v>45.108617492942585</v>
      </c>
      <c r="L111" s="320">
        <v>1532.9387473598274</v>
      </c>
      <c r="M111" s="320">
        <v>2335.5385720843583</v>
      </c>
      <c r="N111" s="320">
        <v>2521.7492522240782</v>
      </c>
      <c r="O111" s="320">
        <v>2206.5040034540366</v>
      </c>
      <c r="P111" s="320">
        <v>953.2546637397503</v>
      </c>
    </row>
    <row r="112" spans="1:16">
      <c r="A112" s="92" t="s">
        <v>80</v>
      </c>
      <c r="B112" s="92">
        <v>708</v>
      </c>
      <c r="C112" s="92">
        <v>686</v>
      </c>
      <c r="D112" s="92">
        <v>808</v>
      </c>
      <c r="E112" s="92">
        <v>719</v>
      </c>
      <c r="F112" s="93">
        <v>368</v>
      </c>
      <c r="G112" s="94">
        <f t="shared" si="33"/>
        <v>55.710332828043128</v>
      </c>
      <c r="H112" s="95">
        <f t="shared" si="34"/>
        <v>49.618847225360135</v>
      </c>
      <c r="I112" s="95">
        <f t="shared" si="35"/>
        <v>64.925058945810804</v>
      </c>
      <c r="J112" s="95">
        <f t="shared" si="36"/>
        <v>51.908379833505748</v>
      </c>
      <c r="K112" s="96">
        <f t="shared" si="37"/>
        <v>37.935732837771383</v>
      </c>
      <c r="L112" s="320">
        <v>12708.593972779341</v>
      </c>
      <c r="M112" s="320">
        <v>13825.391728354911</v>
      </c>
      <c r="N112" s="320">
        <v>12445.117695994562</v>
      </c>
      <c r="O112" s="320">
        <v>13851.328095890616</v>
      </c>
      <c r="P112" s="320">
        <v>9700.6166079278773</v>
      </c>
    </row>
    <row r="113" spans="1:16">
      <c r="A113" s="98" t="s">
        <v>48</v>
      </c>
      <c r="B113" s="92">
        <v>0</v>
      </c>
      <c r="C113" s="92">
        <v>0</v>
      </c>
      <c r="D113" s="92">
        <v>0</v>
      </c>
      <c r="E113" s="92">
        <v>0</v>
      </c>
      <c r="F113" s="93">
        <v>0</v>
      </c>
      <c r="G113" s="192" t="s">
        <v>81</v>
      </c>
      <c r="H113" s="193" t="s">
        <v>81</v>
      </c>
      <c r="I113" s="193" t="s">
        <v>81</v>
      </c>
      <c r="J113" s="193" t="s">
        <v>81</v>
      </c>
      <c r="K113" s="194" t="s">
        <v>81</v>
      </c>
      <c r="L113" s="321" t="s">
        <v>81</v>
      </c>
      <c r="M113" s="321" t="s">
        <v>81</v>
      </c>
      <c r="N113" s="321" t="s">
        <v>81</v>
      </c>
      <c r="O113" s="321" t="s">
        <v>81</v>
      </c>
      <c r="P113" s="321" t="s">
        <v>81</v>
      </c>
    </row>
    <row r="114" spans="1:16">
      <c r="A114" s="157" t="s">
        <v>41</v>
      </c>
      <c r="B114" s="157">
        <f t="shared" ref="B114:F114" si="38">SUM(B93:B113)</f>
        <v>8471</v>
      </c>
      <c r="C114" s="157">
        <f t="shared" si="38"/>
        <v>9171</v>
      </c>
      <c r="D114" s="157">
        <f t="shared" si="38"/>
        <v>10560</v>
      </c>
      <c r="E114" s="157">
        <f t="shared" si="38"/>
        <v>13303</v>
      </c>
      <c r="F114" s="156">
        <f t="shared" si="38"/>
        <v>17225</v>
      </c>
      <c r="G114" s="201">
        <f t="shared" ref="G114" si="39">B114/L114*1000</f>
        <v>50.076692700212114</v>
      </c>
      <c r="H114" s="196">
        <f t="shared" ref="H114" si="40">C114/M114*1000</f>
        <v>51.553725708890369</v>
      </c>
      <c r="I114" s="196">
        <f t="shared" ref="I114" si="41">D114/N114*1000</f>
        <v>57.815303267711705</v>
      </c>
      <c r="J114" s="196">
        <f t="shared" ref="J114" si="42">E114/O114*1000</f>
        <v>70.499842809400889</v>
      </c>
      <c r="K114" s="197">
        <f t="shared" ref="K114" si="43">F114/P114*1000</f>
        <v>88.107076926312843</v>
      </c>
      <c r="L114" s="322">
        <f>Dep!H32</f>
        <v>169160.5324399572</v>
      </c>
      <c r="M114" s="322">
        <f>Dep!I32</f>
        <v>177892.0897353976</v>
      </c>
      <c r="N114" s="322">
        <f>Dep!J32</f>
        <v>182650.60292259121</v>
      </c>
      <c r="O114" s="322">
        <f>Dep!K32</f>
        <v>188695.45618655047</v>
      </c>
      <c r="P114" s="322">
        <f>Dep!L32</f>
        <v>195500.75431972276</v>
      </c>
    </row>
    <row r="115" spans="1:16">
      <c r="A115" s="104" t="s">
        <v>388</v>
      </c>
      <c r="N115" s="58"/>
      <c r="O115" s="58"/>
      <c r="P115" s="58"/>
    </row>
  </sheetData>
  <mergeCells count="16">
    <mergeCell ref="A63:A64"/>
    <mergeCell ref="A91:A92"/>
    <mergeCell ref="B91:F91"/>
    <mergeCell ref="G91:K91"/>
    <mergeCell ref="L91:P91"/>
    <mergeCell ref="J63:M63"/>
    <mergeCell ref="F63:I63"/>
    <mergeCell ref="B63:E63"/>
    <mergeCell ref="B6:F6"/>
    <mergeCell ref="G6:K6"/>
    <mergeCell ref="L6:P6"/>
    <mergeCell ref="A6:A7"/>
    <mergeCell ref="A35:A36"/>
    <mergeCell ref="B35:G35"/>
    <mergeCell ref="H35:M35"/>
    <mergeCell ref="N35:S35"/>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80" fitToHeight="0" orientation="landscape" r:id="rId1"/>
  <headerFooter>
    <oddFooter>&amp;L&amp;8&amp;K01+021Report on Maternity, 2014: accompanying tables&amp;R&amp;8&amp;K01+021Page &amp;P of &amp;N</oddFooter>
  </headerFooter>
  <rowBreaks count="3" manualBreakCount="3">
    <brk id="32" max="16383" man="1"/>
    <brk id="60" max="16383" man="1"/>
    <brk id="8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6"/>
  <sheetViews>
    <sheetView zoomScaleNormal="100" workbookViewId="0">
      <pane ySplit="3" topLeftCell="A4" activePane="bottomLeft" state="frozen"/>
      <selection activeCell="B31" sqref="B31"/>
      <selection pane="bottomLeft" activeCell="A3" sqref="A3"/>
    </sheetView>
  </sheetViews>
  <sheetFormatPr defaultRowHeight="12"/>
  <cols>
    <col min="1" max="1" width="15.85546875" style="73" customWidth="1"/>
    <col min="2" max="16384" width="9.140625" style="73"/>
  </cols>
  <sheetData>
    <row r="1" spans="1:14">
      <c r="A1" s="306" t="s">
        <v>24</v>
      </c>
      <c r="B1" s="150"/>
      <c r="C1" s="306" t="s">
        <v>34</v>
      </c>
      <c r="D1" s="150"/>
      <c r="E1" s="150"/>
    </row>
    <row r="2" spans="1:14" ht="10.5" customHeight="1"/>
    <row r="3" spans="1:14" ht="19.5">
      <c r="A3" s="20" t="s">
        <v>121</v>
      </c>
    </row>
    <row r="5" spans="1:14" s="40" customFormat="1" ht="17.25" customHeight="1">
      <c r="A5" s="91" t="str">
        <f>Contents!B20</f>
        <v>Table 13: Number and percentage of women giving birth, by number of previous births (parity), 2008−2014</v>
      </c>
    </row>
    <row r="6" spans="1:14">
      <c r="A6" s="477" t="s">
        <v>37</v>
      </c>
      <c r="B6" s="478" t="s">
        <v>25</v>
      </c>
      <c r="C6" s="478"/>
      <c r="D6" s="478"/>
      <c r="E6" s="478"/>
      <c r="F6" s="478"/>
      <c r="G6" s="478"/>
      <c r="H6" s="479"/>
      <c r="I6" s="478" t="s">
        <v>280</v>
      </c>
      <c r="J6" s="478"/>
      <c r="K6" s="478"/>
      <c r="L6" s="478"/>
      <c r="M6" s="478"/>
    </row>
    <row r="7" spans="1:14">
      <c r="A7" s="471"/>
      <c r="B7" s="257">
        <v>0</v>
      </c>
      <c r="C7" s="257">
        <v>1</v>
      </c>
      <c r="D7" s="257">
        <v>2</v>
      </c>
      <c r="E7" s="257">
        <v>3</v>
      </c>
      <c r="F7" s="257" t="s">
        <v>83</v>
      </c>
      <c r="G7" s="257" t="s">
        <v>48</v>
      </c>
      <c r="H7" s="316" t="s">
        <v>41</v>
      </c>
      <c r="I7" s="257">
        <f>B7</f>
        <v>0</v>
      </c>
      <c r="J7" s="257">
        <f t="shared" ref="J7:M7" si="0">C7</f>
        <v>1</v>
      </c>
      <c r="K7" s="257">
        <f t="shared" si="0"/>
        <v>2</v>
      </c>
      <c r="L7" s="257">
        <f t="shared" si="0"/>
        <v>3</v>
      </c>
      <c r="M7" s="257" t="str">
        <f t="shared" si="0"/>
        <v>4+</v>
      </c>
    </row>
    <row r="8" spans="1:14">
      <c r="A8" s="162">
        <f>Extra!M3</f>
        <v>2008</v>
      </c>
      <c r="B8" s="160">
        <v>22127</v>
      </c>
      <c r="C8" s="160">
        <v>18110</v>
      </c>
      <c r="D8" s="160">
        <v>8386</v>
      </c>
      <c r="E8" s="160">
        <v>3417</v>
      </c>
      <c r="F8" s="160">
        <v>2802</v>
      </c>
      <c r="G8" s="160">
        <v>1523</v>
      </c>
      <c r="H8" s="179">
        <f>SUM(B8:G8)</f>
        <v>56365</v>
      </c>
      <c r="I8" s="207">
        <f>B8/($H8-$G8)*100</f>
        <v>40.346814485248537</v>
      </c>
      <c r="J8" s="207">
        <f t="shared" ref="J8:M8" si="1">C8/($H8-$G8)*100</f>
        <v>33.022136318879689</v>
      </c>
      <c r="K8" s="207">
        <f t="shared" si="1"/>
        <v>15.291200175048319</v>
      </c>
      <c r="L8" s="207">
        <f t="shared" si="1"/>
        <v>6.2306261624302541</v>
      </c>
      <c r="M8" s="207">
        <f t="shared" si="1"/>
        <v>5.1092228583932027</v>
      </c>
    </row>
    <row r="9" spans="1:14">
      <c r="A9" s="162">
        <f>Extra!M4</f>
        <v>2009</v>
      </c>
      <c r="B9" s="160">
        <v>22028</v>
      </c>
      <c r="C9" s="160">
        <v>18688</v>
      </c>
      <c r="D9" s="160">
        <v>8595</v>
      </c>
      <c r="E9" s="160">
        <v>3353</v>
      </c>
      <c r="F9" s="160">
        <v>2989</v>
      </c>
      <c r="G9" s="160">
        <v>1547</v>
      </c>
      <c r="H9" s="179">
        <f t="shared" ref="H9:H14" si="2">SUM(B9:G9)</f>
        <v>57200</v>
      </c>
      <c r="I9" s="208">
        <f t="shared" ref="I9:I14" si="3">B9/($H9-$G9)*100</f>
        <v>39.58097496990279</v>
      </c>
      <c r="J9" s="161">
        <f t="shared" ref="J9:J14" si="4">C9/($H9-$G9)*100</f>
        <v>33.579501554273804</v>
      </c>
      <c r="K9" s="161">
        <f t="shared" ref="K9:K14" si="5">D9/($H9-$G9)*100</f>
        <v>15.443911379440461</v>
      </c>
      <c r="L9" s="161">
        <f t="shared" ref="L9:L14" si="6">E9/($H9-$G9)*100</f>
        <v>6.0248324438934109</v>
      </c>
      <c r="M9" s="161">
        <f t="shared" ref="M9:M14" si="7">F9/($H9-$G9)*100</f>
        <v>5.3707796524895333</v>
      </c>
    </row>
    <row r="10" spans="1:14">
      <c r="A10" s="162">
        <f>Extra!M5</f>
        <v>2010</v>
      </c>
      <c r="B10" s="160">
        <v>22554</v>
      </c>
      <c r="C10" s="160">
        <v>19128</v>
      </c>
      <c r="D10" s="160">
        <v>8802</v>
      </c>
      <c r="E10" s="160">
        <v>3304</v>
      </c>
      <c r="F10" s="160">
        <v>3039</v>
      </c>
      <c r="G10" s="160">
        <v>1385</v>
      </c>
      <c r="H10" s="179">
        <f t="shared" si="2"/>
        <v>58212</v>
      </c>
      <c r="I10" s="208">
        <f t="shared" si="3"/>
        <v>39.688880285779646</v>
      </c>
      <c r="J10" s="161">
        <f t="shared" si="4"/>
        <v>33.660055959315116</v>
      </c>
      <c r="K10" s="161">
        <f t="shared" si="5"/>
        <v>15.489116089182959</v>
      </c>
      <c r="L10" s="161">
        <f t="shared" si="6"/>
        <v>5.8141376458373664</v>
      </c>
      <c r="M10" s="161">
        <f t="shared" si="7"/>
        <v>5.3478100198849141</v>
      </c>
    </row>
    <row r="11" spans="1:14">
      <c r="A11" s="162">
        <f>Extra!M6</f>
        <v>2011</v>
      </c>
      <c r="B11" s="160">
        <v>22160</v>
      </c>
      <c r="C11" s="160">
        <v>18942</v>
      </c>
      <c r="D11" s="160">
        <v>8594</v>
      </c>
      <c r="E11" s="160">
        <v>3522</v>
      </c>
      <c r="F11" s="160">
        <v>2981</v>
      </c>
      <c r="G11" s="160">
        <v>1143</v>
      </c>
      <c r="H11" s="179">
        <f t="shared" si="2"/>
        <v>57342</v>
      </c>
      <c r="I11" s="208">
        <f t="shared" si="3"/>
        <v>39.431306606879126</v>
      </c>
      <c r="J11" s="161">
        <f t="shared" si="4"/>
        <v>33.705226071638286</v>
      </c>
      <c r="K11" s="161">
        <f t="shared" si="5"/>
        <v>15.292087047812238</v>
      </c>
      <c r="L11" s="161">
        <f t="shared" si="6"/>
        <v>6.2670154273207714</v>
      </c>
      <c r="M11" s="161">
        <f t="shared" si="7"/>
        <v>5.3043648463495785</v>
      </c>
    </row>
    <row r="12" spans="1:14">
      <c r="A12" s="162">
        <f>Extra!M7</f>
        <v>2012</v>
      </c>
      <c r="B12" s="160">
        <v>22718</v>
      </c>
      <c r="C12" s="160">
        <v>19109</v>
      </c>
      <c r="D12" s="160">
        <v>8644</v>
      </c>
      <c r="E12" s="160">
        <v>3432</v>
      </c>
      <c r="F12" s="160">
        <v>2980</v>
      </c>
      <c r="G12" s="160">
        <v>1165</v>
      </c>
      <c r="H12" s="179">
        <f t="shared" si="2"/>
        <v>58048</v>
      </c>
      <c r="I12" s="208">
        <f t="shared" si="3"/>
        <v>39.938118594307618</v>
      </c>
      <c r="J12" s="161">
        <f t="shared" si="4"/>
        <v>33.593516516358143</v>
      </c>
      <c r="K12" s="161">
        <f t="shared" si="5"/>
        <v>15.196104284232547</v>
      </c>
      <c r="L12" s="161">
        <f t="shared" si="6"/>
        <v>6.0334370550076475</v>
      </c>
      <c r="M12" s="161">
        <f t="shared" si="7"/>
        <v>5.238823550094053</v>
      </c>
    </row>
    <row r="13" spans="1:14">
      <c r="A13" s="162">
        <f>Extra!M8</f>
        <v>2013</v>
      </c>
      <c r="B13" s="160">
        <v>21644</v>
      </c>
      <c r="C13" s="160">
        <v>18577</v>
      </c>
      <c r="D13" s="160">
        <v>8294</v>
      </c>
      <c r="E13" s="160">
        <v>3312</v>
      </c>
      <c r="F13" s="160">
        <v>2720</v>
      </c>
      <c r="G13" s="160">
        <v>1157</v>
      </c>
      <c r="H13" s="179">
        <f t="shared" si="2"/>
        <v>55704</v>
      </c>
      <c r="I13" s="208">
        <f t="shared" ref="I13" si="8">B13/($H13-$G13)*100</f>
        <v>39.67954241296497</v>
      </c>
      <c r="J13" s="161">
        <f t="shared" ref="J13" si="9">C13/($H13-$G13)*100</f>
        <v>34.056868388728986</v>
      </c>
      <c r="K13" s="161">
        <f t="shared" ref="K13" si="10">D13/($H13-$G13)*100</f>
        <v>15.205235851650869</v>
      </c>
      <c r="L13" s="161">
        <f t="shared" ref="L13" si="11">E13/($H13-$G13)*100</f>
        <v>6.0718279648743287</v>
      </c>
      <c r="M13" s="161">
        <f t="shared" ref="M13" si="12">F13/($H13-$G13)*100</f>
        <v>4.986525381780849</v>
      </c>
    </row>
    <row r="14" spans="1:14">
      <c r="A14" s="176">
        <f>Extra!M9</f>
        <v>2014</v>
      </c>
      <c r="B14" s="177">
        <v>22050</v>
      </c>
      <c r="C14" s="177">
        <v>19036</v>
      </c>
      <c r="D14" s="177">
        <v>8266</v>
      </c>
      <c r="E14" s="177">
        <v>3362</v>
      </c>
      <c r="F14" s="177">
        <v>2706</v>
      </c>
      <c r="G14" s="177">
        <v>896</v>
      </c>
      <c r="H14" s="180">
        <f t="shared" si="2"/>
        <v>56316</v>
      </c>
      <c r="I14" s="209">
        <f t="shared" si="3"/>
        <v>39.787080476362327</v>
      </c>
      <c r="J14" s="178">
        <f t="shared" si="4"/>
        <v>34.348610609888127</v>
      </c>
      <c r="K14" s="178">
        <f t="shared" si="5"/>
        <v>14.915193071093469</v>
      </c>
      <c r="L14" s="178">
        <f t="shared" si="6"/>
        <v>6.0664020209310721</v>
      </c>
      <c r="M14" s="178">
        <f t="shared" si="7"/>
        <v>4.8827138217250088</v>
      </c>
      <c r="N14" s="110"/>
    </row>
    <row r="15" spans="1:14">
      <c r="A15" s="104" t="s">
        <v>390</v>
      </c>
    </row>
    <row r="16" spans="1:14">
      <c r="A16" s="198"/>
    </row>
    <row r="18" spans="1:13" s="40" customFormat="1" ht="15.75" customHeight="1">
      <c r="A18" s="91" t="str">
        <f>Contents!B21</f>
        <v>Table 14: Number and percentage of women giving birth, by number of previous births (parity), age group, ethnic group, neighbourhood deprivation quintile and DHB of residence, 2014</v>
      </c>
    </row>
    <row r="19" spans="1:13">
      <c r="A19" s="470" t="s">
        <v>56</v>
      </c>
      <c r="B19" s="467" t="s">
        <v>25</v>
      </c>
      <c r="C19" s="467"/>
      <c r="D19" s="467"/>
      <c r="E19" s="467"/>
      <c r="F19" s="467"/>
      <c r="G19" s="467"/>
      <c r="H19" s="468"/>
      <c r="I19" s="469" t="s">
        <v>280</v>
      </c>
      <c r="J19" s="467"/>
      <c r="K19" s="467"/>
      <c r="L19" s="467"/>
      <c r="M19" s="467"/>
    </row>
    <row r="20" spans="1:13">
      <c r="A20" s="471"/>
      <c r="B20" s="139">
        <v>0</v>
      </c>
      <c r="C20" s="139">
        <v>1</v>
      </c>
      <c r="D20" s="139">
        <v>2</v>
      </c>
      <c r="E20" s="139">
        <v>3</v>
      </c>
      <c r="F20" s="139" t="s">
        <v>83</v>
      </c>
      <c r="G20" s="139" t="s">
        <v>48</v>
      </c>
      <c r="H20" s="165" t="s">
        <v>41</v>
      </c>
      <c r="I20" s="115">
        <f>B20</f>
        <v>0</v>
      </c>
      <c r="J20" s="115">
        <f t="shared" ref="J20" si="13">C20</f>
        <v>1</v>
      </c>
      <c r="K20" s="115">
        <f t="shared" ref="K20" si="14">D20</f>
        <v>2</v>
      </c>
      <c r="L20" s="115">
        <f t="shared" ref="L20" si="15">E20</f>
        <v>3</v>
      </c>
      <c r="M20" s="115" t="str">
        <f t="shared" ref="M20" si="16">F20</f>
        <v>4+</v>
      </c>
    </row>
    <row r="21" spans="1:13">
      <c r="A21" s="134" t="s">
        <v>237</v>
      </c>
      <c r="B21" s="134"/>
      <c r="C21" s="134"/>
      <c r="D21" s="134"/>
      <c r="E21" s="134"/>
      <c r="F21" s="134"/>
      <c r="G21" s="134"/>
      <c r="H21" s="134"/>
      <c r="I21" s="134"/>
      <c r="J21" s="134"/>
      <c r="K21" s="134"/>
      <c r="L21" s="134"/>
      <c r="M21" s="134"/>
    </row>
    <row r="22" spans="1:13" ht="12.75">
      <c r="A22" s="12" t="s">
        <v>41</v>
      </c>
      <c r="B22" s="92">
        <f>B14</f>
        <v>22050</v>
      </c>
      <c r="C22" s="92">
        <f t="shared" ref="C22:G22" si="17">C14</f>
        <v>19036</v>
      </c>
      <c r="D22" s="92">
        <f t="shared" si="17"/>
        <v>8266</v>
      </c>
      <c r="E22" s="92">
        <f t="shared" si="17"/>
        <v>3362</v>
      </c>
      <c r="F22" s="92">
        <f t="shared" si="17"/>
        <v>2706</v>
      </c>
      <c r="G22" s="92">
        <f t="shared" si="17"/>
        <v>896</v>
      </c>
      <c r="H22" s="93">
        <f>SUM(B22:G22)</f>
        <v>56316</v>
      </c>
      <c r="I22" s="122">
        <f>B22/($H22-$G22)*100</f>
        <v>39.787080476362327</v>
      </c>
      <c r="J22" s="122">
        <f t="shared" ref="J22:M22" si="18">C22/($H22-$G22)*100</f>
        <v>34.348610609888127</v>
      </c>
      <c r="K22" s="122">
        <f t="shared" si="18"/>
        <v>14.915193071093469</v>
      </c>
      <c r="L22" s="122">
        <f t="shared" si="18"/>
        <v>6.0664020209310721</v>
      </c>
      <c r="M22" s="122">
        <f t="shared" si="18"/>
        <v>4.8827138217250088</v>
      </c>
    </row>
    <row r="23" spans="1:13">
      <c r="A23" s="134" t="str">
        <f>Extra!B2</f>
        <v>Age group (years)</v>
      </c>
      <c r="B23" s="134"/>
      <c r="C23" s="134"/>
      <c r="D23" s="134"/>
      <c r="E23" s="134"/>
      <c r="F23" s="134"/>
      <c r="G23" s="134"/>
      <c r="H23" s="134"/>
      <c r="I23" s="134"/>
      <c r="J23" s="134"/>
      <c r="K23" s="134"/>
      <c r="L23" s="134"/>
      <c r="M23" s="134"/>
    </row>
    <row r="24" spans="1:13">
      <c r="A24" s="160" t="str">
        <f>Extra!B3</f>
        <v xml:space="preserve"> &lt;20</v>
      </c>
      <c r="B24" s="92">
        <v>2212</v>
      </c>
      <c r="C24" s="92">
        <v>438</v>
      </c>
      <c r="D24" s="92">
        <v>50</v>
      </c>
      <c r="E24" s="92">
        <v>4</v>
      </c>
      <c r="F24" s="92">
        <v>0</v>
      </c>
      <c r="G24" s="92">
        <v>148</v>
      </c>
      <c r="H24" s="93">
        <f t="shared" ref="H24:H29" si="19">SUM(B24:G24)</f>
        <v>2852</v>
      </c>
      <c r="I24" s="122">
        <f t="shared" ref="I24:I29" si="20">B24/($H24-$G24)*100</f>
        <v>81.804733727810657</v>
      </c>
      <c r="J24" s="122">
        <f t="shared" ref="J24:J29" si="21">C24/($H24-$G24)*100</f>
        <v>16.198224852071004</v>
      </c>
      <c r="K24" s="122">
        <f t="shared" ref="K24:K29" si="22">D24/($H24-$G24)*100</f>
        <v>1.849112426035503</v>
      </c>
      <c r="L24" s="122">
        <f t="shared" ref="L24:L29" si="23">E24/($H24-$G24)*100</f>
        <v>0.14792899408284024</v>
      </c>
      <c r="M24" s="122">
        <f t="shared" ref="M24:M29" si="24">F24/($H24-$G24)*100</f>
        <v>0</v>
      </c>
    </row>
    <row r="25" spans="1:13">
      <c r="A25" s="160" t="str">
        <f>Extra!B4</f>
        <v>20−24</v>
      </c>
      <c r="B25" s="92">
        <v>4739</v>
      </c>
      <c r="C25" s="92">
        <v>3284</v>
      </c>
      <c r="D25" s="92">
        <v>1143</v>
      </c>
      <c r="E25" s="92">
        <v>323</v>
      </c>
      <c r="F25" s="92">
        <v>86</v>
      </c>
      <c r="G25" s="92">
        <v>191</v>
      </c>
      <c r="H25" s="93">
        <f t="shared" si="19"/>
        <v>9766</v>
      </c>
      <c r="I25" s="122">
        <f t="shared" si="20"/>
        <v>49.493472584856399</v>
      </c>
      <c r="J25" s="122">
        <f t="shared" si="21"/>
        <v>34.297650130548298</v>
      </c>
      <c r="K25" s="122">
        <f t="shared" si="22"/>
        <v>11.93733681462141</v>
      </c>
      <c r="L25" s="122">
        <f t="shared" si="23"/>
        <v>3.3733681462140992</v>
      </c>
      <c r="M25" s="122">
        <f t="shared" si="24"/>
        <v>0.89817232375979106</v>
      </c>
    </row>
    <row r="26" spans="1:13" ht="14.25" customHeight="1">
      <c r="A26" s="160" t="str">
        <f>Extra!B5</f>
        <v>25−29</v>
      </c>
      <c r="B26" s="92">
        <v>6160</v>
      </c>
      <c r="C26" s="92">
        <v>4812</v>
      </c>
      <c r="D26" s="92">
        <v>2264</v>
      </c>
      <c r="E26" s="92">
        <v>964</v>
      </c>
      <c r="F26" s="92">
        <v>583</v>
      </c>
      <c r="G26" s="92">
        <v>228</v>
      </c>
      <c r="H26" s="93">
        <f t="shared" si="19"/>
        <v>15011</v>
      </c>
      <c r="I26" s="122">
        <f t="shared" si="20"/>
        <v>41.669485219508893</v>
      </c>
      <c r="J26" s="122">
        <f t="shared" si="21"/>
        <v>32.550903064330647</v>
      </c>
      <c r="K26" s="122">
        <f t="shared" si="22"/>
        <v>15.314888723533789</v>
      </c>
      <c r="L26" s="122">
        <f t="shared" si="23"/>
        <v>6.5210038557802887</v>
      </c>
      <c r="M26" s="122">
        <f t="shared" si="24"/>
        <v>3.9437191368463775</v>
      </c>
    </row>
    <row r="27" spans="1:13">
      <c r="A27" s="160" t="str">
        <f>Extra!B6</f>
        <v>30−34</v>
      </c>
      <c r="B27" s="92">
        <v>6030</v>
      </c>
      <c r="C27" s="92">
        <v>6260</v>
      </c>
      <c r="D27" s="92">
        <v>2524</v>
      </c>
      <c r="E27" s="92">
        <v>1089</v>
      </c>
      <c r="F27" s="92">
        <v>865</v>
      </c>
      <c r="G27" s="92">
        <v>216</v>
      </c>
      <c r="H27" s="93">
        <f t="shared" si="19"/>
        <v>16984</v>
      </c>
      <c r="I27" s="122">
        <f t="shared" si="20"/>
        <v>35.961354961832058</v>
      </c>
      <c r="J27" s="122">
        <f t="shared" si="21"/>
        <v>37.333015267175576</v>
      </c>
      <c r="K27" s="122">
        <f t="shared" si="22"/>
        <v>15.052480916030534</v>
      </c>
      <c r="L27" s="122">
        <f t="shared" si="23"/>
        <v>6.4945133587786268</v>
      </c>
      <c r="M27" s="122">
        <f t="shared" si="24"/>
        <v>5.1586354961832059</v>
      </c>
    </row>
    <row r="28" spans="1:13">
      <c r="A28" s="160" t="str">
        <f>Extra!B7</f>
        <v>35−39</v>
      </c>
      <c r="B28" s="92">
        <v>2347</v>
      </c>
      <c r="C28" s="92">
        <v>3530</v>
      </c>
      <c r="D28" s="92">
        <v>1813</v>
      </c>
      <c r="E28" s="92">
        <v>744</v>
      </c>
      <c r="F28" s="92">
        <v>820</v>
      </c>
      <c r="G28" s="92">
        <v>82</v>
      </c>
      <c r="H28" s="93">
        <f t="shared" si="19"/>
        <v>9336</v>
      </c>
      <c r="I28" s="122">
        <f t="shared" si="20"/>
        <v>25.362005619191702</v>
      </c>
      <c r="J28" s="122">
        <f t="shared" si="21"/>
        <v>38.145666738707583</v>
      </c>
      <c r="K28" s="122">
        <f t="shared" si="22"/>
        <v>19.591527987897127</v>
      </c>
      <c r="L28" s="122">
        <f t="shared" si="23"/>
        <v>8.0397665874216546</v>
      </c>
      <c r="M28" s="122">
        <f t="shared" si="24"/>
        <v>8.8610330667819319</v>
      </c>
    </row>
    <row r="29" spans="1:13">
      <c r="A29" s="160" t="str">
        <f>Extra!B8</f>
        <v>40+</v>
      </c>
      <c r="B29" s="92">
        <v>562</v>
      </c>
      <c r="C29" s="98">
        <v>712</v>
      </c>
      <c r="D29" s="98">
        <v>472</v>
      </c>
      <c r="E29" s="98">
        <v>238</v>
      </c>
      <c r="F29" s="98">
        <v>352</v>
      </c>
      <c r="G29" s="98">
        <v>31</v>
      </c>
      <c r="H29" s="111">
        <f t="shared" si="19"/>
        <v>2367</v>
      </c>
      <c r="I29" s="122">
        <f t="shared" si="20"/>
        <v>24.05821917808219</v>
      </c>
      <c r="J29" s="122">
        <f t="shared" si="21"/>
        <v>30.479452054794521</v>
      </c>
      <c r="K29" s="122">
        <f t="shared" si="22"/>
        <v>20.205479452054796</v>
      </c>
      <c r="L29" s="122">
        <f t="shared" si="23"/>
        <v>10.188356164383562</v>
      </c>
      <c r="M29" s="122">
        <f t="shared" si="24"/>
        <v>15.068493150684931</v>
      </c>
    </row>
    <row r="30" spans="1:13">
      <c r="A30" s="134" t="str">
        <f>Extra!B9</f>
        <v>Ethnic group</v>
      </c>
      <c r="B30" s="134"/>
      <c r="C30" s="134"/>
      <c r="D30" s="134"/>
      <c r="E30" s="134"/>
      <c r="F30" s="134"/>
      <c r="G30" s="134"/>
      <c r="H30" s="134"/>
      <c r="I30" s="134"/>
      <c r="J30" s="134"/>
      <c r="K30" s="134"/>
      <c r="L30" s="134"/>
      <c r="M30" s="134"/>
    </row>
    <row r="31" spans="1:13">
      <c r="A31" s="92" t="str">
        <f>Extra!B10</f>
        <v>Māori</v>
      </c>
      <c r="B31" s="280">
        <v>4415</v>
      </c>
      <c r="C31" s="280">
        <v>3808</v>
      </c>
      <c r="D31" s="280">
        <v>2323</v>
      </c>
      <c r="E31" s="280">
        <v>1428</v>
      </c>
      <c r="F31" s="280">
        <v>1405</v>
      </c>
      <c r="G31" s="280">
        <v>153</v>
      </c>
      <c r="H31" s="93">
        <f t="shared" ref="H31:H36" si="25">SUM(B31:G31)</f>
        <v>13532</v>
      </c>
      <c r="I31" s="122">
        <f t="shared" ref="I31:I33" si="26">B31/($H31-$G31)*100</f>
        <v>32.999476791987441</v>
      </c>
      <c r="J31" s="122">
        <f t="shared" ref="J31:J33" si="27">C31/($H31-$G31)*100</f>
        <v>28.46251588310038</v>
      </c>
      <c r="K31" s="122">
        <f t="shared" ref="K31:K33" si="28">D31/($H31-$G31)*100</f>
        <v>17.36303161671276</v>
      </c>
      <c r="L31" s="122">
        <f t="shared" ref="L31:L33" si="29">E31/($H31-$G31)*100</f>
        <v>10.673443456162643</v>
      </c>
      <c r="M31" s="122">
        <f t="shared" ref="M31:M33" si="30">F31/($H31-$G31)*100</f>
        <v>10.501532252036775</v>
      </c>
    </row>
    <row r="32" spans="1:13">
      <c r="A32" s="92" t="str">
        <f>Extra!B11</f>
        <v>Pacific</v>
      </c>
      <c r="B32" s="280">
        <v>1522</v>
      </c>
      <c r="C32" s="280">
        <v>1511</v>
      </c>
      <c r="D32" s="280">
        <v>986</v>
      </c>
      <c r="E32" s="280">
        <v>536</v>
      </c>
      <c r="F32" s="280">
        <v>644</v>
      </c>
      <c r="G32" s="280">
        <v>240</v>
      </c>
      <c r="H32" s="93">
        <f t="shared" si="25"/>
        <v>5439</v>
      </c>
      <c r="I32" s="122">
        <f t="shared" si="26"/>
        <v>29.274860550105792</v>
      </c>
      <c r="J32" s="122">
        <f t="shared" si="27"/>
        <v>29.063281400269283</v>
      </c>
      <c r="K32" s="122">
        <f t="shared" si="28"/>
        <v>18.965185612617809</v>
      </c>
      <c r="L32" s="122">
        <f t="shared" si="29"/>
        <v>10.309674937487978</v>
      </c>
      <c r="M32" s="122">
        <f t="shared" si="30"/>
        <v>12.386997499519138</v>
      </c>
    </row>
    <row r="33" spans="1:19">
      <c r="A33" s="92" t="str">
        <f>Extra!B12</f>
        <v>Indian</v>
      </c>
      <c r="B33" s="280">
        <v>1320</v>
      </c>
      <c r="C33" s="280">
        <v>820</v>
      </c>
      <c r="D33" s="280">
        <v>164</v>
      </c>
      <c r="E33" s="280">
        <v>51</v>
      </c>
      <c r="F33" s="280">
        <v>7</v>
      </c>
      <c r="G33" s="280">
        <v>135</v>
      </c>
      <c r="H33" s="93">
        <f t="shared" si="25"/>
        <v>2497</v>
      </c>
      <c r="I33" s="122">
        <f t="shared" si="26"/>
        <v>55.884843353090595</v>
      </c>
      <c r="J33" s="122">
        <f t="shared" si="27"/>
        <v>34.716342082980525</v>
      </c>
      <c r="K33" s="122">
        <f t="shared" si="28"/>
        <v>6.9432684165961049</v>
      </c>
      <c r="L33" s="122">
        <f t="shared" si="29"/>
        <v>2.1591871295512277</v>
      </c>
      <c r="M33" s="122">
        <f t="shared" si="30"/>
        <v>0.29635901778154106</v>
      </c>
    </row>
    <row r="34" spans="1:19">
      <c r="A34" s="92" t="str">
        <f>Extra!B13</f>
        <v>Asian (excl. Indian)</v>
      </c>
      <c r="B34" s="280">
        <v>2941</v>
      </c>
      <c r="C34" s="280">
        <v>2387</v>
      </c>
      <c r="D34" s="280">
        <v>556</v>
      </c>
      <c r="E34" s="280">
        <v>124</v>
      </c>
      <c r="F34" s="280">
        <v>50</v>
      </c>
      <c r="G34" s="280">
        <v>178</v>
      </c>
      <c r="H34" s="93">
        <f t="shared" si="25"/>
        <v>6236</v>
      </c>
      <c r="I34" s="122">
        <f t="shared" ref="I34:I35" si="31">B34/($H34-$G34)*100</f>
        <v>48.547375371409707</v>
      </c>
      <c r="J34" s="122">
        <f t="shared" ref="J34:J35" si="32">C34/($H34-$G34)*100</f>
        <v>39.402443050511721</v>
      </c>
      <c r="K34" s="122">
        <f t="shared" ref="K34:K35" si="33">D34/($H34-$G34)*100</f>
        <v>9.1779465170023116</v>
      </c>
      <c r="L34" s="122">
        <f t="shared" ref="L34:L35" si="34">E34/($H34-$G34)*100</f>
        <v>2.0468801584681411</v>
      </c>
      <c r="M34" s="122">
        <f t="shared" ref="M34:M35" si="35">F34/($H34-$G34)*100</f>
        <v>0.82535490260812139</v>
      </c>
    </row>
    <row r="35" spans="1:19">
      <c r="A35" s="92" t="str">
        <f>Extra!B14</f>
        <v>European or Other</v>
      </c>
      <c r="B35" s="280">
        <v>11851</v>
      </c>
      <c r="C35" s="280">
        <v>10506</v>
      </c>
      <c r="D35" s="280">
        <v>4235</v>
      </c>
      <c r="E35" s="280">
        <v>1223</v>
      </c>
      <c r="F35" s="280">
        <v>599</v>
      </c>
      <c r="G35" s="280">
        <v>187</v>
      </c>
      <c r="H35" s="93">
        <f t="shared" si="25"/>
        <v>28601</v>
      </c>
      <c r="I35" s="122">
        <f t="shared" si="31"/>
        <v>41.70831280354755</v>
      </c>
      <c r="J35" s="122">
        <f t="shared" si="32"/>
        <v>36.974730766523543</v>
      </c>
      <c r="K35" s="122">
        <f t="shared" si="33"/>
        <v>14.904624480889703</v>
      </c>
      <c r="L35" s="122">
        <f t="shared" si="34"/>
        <v>4.3042162314352082</v>
      </c>
      <c r="M35" s="122">
        <f t="shared" si="35"/>
        <v>2.1081157176039982</v>
      </c>
    </row>
    <row r="36" spans="1:19" ht="12.75">
      <c r="A36" s="90" t="str">
        <f>Extra!B15</f>
        <v>Unknown</v>
      </c>
      <c r="B36" s="280">
        <v>1</v>
      </c>
      <c r="C36" s="280">
        <v>4</v>
      </c>
      <c r="D36" s="280">
        <v>2</v>
      </c>
      <c r="E36" s="280">
        <v>0</v>
      </c>
      <c r="F36" s="280">
        <v>1</v>
      </c>
      <c r="G36" s="280">
        <v>3</v>
      </c>
      <c r="H36" s="111">
        <f t="shared" si="25"/>
        <v>11</v>
      </c>
      <c r="I36" s="210" t="s">
        <v>81</v>
      </c>
      <c r="J36" s="211" t="s">
        <v>81</v>
      </c>
      <c r="K36" s="211" t="s">
        <v>81</v>
      </c>
      <c r="L36" s="211" t="s">
        <v>81</v>
      </c>
      <c r="M36" s="211" t="s">
        <v>81</v>
      </c>
    </row>
    <row r="37" spans="1:19">
      <c r="A37" s="134" t="str">
        <f>Extra!B16</f>
        <v>Deprivation quintile</v>
      </c>
      <c r="B37" s="134"/>
      <c r="C37" s="134"/>
      <c r="D37" s="134"/>
      <c r="E37" s="134"/>
      <c r="F37" s="134"/>
      <c r="G37" s="134"/>
      <c r="H37" s="134"/>
      <c r="I37" s="134"/>
      <c r="J37" s="134"/>
      <c r="K37" s="134"/>
      <c r="L37" s="134"/>
      <c r="M37" s="134"/>
    </row>
    <row r="38" spans="1:19">
      <c r="A38" s="106" t="str">
        <f>Extra!B17</f>
        <v>1 (least deprived)</v>
      </c>
      <c r="B38" s="58">
        <v>3530</v>
      </c>
      <c r="C38" s="58">
        <v>3122</v>
      </c>
      <c r="D38" s="58">
        <v>1105</v>
      </c>
      <c r="E38" s="58">
        <v>308</v>
      </c>
      <c r="F38" s="58">
        <v>99</v>
      </c>
      <c r="G38" s="58">
        <v>82</v>
      </c>
      <c r="H38" s="93">
        <f t="shared" ref="H38:H43" si="36">SUM(B38:G38)</f>
        <v>8246</v>
      </c>
      <c r="I38" s="122">
        <f t="shared" ref="I38:I42" si="37">B38/($H38-$G38)*100</f>
        <v>43.238608525232728</v>
      </c>
      <c r="J38" s="122">
        <f t="shared" ref="J38:J42" si="38">C38/($H38-$G38)*100</f>
        <v>38.241058304752571</v>
      </c>
      <c r="K38" s="122">
        <f t="shared" ref="K38:K42" si="39">D38/($H38-$G38)*100</f>
        <v>13.535031847133757</v>
      </c>
      <c r="L38" s="122">
        <f t="shared" ref="L38:L42" si="40">E38/($H38-$G38)*100</f>
        <v>3.7726604605585496</v>
      </c>
      <c r="M38" s="122">
        <f t="shared" ref="M38:M42" si="41">F38/($H38-$G38)*100</f>
        <v>1.212640862322391</v>
      </c>
    </row>
    <row r="39" spans="1:19">
      <c r="A39" s="106">
        <f>Extra!B18</f>
        <v>2</v>
      </c>
      <c r="B39" s="58">
        <v>3748</v>
      </c>
      <c r="C39" s="58">
        <v>3209</v>
      </c>
      <c r="D39" s="58">
        <v>1239</v>
      </c>
      <c r="E39" s="58">
        <v>364</v>
      </c>
      <c r="F39" s="58">
        <v>210</v>
      </c>
      <c r="G39" s="58">
        <v>112</v>
      </c>
      <c r="H39" s="93">
        <f t="shared" si="36"/>
        <v>8882</v>
      </c>
      <c r="I39" s="122">
        <f t="shared" si="37"/>
        <v>42.736602052451538</v>
      </c>
      <c r="J39" s="122">
        <f t="shared" si="38"/>
        <v>36.590649942987454</v>
      </c>
      <c r="K39" s="122">
        <f t="shared" si="39"/>
        <v>14.127708095781072</v>
      </c>
      <c r="L39" s="122">
        <f t="shared" si="40"/>
        <v>4.1505131128848349</v>
      </c>
      <c r="M39" s="122">
        <f t="shared" si="41"/>
        <v>2.3945267958950969</v>
      </c>
    </row>
    <row r="40" spans="1:19">
      <c r="A40" s="106">
        <f>Extra!B19</f>
        <v>3</v>
      </c>
      <c r="B40" s="58">
        <v>4218</v>
      </c>
      <c r="C40" s="58">
        <v>3655</v>
      </c>
      <c r="D40" s="58">
        <v>1454</v>
      </c>
      <c r="E40" s="58">
        <v>500</v>
      </c>
      <c r="F40" s="58">
        <v>297</v>
      </c>
      <c r="G40" s="58">
        <v>130</v>
      </c>
      <c r="H40" s="93">
        <f t="shared" si="36"/>
        <v>10254</v>
      </c>
      <c r="I40" s="122">
        <f t="shared" si="37"/>
        <v>41.663374160410903</v>
      </c>
      <c r="J40" s="122">
        <f t="shared" si="38"/>
        <v>36.102331094429083</v>
      </c>
      <c r="K40" s="122">
        <f t="shared" si="39"/>
        <v>14.361912287633347</v>
      </c>
      <c r="L40" s="122">
        <f t="shared" si="40"/>
        <v>4.9387593836428287</v>
      </c>
      <c r="M40" s="122">
        <f t="shared" si="41"/>
        <v>2.9336230738838407</v>
      </c>
    </row>
    <row r="41" spans="1:19">
      <c r="A41" s="106">
        <f>Extra!B20</f>
        <v>4</v>
      </c>
      <c r="B41" s="58">
        <v>5084</v>
      </c>
      <c r="C41" s="58">
        <v>4276</v>
      </c>
      <c r="D41" s="58">
        <v>1859</v>
      </c>
      <c r="E41" s="58">
        <v>762</v>
      </c>
      <c r="F41" s="58">
        <v>601</v>
      </c>
      <c r="G41" s="58">
        <v>167</v>
      </c>
      <c r="H41" s="93">
        <f t="shared" si="36"/>
        <v>12749</v>
      </c>
      <c r="I41" s="122">
        <f t="shared" si="37"/>
        <v>40.406930535685902</v>
      </c>
      <c r="J41" s="122">
        <f t="shared" si="38"/>
        <v>33.985058019392781</v>
      </c>
      <c r="K41" s="122">
        <f t="shared" si="39"/>
        <v>14.775075504689239</v>
      </c>
      <c r="L41" s="122">
        <f t="shared" si="40"/>
        <v>6.0562708631378159</v>
      </c>
      <c r="M41" s="122">
        <f t="shared" si="41"/>
        <v>4.776665077094262</v>
      </c>
    </row>
    <row r="42" spans="1:19">
      <c r="A42" s="107" t="str">
        <f>Extra!B21</f>
        <v>5 (most deprived)</v>
      </c>
      <c r="B42" s="58">
        <v>5359</v>
      </c>
      <c r="C42" s="58">
        <v>4663</v>
      </c>
      <c r="D42" s="58">
        <v>2557</v>
      </c>
      <c r="E42" s="58">
        <v>1404</v>
      </c>
      <c r="F42" s="58">
        <v>1457</v>
      </c>
      <c r="G42" s="58">
        <v>385</v>
      </c>
      <c r="H42" s="93">
        <f t="shared" si="36"/>
        <v>15825</v>
      </c>
      <c r="I42" s="122">
        <f t="shared" si="37"/>
        <v>34.708549222797927</v>
      </c>
      <c r="J42" s="122">
        <f t="shared" si="38"/>
        <v>30.200777202072537</v>
      </c>
      <c r="K42" s="122">
        <f t="shared" si="39"/>
        <v>16.560880829015545</v>
      </c>
      <c r="L42" s="122">
        <f t="shared" si="40"/>
        <v>9.0932642487046635</v>
      </c>
      <c r="M42" s="122">
        <f t="shared" si="41"/>
        <v>9.4365284974093253</v>
      </c>
    </row>
    <row r="43" spans="1:19">
      <c r="A43" s="98" t="str">
        <f>Extra!B22</f>
        <v>Unknown</v>
      </c>
      <c r="B43" s="98">
        <v>111</v>
      </c>
      <c r="C43" s="98">
        <v>111</v>
      </c>
      <c r="D43" s="98">
        <v>52</v>
      </c>
      <c r="E43" s="98">
        <v>24</v>
      </c>
      <c r="F43" s="98">
        <v>42</v>
      </c>
      <c r="G43" s="98">
        <v>20</v>
      </c>
      <c r="H43" s="111">
        <f t="shared" si="36"/>
        <v>360</v>
      </c>
      <c r="I43" s="210" t="s">
        <v>81</v>
      </c>
      <c r="J43" s="211" t="s">
        <v>81</v>
      </c>
      <c r="K43" s="211" t="s">
        <v>81</v>
      </c>
      <c r="L43" s="211" t="s">
        <v>81</v>
      </c>
      <c r="M43" s="211" t="s">
        <v>81</v>
      </c>
    </row>
    <row r="44" spans="1:19">
      <c r="A44" s="134" t="str">
        <f>Extra!B23</f>
        <v>DHB of residence</v>
      </c>
      <c r="B44" s="134"/>
      <c r="C44" s="134"/>
      <c r="D44" s="134"/>
      <c r="E44" s="134"/>
      <c r="F44" s="134"/>
      <c r="G44" s="134"/>
      <c r="H44" s="134"/>
      <c r="I44" s="134"/>
      <c r="J44" s="134"/>
      <c r="K44" s="134"/>
      <c r="L44" s="134"/>
      <c r="M44" s="134"/>
    </row>
    <row r="45" spans="1:19">
      <c r="A45" s="92" t="str">
        <f>Extra!B24</f>
        <v>Northland</v>
      </c>
      <c r="B45" s="58">
        <v>664</v>
      </c>
      <c r="C45" s="58">
        <v>614</v>
      </c>
      <c r="D45" s="58">
        <v>353</v>
      </c>
      <c r="E45" s="58">
        <v>191</v>
      </c>
      <c r="F45" s="58">
        <v>187</v>
      </c>
      <c r="G45" s="58">
        <v>4</v>
      </c>
      <c r="H45" s="93">
        <f t="shared" ref="H45:H65" si="42">SUM(B45:G45)</f>
        <v>2013</v>
      </c>
      <c r="I45" s="122">
        <f t="shared" ref="I45" si="43">B45/($H45-$G45)*100</f>
        <v>33.051269288203081</v>
      </c>
      <c r="J45" s="122">
        <f t="shared" ref="J45" si="44">C45/($H45-$G45)*100</f>
        <v>30.562468889995021</v>
      </c>
      <c r="K45" s="122">
        <f t="shared" ref="K45" si="45">D45/($H45-$G45)*100</f>
        <v>17.57093081134893</v>
      </c>
      <c r="L45" s="122">
        <f t="shared" ref="L45" si="46">E45/($H45-$G45)*100</f>
        <v>9.5072175211548036</v>
      </c>
      <c r="M45" s="122">
        <f t="shared" ref="M45" si="47">F45/($H45-$G45)*100</f>
        <v>9.3081134892981581</v>
      </c>
      <c r="S45" s="71"/>
    </row>
    <row r="46" spans="1:19">
      <c r="A46" s="92" t="str">
        <f>Extra!B25</f>
        <v>Waitemata</v>
      </c>
      <c r="B46" s="58">
        <v>3310</v>
      </c>
      <c r="C46" s="58">
        <v>2830</v>
      </c>
      <c r="D46" s="58">
        <v>954</v>
      </c>
      <c r="E46" s="58">
        <v>301</v>
      </c>
      <c r="F46" s="58">
        <v>240</v>
      </c>
      <c r="G46" s="58">
        <v>94</v>
      </c>
      <c r="H46" s="93">
        <f t="shared" si="42"/>
        <v>7729</v>
      </c>
      <c r="I46" s="122">
        <f t="shared" ref="I46:I64" si="48">B46/($H46-$G46)*100</f>
        <v>43.352979698755725</v>
      </c>
      <c r="J46" s="122">
        <f t="shared" ref="J46:J64" si="49">C46/($H46-$G46)*100</f>
        <v>37.066142763588736</v>
      </c>
      <c r="K46" s="122">
        <f t="shared" ref="K46:K64" si="50">D46/($H46-$G46)*100</f>
        <v>12.495088408644401</v>
      </c>
      <c r="L46" s="122">
        <f t="shared" ref="L46:L64" si="51">E46/($H46-$G46)*100</f>
        <v>3.9423706614276361</v>
      </c>
      <c r="M46" s="122">
        <f t="shared" ref="M46:M64" si="52">F46/($H46-$G46)*100</f>
        <v>3.1434184675834969</v>
      </c>
    </row>
    <row r="47" spans="1:19">
      <c r="A47" s="92" t="str">
        <f>Extra!B26</f>
        <v>Auckland</v>
      </c>
      <c r="B47" s="58">
        <v>2456</v>
      </c>
      <c r="C47" s="58">
        <v>1973</v>
      </c>
      <c r="D47" s="58">
        <v>659</v>
      </c>
      <c r="E47" s="58">
        <v>249</v>
      </c>
      <c r="F47" s="58">
        <v>205</v>
      </c>
      <c r="G47" s="58">
        <v>445</v>
      </c>
      <c r="H47" s="93">
        <f t="shared" si="42"/>
        <v>5987</v>
      </c>
      <c r="I47" s="122">
        <f t="shared" si="48"/>
        <v>44.31613136051967</v>
      </c>
      <c r="J47" s="122">
        <f t="shared" si="49"/>
        <v>35.600866113316492</v>
      </c>
      <c r="K47" s="122">
        <f t="shared" si="50"/>
        <v>11.891014074341392</v>
      </c>
      <c r="L47" s="122">
        <f t="shared" si="51"/>
        <v>4.4929628293035009</v>
      </c>
      <c r="M47" s="122">
        <f t="shared" si="52"/>
        <v>3.6990256225189464</v>
      </c>
    </row>
    <row r="48" spans="1:19">
      <c r="A48" s="92" t="str">
        <f>Extra!B27</f>
        <v>Counties Manukau</v>
      </c>
      <c r="B48" s="58">
        <v>2537</v>
      </c>
      <c r="C48" s="58">
        <v>2214</v>
      </c>
      <c r="D48" s="58">
        <v>1033</v>
      </c>
      <c r="E48" s="58">
        <v>511</v>
      </c>
      <c r="F48" s="58">
        <v>518</v>
      </c>
      <c r="G48" s="58">
        <v>302</v>
      </c>
      <c r="H48" s="93">
        <f t="shared" si="42"/>
        <v>7115</v>
      </c>
      <c r="I48" s="122">
        <f t="shared" si="48"/>
        <v>37.237633935124023</v>
      </c>
      <c r="J48" s="122">
        <f t="shared" si="49"/>
        <v>32.496697490092465</v>
      </c>
      <c r="K48" s="122">
        <f t="shared" si="50"/>
        <v>15.16218993101424</v>
      </c>
      <c r="L48" s="122">
        <f t="shared" si="51"/>
        <v>7.5003669455452808</v>
      </c>
      <c r="M48" s="122">
        <f t="shared" si="52"/>
        <v>7.6031116982239837</v>
      </c>
    </row>
    <row r="49" spans="1:13">
      <c r="A49" s="92" t="str">
        <f>Extra!B28</f>
        <v>Waikato</v>
      </c>
      <c r="B49" s="58">
        <v>1893</v>
      </c>
      <c r="C49" s="58">
        <v>1650</v>
      </c>
      <c r="D49" s="58">
        <v>838</v>
      </c>
      <c r="E49" s="58">
        <v>358</v>
      </c>
      <c r="F49" s="58">
        <v>305</v>
      </c>
      <c r="G49" s="58">
        <v>2</v>
      </c>
      <c r="H49" s="93">
        <f t="shared" si="42"/>
        <v>5046</v>
      </c>
      <c r="I49" s="122">
        <f t="shared" si="48"/>
        <v>37.529738302934177</v>
      </c>
      <c r="J49" s="122">
        <f t="shared" si="49"/>
        <v>32.712133227597143</v>
      </c>
      <c r="K49" s="122">
        <f t="shared" si="50"/>
        <v>16.613798572561457</v>
      </c>
      <c r="L49" s="122">
        <f t="shared" si="51"/>
        <v>7.0975416336241075</v>
      </c>
      <c r="M49" s="122">
        <f t="shared" si="52"/>
        <v>6.0467882632831085</v>
      </c>
    </row>
    <row r="50" spans="1:13">
      <c r="A50" s="92" t="str">
        <f>Extra!B29</f>
        <v>Lakes</v>
      </c>
      <c r="B50" s="58">
        <v>503</v>
      </c>
      <c r="C50" s="58">
        <v>418</v>
      </c>
      <c r="D50" s="58">
        <v>229</v>
      </c>
      <c r="E50" s="58">
        <v>118</v>
      </c>
      <c r="F50" s="58">
        <v>99</v>
      </c>
      <c r="G50" s="58">
        <v>8</v>
      </c>
      <c r="H50" s="93">
        <f t="shared" si="42"/>
        <v>1375</v>
      </c>
      <c r="I50" s="122">
        <f t="shared" si="48"/>
        <v>36.795903438185803</v>
      </c>
      <c r="J50" s="122">
        <f t="shared" si="49"/>
        <v>30.57790782735918</v>
      </c>
      <c r="K50" s="122">
        <f t="shared" si="50"/>
        <v>16.752011704462326</v>
      </c>
      <c r="L50" s="122">
        <f t="shared" si="51"/>
        <v>8.6320409656181418</v>
      </c>
      <c r="M50" s="122">
        <f t="shared" si="52"/>
        <v>7.2421360643745425</v>
      </c>
    </row>
    <row r="51" spans="1:13">
      <c r="A51" s="92" t="str">
        <f>Extra!B30</f>
        <v>Bay of Plenty</v>
      </c>
      <c r="B51" s="58">
        <v>1045</v>
      </c>
      <c r="C51" s="58">
        <v>901</v>
      </c>
      <c r="D51" s="58">
        <v>449</v>
      </c>
      <c r="E51" s="58">
        <v>225</v>
      </c>
      <c r="F51" s="58">
        <v>150</v>
      </c>
      <c r="G51" s="58">
        <v>1</v>
      </c>
      <c r="H51" s="93">
        <f t="shared" si="42"/>
        <v>2771</v>
      </c>
      <c r="I51" s="122">
        <f t="shared" si="48"/>
        <v>37.725631768953065</v>
      </c>
      <c r="J51" s="122">
        <f t="shared" si="49"/>
        <v>32.527075812274369</v>
      </c>
      <c r="K51" s="122">
        <f t="shared" si="50"/>
        <v>16.209386281588447</v>
      </c>
      <c r="L51" s="122">
        <f t="shared" si="51"/>
        <v>8.1227436823104693</v>
      </c>
      <c r="M51" s="122">
        <f t="shared" si="52"/>
        <v>5.4151624548736459</v>
      </c>
    </row>
    <row r="52" spans="1:13">
      <c r="A52" s="92" t="str">
        <f>Extra!B31</f>
        <v>Tairawhiti</v>
      </c>
      <c r="B52" s="58">
        <v>225</v>
      </c>
      <c r="C52" s="58">
        <v>217</v>
      </c>
      <c r="D52" s="58">
        <v>114</v>
      </c>
      <c r="E52" s="58">
        <v>64</v>
      </c>
      <c r="F52" s="58">
        <v>66</v>
      </c>
      <c r="G52" s="58">
        <v>0</v>
      </c>
      <c r="H52" s="93">
        <f t="shared" si="42"/>
        <v>686</v>
      </c>
      <c r="I52" s="122">
        <f t="shared" si="48"/>
        <v>32.798833819241985</v>
      </c>
      <c r="J52" s="122">
        <f t="shared" si="49"/>
        <v>31.632653061224492</v>
      </c>
      <c r="K52" s="122">
        <f t="shared" si="50"/>
        <v>16.618075801749271</v>
      </c>
      <c r="L52" s="122">
        <f t="shared" si="51"/>
        <v>9.3294460641399422</v>
      </c>
      <c r="M52" s="122">
        <f t="shared" si="52"/>
        <v>9.6209912536443145</v>
      </c>
    </row>
    <row r="53" spans="1:13">
      <c r="A53" s="92" t="str">
        <f>Extra!B32</f>
        <v>Hawke's Bay</v>
      </c>
      <c r="B53" s="58">
        <v>724</v>
      </c>
      <c r="C53" s="58">
        <v>642</v>
      </c>
      <c r="D53" s="58">
        <v>338</v>
      </c>
      <c r="E53" s="58">
        <v>151</v>
      </c>
      <c r="F53" s="58">
        <v>135</v>
      </c>
      <c r="G53" s="58">
        <v>1</v>
      </c>
      <c r="H53" s="93">
        <f t="shared" si="42"/>
        <v>1991</v>
      </c>
      <c r="I53" s="122">
        <f t="shared" si="48"/>
        <v>36.381909547738694</v>
      </c>
      <c r="J53" s="122">
        <f t="shared" si="49"/>
        <v>32.261306532663312</v>
      </c>
      <c r="K53" s="122">
        <f t="shared" si="50"/>
        <v>16.984924623115578</v>
      </c>
      <c r="L53" s="122">
        <f t="shared" si="51"/>
        <v>7.5879396984924625</v>
      </c>
      <c r="M53" s="122">
        <f t="shared" si="52"/>
        <v>6.78391959798995</v>
      </c>
    </row>
    <row r="54" spans="1:13">
      <c r="A54" s="92" t="str">
        <f>Extra!B33</f>
        <v>Taranaki</v>
      </c>
      <c r="B54" s="58">
        <v>585</v>
      </c>
      <c r="C54" s="58">
        <v>514</v>
      </c>
      <c r="D54" s="58">
        <v>255</v>
      </c>
      <c r="E54" s="58">
        <v>102</v>
      </c>
      <c r="F54" s="58">
        <v>57</v>
      </c>
      <c r="G54" s="58">
        <v>0</v>
      </c>
      <c r="H54" s="93">
        <f t="shared" si="42"/>
        <v>1513</v>
      </c>
      <c r="I54" s="122">
        <f t="shared" si="48"/>
        <v>38.664904163912759</v>
      </c>
      <c r="J54" s="122">
        <f t="shared" si="49"/>
        <v>33.972240581625904</v>
      </c>
      <c r="K54" s="122">
        <f t="shared" si="50"/>
        <v>16.853932584269664</v>
      </c>
      <c r="L54" s="122">
        <f t="shared" si="51"/>
        <v>6.7415730337078648</v>
      </c>
      <c r="M54" s="122">
        <f t="shared" si="52"/>
        <v>3.7673496364838068</v>
      </c>
    </row>
    <row r="55" spans="1:13">
      <c r="A55" s="92" t="str">
        <f>Extra!B34</f>
        <v>MidCentral</v>
      </c>
      <c r="B55" s="58">
        <v>758</v>
      </c>
      <c r="C55" s="58">
        <v>658</v>
      </c>
      <c r="D55" s="58">
        <v>339</v>
      </c>
      <c r="E55" s="58">
        <v>152</v>
      </c>
      <c r="F55" s="58">
        <v>127</v>
      </c>
      <c r="G55" s="58">
        <v>0</v>
      </c>
      <c r="H55" s="93">
        <f t="shared" si="42"/>
        <v>2034</v>
      </c>
      <c r="I55" s="122">
        <f t="shared" si="48"/>
        <v>37.266470009832844</v>
      </c>
      <c r="J55" s="122">
        <f t="shared" si="49"/>
        <v>32.350049164208457</v>
      </c>
      <c r="K55" s="122">
        <f t="shared" si="50"/>
        <v>16.666666666666664</v>
      </c>
      <c r="L55" s="122">
        <f t="shared" si="51"/>
        <v>7.4729596853490659</v>
      </c>
      <c r="M55" s="122">
        <f t="shared" si="52"/>
        <v>6.24385447394297</v>
      </c>
    </row>
    <row r="56" spans="1:13">
      <c r="A56" s="92" t="str">
        <f>Extra!B35</f>
        <v>Whanganui</v>
      </c>
      <c r="B56" s="58">
        <v>259</v>
      </c>
      <c r="C56" s="58">
        <v>243</v>
      </c>
      <c r="D56" s="58">
        <v>127</v>
      </c>
      <c r="E56" s="58">
        <v>78</v>
      </c>
      <c r="F56" s="58">
        <v>68</v>
      </c>
      <c r="G56" s="58">
        <v>0</v>
      </c>
      <c r="H56" s="93">
        <f t="shared" si="42"/>
        <v>775</v>
      </c>
      <c r="I56" s="122">
        <f t="shared" si="48"/>
        <v>33.419354838709673</v>
      </c>
      <c r="J56" s="122">
        <f t="shared" si="49"/>
        <v>31.35483870967742</v>
      </c>
      <c r="K56" s="122">
        <f t="shared" si="50"/>
        <v>16.387096774193548</v>
      </c>
      <c r="L56" s="122">
        <f t="shared" si="51"/>
        <v>10.064516129032258</v>
      </c>
      <c r="M56" s="122">
        <f t="shared" si="52"/>
        <v>8.7741935483870961</v>
      </c>
    </row>
    <row r="57" spans="1:13">
      <c r="A57" s="92" t="str">
        <f>Extra!B36</f>
        <v>Capital &amp; Coast</v>
      </c>
      <c r="B57" s="58">
        <v>1523</v>
      </c>
      <c r="C57" s="58">
        <v>1163</v>
      </c>
      <c r="D57" s="58">
        <v>412</v>
      </c>
      <c r="E57" s="58">
        <v>134</v>
      </c>
      <c r="F57" s="58">
        <v>88</v>
      </c>
      <c r="G57" s="58">
        <v>0</v>
      </c>
      <c r="H57" s="93">
        <f t="shared" si="42"/>
        <v>3320</v>
      </c>
      <c r="I57" s="122">
        <f t="shared" si="48"/>
        <v>45.873493975903614</v>
      </c>
      <c r="J57" s="122">
        <f t="shared" si="49"/>
        <v>35.03012048192771</v>
      </c>
      <c r="K57" s="122">
        <f t="shared" si="50"/>
        <v>12.409638554216867</v>
      </c>
      <c r="L57" s="122">
        <f t="shared" si="51"/>
        <v>4.0361445783132526</v>
      </c>
      <c r="M57" s="122">
        <f t="shared" si="52"/>
        <v>2.6506024096385543</v>
      </c>
    </row>
    <row r="58" spans="1:13">
      <c r="A58" s="92" t="str">
        <f>Extra!B37</f>
        <v>Hutt Valley</v>
      </c>
      <c r="B58" s="58">
        <v>724</v>
      </c>
      <c r="C58" s="58">
        <v>637</v>
      </c>
      <c r="D58" s="58">
        <v>259</v>
      </c>
      <c r="E58" s="58">
        <v>88</v>
      </c>
      <c r="F58" s="58">
        <v>66</v>
      </c>
      <c r="G58" s="58">
        <v>19</v>
      </c>
      <c r="H58" s="93">
        <f t="shared" si="42"/>
        <v>1793</v>
      </c>
      <c r="I58" s="122">
        <f t="shared" si="48"/>
        <v>40.811724915445318</v>
      </c>
      <c r="J58" s="122">
        <f t="shared" si="49"/>
        <v>35.907553551296509</v>
      </c>
      <c r="K58" s="122">
        <f t="shared" si="50"/>
        <v>14.599774520856821</v>
      </c>
      <c r="L58" s="122">
        <f t="shared" si="51"/>
        <v>4.96054114994363</v>
      </c>
      <c r="M58" s="122">
        <f t="shared" si="52"/>
        <v>3.720405862457723</v>
      </c>
    </row>
    <row r="59" spans="1:13">
      <c r="A59" s="92" t="str">
        <f>Extra!B38</f>
        <v>Wairarapa</v>
      </c>
      <c r="B59" s="58">
        <v>163</v>
      </c>
      <c r="C59" s="58">
        <v>174</v>
      </c>
      <c r="D59" s="58">
        <v>79</v>
      </c>
      <c r="E59" s="58">
        <v>29</v>
      </c>
      <c r="F59" s="58">
        <v>25</v>
      </c>
      <c r="G59" s="58">
        <v>0</v>
      </c>
      <c r="H59" s="93">
        <f t="shared" si="42"/>
        <v>470</v>
      </c>
      <c r="I59" s="122">
        <f t="shared" si="48"/>
        <v>34.680851063829785</v>
      </c>
      <c r="J59" s="122">
        <f t="shared" si="49"/>
        <v>37.021276595744681</v>
      </c>
      <c r="K59" s="122">
        <f t="shared" si="50"/>
        <v>16.808510638297872</v>
      </c>
      <c r="L59" s="122">
        <f t="shared" si="51"/>
        <v>6.1702127659574471</v>
      </c>
      <c r="M59" s="122">
        <f t="shared" si="52"/>
        <v>5.3191489361702127</v>
      </c>
    </row>
    <row r="60" spans="1:13">
      <c r="A60" s="92" t="str">
        <f>Extra!B39</f>
        <v>Nelson Marlborough</v>
      </c>
      <c r="B60" s="58">
        <v>531</v>
      </c>
      <c r="C60" s="58">
        <v>450</v>
      </c>
      <c r="D60" s="58">
        <v>203</v>
      </c>
      <c r="E60" s="58">
        <v>62</v>
      </c>
      <c r="F60" s="58">
        <v>43</v>
      </c>
      <c r="G60" s="58">
        <v>0</v>
      </c>
      <c r="H60" s="93">
        <f t="shared" si="42"/>
        <v>1289</v>
      </c>
      <c r="I60" s="122">
        <f t="shared" si="48"/>
        <v>41.19472459270753</v>
      </c>
      <c r="J60" s="122">
        <f t="shared" si="49"/>
        <v>34.910783553141975</v>
      </c>
      <c r="K60" s="122">
        <f t="shared" si="50"/>
        <v>15.748642358417378</v>
      </c>
      <c r="L60" s="122">
        <f t="shared" si="51"/>
        <v>4.8099301784328938</v>
      </c>
      <c r="M60" s="122">
        <f t="shared" si="52"/>
        <v>3.3359193173002328</v>
      </c>
    </row>
    <row r="61" spans="1:13">
      <c r="A61" s="92" t="str">
        <f>Extra!B40</f>
        <v>West Coast</v>
      </c>
      <c r="B61" s="58">
        <v>47</v>
      </c>
      <c r="C61" s="58">
        <v>57</v>
      </c>
      <c r="D61" s="58">
        <v>36</v>
      </c>
      <c r="E61" s="58">
        <v>15</v>
      </c>
      <c r="F61" s="58">
        <v>17</v>
      </c>
      <c r="G61" s="58">
        <v>0</v>
      </c>
      <c r="H61" s="93">
        <f t="shared" si="42"/>
        <v>172</v>
      </c>
      <c r="I61" s="122">
        <f t="shared" si="48"/>
        <v>27.325581395348834</v>
      </c>
      <c r="J61" s="122">
        <f t="shared" si="49"/>
        <v>33.139534883720927</v>
      </c>
      <c r="K61" s="122">
        <f t="shared" si="50"/>
        <v>20.930232558139537</v>
      </c>
      <c r="L61" s="122">
        <f t="shared" si="51"/>
        <v>8.720930232558139</v>
      </c>
      <c r="M61" s="122">
        <f t="shared" si="52"/>
        <v>9.8837209302325579</v>
      </c>
    </row>
    <row r="62" spans="1:13">
      <c r="A62" s="92" t="str">
        <f>Extra!B41</f>
        <v>Canterbury</v>
      </c>
      <c r="B62" s="58">
        <v>2472</v>
      </c>
      <c r="C62" s="58">
        <v>2147</v>
      </c>
      <c r="D62" s="58">
        <v>893</v>
      </c>
      <c r="E62" s="58">
        <v>295</v>
      </c>
      <c r="F62" s="58">
        <v>160</v>
      </c>
      <c r="G62" s="58">
        <v>1</v>
      </c>
      <c r="H62" s="93">
        <f t="shared" si="42"/>
        <v>5968</v>
      </c>
      <c r="I62" s="122">
        <f t="shared" si="48"/>
        <v>41.427853192559077</v>
      </c>
      <c r="J62" s="122">
        <f t="shared" si="49"/>
        <v>35.981230098877163</v>
      </c>
      <c r="K62" s="122">
        <f t="shared" si="50"/>
        <v>14.965644377409081</v>
      </c>
      <c r="L62" s="122">
        <f t="shared" si="51"/>
        <v>4.9438578850343555</v>
      </c>
      <c r="M62" s="122">
        <f t="shared" si="52"/>
        <v>2.6814144461203284</v>
      </c>
    </row>
    <row r="63" spans="1:13">
      <c r="A63" s="92" t="str">
        <f>Extra!B42</f>
        <v>South Canterbury</v>
      </c>
      <c r="B63" s="58">
        <v>250</v>
      </c>
      <c r="C63" s="58">
        <v>226</v>
      </c>
      <c r="D63" s="58">
        <v>119</v>
      </c>
      <c r="E63" s="58">
        <v>40</v>
      </c>
      <c r="F63" s="58">
        <v>16</v>
      </c>
      <c r="G63" s="58">
        <v>0</v>
      </c>
      <c r="H63" s="93">
        <f t="shared" si="42"/>
        <v>651</v>
      </c>
      <c r="I63" s="122">
        <f t="shared" si="48"/>
        <v>38.402457757296467</v>
      </c>
      <c r="J63" s="122">
        <f t="shared" si="49"/>
        <v>34.715821812596005</v>
      </c>
      <c r="K63" s="122">
        <f t="shared" si="50"/>
        <v>18.27956989247312</v>
      </c>
      <c r="L63" s="122">
        <f t="shared" si="51"/>
        <v>6.1443932411674345</v>
      </c>
      <c r="M63" s="122">
        <f t="shared" si="52"/>
        <v>2.4577572964669741</v>
      </c>
    </row>
    <row r="64" spans="1:13">
      <c r="A64" s="92" t="str">
        <f>Extra!B43</f>
        <v>Southern</v>
      </c>
      <c r="B64" s="58">
        <v>1276</v>
      </c>
      <c r="C64" s="58">
        <v>1203</v>
      </c>
      <c r="D64" s="58">
        <v>527</v>
      </c>
      <c r="E64" s="58">
        <v>177</v>
      </c>
      <c r="F64" s="58">
        <v>92</v>
      </c>
      <c r="G64" s="58">
        <v>0</v>
      </c>
      <c r="H64" s="93">
        <f t="shared" si="42"/>
        <v>3275</v>
      </c>
      <c r="I64" s="122">
        <f t="shared" si="48"/>
        <v>38.961832061068705</v>
      </c>
      <c r="J64" s="122">
        <f t="shared" si="49"/>
        <v>36.732824427480914</v>
      </c>
      <c r="K64" s="122">
        <f t="shared" si="50"/>
        <v>16.091603053435115</v>
      </c>
      <c r="L64" s="122">
        <f t="shared" si="51"/>
        <v>5.4045801526717554</v>
      </c>
      <c r="M64" s="122">
        <f t="shared" si="52"/>
        <v>2.8091603053435112</v>
      </c>
    </row>
    <row r="65" spans="1:13">
      <c r="A65" s="98" t="str">
        <f>Extra!B44</f>
        <v>Unknown</v>
      </c>
      <c r="B65" s="98">
        <v>105</v>
      </c>
      <c r="C65" s="98">
        <v>105</v>
      </c>
      <c r="D65" s="98">
        <v>50</v>
      </c>
      <c r="E65" s="98">
        <v>22</v>
      </c>
      <c r="F65" s="98">
        <v>42</v>
      </c>
      <c r="G65" s="98">
        <v>19</v>
      </c>
      <c r="H65" s="111">
        <f t="shared" si="42"/>
        <v>343</v>
      </c>
      <c r="I65" s="210" t="s">
        <v>81</v>
      </c>
      <c r="J65" s="211" t="s">
        <v>81</v>
      </c>
      <c r="K65" s="211" t="s">
        <v>81</v>
      </c>
      <c r="L65" s="211" t="s">
        <v>81</v>
      </c>
      <c r="M65" s="211" t="s">
        <v>81</v>
      </c>
    </row>
    <row r="66" spans="1:13">
      <c r="A66" s="104" t="s">
        <v>390</v>
      </c>
    </row>
  </sheetData>
  <mergeCells count="6">
    <mergeCell ref="A6:A7"/>
    <mergeCell ref="B6:H6"/>
    <mergeCell ref="I6:M6"/>
    <mergeCell ref="A19:A20"/>
    <mergeCell ref="B19:H19"/>
    <mergeCell ref="I19:M19"/>
  </mergeCells>
  <hyperlinks>
    <hyperlink ref="A1" location="Contents!A1" display="Contents"/>
    <hyperlink ref="C1" location="About!A1" display="About the publication"/>
  </hyperlinks>
  <pageMargins left="0.51181102362204722" right="0.51181102362204722" top="0.55118110236220474" bottom="0.55118110236220474" header="0.11811023622047245" footer="0.11811023622047245"/>
  <pageSetup paperSize="9" scale="76" fitToHeight="0" orientation="landscape" r:id="rId1"/>
  <headerFooter>
    <oddFooter>&amp;L&amp;8&amp;K01+021Report on Maternity, 2014: accompanying tables&amp;R&amp;8&amp;K01+021Page &amp;P of &amp;N</oddFooter>
  </headerFooter>
  <rowBreaks count="1" manualBreakCount="1">
    <brk id="16"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38</vt:i4>
      </vt:variant>
    </vt:vector>
  </HeadingPairs>
  <TitlesOfParts>
    <vt:vector size="61" baseType="lpstr">
      <vt:lpstr>Info</vt:lpstr>
      <vt:lpstr>Contents</vt:lpstr>
      <vt:lpstr>About</vt:lpstr>
      <vt:lpstr>FigureIndex</vt:lpstr>
      <vt:lpstr>Age</vt:lpstr>
      <vt:lpstr>Ethnic</vt:lpstr>
      <vt:lpstr>Dep</vt:lpstr>
      <vt:lpstr>Geo</vt:lpstr>
      <vt:lpstr>Parity</vt:lpstr>
      <vt:lpstr>BMI</vt:lpstr>
      <vt:lpstr>Smoking</vt:lpstr>
      <vt:lpstr>PrimMatCare</vt:lpstr>
      <vt:lpstr>RegLMC</vt:lpstr>
      <vt:lpstr>BirthType</vt:lpstr>
      <vt:lpstr>Interv</vt:lpstr>
      <vt:lpstr>Plurality</vt:lpstr>
      <vt:lpstr>PlaceOfBirth</vt:lpstr>
      <vt:lpstr>Extra</vt:lpstr>
      <vt:lpstr>Babies</vt:lpstr>
      <vt:lpstr>Birthweight</vt:lpstr>
      <vt:lpstr>Gestation</vt:lpstr>
      <vt:lpstr>Bfeed</vt:lpstr>
      <vt:lpstr>Handover</vt:lpstr>
      <vt:lpstr>About!Print_Area</vt:lpstr>
      <vt:lpstr>Age!Print_Area</vt:lpstr>
      <vt:lpstr>Babies!Print_Area</vt:lpstr>
      <vt:lpstr>Bfeed!Print_Area</vt:lpstr>
      <vt:lpstr>BirthType!Print_Area</vt:lpstr>
      <vt:lpstr>Birthweight!Print_Area</vt:lpstr>
      <vt:lpstr>BMI!Print_Area</vt:lpstr>
      <vt:lpstr>Contents!Print_Area</vt:lpstr>
      <vt:lpstr>Dep!Print_Area</vt:lpstr>
      <vt:lpstr>Ethnic!Print_Area</vt:lpstr>
      <vt:lpstr>FigureIndex!Print_Area</vt:lpstr>
      <vt:lpstr>Geo!Print_Area</vt:lpstr>
      <vt:lpstr>Gestation!Print_Area</vt:lpstr>
      <vt:lpstr>Handover!Print_Area</vt:lpstr>
      <vt:lpstr>Info!Print_Area</vt:lpstr>
      <vt:lpstr>Interv!Print_Area</vt:lpstr>
      <vt:lpstr>Parity!Print_Area</vt:lpstr>
      <vt:lpstr>PlaceOfBirth!Print_Area</vt:lpstr>
      <vt:lpstr>Plurality!Print_Area</vt:lpstr>
      <vt:lpstr>PrimMatCare!Print_Area</vt:lpstr>
      <vt:lpstr>RegLMC!Print_Area</vt:lpstr>
      <vt:lpstr>Smoking!Print_Area</vt:lpstr>
      <vt:lpstr>Bfeed!Print_Titles</vt:lpstr>
      <vt:lpstr>BirthType!Print_Titles</vt:lpstr>
      <vt:lpstr>Birthweight!Print_Titles</vt:lpstr>
      <vt:lpstr>BMI!Print_Titles</vt:lpstr>
      <vt:lpstr>Contents!Print_Titles</vt:lpstr>
      <vt:lpstr>Dep!Print_Titles</vt:lpstr>
      <vt:lpstr>Ethnic!Print_Titles</vt:lpstr>
      <vt:lpstr>FigureIndex!Print_Titles</vt:lpstr>
      <vt:lpstr>Geo!Print_Titles</vt:lpstr>
      <vt:lpstr>Gestation!Print_Titles</vt:lpstr>
      <vt:lpstr>Interv!Print_Titles</vt:lpstr>
      <vt:lpstr>Parity!Print_Titles</vt:lpstr>
      <vt:lpstr>PlaceOfBirth!Print_Titles</vt:lpstr>
      <vt:lpstr>PrimMatCare!Print_Titles</vt:lpstr>
      <vt:lpstr>RegLMC!Print_Titles</vt:lpstr>
      <vt:lpstr>Smoking!Print_Titles</vt:lpstr>
    </vt:vector>
  </TitlesOfParts>
  <Company>Ministry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elim</dc:creator>
  <cp:lastModifiedBy>elim</cp:lastModifiedBy>
  <cp:lastPrinted>2015-11-24T00:34:39Z</cp:lastPrinted>
  <dcterms:created xsi:type="dcterms:W3CDTF">2014-12-16T02:50:59Z</dcterms:created>
  <dcterms:modified xsi:type="dcterms:W3CDTF">2015-12-01T23:31:39Z</dcterms:modified>
</cp:coreProperties>
</file>