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ml.chartshapes+xml"/>
  <Override PartName="/xl/charts/chart10.xml" ContentType="application/vnd.openxmlformats-officedocument.drawingml.chart+xml"/>
  <Override PartName="/xl/drawings/drawing14.xml" ContentType="application/vnd.openxmlformats-officedocument.drawingml.chartshapes+xml"/>
  <Override PartName="/xl/charts/chart11.xml" ContentType="application/vnd.openxmlformats-officedocument.drawingml.chart+xml"/>
  <Override PartName="/xl/drawings/drawing15.xml" ContentType="application/vnd.openxmlformats-officedocument.drawingml.chartshapes+xml"/>
  <Override PartName="/xl/charts/chart1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trlProps/ctrlProp1.xml" ContentType="application/vnd.ms-excel.controlproperties+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charts/chart15.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H:\BAU\"/>
    </mc:Choice>
  </mc:AlternateContent>
  <bookViews>
    <workbookView xWindow="165" yWindow="90" windowWidth="25080" windowHeight="11625" tabRatio="754"/>
  </bookViews>
  <sheets>
    <sheet name="Info" sheetId="2" r:id="rId1"/>
    <sheet name="Contents" sheetId="7" r:id="rId2"/>
    <sheet name="KeyFindings" sheetId="53" r:id="rId3"/>
    <sheet name="Overview" sheetId="9" r:id="rId4"/>
    <sheet name="FetalTrend" sheetId="21" r:id="rId5"/>
    <sheet name="PeriTrend" sheetId="42" r:id="rId6"/>
    <sheet name="NeonatalTrend" sheetId="43" r:id="rId7"/>
    <sheet name="PostneoTrend" sheetId="44" r:id="rId8"/>
    <sheet name="InfantTrend" sheetId="23" r:id="rId9"/>
    <sheet name="BirthsTrend" sheetId="22" r:id="rId10"/>
    <sheet name="Ethnic" sheetId="27" r:id="rId11"/>
    <sheet name="MatAge" sheetId="26" r:id="rId12"/>
    <sheet name="DepQuin" sheetId="29" r:id="rId13"/>
    <sheet name="Gestation" sheetId="30" r:id="rId14"/>
    <sheet name="Birthweight" sheetId="31" r:id="rId15"/>
    <sheet name="AgeAtDth" sheetId="32" r:id="rId16"/>
    <sheet name="CoDTrend" sheetId="10" r:id="rId17"/>
    <sheet name="CoDEth" sheetId="52" r:id="rId18"/>
    <sheet name="SidsTrend" sheetId="39" r:id="rId19"/>
    <sheet name="SudiTrend" sheetId="37" r:id="rId20"/>
    <sheet name="SidsSudiEth" sheetId="45" r:id="rId21"/>
    <sheet name="GraphsNZ" sheetId="56" r:id="rId22"/>
    <sheet name="GraphsDHB" sheetId="55" r:id="rId23"/>
    <sheet name="DHB" sheetId="35" r:id="rId24"/>
    <sheet name="About" sheetId="6" r:id="rId25"/>
    <sheet name="Glossary" sheetId="49" r:id="rId26"/>
    <sheet name="Ref" sheetId="46" state="hidden" r:id="rId27"/>
    <sheet name="DHBData" sheetId="36" state="hidden" r:id="rId28"/>
  </sheets>
  <definedNames>
    <definedName name="DHBData">DHBData!$A$1:$Z$97</definedName>
    <definedName name="_xlnm.Print_Area" localSheetId="24">About!$A$3:$M$148</definedName>
    <definedName name="_xlnm.Print_Area" localSheetId="15">AgeAtDth!$A$3:$P$46</definedName>
    <definedName name="_xlnm.Print_Area" localSheetId="9">BirthsTrend!$A$3:$S$66</definedName>
    <definedName name="_xlnm.Print_Area" localSheetId="14">Birthweight!$A$3:$S$76</definedName>
    <definedName name="_xlnm.Print_Area" localSheetId="17">CoDEth!$A$3:$K$118</definedName>
    <definedName name="_xlnm.Print_Area" localSheetId="16">CoDTrend!$A$3:$P$42</definedName>
    <definedName name="_xlnm.Print_Area" localSheetId="1">Contents!$A$1:$E$53</definedName>
    <definedName name="_xlnm.Print_Area" localSheetId="12">DepQuin!$A$3:$S$76</definedName>
    <definedName name="_xlnm.Print_Area" localSheetId="23">DHB!$A$5:$U$58</definedName>
    <definedName name="_xlnm.Print_Area" localSheetId="10">Ethnic!$A$3:$P$78</definedName>
    <definedName name="_xlnm.Print_Area" localSheetId="4">FetalTrend!$A$3:$S$128</definedName>
    <definedName name="_xlnm.Print_Area" localSheetId="13">Gestation!$A$3:$P$78</definedName>
    <definedName name="_xlnm.Print_Area" localSheetId="25">Glossary!$A$3:$B$41</definedName>
    <definedName name="_xlnm.Print_Area" localSheetId="22">GraphsDHB!$A$3:$S$115</definedName>
    <definedName name="_xlnm.Print_Area" localSheetId="21">GraphsNZ!$A$3:$S$192</definedName>
    <definedName name="_xlnm.Print_Area" localSheetId="8">InfantTrend!$A$4:$S$130</definedName>
    <definedName name="_xlnm.Print_Area" localSheetId="0">Info!$A$1:$T$35</definedName>
    <definedName name="_xlnm.Print_Area" localSheetId="2">KeyFindings!$A$3:$B$44</definedName>
    <definedName name="_xlnm.Print_Area" localSheetId="11">MatAge!$A$3:$V$74</definedName>
    <definedName name="_xlnm.Print_Area" localSheetId="6">NeonatalTrend!$A$3:$S$128</definedName>
    <definedName name="_xlnm.Print_Area" localSheetId="3">Overview!$A$3:$S$27</definedName>
    <definedName name="_xlnm.Print_Area" localSheetId="5">PeriTrend!$A$3:$S$128</definedName>
    <definedName name="_xlnm.Print_Area" localSheetId="7">PostneoTrend!$A$3:$S$129</definedName>
    <definedName name="_xlnm.Print_Area" localSheetId="20">SidsSudiEth!$A$3:$K$124</definedName>
    <definedName name="_xlnm.Print_Area" localSheetId="18">SidsTrend!$A$3:$R$69</definedName>
    <definedName name="_xlnm.Print_Area" localSheetId="19">SudiTrend!$A$3:$R$69</definedName>
    <definedName name="_xlnm.Print_Titles" localSheetId="24">About!$3:$3</definedName>
    <definedName name="_xlnm.Print_Titles" localSheetId="14">Birthweight!$3:$3</definedName>
    <definedName name="_xlnm.Print_Titles" localSheetId="17">CoDEth!$3:$7</definedName>
    <definedName name="_xlnm.Print_Titles" localSheetId="16">CoDTrend!$3:$3</definedName>
    <definedName name="_xlnm.Print_Titles" localSheetId="1">Contents!$1:$3</definedName>
    <definedName name="_xlnm.Print_Titles" localSheetId="12">DepQuin!$3:$3</definedName>
    <definedName name="_xlnm.Print_Titles" localSheetId="23">DHB!#REF!</definedName>
    <definedName name="_xlnm.Print_Titles" localSheetId="10">Ethnic!$3:$3</definedName>
    <definedName name="_xlnm.Print_Titles" localSheetId="4">FetalTrend!$3:$3</definedName>
    <definedName name="_xlnm.Print_Titles" localSheetId="13">Gestation!$3:$3</definedName>
    <definedName name="_xlnm.Print_Titles" localSheetId="25">Glossary!$3:$5</definedName>
    <definedName name="_xlnm.Print_Titles" localSheetId="22">GraphsDHB!$3:$3</definedName>
    <definedName name="_xlnm.Print_Titles" localSheetId="21">GraphsNZ!$3:$3</definedName>
    <definedName name="_xlnm.Print_Titles" localSheetId="8">InfantTrend!$3:$3</definedName>
    <definedName name="_xlnm.Print_Titles" localSheetId="2">KeyFindings!$3:$4</definedName>
    <definedName name="_xlnm.Print_Titles" localSheetId="11">MatAge!$3:$3</definedName>
    <definedName name="_xlnm.Print_Titles" localSheetId="6">NeonatalTrend!$3:$3</definedName>
    <definedName name="_xlnm.Print_Titles" localSheetId="5">PeriTrend!$3:$3</definedName>
    <definedName name="_xlnm.Print_Titles" localSheetId="7">PostneoTrend!$3:$3</definedName>
    <definedName name="_xlnm.Print_Titles" localSheetId="20">SidsSudiEth!$3:$3</definedName>
    <definedName name="_xlnm.Print_Titles" localSheetId="18">SidsTrend!$3:$3</definedName>
    <definedName name="_xlnm.Print_Titles" localSheetId="19">SudiTrend!$3:$3</definedName>
    <definedName name="SelectDHB">Ref!$B$2:$B$21</definedName>
  </definedNames>
  <calcPr calcId="152511"/>
</workbook>
</file>

<file path=xl/calcChain.xml><?xml version="1.0" encoding="utf-8"?>
<calcChain xmlns="http://schemas.openxmlformats.org/spreadsheetml/2006/main">
  <c r="BE48" i="35" l="1"/>
  <c r="BE47" i="35"/>
  <c r="BE46" i="35"/>
  <c r="BE45" i="35"/>
  <c r="BE44" i="35"/>
  <c r="BE41" i="35"/>
  <c r="BE40" i="35"/>
  <c r="BE39" i="35"/>
  <c r="BE38" i="35"/>
  <c r="BE35" i="35"/>
  <c r="BE34" i="35"/>
  <c r="BE33" i="35"/>
  <c r="BE32" i="35"/>
  <c r="BE31" i="35"/>
  <c r="BE28" i="35"/>
  <c r="BE27" i="35"/>
  <c r="BE26" i="35"/>
  <c r="BE25" i="35"/>
  <c r="BE24" i="35"/>
  <c r="BE23" i="35"/>
  <c r="BE21" i="35"/>
  <c r="BE20" i="35"/>
  <c r="BE19" i="35"/>
  <c r="BE18" i="35"/>
  <c r="BE15" i="35"/>
  <c r="BE14" i="35"/>
  <c r="BE12" i="35"/>
  <c r="AW48" i="35"/>
  <c r="AW47" i="35"/>
  <c r="AW46" i="35"/>
  <c r="AW45" i="35"/>
  <c r="AW44" i="35"/>
  <c r="AW41" i="35"/>
  <c r="AW40" i="35"/>
  <c r="AW39" i="35"/>
  <c r="AW38" i="35"/>
  <c r="AW35" i="35"/>
  <c r="AW34" i="35"/>
  <c r="AW33" i="35"/>
  <c r="AW32" i="35"/>
  <c r="AW31" i="35"/>
  <c r="AW28" i="35"/>
  <c r="AW27" i="35"/>
  <c r="AW26" i="35"/>
  <c r="AW25" i="35"/>
  <c r="AW24" i="35"/>
  <c r="AW23" i="35"/>
  <c r="AW21" i="35"/>
  <c r="AW20" i="35"/>
  <c r="AW19" i="35"/>
  <c r="AW18" i="35"/>
  <c r="AW15" i="35"/>
  <c r="AW14" i="35"/>
  <c r="AW12" i="35"/>
  <c r="C49" i="26" l="1"/>
  <c r="D49" i="26"/>
  <c r="E49" i="26"/>
  <c r="F49" i="26"/>
  <c r="G49" i="26"/>
  <c r="H49" i="26"/>
  <c r="B49" i="26"/>
  <c r="H48" i="26"/>
  <c r="C48" i="26"/>
  <c r="D48" i="26"/>
  <c r="E48" i="26"/>
  <c r="F48" i="26"/>
  <c r="G48" i="26"/>
  <c r="B48" i="26"/>
  <c r="S98" i="21" l="1"/>
  <c r="E75" i="30"/>
  <c r="E73" i="30"/>
  <c r="K75" i="45" l="1"/>
  <c r="K70" i="45"/>
  <c r="K73" i="45"/>
  <c r="K72" i="45"/>
  <c r="S106" i="44" l="1"/>
  <c r="S107" i="44"/>
  <c r="S108" i="44"/>
  <c r="S109" i="44"/>
  <c r="S110" i="44"/>
  <c r="S111" i="44"/>
  <c r="S112" i="44"/>
  <c r="S113" i="44"/>
  <c r="S114" i="44"/>
  <c r="S115" i="44"/>
  <c r="S116" i="44"/>
  <c r="S117" i="44"/>
  <c r="S118" i="44"/>
  <c r="S119" i="44"/>
  <c r="S120" i="44"/>
  <c r="S121" i="44"/>
  <c r="S122" i="44"/>
  <c r="S123" i="44"/>
  <c r="S124" i="44"/>
  <c r="S125" i="44"/>
  <c r="S100" i="44"/>
  <c r="S101" i="44"/>
  <c r="S102" i="44"/>
  <c r="S103" i="44"/>
  <c r="S104" i="44"/>
  <c r="S95" i="44"/>
  <c r="S96" i="44"/>
  <c r="S97" i="44"/>
  <c r="S98" i="44"/>
  <c r="S89" i="44"/>
  <c r="S90" i="44"/>
  <c r="S91" i="44"/>
  <c r="S92" i="44"/>
  <c r="S93" i="44"/>
  <c r="S82" i="44"/>
  <c r="S83" i="44"/>
  <c r="S84" i="44"/>
  <c r="S85" i="44"/>
  <c r="S86" i="44"/>
  <c r="S87" i="44"/>
  <c r="S77" i="44"/>
  <c r="S78" i="44"/>
  <c r="S79" i="44"/>
  <c r="S80" i="44"/>
  <c r="S75" i="44"/>
  <c r="S74" i="44"/>
  <c r="S72" i="44"/>
  <c r="P37" i="55" l="1"/>
  <c r="P38" i="55"/>
  <c r="P39" i="55"/>
  <c r="P40" i="55"/>
  <c r="P41" i="55"/>
  <c r="P42" i="55"/>
  <c r="P43" i="55"/>
  <c r="P44" i="55"/>
  <c r="P45" i="55"/>
  <c r="P46" i="55"/>
  <c r="P47" i="55"/>
  <c r="P48" i="55"/>
  <c r="P49" i="55"/>
  <c r="P50" i="55"/>
  <c r="P51" i="55"/>
  <c r="P52" i="55"/>
  <c r="P53" i="55"/>
  <c r="P54" i="55"/>
  <c r="P55" i="55"/>
  <c r="P56" i="55"/>
  <c r="P36" i="55"/>
  <c r="O37" i="55"/>
  <c r="O38" i="55"/>
  <c r="O39" i="55"/>
  <c r="O40" i="55"/>
  <c r="O41" i="55"/>
  <c r="O42" i="55"/>
  <c r="O43" i="55"/>
  <c r="O44" i="55"/>
  <c r="O45" i="55"/>
  <c r="O46" i="55"/>
  <c r="O47" i="55"/>
  <c r="O48" i="55"/>
  <c r="O49" i="55"/>
  <c r="O50" i="55"/>
  <c r="O51" i="55"/>
  <c r="O52" i="55"/>
  <c r="O53" i="55"/>
  <c r="O54" i="55"/>
  <c r="O55" i="55"/>
  <c r="O56" i="55"/>
  <c r="O36" i="55"/>
  <c r="P9" i="55"/>
  <c r="P10" i="55"/>
  <c r="P11" i="55"/>
  <c r="P12" i="55"/>
  <c r="P13" i="55"/>
  <c r="P14" i="55"/>
  <c r="P15" i="55"/>
  <c r="P16" i="55"/>
  <c r="P17" i="55"/>
  <c r="P18" i="55"/>
  <c r="P19" i="55"/>
  <c r="P20" i="55"/>
  <c r="P21" i="55"/>
  <c r="P22" i="55"/>
  <c r="P23" i="55"/>
  <c r="P24" i="55"/>
  <c r="P25" i="55"/>
  <c r="P26" i="55"/>
  <c r="P27" i="55"/>
  <c r="P28" i="55"/>
  <c r="P8" i="55"/>
  <c r="O9" i="55"/>
  <c r="O10" i="55"/>
  <c r="O11" i="55"/>
  <c r="O12" i="55"/>
  <c r="O13" i="55"/>
  <c r="O14" i="55"/>
  <c r="O15" i="55"/>
  <c r="O16" i="55"/>
  <c r="O17" i="55"/>
  <c r="O18" i="55"/>
  <c r="O19" i="55"/>
  <c r="O20" i="55"/>
  <c r="O21" i="55"/>
  <c r="O22" i="55"/>
  <c r="O23" i="55"/>
  <c r="O24" i="55"/>
  <c r="O25" i="55"/>
  <c r="O26" i="55"/>
  <c r="O27" i="55"/>
  <c r="O28" i="55"/>
  <c r="O8" i="55"/>
  <c r="AK120" i="56" l="1"/>
  <c r="O120" i="56"/>
  <c r="AJ120" i="56"/>
  <c r="AL120" i="56" s="1"/>
  <c r="AI120" i="56"/>
  <c r="AH120" i="56"/>
  <c r="AG120" i="56"/>
  <c r="AF120" i="56"/>
  <c r="AE120" i="56"/>
  <c r="AD120" i="56"/>
  <c r="AC120" i="56"/>
  <c r="AA120" i="56"/>
  <c r="AE96" i="56"/>
  <c r="AE97" i="56"/>
  <c r="AE98" i="56"/>
  <c r="AE99" i="56"/>
  <c r="AE95" i="56"/>
  <c r="AD96" i="56"/>
  <c r="AD97" i="56"/>
  <c r="AD98" i="56"/>
  <c r="AD99" i="56"/>
  <c r="AD95" i="56"/>
  <c r="AD91" i="56"/>
  <c r="AD92" i="56"/>
  <c r="AD93" i="56"/>
  <c r="AD94" i="56"/>
  <c r="AE86" i="56"/>
  <c r="AE87" i="56"/>
  <c r="AE88" i="56"/>
  <c r="AE89" i="56"/>
  <c r="AE85" i="56"/>
  <c r="AD90" i="56"/>
  <c r="AD86" i="56"/>
  <c r="AD87" i="56"/>
  <c r="AD88" i="56"/>
  <c r="AD89" i="56"/>
  <c r="AD85" i="56"/>
  <c r="AD81" i="56"/>
  <c r="AD82" i="56"/>
  <c r="AD83" i="56"/>
  <c r="AD84" i="56"/>
  <c r="AD80" i="56"/>
  <c r="AE68" i="56"/>
  <c r="AD72" i="56"/>
  <c r="AD73" i="56"/>
  <c r="AD74" i="56"/>
  <c r="AD75" i="56"/>
  <c r="AD76" i="56"/>
  <c r="AD71" i="56"/>
  <c r="AD66" i="56"/>
  <c r="AD67" i="56"/>
  <c r="AD68" i="56"/>
  <c r="AD69" i="56"/>
  <c r="AD70" i="56"/>
  <c r="AE72" i="56"/>
  <c r="AE73" i="56"/>
  <c r="AE74" i="56"/>
  <c r="AE75" i="56"/>
  <c r="AE76" i="56"/>
  <c r="AE71" i="56"/>
  <c r="AE64" i="56"/>
  <c r="AE60" i="56"/>
  <c r="AE61" i="56"/>
  <c r="AE62" i="56"/>
  <c r="AE63" i="56"/>
  <c r="AE59" i="56"/>
  <c r="AD65" i="56"/>
  <c r="AD60" i="56"/>
  <c r="AD61" i="56"/>
  <c r="AD62" i="56"/>
  <c r="AD63" i="56"/>
  <c r="AD64" i="56"/>
  <c r="AD59" i="56"/>
  <c r="AD54" i="56"/>
  <c r="AD55" i="56"/>
  <c r="AD56" i="56"/>
  <c r="AD57" i="56"/>
  <c r="AD58" i="56"/>
  <c r="AD53" i="56"/>
  <c r="AE48" i="56"/>
  <c r="AE49" i="56"/>
  <c r="AE50" i="56"/>
  <c r="AE47" i="56"/>
  <c r="AE44" i="56"/>
  <c r="AE45" i="56"/>
  <c r="AE46" i="56"/>
  <c r="AE43" i="56"/>
  <c r="AE40" i="56"/>
  <c r="AE41" i="56"/>
  <c r="AE42" i="56"/>
  <c r="AE39" i="56"/>
  <c r="AE37" i="56"/>
  <c r="AE38" i="56"/>
  <c r="AE36" i="56"/>
  <c r="AE35" i="56"/>
  <c r="AD48" i="56"/>
  <c r="AD49" i="56"/>
  <c r="AD50" i="56"/>
  <c r="AD47" i="56"/>
  <c r="AD44" i="56"/>
  <c r="AD45" i="56"/>
  <c r="AD46" i="56"/>
  <c r="AD43" i="56"/>
  <c r="AD40" i="56"/>
  <c r="AD41" i="56"/>
  <c r="AD42" i="56"/>
  <c r="AD39" i="56"/>
  <c r="AM120" i="56" l="1"/>
  <c r="AO120" i="56" s="1"/>
  <c r="AN120" i="56"/>
  <c r="AD36" i="56"/>
  <c r="AD37" i="56"/>
  <c r="AD38" i="56"/>
  <c r="AD35" i="56"/>
  <c r="F27" i="45"/>
  <c r="N120" i="56" l="1"/>
  <c r="AP120" i="56"/>
  <c r="K11" i="45"/>
  <c r="K9" i="45"/>
  <c r="K9" i="27"/>
  <c r="P9" i="27"/>
  <c r="Q48" i="37"/>
  <c r="Q49" i="37"/>
  <c r="Q50" i="37"/>
  <c r="Q51" i="37"/>
  <c r="Q52" i="37"/>
  <c r="Q53" i="37"/>
  <c r="Q54" i="37"/>
  <c r="Q55" i="37"/>
  <c r="Q56" i="37"/>
  <c r="Q57" i="37"/>
  <c r="Q58" i="37"/>
  <c r="Q59" i="37"/>
  <c r="Q60" i="37"/>
  <c r="Q61" i="37"/>
  <c r="Q62" i="37"/>
  <c r="Q63" i="37"/>
  <c r="Q64" i="37"/>
  <c r="Q65" i="37"/>
  <c r="Q66" i="37"/>
  <c r="Q67" i="37"/>
  <c r="Q47" i="37"/>
  <c r="Q41" i="37"/>
  <c r="Q42" i="37"/>
  <c r="Q43" i="37"/>
  <c r="Q44" i="37"/>
  <c r="Q45" i="37"/>
  <c r="Q40" i="37"/>
  <c r="Q35" i="37"/>
  <c r="Q36" i="37"/>
  <c r="Q37" i="37"/>
  <c r="Q38" i="37"/>
  <c r="Q34" i="37"/>
  <c r="Q28" i="37"/>
  <c r="Q29" i="37"/>
  <c r="Q30" i="37"/>
  <c r="Q31" i="37"/>
  <c r="Q32" i="37"/>
  <c r="Q27" i="37"/>
  <c r="Q20" i="37"/>
  <c r="Q21" i="37"/>
  <c r="Q22" i="37"/>
  <c r="Q23" i="37"/>
  <c r="Q24" i="37"/>
  <c r="Q25" i="37"/>
  <c r="Q19" i="37"/>
  <c r="Q15" i="37"/>
  <c r="Q16" i="37"/>
  <c r="Q17" i="37"/>
  <c r="Q14" i="37"/>
  <c r="Q12" i="37"/>
  <c r="Q11" i="37"/>
  <c r="Q9" i="37"/>
  <c r="P48" i="37"/>
  <c r="P49" i="37"/>
  <c r="P50" i="37"/>
  <c r="P51" i="37"/>
  <c r="P52" i="37"/>
  <c r="P53" i="37"/>
  <c r="P54" i="37"/>
  <c r="P55" i="37"/>
  <c r="P56" i="37"/>
  <c r="P57" i="37"/>
  <c r="P58" i="37"/>
  <c r="P59" i="37"/>
  <c r="P60" i="37"/>
  <c r="P61" i="37"/>
  <c r="P62" i="37"/>
  <c r="P63" i="37"/>
  <c r="P64" i="37"/>
  <c r="P65" i="37"/>
  <c r="P66" i="37"/>
  <c r="P67" i="37"/>
  <c r="P47" i="37"/>
  <c r="P41" i="37"/>
  <c r="P42" i="37"/>
  <c r="P43" i="37"/>
  <c r="P44" i="37"/>
  <c r="P45" i="37"/>
  <c r="P40" i="37"/>
  <c r="P35" i="37"/>
  <c r="P36" i="37"/>
  <c r="P37" i="37"/>
  <c r="P38" i="37"/>
  <c r="P34" i="37"/>
  <c r="P28" i="37"/>
  <c r="P29" i="37"/>
  <c r="P30" i="37"/>
  <c r="P31" i="37"/>
  <c r="P32" i="37"/>
  <c r="P27" i="37"/>
  <c r="P20" i="37"/>
  <c r="P21" i="37"/>
  <c r="P22" i="37"/>
  <c r="P23" i="37"/>
  <c r="P24" i="37"/>
  <c r="P25" i="37"/>
  <c r="P19" i="37"/>
  <c r="P15" i="37"/>
  <c r="P16" i="37"/>
  <c r="P17" i="37"/>
  <c r="P14" i="37"/>
  <c r="P12" i="37"/>
  <c r="P11" i="37"/>
  <c r="P9" i="37"/>
  <c r="Q48" i="39"/>
  <c r="Q49" i="39"/>
  <c r="Q50" i="39"/>
  <c r="Q51" i="39"/>
  <c r="Q52" i="39"/>
  <c r="Q53" i="39"/>
  <c r="Q54" i="39"/>
  <c r="Q55" i="39"/>
  <c r="Q56" i="39"/>
  <c r="Q57" i="39"/>
  <c r="Q58" i="39"/>
  <c r="Q59" i="39"/>
  <c r="Q60" i="39"/>
  <c r="Q61" i="39"/>
  <c r="Q62" i="39"/>
  <c r="Q63" i="39"/>
  <c r="Q64" i="39"/>
  <c r="Q65" i="39"/>
  <c r="Q66" i="39"/>
  <c r="Q67" i="39"/>
  <c r="Q47" i="39"/>
  <c r="Q41" i="39"/>
  <c r="Q42" i="39"/>
  <c r="Q43" i="39"/>
  <c r="Q44" i="39"/>
  <c r="Q45" i="39"/>
  <c r="Q40" i="39"/>
  <c r="Q35" i="39"/>
  <c r="Q36" i="39"/>
  <c r="Q37" i="39"/>
  <c r="Q38" i="39"/>
  <c r="Q34" i="39"/>
  <c r="Q28" i="39"/>
  <c r="Q29" i="39"/>
  <c r="Q30" i="39"/>
  <c r="Q31" i="39"/>
  <c r="Q32" i="39"/>
  <c r="Q27" i="39"/>
  <c r="Q20" i="39"/>
  <c r="Q21" i="39"/>
  <c r="Q22" i="39"/>
  <c r="Q23" i="39"/>
  <c r="Q24" i="39"/>
  <c r="Q25" i="39"/>
  <c r="Q19" i="39"/>
  <c r="Q15" i="39"/>
  <c r="Q16" i="39"/>
  <c r="Q17" i="39"/>
  <c r="Q14" i="39"/>
  <c r="Q12" i="39"/>
  <c r="Q11" i="39"/>
  <c r="Q9" i="39"/>
  <c r="P48" i="39"/>
  <c r="P49" i="39"/>
  <c r="P50" i="39"/>
  <c r="P51" i="39"/>
  <c r="P52" i="39"/>
  <c r="P53" i="39"/>
  <c r="P54" i="39"/>
  <c r="P55" i="39"/>
  <c r="P56" i="39"/>
  <c r="P57" i="39"/>
  <c r="P58" i="39"/>
  <c r="P59" i="39"/>
  <c r="P60" i="39"/>
  <c r="P61" i="39"/>
  <c r="P62" i="39"/>
  <c r="P63" i="39"/>
  <c r="P64" i="39"/>
  <c r="P65" i="39"/>
  <c r="P66" i="39"/>
  <c r="P67" i="39"/>
  <c r="P47" i="39"/>
  <c r="P41" i="39"/>
  <c r="P42" i="39"/>
  <c r="P43" i="39"/>
  <c r="P44" i="39"/>
  <c r="P45" i="39"/>
  <c r="P40" i="39"/>
  <c r="P35" i="39"/>
  <c r="P36" i="39"/>
  <c r="P37" i="39"/>
  <c r="P38" i="39"/>
  <c r="P34" i="39"/>
  <c r="P28" i="39"/>
  <c r="P29" i="39"/>
  <c r="P30" i="39"/>
  <c r="P31" i="39"/>
  <c r="P32" i="39"/>
  <c r="P27" i="39"/>
  <c r="P20" i="39"/>
  <c r="P21" i="39"/>
  <c r="P22" i="39"/>
  <c r="P23" i="39"/>
  <c r="P24" i="39"/>
  <c r="P25" i="39"/>
  <c r="P19" i="39"/>
  <c r="P15" i="39"/>
  <c r="P16" i="39"/>
  <c r="P17" i="39"/>
  <c r="P14" i="39"/>
  <c r="P12" i="39"/>
  <c r="P11" i="39"/>
  <c r="P9" i="39"/>
  <c r="K39" i="52"/>
  <c r="K115" i="52"/>
  <c r="C39" i="52"/>
  <c r="D39" i="52"/>
  <c r="E39" i="52"/>
  <c r="F39" i="52"/>
  <c r="G39" i="52"/>
  <c r="H39" i="52"/>
  <c r="I39" i="52"/>
  <c r="J39" i="52"/>
  <c r="B39" i="52"/>
  <c r="B35" i="52"/>
  <c r="P25" i="10" l="1"/>
  <c r="P26" i="10"/>
  <c r="P27" i="10"/>
  <c r="P28" i="10"/>
  <c r="P29" i="10"/>
  <c r="P30" i="10"/>
  <c r="P31" i="10"/>
  <c r="P32" i="10"/>
  <c r="P33" i="10"/>
  <c r="P34" i="10"/>
  <c r="P35" i="10"/>
  <c r="P36" i="10"/>
  <c r="P37" i="10"/>
  <c r="P38" i="10"/>
  <c r="P24" i="10"/>
  <c r="K27" i="10"/>
  <c r="K31" i="10"/>
  <c r="K35" i="10"/>
  <c r="K24" i="10"/>
  <c r="F39" i="10"/>
  <c r="K28" i="10" s="1"/>
  <c r="P9" i="10"/>
  <c r="P10" i="10"/>
  <c r="P11" i="10"/>
  <c r="P12" i="10"/>
  <c r="P13" i="10"/>
  <c r="P14" i="10"/>
  <c r="P15" i="10"/>
  <c r="P8" i="10"/>
  <c r="O8" i="10"/>
  <c r="K8" i="10"/>
  <c r="K9" i="10"/>
  <c r="K10" i="10"/>
  <c r="K11" i="10"/>
  <c r="K12" i="10"/>
  <c r="K13" i="10"/>
  <c r="K14" i="10"/>
  <c r="H39" i="10"/>
  <c r="G39" i="10"/>
  <c r="I15" i="10"/>
  <c r="H15" i="10"/>
  <c r="O15" i="10"/>
  <c r="K38" i="10" l="1"/>
  <c r="K34" i="10"/>
  <c r="K30" i="10"/>
  <c r="K26" i="10"/>
  <c r="P39" i="10"/>
  <c r="K15" i="10"/>
  <c r="K37" i="10"/>
  <c r="K33" i="10"/>
  <c r="K29" i="10"/>
  <c r="K25" i="10"/>
  <c r="K39" i="10" s="1"/>
  <c r="K36" i="10"/>
  <c r="K32" i="10"/>
  <c r="C25" i="32"/>
  <c r="D25" i="32"/>
  <c r="E25" i="32"/>
  <c r="B15" i="32"/>
  <c r="B16" i="32"/>
  <c r="B17" i="32"/>
  <c r="B14" i="32"/>
  <c r="B41" i="32"/>
  <c r="B42" i="32"/>
  <c r="B43" i="32"/>
  <c r="B44" i="32"/>
  <c r="L44" i="32" s="1"/>
  <c r="B45" i="32"/>
  <c r="B40" i="32"/>
  <c r="B35" i="32"/>
  <c r="B36" i="32"/>
  <c r="B37" i="32"/>
  <c r="B38" i="32"/>
  <c r="B34" i="32"/>
  <c r="B28" i="32"/>
  <c r="B29" i="32"/>
  <c r="N29" i="32" s="1"/>
  <c r="B30" i="32"/>
  <c r="B31" i="32"/>
  <c r="M31" i="32" s="1"/>
  <c r="B32" i="32"/>
  <c r="B27" i="32"/>
  <c r="B21" i="32"/>
  <c r="B22" i="32"/>
  <c r="B23" i="32"/>
  <c r="B24" i="32"/>
  <c r="P24" i="32" s="1"/>
  <c r="B25" i="32"/>
  <c r="B20" i="32"/>
  <c r="B19" i="32"/>
  <c r="B12" i="32"/>
  <c r="B11" i="32"/>
  <c r="N11" i="32" s="1"/>
  <c r="B9" i="32"/>
  <c r="P9" i="32" s="1"/>
  <c r="H9" i="32"/>
  <c r="H11" i="32"/>
  <c r="H12" i="32"/>
  <c r="H14" i="32"/>
  <c r="H15" i="32"/>
  <c r="H16" i="32"/>
  <c r="H17" i="32"/>
  <c r="H19" i="32"/>
  <c r="H20" i="32"/>
  <c r="H21" i="32"/>
  <c r="H22" i="32"/>
  <c r="H23" i="32"/>
  <c r="H24" i="32"/>
  <c r="H27" i="32"/>
  <c r="H28" i="32"/>
  <c r="H29" i="32"/>
  <c r="H30" i="32"/>
  <c r="H31" i="32"/>
  <c r="H34" i="32"/>
  <c r="H35" i="32"/>
  <c r="H36" i="32"/>
  <c r="H37" i="32"/>
  <c r="I9" i="32"/>
  <c r="J9" i="32"/>
  <c r="K9" i="32"/>
  <c r="O9" i="32"/>
  <c r="I11" i="32"/>
  <c r="J11" i="32"/>
  <c r="K11" i="32"/>
  <c r="M11" i="32"/>
  <c r="M12" i="32"/>
  <c r="I12" i="32"/>
  <c r="J12" i="32"/>
  <c r="K12" i="32"/>
  <c r="L12" i="32"/>
  <c r="O12" i="32"/>
  <c r="P12" i="32"/>
  <c r="I14" i="32"/>
  <c r="J14" i="32"/>
  <c r="K14" i="32"/>
  <c r="L14" i="32"/>
  <c r="M14" i="32"/>
  <c r="N14" i="32"/>
  <c r="O14" i="32"/>
  <c r="P14" i="32"/>
  <c r="I15" i="32"/>
  <c r="J15" i="32"/>
  <c r="K15" i="32"/>
  <c r="L15" i="32"/>
  <c r="M15" i="32"/>
  <c r="N15" i="32"/>
  <c r="O15" i="32"/>
  <c r="P15" i="32"/>
  <c r="I16" i="32"/>
  <c r="J16" i="32"/>
  <c r="K16" i="32"/>
  <c r="L16" i="32"/>
  <c r="M16" i="32"/>
  <c r="N16" i="32"/>
  <c r="O16" i="32"/>
  <c r="P16" i="32"/>
  <c r="I17" i="32"/>
  <c r="J17" i="32"/>
  <c r="K17" i="32"/>
  <c r="L17" i="32"/>
  <c r="M17" i="32"/>
  <c r="N17" i="32"/>
  <c r="O17" i="32"/>
  <c r="P17" i="32"/>
  <c r="L19" i="32"/>
  <c r="I19" i="32"/>
  <c r="J19" i="32"/>
  <c r="K19" i="32"/>
  <c r="M19" i="32"/>
  <c r="N19" i="32"/>
  <c r="O19" i="32"/>
  <c r="M20" i="32"/>
  <c r="I20" i="32"/>
  <c r="J20" i="32"/>
  <c r="K20" i="32"/>
  <c r="L20" i="32"/>
  <c r="O20" i="32"/>
  <c r="P20" i="32"/>
  <c r="L21" i="32"/>
  <c r="I21" i="32"/>
  <c r="J21" i="32"/>
  <c r="K21" i="32"/>
  <c r="M21" i="32"/>
  <c r="N21" i="32"/>
  <c r="O21" i="32"/>
  <c r="M22" i="32"/>
  <c r="I22" i="32"/>
  <c r="J22" i="32"/>
  <c r="K22" i="32"/>
  <c r="L22" i="32"/>
  <c r="O22" i="32"/>
  <c r="P22" i="32"/>
  <c r="L23" i="32"/>
  <c r="I23" i="32"/>
  <c r="J23" i="32"/>
  <c r="K23" i="32"/>
  <c r="M23" i="32"/>
  <c r="N23" i="32"/>
  <c r="O23" i="32"/>
  <c r="I24" i="32"/>
  <c r="J24" i="32"/>
  <c r="K24" i="32"/>
  <c r="O24" i="32"/>
  <c r="I27" i="32"/>
  <c r="J27" i="32"/>
  <c r="K27" i="32"/>
  <c r="L27" i="32"/>
  <c r="M27" i="32"/>
  <c r="N27" i="32"/>
  <c r="O27" i="32"/>
  <c r="P27" i="32"/>
  <c r="L28" i="32"/>
  <c r="I28" i="32"/>
  <c r="J28" i="32"/>
  <c r="K28" i="32"/>
  <c r="O28" i="32"/>
  <c r="I29" i="32"/>
  <c r="J29" i="32"/>
  <c r="K29" i="32"/>
  <c r="L29" i="32"/>
  <c r="M29" i="32"/>
  <c r="P29" i="32"/>
  <c r="L30" i="32"/>
  <c r="I30" i="32"/>
  <c r="J30" i="32"/>
  <c r="K30" i="32"/>
  <c r="O30" i="32"/>
  <c r="I31" i="32"/>
  <c r="J31" i="32"/>
  <c r="K31" i="32"/>
  <c r="L31" i="32"/>
  <c r="N31" i="32"/>
  <c r="O31" i="32"/>
  <c r="P31" i="32"/>
  <c r="L34" i="32"/>
  <c r="I34" i="32"/>
  <c r="J34" i="32"/>
  <c r="K34" i="32"/>
  <c r="M34" i="32"/>
  <c r="N34" i="32"/>
  <c r="O34" i="32"/>
  <c r="M35" i="32"/>
  <c r="I35" i="32"/>
  <c r="J35" i="32"/>
  <c r="K35" i="32"/>
  <c r="L35" i="32"/>
  <c r="O35" i="32"/>
  <c r="P35" i="32"/>
  <c r="L36" i="32"/>
  <c r="I36" i="32"/>
  <c r="J36" i="32"/>
  <c r="K36" i="32"/>
  <c r="M36" i="32"/>
  <c r="N36" i="32"/>
  <c r="O36" i="32"/>
  <c r="M37" i="32"/>
  <c r="I37" i="32"/>
  <c r="J37" i="32"/>
  <c r="K37" i="32"/>
  <c r="L37" i="32"/>
  <c r="O37" i="32"/>
  <c r="P37" i="32"/>
  <c r="H40" i="32"/>
  <c r="I40" i="32"/>
  <c r="J40" i="32"/>
  <c r="K40" i="32"/>
  <c r="L40" i="32"/>
  <c r="M40" i="32"/>
  <c r="N40" i="32"/>
  <c r="O40" i="32"/>
  <c r="P40" i="32"/>
  <c r="L41" i="32"/>
  <c r="H41" i="32"/>
  <c r="I41" i="32"/>
  <c r="J41" i="32"/>
  <c r="K41" i="32"/>
  <c r="O41" i="32"/>
  <c r="H42" i="32"/>
  <c r="I42" i="32"/>
  <c r="J42" i="32"/>
  <c r="K42" i="32"/>
  <c r="L42" i="32"/>
  <c r="M42" i="32"/>
  <c r="N42" i="32"/>
  <c r="O42" i="32"/>
  <c r="P42" i="32"/>
  <c r="L43" i="32"/>
  <c r="H43" i="32"/>
  <c r="I43" i="32"/>
  <c r="J43" i="32"/>
  <c r="K43" i="32"/>
  <c r="O43" i="32"/>
  <c r="H44" i="32"/>
  <c r="I44" i="32"/>
  <c r="J44" i="32"/>
  <c r="K44" i="32"/>
  <c r="O44" i="32"/>
  <c r="J49" i="26"/>
  <c r="K49" i="26"/>
  <c r="L49" i="26"/>
  <c r="M49" i="26"/>
  <c r="N49" i="26"/>
  <c r="O49" i="26"/>
  <c r="I49" i="26"/>
  <c r="J48" i="26"/>
  <c r="K48" i="26"/>
  <c r="L48" i="26"/>
  <c r="M48" i="26"/>
  <c r="N48" i="26"/>
  <c r="O48" i="26"/>
  <c r="I48" i="26"/>
  <c r="N44" i="32" l="1"/>
  <c r="M44" i="32"/>
  <c r="P44" i="32"/>
  <c r="O29" i="32"/>
  <c r="L24" i="32"/>
  <c r="M24" i="32"/>
  <c r="O11" i="32"/>
  <c r="L11" i="32"/>
  <c r="L9" i="32"/>
  <c r="M9" i="32"/>
  <c r="N41" i="32"/>
  <c r="N30" i="32"/>
  <c r="M43" i="32"/>
  <c r="M41" i="32"/>
  <c r="N37" i="32"/>
  <c r="P36" i="32"/>
  <c r="N35" i="32"/>
  <c r="P34" i="32"/>
  <c r="M30" i="32"/>
  <c r="M28" i="32"/>
  <c r="N24" i="32"/>
  <c r="P23" i="32"/>
  <c r="N22" i="32"/>
  <c r="P21" i="32"/>
  <c r="N20" i="32"/>
  <c r="P19" i="32"/>
  <c r="N12" i="32"/>
  <c r="P11" i="32"/>
  <c r="N9" i="32"/>
  <c r="N43" i="32"/>
  <c r="N28" i="32"/>
  <c r="P43" i="32"/>
  <c r="P41" i="32"/>
  <c r="P30" i="32"/>
  <c r="P28" i="32"/>
  <c r="S73" i="23" l="1"/>
  <c r="S75" i="23"/>
  <c r="S76" i="23"/>
  <c r="S78" i="23"/>
  <c r="S79" i="23"/>
  <c r="S80" i="23"/>
  <c r="S81" i="23"/>
  <c r="S83" i="23"/>
  <c r="S84" i="23"/>
  <c r="S85" i="23"/>
  <c r="S86" i="23"/>
  <c r="S87" i="23"/>
  <c r="S88" i="23"/>
  <c r="S90" i="23"/>
  <c r="S91" i="23"/>
  <c r="S92" i="23"/>
  <c r="S93" i="23"/>
  <c r="S94" i="23"/>
  <c r="S96" i="23"/>
  <c r="S97" i="23"/>
  <c r="S98" i="23"/>
  <c r="S99" i="23"/>
  <c r="S101" i="23"/>
  <c r="S102" i="23"/>
  <c r="S103" i="23"/>
  <c r="S104" i="23"/>
  <c r="S105" i="23"/>
  <c r="S107" i="23"/>
  <c r="S108" i="23"/>
  <c r="S109" i="23"/>
  <c r="S110" i="23"/>
  <c r="S111" i="23"/>
  <c r="S112" i="23"/>
  <c r="S113" i="23"/>
  <c r="S114" i="23"/>
  <c r="S115" i="23"/>
  <c r="S116" i="23"/>
  <c r="S117" i="23"/>
  <c r="S118" i="23"/>
  <c r="S119" i="23"/>
  <c r="S120" i="23"/>
  <c r="S121" i="23"/>
  <c r="S122" i="23"/>
  <c r="S123" i="23"/>
  <c r="S124" i="23"/>
  <c r="S125" i="23"/>
  <c r="S126" i="23"/>
  <c r="S73" i="43"/>
  <c r="S75" i="43"/>
  <c r="S76" i="43"/>
  <c r="S78" i="43"/>
  <c r="S79" i="43"/>
  <c r="S80" i="43"/>
  <c r="S81" i="43"/>
  <c r="S83" i="43"/>
  <c r="S84" i="43"/>
  <c r="S85" i="43"/>
  <c r="S86" i="43"/>
  <c r="S87" i="43"/>
  <c r="S88" i="43"/>
  <c r="S90" i="43"/>
  <c r="S91" i="43"/>
  <c r="S92" i="43"/>
  <c r="S93" i="43"/>
  <c r="S94" i="43"/>
  <c r="S96" i="43"/>
  <c r="S97" i="43"/>
  <c r="S98" i="43"/>
  <c r="S99" i="43"/>
  <c r="S101" i="43"/>
  <c r="S102" i="43"/>
  <c r="S103" i="43"/>
  <c r="S104" i="43"/>
  <c r="S105" i="43"/>
  <c r="S107" i="43"/>
  <c r="S108" i="43"/>
  <c r="S109" i="43"/>
  <c r="S110" i="43"/>
  <c r="S111" i="43"/>
  <c r="S112" i="43"/>
  <c r="S113" i="43"/>
  <c r="S114" i="43"/>
  <c r="S115" i="43"/>
  <c r="S116" i="43"/>
  <c r="S117" i="43"/>
  <c r="S118" i="43"/>
  <c r="S119" i="43"/>
  <c r="S120" i="43"/>
  <c r="S121" i="43"/>
  <c r="S122" i="43"/>
  <c r="S123" i="43"/>
  <c r="S124" i="43"/>
  <c r="S125" i="43"/>
  <c r="S126" i="43"/>
  <c r="S73" i="42"/>
  <c r="S75" i="42"/>
  <c r="S76" i="42"/>
  <c r="S78" i="42"/>
  <c r="S79" i="42"/>
  <c r="S80" i="42"/>
  <c r="S81" i="42"/>
  <c r="S83" i="42"/>
  <c r="S84" i="42"/>
  <c r="S85" i="42"/>
  <c r="S86" i="42"/>
  <c r="S87" i="42"/>
  <c r="S88" i="42"/>
  <c r="S90" i="42"/>
  <c r="S91" i="42"/>
  <c r="S92" i="42"/>
  <c r="S93" i="42"/>
  <c r="S94" i="42"/>
  <c r="S96" i="42"/>
  <c r="S97" i="42"/>
  <c r="S98" i="42"/>
  <c r="S99" i="42"/>
  <c r="S101" i="42"/>
  <c r="S102" i="42"/>
  <c r="S103" i="42"/>
  <c r="S104" i="42"/>
  <c r="S105" i="42"/>
  <c r="S107" i="42"/>
  <c r="S108" i="42"/>
  <c r="S109" i="42"/>
  <c r="S110" i="42"/>
  <c r="S111" i="42"/>
  <c r="S112" i="42"/>
  <c r="S113" i="42"/>
  <c r="S114" i="42"/>
  <c r="S115" i="42"/>
  <c r="S116" i="42"/>
  <c r="S117" i="42"/>
  <c r="S118" i="42"/>
  <c r="S119" i="42"/>
  <c r="S120" i="42"/>
  <c r="S121" i="42"/>
  <c r="S122" i="42"/>
  <c r="S123" i="42"/>
  <c r="S124" i="42"/>
  <c r="S125" i="42"/>
  <c r="S126" i="42"/>
  <c r="S73" i="21"/>
  <c r="S75" i="21"/>
  <c r="S76" i="21"/>
  <c r="S78" i="21"/>
  <c r="S79" i="21"/>
  <c r="S80" i="21"/>
  <c r="S81" i="21"/>
  <c r="S83" i="21"/>
  <c r="S84" i="21"/>
  <c r="S85" i="21"/>
  <c r="S86" i="21"/>
  <c r="S87" i="21"/>
  <c r="S88" i="21"/>
  <c r="S90" i="21"/>
  <c r="S91" i="21"/>
  <c r="S92" i="21"/>
  <c r="S93" i="21"/>
  <c r="S94" i="21"/>
  <c r="S96" i="21"/>
  <c r="S97" i="21"/>
  <c r="S99" i="21"/>
  <c r="S101" i="21"/>
  <c r="S102" i="21"/>
  <c r="S103" i="21"/>
  <c r="S104" i="21"/>
  <c r="S105" i="21"/>
  <c r="S107" i="21"/>
  <c r="S108" i="21"/>
  <c r="S109" i="21"/>
  <c r="S110" i="21"/>
  <c r="S111" i="21"/>
  <c r="S112" i="21"/>
  <c r="S113" i="21"/>
  <c r="S114" i="21"/>
  <c r="S115" i="21"/>
  <c r="S116" i="21"/>
  <c r="S117" i="21"/>
  <c r="S118" i="21"/>
  <c r="S119" i="21"/>
  <c r="S120" i="21"/>
  <c r="S121" i="21"/>
  <c r="S122" i="21"/>
  <c r="S123" i="21"/>
  <c r="S124" i="21"/>
  <c r="S125" i="21"/>
  <c r="S126" i="21"/>
  <c r="S20" i="9"/>
  <c r="S21" i="9"/>
  <c r="S22" i="9"/>
  <c r="S23" i="9"/>
  <c r="S19" i="9"/>
  <c r="S9" i="9"/>
  <c r="R80" i="44" l="1"/>
  <c r="R79" i="44"/>
  <c r="R78" i="44"/>
  <c r="F9" i="45" l="1"/>
  <c r="F11" i="45"/>
  <c r="F12" i="45"/>
  <c r="K12" i="45"/>
  <c r="F14" i="45"/>
  <c r="K14" i="45"/>
  <c r="F15" i="45"/>
  <c r="K15" i="45"/>
  <c r="F16" i="45"/>
  <c r="K16" i="45"/>
  <c r="F17" i="45"/>
  <c r="K17" i="45"/>
  <c r="F18" i="45"/>
  <c r="K18" i="45"/>
  <c r="F19" i="45"/>
  <c r="K19" i="45"/>
  <c r="F20" i="45"/>
  <c r="K20" i="45"/>
  <c r="F22" i="45"/>
  <c r="K22" i="45"/>
  <c r="F23" i="45"/>
  <c r="K23" i="45"/>
  <c r="F24" i="45"/>
  <c r="K24" i="45"/>
  <c r="F25" i="45"/>
  <c r="K25" i="45"/>
  <c r="F26" i="45"/>
  <c r="K26" i="45"/>
  <c r="K27" i="45"/>
  <c r="F29" i="45"/>
  <c r="K29" i="45"/>
  <c r="F30" i="45"/>
  <c r="K30" i="45"/>
  <c r="F31" i="45"/>
  <c r="K31" i="45"/>
  <c r="F32" i="45"/>
  <c r="K32" i="45"/>
  <c r="F33" i="45"/>
  <c r="K33" i="45"/>
  <c r="F35" i="45"/>
  <c r="K35" i="45"/>
  <c r="F36" i="45"/>
  <c r="K36" i="45"/>
  <c r="F37" i="45"/>
  <c r="K37" i="45"/>
  <c r="F38" i="45"/>
  <c r="K38" i="45"/>
  <c r="F39" i="45"/>
  <c r="K39" i="45"/>
  <c r="F40" i="45"/>
  <c r="K40" i="45"/>
  <c r="F42" i="45"/>
  <c r="K42" i="45"/>
  <c r="F43" i="45"/>
  <c r="K43" i="45"/>
  <c r="F44" i="45"/>
  <c r="K44" i="45"/>
  <c r="F45" i="45"/>
  <c r="K45" i="45"/>
  <c r="F46" i="45"/>
  <c r="K46" i="45"/>
  <c r="F47" i="45"/>
  <c r="K47" i="45"/>
  <c r="F48" i="45"/>
  <c r="K48" i="45"/>
  <c r="F49" i="45"/>
  <c r="K49" i="45"/>
  <c r="F50" i="45"/>
  <c r="K50" i="45"/>
  <c r="F51" i="45"/>
  <c r="K51" i="45"/>
  <c r="F52" i="45"/>
  <c r="K52" i="45"/>
  <c r="F53" i="45"/>
  <c r="K53" i="45"/>
  <c r="F54" i="45"/>
  <c r="K54" i="45"/>
  <c r="F55" i="45"/>
  <c r="K55" i="45"/>
  <c r="F56" i="45"/>
  <c r="K56" i="45"/>
  <c r="F57" i="45"/>
  <c r="K57" i="45"/>
  <c r="F58" i="45"/>
  <c r="K58" i="45"/>
  <c r="F59" i="45"/>
  <c r="K59" i="45"/>
  <c r="F60" i="45"/>
  <c r="K60" i="45"/>
  <c r="F61" i="45"/>
  <c r="K61" i="45"/>
  <c r="F62" i="45"/>
  <c r="K62" i="45"/>
  <c r="F70" i="45"/>
  <c r="F72" i="45"/>
  <c r="F73" i="45"/>
  <c r="K123" i="45" l="1"/>
  <c r="K122" i="45"/>
  <c r="K121" i="45"/>
  <c r="K120" i="45"/>
  <c r="K119" i="45"/>
  <c r="K118" i="45"/>
  <c r="K117" i="45"/>
  <c r="K116" i="45"/>
  <c r="K115" i="45"/>
  <c r="K114" i="45"/>
  <c r="K113" i="45"/>
  <c r="K112" i="45"/>
  <c r="K111" i="45"/>
  <c r="K110" i="45"/>
  <c r="K109" i="45"/>
  <c r="K108" i="45"/>
  <c r="K107" i="45"/>
  <c r="K106" i="45"/>
  <c r="K105" i="45"/>
  <c r="K104" i="45"/>
  <c r="K103" i="45"/>
  <c r="K101" i="45"/>
  <c r="K100" i="45"/>
  <c r="K99" i="45"/>
  <c r="K98" i="45"/>
  <c r="K97" i="45"/>
  <c r="K96" i="45"/>
  <c r="K94" i="45"/>
  <c r="K93" i="45"/>
  <c r="K92" i="45"/>
  <c r="K91" i="45"/>
  <c r="K90" i="45"/>
  <c r="K88" i="45"/>
  <c r="K87" i="45"/>
  <c r="K86" i="45"/>
  <c r="K85" i="45"/>
  <c r="K84" i="45"/>
  <c r="K83" i="45"/>
  <c r="K81" i="45"/>
  <c r="K80" i="45"/>
  <c r="K79" i="45"/>
  <c r="K78" i="45"/>
  <c r="K77" i="45"/>
  <c r="K76" i="45"/>
  <c r="F123" i="45"/>
  <c r="F122" i="45"/>
  <c r="F121" i="45"/>
  <c r="F120" i="45"/>
  <c r="F119" i="45"/>
  <c r="F118" i="45"/>
  <c r="F117" i="45"/>
  <c r="F116" i="45"/>
  <c r="F115" i="45"/>
  <c r="F114" i="45"/>
  <c r="F113" i="45"/>
  <c r="F112" i="45"/>
  <c r="F111" i="45"/>
  <c r="F110" i="45"/>
  <c r="F109" i="45"/>
  <c r="F108" i="45"/>
  <c r="F107" i="45"/>
  <c r="F106" i="45"/>
  <c r="F105" i="45"/>
  <c r="F104" i="45"/>
  <c r="F103" i="45"/>
  <c r="F101" i="45"/>
  <c r="F100" i="45"/>
  <c r="F99" i="45"/>
  <c r="F98" i="45"/>
  <c r="F97" i="45"/>
  <c r="F96" i="45"/>
  <c r="F94" i="45"/>
  <c r="F93" i="45"/>
  <c r="F92" i="45"/>
  <c r="F91" i="45"/>
  <c r="F90" i="45"/>
  <c r="F88" i="45"/>
  <c r="F87" i="45"/>
  <c r="F86" i="45"/>
  <c r="F85" i="45"/>
  <c r="F84" i="45"/>
  <c r="F83" i="45"/>
  <c r="F81" i="45"/>
  <c r="F80" i="45"/>
  <c r="F79" i="45"/>
  <c r="F78" i="45"/>
  <c r="F77" i="45"/>
  <c r="F76" i="45"/>
  <c r="F75" i="45"/>
  <c r="R78" i="42"/>
  <c r="R79" i="42"/>
  <c r="R80" i="42"/>
  <c r="R81" i="42"/>
  <c r="AF16" i="35"/>
  <c r="AF11" i="35"/>
  <c r="AF12" i="35"/>
  <c r="AF13" i="35"/>
  <c r="AN19" i="35"/>
  <c r="AN20" i="35"/>
  <c r="AN21" i="35"/>
  <c r="AF15" i="35"/>
  <c r="AF17" i="35"/>
  <c r="Z70" i="36"/>
  <c r="Z71" i="36"/>
  <c r="A70" i="36"/>
  <c r="Z10" i="36"/>
  <c r="Z11" i="36"/>
  <c r="Z14" i="36"/>
  <c r="Z15" i="36"/>
  <c r="A15" i="36"/>
  <c r="A11" i="36"/>
  <c r="AH37" i="56"/>
  <c r="N37" i="56" s="1"/>
  <c r="AF42" i="56"/>
  <c r="AG45" i="56"/>
  <c r="AF50" i="56"/>
  <c r="AH45" i="56"/>
  <c r="AH46" i="56"/>
  <c r="AF37" i="56"/>
  <c r="AF38" i="56"/>
  <c r="AH49" i="56"/>
  <c r="AH50" i="56"/>
  <c r="AH41" i="56"/>
  <c r="AH42" i="56"/>
  <c r="AJ130" i="56"/>
  <c r="AD130" i="56"/>
  <c r="AK130" i="56" s="1"/>
  <c r="AC131" i="56"/>
  <c r="AC130" i="56"/>
  <c r="J23" i="52"/>
  <c r="J27" i="52"/>
  <c r="J31" i="52"/>
  <c r="J35" i="52"/>
  <c r="J42" i="52"/>
  <c r="J71" i="52"/>
  <c r="J107" i="52"/>
  <c r="J110" i="52"/>
  <c r="E23" i="52"/>
  <c r="E27" i="52"/>
  <c r="E31" i="52"/>
  <c r="E35" i="52"/>
  <c r="E42" i="52"/>
  <c r="E71" i="52"/>
  <c r="E107" i="52"/>
  <c r="E110" i="52"/>
  <c r="J21" i="52"/>
  <c r="E21" i="52"/>
  <c r="J15" i="52"/>
  <c r="E15" i="52"/>
  <c r="J8" i="52"/>
  <c r="F8" i="52"/>
  <c r="E8" i="52"/>
  <c r="D8" i="52"/>
  <c r="C8" i="52"/>
  <c r="M54" i="31"/>
  <c r="L54" i="31"/>
  <c r="K54" i="31"/>
  <c r="J54" i="31"/>
  <c r="I54" i="31"/>
  <c r="H54" i="31"/>
  <c r="G54" i="31"/>
  <c r="F54" i="31"/>
  <c r="E54" i="31"/>
  <c r="D54" i="31"/>
  <c r="C54" i="31"/>
  <c r="B54" i="31"/>
  <c r="B55" i="30"/>
  <c r="C55" i="30"/>
  <c r="D55" i="30"/>
  <c r="E55" i="30"/>
  <c r="F55" i="30"/>
  <c r="G55" i="30"/>
  <c r="H55" i="30"/>
  <c r="I55" i="30"/>
  <c r="J55" i="30"/>
  <c r="K55" i="30"/>
  <c r="B56" i="30"/>
  <c r="C56" i="30"/>
  <c r="D56" i="30"/>
  <c r="E56" i="30"/>
  <c r="F56" i="30"/>
  <c r="G56" i="30"/>
  <c r="H56" i="30"/>
  <c r="I56" i="30"/>
  <c r="J56" i="30"/>
  <c r="K56" i="30"/>
  <c r="M55" i="29"/>
  <c r="L55" i="29"/>
  <c r="K55" i="29"/>
  <c r="J55" i="29"/>
  <c r="I55" i="29"/>
  <c r="H55" i="29"/>
  <c r="G55" i="29"/>
  <c r="F55" i="29"/>
  <c r="E55" i="29"/>
  <c r="D55" i="29"/>
  <c r="C55" i="29"/>
  <c r="B55" i="29"/>
  <c r="M54" i="29"/>
  <c r="L54" i="29"/>
  <c r="K54" i="29"/>
  <c r="J54" i="29"/>
  <c r="I54" i="29"/>
  <c r="H54" i="29"/>
  <c r="G54" i="29"/>
  <c r="F54" i="29"/>
  <c r="E54" i="29"/>
  <c r="D54" i="29"/>
  <c r="C54" i="29"/>
  <c r="B54" i="29"/>
  <c r="O54" i="26"/>
  <c r="N54" i="26"/>
  <c r="M54" i="26"/>
  <c r="L54" i="26"/>
  <c r="K54" i="26"/>
  <c r="J54" i="26"/>
  <c r="I54" i="26"/>
  <c r="H54" i="26"/>
  <c r="G54" i="26"/>
  <c r="F54" i="26"/>
  <c r="E54" i="26"/>
  <c r="D54" i="26"/>
  <c r="C54" i="26"/>
  <c r="B54" i="26"/>
  <c r="O53" i="26"/>
  <c r="N53" i="26"/>
  <c r="M53" i="26"/>
  <c r="L53" i="26"/>
  <c r="K53" i="26"/>
  <c r="J53" i="26"/>
  <c r="I53" i="26"/>
  <c r="H53" i="26"/>
  <c r="G53" i="26"/>
  <c r="F53" i="26"/>
  <c r="E53" i="26"/>
  <c r="D53" i="26"/>
  <c r="C53" i="26"/>
  <c r="B53" i="26"/>
  <c r="J75" i="27"/>
  <c r="I75" i="27"/>
  <c r="J74" i="27"/>
  <c r="I74" i="27"/>
  <c r="J73" i="27"/>
  <c r="I73" i="27"/>
  <c r="J72" i="27"/>
  <c r="I72" i="27"/>
  <c r="J71" i="27"/>
  <c r="I71" i="27"/>
  <c r="J69" i="27"/>
  <c r="I69" i="27"/>
  <c r="J68" i="27"/>
  <c r="I68" i="27"/>
  <c r="J67" i="27"/>
  <c r="I67" i="27"/>
  <c r="J66" i="27"/>
  <c r="I66" i="27"/>
  <c r="J64" i="27"/>
  <c r="I64" i="27"/>
  <c r="J63" i="27"/>
  <c r="I63" i="27"/>
  <c r="J62" i="27"/>
  <c r="I62" i="27"/>
  <c r="J61" i="27"/>
  <c r="I61" i="27"/>
  <c r="J60" i="27"/>
  <c r="I60" i="27"/>
  <c r="J58" i="27"/>
  <c r="I58" i="27"/>
  <c r="J57" i="27"/>
  <c r="I57" i="27"/>
  <c r="J56" i="27"/>
  <c r="I56" i="27"/>
  <c r="J55" i="27"/>
  <c r="I55" i="27"/>
  <c r="J54" i="27"/>
  <c r="I54" i="27"/>
  <c r="J53" i="27"/>
  <c r="I53" i="27"/>
  <c r="J51" i="27"/>
  <c r="I51" i="27"/>
  <c r="J50" i="27"/>
  <c r="I50" i="27"/>
  <c r="K48" i="27"/>
  <c r="J48" i="27"/>
  <c r="I48" i="27"/>
  <c r="F75" i="27"/>
  <c r="E75" i="27"/>
  <c r="D75" i="27"/>
  <c r="F74" i="27"/>
  <c r="E74" i="27"/>
  <c r="D74" i="27"/>
  <c r="F73" i="27"/>
  <c r="E73" i="27"/>
  <c r="D73" i="27"/>
  <c r="F72" i="27"/>
  <c r="E72" i="27"/>
  <c r="D72" i="27"/>
  <c r="F71" i="27"/>
  <c r="E71" i="27"/>
  <c r="D71" i="27"/>
  <c r="F69" i="27"/>
  <c r="E69" i="27"/>
  <c r="D69" i="27"/>
  <c r="F68" i="27"/>
  <c r="E68" i="27"/>
  <c r="D68" i="27"/>
  <c r="F67" i="27"/>
  <c r="E67" i="27"/>
  <c r="D67" i="27"/>
  <c r="F66" i="27"/>
  <c r="E66" i="27"/>
  <c r="D66" i="27"/>
  <c r="F64" i="27"/>
  <c r="E64" i="27"/>
  <c r="D64" i="27"/>
  <c r="F63" i="27"/>
  <c r="E63" i="27"/>
  <c r="D63" i="27"/>
  <c r="F62" i="27"/>
  <c r="E62" i="27"/>
  <c r="D62" i="27"/>
  <c r="F61" i="27"/>
  <c r="E61" i="27"/>
  <c r="D61" i="27"/>
  <c r="F60" i="27"/>
  <c r="E60" i="27"/>
  <c r="D60" i="27"/>
  <c r="F58" i="27"/>
  <c r="E58" i="27"/>
  <c r="D58" i="27"/>
  <c r="F57" i="27"/>
  <c r="E57" i="27"/>
  <c r="D57" i="27"/>
  <c r="F56" i="27"/>
  <c r="E56" i="27"/>
  <c r="D56" i="27"/>
  <c r="F55" i="27"/>
  <c r="E55" i="27"/>
  <c r="D55" i="27"/>
  <c r="F54" i="27"/>
  <c r="E54" i="27"/>
  <c r="D54" i="27"/>
  <c r="F53" i="27"/>
  <c r="E53" i="27"/>
  <c r="D53" i="27"/>
  <c r="F48" i="27"/>
  <c r="E48" i="27"/>
  <c r="D48" i="27"/>
  <c r="E51" i="27"/>
  <c r="D51" i="27"/>
  <c r="E50" i="27"/>
  <c r="D50" i="27"/>
  <c r="R81" i="21"/>
  <c r="R80" i="21"/>
  <c r="R81" i="43"/>
  <c r="R80" i="43"/>
  <c r="R81" i="23"/>
  <c r="R80" i="23"/>
  <c r="O38" i="56" l="1"/>
  <c r="AI45" i="56"/>
  <c r="O37" i="56"/>
  <c r="AF45" i="56"/>
  <c r="AJ45" i="56" s="1"/>
  <c r="AG46" i="56"/>
  <c r="AI46" i="56" s="1"/>
  <c r="AF46" i="56"/>
  <c r="AJ46" i="56" s="1"/>
  <c r="AG37" i="56"/>
  <c r="AI37" i="56" s="1"/>
  <c r="AG38" i="56"/>
  <c r="AI38" i="56" s="1"/>
  <c r="AH38" i="56"/>
  <c r="AJ37" i="56"/>
  <c r="R16" i="37"/>
  <c r="R17" i="39"/>
  <c r="AE130" i="56"/>
  <c r="AM130" i="56"/>
  <c r="AN130" i="56"/>
  <c r="AL130" i="56"/>
  <c r="AG130" i="56"/>
  <c r="R16" i="39"/>
  <c r="AD131" i="56"/>
  <c r="AG131" i="56" s="1"/>
  <c r="AF130" i="56"/>
  <c r="N41" i="56"/>
  <c r="O41" i="56"/>
  <c r="N42" i="56"/>
  <c r="AJ42" i="56"/>
  <c r="O42" i="56"/>
  <c r="AJ50" i="56"/>
  <c r="AF49" i="56"/>
  <c r="AJ49" i="56" s="1"/>
  <c r="AF41" i="56"/>
  <c r="AJ41" i="56" s="1"/>
  <c r="AG50" i="56"/>
  <c r="AI50" i="56" s="1"/>
  <c r="AG49" i="56"/>
  <c r="AI49" i="56" s="1"/>
  <c r="AG42" i="56"/>
  <c r="AI42" i="56" s="1"/>
  <c r="AG41" i="56"/>
  <c r="AI41" i="56" s="1"/>
  <c r="E115" i="52"/>
  <c r="J115" i="52"/>
  <c r="E35" i="7"/>
  <c r="B6" i="56" s="1"/>
  <c r="AJ38" i="56" l="1"/>
  <c r="N38" i="56"/>
  <c r="AH130" i="56"/>
  <c r="O135" i="56"/>
  <c r="O134" i="56"/>
  <c r="AI130" i="56"/>
  <c r="AK131" i="56"/>
  <c r="AE131" i="56"/>
  <c r="AI131" i="56" s="1"/>
  <c r="N134" i="56"/>
  <c r="AP130" i="56"/>
  <c r="AO130" i="56"/>
  <c r="AF131" i="56"/>
  <c r="AH131" i="56" s="1"/>
  <c r="AN49" i="35"/>
  <c r="AN48" i="35"/>
  <c r="AN47" i="35"/>
  <c r="AN46" i="35"/>
  <c r="AN45" i="35"/>
  <c r="AN44" i="35"/>
  <c r="AN42" i="35"/>
  <c r="AN41" i="35"/>
  <c r="AN40" i="35"/>
  <c r="AN39" i="35"/>
  <c r="AN38" i="35"/>
  <c r="AN36" i="35"/>
  <c r="AN35" i="35"/>
  <c r="AN34" i="35"/>
  <c r="AN33" i="35"/>
  <c r="AN32" i="35"/>
  <c r="AN31" i="35"/>
  <c r="AN29" i="35"/>
  <c r="AN28" i="35"/>
  <c r="AN27" i="35"/>
  <c r="AN26" i="35"/>
  <c r="AN25" i="35"/>
  <c r="AN24" i="35"/>
  <c r="AN23" i="35"/>
  <c r="AN18" i="35"/>
  <c r="AN16" i="35"/>
  <c r="AN15" i="35"/>
  <c r="AN14" i="35"/>
  <c r="A3" i="36"/>
  <c r="A4" i="36"/>
  <c r="A5" i="36"/>
  <c r="A6" i="36"/>
  <c r="A7" i="36"/>
  <c r="A8" i="36"/>
  <c r="A9" i="36"/>
  <c r="A10" i="36"/>
  <c r="A12" i="36"/>
  <c r="A13" i="36"/>
  <c r="A14"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2" i="36"/>
  <c r="Z52" i="36"/>
  <c r="Z53" i="36"/>
  <c r="Z54" i="36"/>
  <c r="Z55" i="36"/>
  <c r="Z56" i="36"/>
  <c r="Z57" i="36"/>
  <c r="Z58" i="36"/>
  <c r="Z59" i="36"/>
  <c r="Z60" i="36"/>
  <c r="Z61" i="36"/>
  <c r="Z62" i="36"/>
  <c r="Z63" i="36"/>
  <c r="Z29" i="36"/>
  <c r="Z3" i="36"/>
  <c r="Z4" i="36"/>
  <c r="Z5" i="36"/>
  <c r="Z6" i="36"/>
  <c r="Z2" i="36"/>
  <c r="R105" i="42" l="1"/>
  <c r="R104" i="42"/>
  <c r="R103" i="42"/>
  <c r="R102" i="42"/>
  <c r="R101" i="42"/>
  <c r="R99" i="42"/>
  <c r="R98" i="42"/>
  <c r="R97" i="42"/>
  <c r="R96" i="42"/>
  <c r="R94" i="42"/>
  <c r="R93" i="42"/>
  <c r="R92" i="42"/>
  <c r="R91" i="42"/>
  <c r="R90" i="42"/>
  <c r="R88" i="42"/>
  <c r="R87" i="42"/>
  <c r="R86" i="42"/>
  <c r="R85" i="42"/>
  <c r="R84" i="42"/>
  <c r="R83" i="42"/>
  <c r="R76" i="42"/>
  <c r="R75" i="42"/>
  <c r="R73" i="42"/>
  <c r="R108" i="42"/>
  <c r="R109" i="42"/>
  <c r="R110" i="42"/>
  <c r="R111" i="42"/>
  <c r="R112" i="42"/>
  <c r="R113" i="42"/>
  <c r="R114" i="42"/>
  <c r="R115" i="42"/>
  <c r="R116" i="42"/>
  <c r="R117" i="42"/>
  <c r="R118" i="42"/>
  <c r="R119" i="42"/>
  <c r="R120" i="42"/>
  <c r="R121" i="42"/>
  <c r="R122" i="42"/>
  <c r="R123" i="42"/>
  <c r="R124" i="42"/>
  <c r="R125" i="42"/>
  <c r="R126" i="42"/>
  <c r="R107" i="42"/>
  <c r="E34" i="7" l="1"/>
  <c r="A66" i="45" s="1"/>
  <c r="K110" i="52"/>
  <c r="I110" i="52"/>
  <c r="H110" i="52"/>
  <c r="G110" i="52"/>
  <c r="F110" i="52"/>
  <c r="D110" i="52"/>
  <c r="C110" i="52"/>
  <c r="B110" i="52"/>
  <c r="K107" i="52"/>
  <c r="I107" i="52"/>
  <c r="H107" i="52"/>
  <c r="G107" i="52"/>
  <c r="F107" i="52"/>
  <c r="D107" i="52"/>
  <c r="C107" i="52"/>
  <c r="B107" i="52"/>
  <c r="K71" i="52"/>
  <c r="I71" i="52"/>
  <c r="H71" i="52"/>
  <c r="G71" i="52"/>
  <c r="F71" i="52"/>
  <c r="D71" i="52"/>
  <c r="C71" i="52"/>
  <c r="B71" i="52"/>
  <c r="K42" i="52"/>
  <c r="I42" i="52"/>
  <c r="H42" i="52"/>
  <c r="G42" i="52"/>
  <c r="F42" i="52"/>
  <c r="D42" i="52"/>
  <c r="C42" i="52"/>
  <c r="B42" i="52"/>
  <c r="K35" i="52"/>
  <c r="I35" i="52"/>
  <c r="H35" i="52"/>
  <c r="G35" i="52"/>
  <c r="F35" i="52"/>
  <c r="D35" i="52"/>
  <c r="C35" i="52"/>
  <c r="K31" i="52"/>
  <c r="I31" i="52"/>
  <c r="H31" i="52"/>
  <c r="G31" i="52"/>
  <c r="F31" i="52"/>
  <c r="D31" i="52"/>
  <c r="C31" i="52"/>
  <c r="B31" i="52"/>
  <c r="K27" i="52"/>
  <c r="I27" i="52"/>
  <c r="H27" i="52"/>
  <c r="G27" i="52"/>
  <c r="F27" i="52"/>
  <c r="D27" i="52"/>
  <c r="C27" i="52"/>
  <c r="B27" i="52"/>
  <c r="K23" i="52"/>
  <c r="I23" i="52"/>
  <c r="H23" i="52"/>
  <c r="G23" i="52"/>
  <c r="F23" i="52"/>
  <c r="D23" i="52"/>
  <c r="C23" i="52"/>
  <c r="B23" i="52"/>
  <c r="C21" i="52"/>
  <c r="D21" i="52"/>
  <c r="F21" i="52"/>
  <c r="G21" i="52"/>
  <c r="H21" i="52"/>
  <c r="I21" i="52"/>
  <c r="K21" i="52"/>
  <c r="B21" i="52"/>
  <c r="K15" i="52"/>
  <c r="I15" i="52"/>
  <c r="H15" i="52"/>
  <c r="G15" i="52"/>
  <c r="F15" i="52"/>
  <c r="D15" i="52"/>
  <c r="C15" i="52"/>
  <c r="B15" i="52"/>
  <c r="K8" i="52"/>
  <c r="I8" i="52"/>
  <c r="I115" i="52" s="1"/>
  <c r="H8" i="52"/>
  <c r="G8" i="52"/>
  <c r="G115" i="52" s="1"/>
  <c r="B8" i="52"/>
  <c r="O39" i="10"/>
  <c r="O38" i="10"/>
  <c r="O37" i="10"/>
  <c r="O36" i="10"/>
  <c r="O35" i="10"/>
  <c r="O34" i="10"/>
  <c r="O33" i="10"/>
  <c r="O32" i="10"/>
  <c r="O31" i="10"/>
  <c r="O30" i="10"/>
  <c r="O29" i="10"/>
  <c r="O28" i="10"/>
  <c r="O27" i="10"/>
  <c r="O26" i="10"/>
  <c r="O25" i="10"/>
  <c r="O24" i="10"/>
  <c r="I39" i="10"/>
  <c r="G15" i="10"/>
  <c r="J38" i="10"/>
  <c r="J37" i="10"/>
  <c r="J36" i="10"/>
  <c r="J35" i="10"/>
  <c r="J34" i="10"/>
  <c r="J33" i="10"/>
  <c r="J32" i="10"/>
  <c r="J31" i="10"/>
  <c r="J30" i="10"/>
  <c r="J29" i="10"/>
  <c r="J28" i="10"/>
  <c r="J27" i="10"/>
  <c r="J26" i="10"/>
  <c r="J25" i="10"/>
  <c r="J24" i="10"/>
  <c r="O14" i="10"/>
  <c r="O13" i="10"/>
  <c r="O12" i="10"/>
  <c r="O11" i="10"/>
  <c r="O10" i="10"/>
  <c r="O9" i="10"/>
  <c r="J14" i="10"/>
  <c r="J13" i="10"/>
  <c r="J12" i="10"/>
  <c r="J11" i="10"/>
  <c r="J10" i="10"/>
  <c r="J9" i="10"/>
  <c r="J8" i="10"/>
  <c r="M73" i="31"/>
  <c r="L73" i="31"/>
  <c r="K73" i="31"/>
  <c r="J73" i="31"/>
  <c r="G73" i="31"/>
  <c r="F73" i="31"/>
  <c r="E73" i="31"/>
  <c r="D73" i="31"/>
  <c r="M72" i="31"/>
  <c r="L72" i="31"/>
  <c r="K72" i="31"/>
  <c r="J72" i="31"/>
  <c r="I72" i="31"/>
  <c r="H72" i="31"/>
  <c r="G72" i="31"/>
  <c r="F72" i="31"/>
  <c r="E72" i="31"/>
  <c r="D72" i="31"/>
  <c r="C72" i="31"/>
  <c r="B72" i="31"/>
  <c r="M71" i="31"/>
  <c r="L71" i="31"/>
  <c r="K71" i="31"/>
  <c r="J71" i="31"/>
  <c r="I71" i="31"/>
  <c r="H71" i="31"/>
  <c r="G71" i="31"/>
  <c r="F71" i="31"/>
  <c r="E71" i="31"/>
  <c r="D71" i="31"/>
  <c r="C71" i="31"/>
  <c r="B71" i="31"/>
  <c r="M70" i="31"/>
  <c r="L70" i="31"/>
  <c r="K70" i="31"/>
  <c r="J70" i="31"/>
  <c r="I70" i="31"/>
  <c r="G70" i="31"/>
  <c r="F70" i="31"/>
  <c r="E70" i="31"/>
  <c r="D70" i="31"/>
  <c r="C70" i="31"/>
  <c r="H70" i="31"/>
  <c r="B70" i="31"/>
  <c r="M68" i="31"/>
  <c r="L68" i="31"/>
  <c r="K68" i="31"/>
  <c r="J68" i="31"/>
  <c r="I68" i="31"/>
  <c r="H68" i="31"/>
  <c r="G68" i="31"/>
  <c r="F68" i="31"/>
  <c r="E68" i="31"/>
  <c r="D68" i="31"/>
  <c r="C68" i="31"/>
  <c r="B68" i="31"/>
  <c r="M67" i="31"/>
  <c r="L67" i="31"/>
  <c r="K67" i="31"/>
  <c r="J67" i="31"/>
  <c r="I67" i="31"/>
  <c r="H67" i="31"/>
  <c r="G67" i="31"/>
  <c r="F67" i="31"/>
  <c r="E67" i="31"/>
  <c r="D67" i="31"/>
  <c r="C67" i="31"/>
  <c r="B67" i="31"/>
  <c r="M66" i="31"/>
  <c r="L66" i="31"/>
  <c r="K66" i="31"/>
  <c r="J66" i="31"/>
  <c r="I66" i="31"/>
  <c r="H66" i="31"/>
  <c r="G66" i="31"/>
  <c r="F66" i="31"/>
  <c r="E66" i="31"/>
  <c r="D66" i="31"/>
  <c r="C66" i="31"/>
  <c r="B66" i="31"/>
  <c r="M65" i="31"/>
  <c r="L65" i="31"/>
  <c r="K65" i="31"/>
  <c r="J65" i="31"/>
  <c r="I65" i="31"/>
  <c r="H65" i="31"/>
  <c r="G65" i="31"/>
  <c r="F65" i="31"/>
  <c r="E65" i="31"/>
  <c r="D65" i="31"/>
  <c r="C65" i="31"/>
  <c r="B65" i="31"/>
  <c r="M64" i="31"/>
  <c r="L64" i="31"/>
  <c r="K64" i="31"/>
  <c r="J64" i="31"/>
  <c r="I64" i="31"/>
  <c r="G64" i="31"/>
  <c r="F64" i="31"/>
  <c r="E64" i="31"/>
  <c r="D64" i="31"/>
  <c r="C64" i="31"/>
  <c r="H64" i="31"/>
  <c r="B64" i="31"/>
  <c r="M62" i="31"/>
  <c r="L62" i="31"/>
  <c r="K62" i="31"/>
  <c r="J62" i="31"/>
  <c r="I62" i="31"/>
  <c r="H62" i="31"/>
  <c r="G62" i="31"/>
  <c r="F62" i="31"/>
  <c r="E62" i="31"/>
  <c r="D62" i="31"/>
  <c r="C62" i="31"/>
  <c r="B62" i="31"/>
  <c r="M61" i="31"/>
  <c r="L61" i="31"/>
  <c r="K61" i="31"/>
  <c r="J61" i="31"/>
  <c r="I61" i="31"/>
  <c r="H61" i="31"/>
  <c r="G61" i="31"/>
  <c r="F61" i="31"/>
  <c r="E61" i="31"/>
  <c r="D61" i="31"/>
  <c r="C61" i="31"/>
  <c r="B61" i="31"/>
  <c r="M60" i="31"/>
  <c r="L60" i="31"/>
  <c r="K60" i="31"/>
  <c r="J60" i="31"/>
  <c r="I60" i="31"/>
  <c r="H60" i="31"/>
  <c r="G60" i="31"/>
  <c r="F60" i="31"/>
  <c r="E60" i="31"/>
  <c r="D60" i="31"/>
  <c r="C60" i="31"/>
  <c r="B60" i="31"/>
  <c r="M59" i="31"/>
  <c r="L59" i="31"/>
  <c r="K59" i="31"/>
  <c r="J59" i="31"/>
  <c r="I59" i="31"/>
  <c r="H59" i="31"/>
  <c r="G59" i="31"/>
  <c r="F59" i="31"/>
  <c r="E59" i="31"/>
  <c r="D59" i="31"/>
  <c r="C59" i="31"/>
  <c r="B59" i="31"/>
  <c r="M58" i="31"/>
  <c r="L58" i="31"/>
  <c r="K58" i="31"/>
  <c r="J58" i="31"/>
  <c r="I58" i="31"/>
  <c r="H58" i="31"/>
  <c r="G58" i="31"/>
  <c r="F58" i="31"/>
  <c r="E58" i="31"/>
  <c r="D58" i="31"/>
  <c r="C58" i="31"/>
  <c r="B58" i="31"/>
  <c r="M57" i="31"/>
  <c r="L57" i="31"/>
  <c r="K57" i="31"/>
  <c r="J57" i="31"/>
  <c r="I57" i="31"/>
  <c r="H57" i="31"/>
  <c r="G57" i="31"/>
  <c r="F57" i="31"/>
  <c r="E57" i="31"/>
  <c r="D57" i="31"/>
  <c r="C57" i="31"/>
  <c r="B57" i="31"/>
  <c r="M55" i="31"/>
  <c r="L55" i="31"/>
  <c r="K55" i="31"/>
  <c r="J55" i="31"/>
  <c r="I55" i="31"/>
  <c r="H55" i="31"/>
  <c r="G55" i="31"/>
  <c r="F55" i="31"/>
  <c r="E55" i="31"/>
  <c r="D55" i="31"/>
  <c r="C55" i="31"/>
  <c r="B55" i="31"/>
  <c r="M53" i="31"/>
  <c r="L53" i="31"/>
  <c r="K53" i="31"/>
  <c r="J53" i="31"/>
  <c r="I53" i="31"/>
  <c r="H53" i="31"/>
  <c r="G53" i="31"/>
  <c r="F53" i="31"/>
  <c r="E53" i="31"/>
  <c r="D53" i="31"/>
  <c r="C53" i="31"/>
  <c r="B53" i="31"/>
  <c r="G52" i="31"/>
  <c r="F52" i="31"/>
  <c r="E52" i="31"/>
  <c r="D52" i="31"/>
  <c r="C52" i="31"/>
  <c r="M52" i="31"/>
  <c r="L52" i="31"/>
  <c r="K52" i="31"/>
  <c r="J52" i="31"/>
  <c r="I52" i="31"/>
  <c r="H52" i="31"/>
  <c r="B52" i="31"/>
  <c r="M50" i="31"/>
  <c r="L50" i="31"/>
  <c r="K50" i="31"/>
  <c r="J50" i="31"/>
  <c r="I50" i="31"/>
  <c r="H50" i="31"/>
  <c r="G50" i="31"/>
  <c r="F50" i="31"/>
  <c r="E50" i="31"/>
  <c r="D50" i="31"/>
  <c r="C50" i="31"/>
  <c r="B50" i="31"/>
  <c r="M49" i="31"/>
  <c r="L49" i="31"/>
  <c r="K49" i="31"/>
  <c r="J49" i="31"/>
  <c r="I49" i="31"/>
  <c r="H49" i="31"/>
  <c r="G49" i="31"/>
  <c r="F49" i="31"/>
  <c r="E49" i="31"/>
  <c r="D49" i="31"/>
  <c r="C49" i="31"/>
  <c r="B49" i="31"/>
  <c r="I47" i="31"/>
  <c r="J47" i="31"/>
  <c r="K47" i="31"/>
  <c r="L47" i="31"/>
  <c r="M47" i="31"/>
  <c r="C47" i="31"/>
  <c r="D47" i="31"/>
  <c r="E47" i="31"/>
  <c r="F47" i="31"/>
  <c r="G47" i="31"/>
  <c r="H47" i="31"/>
  <c r="B47" i="31"/>
  <c r="K75" i="30"/>
  <c r="J75" i="30"/>
  <c r="I75" i="30"/>
  <c r="H75" i="30"/>
  <c r="G75" i="30"/>
  <c r="F75" i="30"/>
  <c r="D75" i="30"/>
  <c r="C75" i="30"/>
  <c r="B75" i="30"/>
  <c r="K74" i="30"/>
  <c r="J74" i="30"/>
  <c r="I74" i="30"/>
  <c r="H74" i="30"/>
  <c r="G74" i="30"/>
  <c r="F74" i="30"/>
  <c r="E74" i="30"/>
  <c r="D74" i="30"/>
  <c r="C74" i="30"/>
  <c r="B74" i="30"/>
  <c r="K73" i="30"/>
  <c r="J73" i="30"/>
  <c r="I73" i="30"/>
  <c r="H73" i="30"/>
  <c r="G73" i="30"/>
  <c r="F73" i="30"/>
  <c r="D73" i="30"/>
  <c r="C73" i="30"/>
  <c r="B73" i="30"/>
  <c r="K72" i="30"/>
  <c r="I72" i="30"/>
  <c r="H72" i="30"/>
  <c r="G72" i="30"/>
  <c r="F72" i="30"/>
  <c r="D72" i="30"/>
  <c r="C72" i="30"/>
  <c r="B72" i="30"/>
  <c r="H71" i="30"/>
  <c r="I71" i="30"/>
  <c r="K71" i="30"/>
  <c r="F71" i="30"/>
  <c r="D71" i="30"/>
  <c r="C71" i="30"/>
  <c r="G71" i="30"/>
  <c r="B71" i="30"/>
  <c r="K69" i="30"/>
  <c r="J69" i="30"/>
  <c r="I69" i="30"/>
  <c r="H69" i="30"/>
  <c r="G69" i="30"/>
  <c r="F69" i="30"/>
  <c r="E69" i="30"/>
  <c r="D69" i="30"/>
  <c r="C69" i="30"/>
  <c r="B69" i="30"/>
  <c r="K68" i="30"/>
  <c r="J68" i="30"/>
  <c r="I68" i="30"/>
  <c r="H68" i="30"/>
  <c r="G68" i="30"/>
  <c r="F68" i="30"/>
  <c r="E68" i="30"/>
  <c r="D68" i="30"/>
  <c r="C68" i="30"/>
  <c r="B68" i="30"/>
  <c r="K67" i="30"/>
  <c r="J67" i="30"/>
  <c r="I67" i="30"/>
  <c r="H67" i="30"/>
  <c r="G67" i="30"/>
  <c r="F67" i="30"/>
  <c r="E67" i="30"/>
  <c r="D67" i="30"/>
  <c r="C67" i="30"/>
  <c r="B67" i="30"/>
  <c r="K66" i="30"/>
  <c r="J66" i="30"/>
  <c r="I66" i="30"/>
  <c r="H66" i="30"/>
  <c r="G66" i="30"/>
  <c r="F66" i="30"/>
  <c r="E66" i="30"/>
  <c r="D66" i="30"/>
  <c r="C66" i="30"/>
  <c r="B66" i="30"/>
  <c r="H65" i="30"/>
  <c r="I65" i="30"/>
  <c r="J65" i="30"/>
  <c r="K65" i="30"/>
  <c r="C65" i="30"/>
  <c r="D65" i="30"/>
  <c r="E65" i="30"/>
  <c r="F65" i="30"/>
  <c r="G65" i="30"/>
  <c r="B65" i="30"/>
  <c r="K63" i="30"/>
  <c r="J63" i="30"/>
  <c r="I63" i="30"/>
  <c r="H63" i="30"/>
  <c r="G63" i="30"/>
  <c r="F63" i="30"/>
  <c r="E63" i="30"/>
  <c r="D63" i="30"/>
  <c r="C63" i="30"/>
  <c r="B63" i="30"/>
  <c r="K62" i="30"/>
  <c r="J62" i="30"/>
  <c r="I62" i="30"/>
  <c r="H62" i="30"/>
  <c r="G62" i="30"/>
  <c r="F62" i="30"/>
  <c r="E62" i="30"/>
  <c r="D62" i="30"/>
  <c r="C62" i="30"/>
  <c r="B62" i="30"/>
  <c r="K61" i="30"/>
  <c r="J61" i="30"/>
  <c r="I61" i="30"/>
  <c r="H61" i="30"/>
  <c r="G61" i="30"/>
  <c r="F61" i="30"/>
  <c r="E61" i="30"/>
  <c r="D61" i="30"/>
  <c r="C61" i="30"/>
  <c r="B61" i="30"/>
  <c r="K60" i="30"/>
  <c r="J60" i="30"/>
  <c r="I60" i="30"/>
  <c r="H60" i="30"/>
  <c r="G60" i="30"/>
  <c r="F60" i="30"/>
  <c r="E60" i="30"/>
  <c r="D60" i="30"/>
  <c r="C60" i="30"/>
  <c r="B60" i="30"/>
  <c r="K59" i="30"/>
  <c r="J59" i="30"/>
  <c r="I59" i="30"/>
  <c r="H59" i="30"/>
  <c r="G59" i="30"/>
  <c r="F59" i="30"/>
  <c r="E59" i="30"/>
  <c r="D59" i="30"/>
  <c r="C59" i="30"/>
  <c r="B59" i="30"/>
  <c r="K58" i="30"/>
  <c r="J58" i="30"/>
  <c r="I58" i="30"/>
  <c r="H58" i="30"/>
  <c r="G58" i="30"/>
  <c r="F58" i="30"/>
  <c r="E58" i="30"/>
  <c r="D58" i="30"/>
  <c r="C58" i="30"/>
  <c r="B58" i="30"/>
  <c r="K54" i="30"/>
  <c r="J54" i="30"/>
  <c r="I54" i="30"/>
  <c r="H54" i="30"/>
  <c r="G54" i="30"/>
  <c r="F54" i="30"/>
  <c r="E54" i="30"/>
  <c r="D54" i="30"/>
  <c r="C54" i="30"/>
  <c r="B54" i="30"/>
  <c r="K53" i="30"/>
  <c r="J53" i="30"/>
  <c r="I53" i="30"/>
  <c r="H53" i="30"/>
  <c r="F53" i="30"/>
  <c r="E53" i="30"/>
  <c r="D53" i="30"/>
  <c r="C53" i="30"/>
  <c r="G53" i="30"/>
  <c r="B53" i="30"/>
  <c r="K51" i="30"/>
  <c r="J51" i="30"/>
  <c r="I51" i="30"/>
  <c r="H51" i="30"/>
  <c r="G51" i="30"/>
  <c r="F51" i="30"/>
  <c r="E51" i="30"/>
  <c r="D51" i="30"/>
  <c r="C51" i="30"/>
  <c r="B51" i="30"/>
  <c r="K50" i="30"/>
  <c r="J50" i="30"/>
  <c r="I50" i="30"/>
  <c r="H50" i="30"/>
  <c r="G50" i="30"/>
  <c r="F50" i="30"/>
  <c r="E50" i="30"/>
  <c r="D50" i="30"/>
  <c r="C50" i="30"/>
  <c r="B50" i="30"/>
  <c r="K48" i="30"/>
  <c r="J48" i="30"/>
  <c r="I48" i="30"/>
  <c r="H48" i="30"/>
  <c r="F48" i="30"/>
  <c r="E48" i="30"/>
  <c r="D48" i="30"/>
  <c r="C48" i="30"/>
  <c r="G48" i="30"/>
  <c r="B48" i="30"/>
  <c r="AJ119" i="56"/>
  <c r="AJ118" i="56"/>
  <c r="AJ117" i="56"/>
  <c r="AD119" i="56"/>
  <c r="AC119" i="56"/>
  <c r="AC118" i="56"/>
  <c r="AC117" i="56"/>
  <c r="AJ131" i="56"/>
  <c r="M73" i="29"/>
  <c r="L73" i="29"/>
  <c r="K73" i="29"/>
  <c r="J73" i="29"/>
  <c r="I73" i="29"/>
  <c r="M72" i="29"/>
  <c r="L72" i="29"/>
  <c r="K72" i="29"/>
  <c r="J72" i="29"/>
  <c r="I72" i="29"/>
  <c r="M71" i="29"/>
  <c r="L71" i="29"/>
  <c r="K71" i="29"/>
  <c r="J71" i="29"/>
  <c r="I71" i="29"/>
  <c r="M70" i="29"/>
  <c r="L70" i="29"/>
  <c r="K70" i="29"/>
  <c r="J70" i="29"/>
  <c r="I70" i="29"/>
  <c r="M69" i="29"/>
  <c r="L69" i="29"/>
  <c r="K69" i="29"/>
  <c r="J69" i="29"/>
  <c r="I69" i="29"/>
  <c r="H73" i="29"/>
  <c r="H72" i="29"/>
  <c r="H71" i="29"/>
  <c r="H70" i="29"/>
  <c r="H69" i="29"/>
  <c r="M67" i="29"/>
  <c r="L67" i="29"/>
  <c r="K67" i="29"/>
  <c r="J67" i="29"/>
  <c r="I67" i="29"/>
  <c r="M66" i="29"/>
  <c r="L66" i="29"/>
  <c r="K66" i="29"/>
  <c r="J66" i="29"/>
  <c r="I66" i="29"/>
  <c r="M65" i="29"/>
  <c r="L65" i="29"/>
  <c r="K65" i="29"/>
  <c r="J65" i="29"/>
  <c r="I65" i="29"/>
  <c r="M64" i="29"/>
  <c r="L64" i="29"/>
  <c r="K64" i="29"/>
  <c r="J64" i="29"/>
  <c r="I64" i="29"/>
  <c r="H67" i="29"/>
  <c r="H66" i="29"/>
  <c r="H65" i="29"/>
  <c r="H64" i="29"/>
  <c r="M62" i="29"/>
  <c r="L62" i="29"/>
  <c r="K62" i="29"/>
  <c r="J62" i="29"/>
  <c r="I62" i="29"/>
  <c r="H62" i="29"/>
  <c r="M61" i="29"/>
  <c r="L61" i="29"/>
  <c r="K61" i="29"/>
  <c r="J61" i="29"/>
  <c r="I61" i="29"/>
  <c r="H61" i="29"/>
  <c r="M60" i="29"/>
  <c r="L60" i="29"/>
  <c r="K60" i="29"/>
  <c r="J60" i="29"/>
  <c r="I60" i="29"/>
  <c r="H60" i="29"/>
  <c r="M59" i="29"/>
  <c r="L59" i="29"/>
  <c r="K59" i="29"/>
  <c r="J59" i="29"/>
  <c r="I59" i="29"/>
  <c r="H59" i="29"/>
  <c r="M58" i="29"/>
  <c r="L58" i="29"/>
  <c r="K58" i="29"/>
  <c r="J58" i="29"/>
  <c r="I58" i="29"/>
  <c r="H58" i="29"/>
  <c r="M57" i="29"/>
  <c r="L57" i="29"/>
  <c r="K57" i="29"/>
  <c r="J57" i="29"/>
  <c r="I57" i="29"/>
  <c r="H57" i="29"/>
  <c r="M53" i="29"/>
  <c r="L53" i="29"/>
  <c r="K53" i="29"/>
  <c r="J53" i="29"/>
  <c r="I53" i="29"/>
  <c r="M52" i="29"/>
  <c r="L52" i="29"/>
  <c r="K52" i="29"/>
  <c r="J52" i="29"/>
  <c r="I52" i="29"/>
  <c r="H53" i="29"/>
  <c r="H52" i="29"/>
  <c r="M50" i="29"/>
  <c r="L50" i="29"/>
  <c r="K50" i="29"/>
  <c r="J50" i="29"/>
  <c r="I50" i="29"/>
  <c r="H50" i="29"/>
  <c r="M49" i="29"/>
  <c r="L49" i="29"/>
  <c r="K49" i="29"/>
  <c r="J49" i="29"/>
  <c r="I49" i="29"/>
  <c r="H49" i="29"/>
  <c r="M47" i="29"/>
  <c r="L47" i="29"/>
  <c r="K47" i="29"/>
  <c r="J47" i="29"/>
  <c r="I47" i="29"/>
  <c r="H47" i="29"/>
  <c r="G73" i="29"/>
  <c r="F73" i="29"/>
  <c r="E73" i="29"/>
  <c r="D73" i="29"/>
  <c r="C73" i="29"/>
  <c r="G72" i="29"/>
  <c r="F72" i="29"/>
  <c r="E72" i="29"/>
  <c r="D72" i="29"/>
  <c r="C72" i="29"/>
  <c r="G71" i="29"/>
  <c r="F71" i="29"/>
  <c r="E71" i="29"/>
  <c r="D71" i="29"/>
  <c r="C71" i="29"/>
  <c r="G70" i="29"/>
  <c r="F70" i="29"/>
  <c r="E70" i="29"/>
  <c r="D70" i="29"/>
  <c r="C70" i="29"/>
  <c r="G69" i="29"/>
  <c r="F69" i="29"/>
  <c r="E69" i="29"/>
  <c r="D69" i="29"/>
  <c r="C69" i="29"/>
  <c r="G67" i="29"/>
  <c r="F67" i="29"/>
  <c r="E67" i="29"/>
  <c r="D67" i="29"/>
  <c r="C67" i="29"/>
  <c r="G66" i="29"/>
  <c r="F66" i="29"/>
  <c r="E66" i="29"/>
  <c r="D66" i="29"/>
  <c r="C66" i="29"/>
  <c r="G65" i="29"/>
  <c r="F65" i="29"/>
  <c r="E65" i="29"/>
  <c r="D65" i="29"/>
  <c r="C65" i="29"/>
  <c r="G64" i="29"/>
  <c r="F64" i="29"/>
  <c r="E64" i="29"/>
  <c r="D64" i="29"/>
  <c r="C64" i="29"/>
  <c r="G62" i="29"/>
  <c r="F62" i="29"/>
  <c r="E62" i="29"/>
  <c r="D62" i="29"/>
  <c r="C62" i="29"/>
  <c r="G61" i="29"/>
  <c r="F61" i="29"/>
  <c r="E61" i="29"/>
  <c r="D61" i="29"/>
  <c r="C61" i="29"/>
  <c r="G60" i="29"/>
  <c r="F60" i="29"/>
  <c r="E60" i="29"/>
  <c r="D60" i="29"/>
  <c r="C60" i="29"/>
  <c r="G59" i="29"/>
  <c r="F59" i="29"/>
  <c r="E59" i="29"/>
  <c r="D59" i="29"/>
  <c r="C59" i="29"/>
  <c r="G58" i="29"/>
  <c r="F58" i="29"/>
  <c r="E58" i="29"/>
  <c r="D58" i="29"/>
  <c r="C58" i="29"/>
  <c r="G57" i="29"/>
  <c r="F57" i="29"/>
  <c r="E57" i="29"/>
  <c r="D57" i="29"/>
  <c r="C57" i="29"/>
  <c r="G53" i="29"/>
  <c r="F53" i="29"/>
  <c r="E53" i="29"/>
  <c r="D53" i="29"/>
  <c r="C53" i="29"/>
  <c r="G52" i="29"/>
  <c r="F52" i="29"/>
  <c r="E52" i="29"/>
  <c r="D52" i="29"/>
  <c r="C52" i="29"/>
  <c r="B73" i="29"/>
  <c r="B72" i="29"/>
  <c r="B71" i="29"/>
  <c r="B70" i="29"/>
  <c r="B69" i="29"/>
  <c r="B67" i="29"/>
  <c r="B66" i="29"/>
  <c r="B65" i="29"/>
  <c r="B64" i="29"/>
  <c r="B62" i="29"/>
  <c r="B61" i="29"/>
  <c r="B60" i="29"/>
  <c r="B59" i="29"/>
  <c r="B58" i="29"/>
  <c r="B57" i="29"/>
  <c r="B53" i="29"/>
  <c r="B52" i="29"/>
  <c r="G50" i="29"/>
  <c r="F50" i="29"/>
  <c r="E50" i="29"/>
  <c r="D50" i="29"/>
  <c r="C50" i="29"/>
  <c r="B50" i="29"/>
  <c r="G49" i="29"/>
  <c r="F49" i="29"/>
  <c r="E49" i="29"/>
  <c r="D49" i="29"/>
  <c r="C49" i="29"/>
  <c r="B49" i="29"/>
  <c r="G47" i="29"/>
  <c r="F47" i="29"/>
  <c r="E47" i="29"/>
  <c r="D47" i="29"/>
  <c r="C47" i="29"/>
  <c r="B47" i="29"/>
  <c r="O71" i="26"/>
  <c r="N71" i="26"/>
  <c r="M71" i="26"/>
  <c r="L71" i="26"/>
  <c r="K71" i="26"/>
  <c r="J71" i="26"/>
  <c r="O70" i="26"/>
  <c r="N70" i="26"/>
  <c r="M70" i="26"/>
  <c r="L70" i="26"/>
  <c r="K70" i="26"/>
  <c r="J70" i="26"/>
  <c r="O69" i="26"/>
  <c r="N69" i="26"/>
  <c r="M69" i="26"/>
  <c r="L69" i="26"/>
  <c r="K69" i="26"/>
  <c r="J69" i="26"/>
  <c r="O68" i="26"/>
  <c r="N68" i="26"/>
  <c r="M68" i="26"/>
  <c r="L68" i="26"/>
  <c r="K68" i="26"/>
  <c r="J68" i="26"/>
  <c r="O67" i="26"/>
  <c r="N67" i="26"/>
  <c r="M67" i="26"/>
  <c r="L67" i="26"/>
  <c r="K67" i="26"/>
  <c r="J67" i="26"/>
  <c r="O65" i="26"/>
  <c r="N65" i="26"/>
  <c r="M65" i="26"/>
  <c r="L65" i="26"/>
  <c r="K65" i="26"/>
  <c r="J65" i="26"/>
  <c r="O64" i="26"/>
  <c r="N64" i="26"/>
  <c r="M64" i="26"/>
  <c r="L64" i="26"/>
  <c r="K64" i="26"/>
  <c r="J64" i="26"/>
  <c r="O63" i="26"/>
  <c r="N63" i="26"/>
  <c r="M63" i="26"/>
  <c r="L63" i="26"/>
  <c r="K63" i="26"/>
  <c r="J63" i="26"/>
  <c r="O62" i="26"/>
  <c r="N62" i="26"/>
  <c r="M62" i="26"/>
  <c r="L62" i="26"/>
  <c r="K62" i="26"/>
  <c r="J62" i="26"/>
  <c r="O60" i="26"/>
  <c r="N60" i="26"/>
  <c r="M60" i="26"/>
  <c r="L60" i="26"/>
  <c r="K60" i="26"/>
  <c r="J60" i="26"/>
  <c r="O59" i="26"/>
  <c r="N59" i="26"/>
  <c r="M59" i="26"/>
  <c r="L59" i="26"/>
  <c r="K59" i="26"/>
  <c r="J59" i="26"/>
  <c r="O58" i="26"/>
  <c r="N58" i="26"/>
  <c r="M58" i="26"/>
  <c r="L58" i="26"/>
  <c r="K58" i="26"/>
  <c r="J58" i="26"/>
  <c r="O57" i="26"/>
  <c r="N57" i="26"/>
  <c r="M57" i="26"/>
  <c r="L57" i="26"/>
  <c r="K57" i="26"/>
  <c r="J57" i="26"/>
  <c r="O56" i="26"/>
  <c r="N56" i="26"/>
  <c r="M56" i="26"/>
  <c r="L56" i="26"/>
  <c r="K56" i="26"/>
  <c r="J56" i="26"/>
  <c r="I71" i="26"/>
  <c r="I70" i="26"/>
  <c r="I69" i="26"/>
  <c r="I68" i="26"/>
  <c r="I67" i="26"/>
  <c r="I65" i="26"/>
  <c r="I64" i="26"/>
  <c r="I63" i="26"/>
  <c r="I62" i="26"/>
  <c r="I57" i="26"/>
  <c r="I58" i="26"/>
  <c r="I59" i="26"/>
  <c r="I60" i="26"/>
  <c r="I56" i="26"/>
  <c r="O52" i="26"/>
  <c r="N52" i="26"/>
  <c r="M52" i="26"/>
  <c r="L52" i="26"/>
  <c r="K52" i="26"/>
  <c r="J52" i="26"/>
  <c r="O51" i="26"/>
  <c r="N51" i="26"/>
  <c r="M51" i="26"/>
  <c r="L51" i="26"/>
  <c r="K51" i="26"/>
  <c r="J51" i="26"/>
  <c r="I52" i="26"/>
  <c r="I51" i="26"/>
  <c r="H71" i="26"/>
  <c r="G71" i="26"/>
  <c r="F71" i="26"/>
  <c r="E71" i="26"/>
  <c r="D71" i="26"/>
  <c r="C71" i="26"/>
  <c r="H70" i="26"/>
  <c r="G70" i="26"/>
  <c r="F70" i="26"/>
  <c r="E70" i="26"/>
  <c r="D70" i="26"/>
  <c r="C70" i="26"/>
  <c r="H69" i="26"/>
  <c r="G69" i="26"/>
  <c r="F69" i="26"/>
  <c r="E69" i="26"/>
  <c r="D69" i="26"/>
  <c r="C69" i="26"/>
  <c r="H68" i="26"/>
  <c r="G68" i="26"/>
  <c r="F68" i="26"/>
  <c r="E68" i="26"/>
  <c r="D68" i="26"/>
  <c r="C68" i="26"/>
  <c r="H67" i="26"/>
  <c r="G67" i="26"/>
  <c r="F67" i="26"/>
  <c r="E67" i="26"/>
  <c r="D67" i="26"/>
  <c r="C67" i="26"/>
  <c r="H65" i="26"/>
  <c r="G65" i="26"/>
  <c r="F65" i="26"/>
  <c r="E65" i="26"/>
  <c r="D65" i="26"/>
  <c r="C65" i="26"/>
  <c r="H64" i="26"/>
  <c r="G64" i="26"/>
  <c r="F64" i="26"/>
  <c r="E64" i="26"/>
  <c r="D64" i="26"/>
  <c r="C64" i="26"/>
  <c r="H63" i="26"/>
  <c r="G63" i="26"/>
  <c r="F63" i="26"/>
  <c r="E63" i="26"/>
  <c r="D63" i="26"/>
  <c r="C63" i="26"/>
  <c r="H62" i="26"/>
  <c r="G62" i="26"/>
  <c r="F62" i="26"/>
  <c r="E62" i="26"/>
  <c r="D62" i="26"/>
  <c r="C62" i="26"/>
  <c r="H60" i="26"/>
  <c r="G60" i="26"/>
  <c r="F60" i="26"/>
  <c r="E60" i="26"/>
  <c r="D60" i="26"/>
  <c r="C60" i="26"/>
  <c r="H59" i="26"/>
  <c r="G59" i="26"/>
  <c r="F59" i="26"/>
  <c r="E59" i="26"/>
  <c r="D59" i="26"/>
  <c r="C59" i="26"/>
  <c r="H58" i="26"/>
  <c r="G58" i="26"/>
  <c r="F58" i="26"/>
  <c r="E58" i="26"/>
  <c r="D58" i="26"/>
  <c r="C58" i="26"/>
  <c r="H57" i="26"/>
  <c r="G57" i="26"/>
  <c r="F57" i="26"/>
  <c r="E57" i="26"/>
  <c r="D57" i="26"/>
  <c r="C57" i="26"/>
  <c r="H56" i="26"/>
  <c r="G56" i="26"/>
  <c r="F56" i="26"/>
  <c r="E56" i="26"/>
  <c r="D56" i="26"/>
  <c r="C56" i="26"/>
  <c r="H52" i="26"/>
  <c r="G52" i="26"/>
  <c r="F52" i="26"/>
  <c r="E52" i="26"/>
  <c r="D52" i="26"/>
  <c r="C52" i="26"/>
  <c r="H51" i="26"/>
  <c r="G51" i="26"/>
  <c r="F51" i="26"/>
  <c r="E51" i="26"/>
  <c r="D51" i="26"/>
  <c r="C51" i="26"/>
  <c r="B71" i="26"/>
  <c r="B70" i="26"/>
  <c r="B69" i="26"/>
  <c r="B68" i="26"/>
  <c r="B67" i="26"/>
  <c r="B65" i="26"/>
  <c r="B64" i="26"/>
  <c r="B63" i="26"/>
  <c r="B62" i="26"/>
  <c r="B60" i="26"/>
  <c r="B59" i="26"/>
  <c r="B58" i="26"/>
  <c r="B57" i="26"/>
  <c r="B56" i="26"/>
  <c r="B52" i="26"/>
  <c r="B51" i="26"/>
  <c r="O46" i="26"/>
  <c r="N46" i="26"/>
  <c r="M46" i="26"/>
  <c r="L46" i="26"/>
  <c r="K46" i="26"/>
  <c r="J46" i="26"/>
  <c r="I46" i="26"/>
  <c r="H46" i="26"/>
  <c r="G46" i="26"/>
  <c r="F46" i="26"/>
  <c r="E46" i="26"/>
  <c r="D46" i="26"/>
  <c r="C46" i="26"/>
  <c r="B46" i="26"/>
  <c r="K75" i="27"/>
  <c r="H75" i="27"/>
  <c r="G75" i="27"/>
  <c r="C75" i="27"/>
  <c r="B75" i="27"/>
  <c r="K74" i="27"/>
  <c r="H74" i="27"/>
  <c r="G74" i="27"/>
  <c r="C74" i="27"/>
  <c r="B74" i="27"/>
  <c r="K73" i="27"/>
  <c r="H73" i="27"/>
  <c r="G73" i="27"/>
  <c r="C73" i="27"/>
  <c r="B73" i="27"/>
  <c r="K72" i="27"/>
  <c r="H72" i="27"/>
  <c r="G72" i="27"/>
  <c r="C72" i="27"/>
  <c r="B72" i="27"/>
  <c r="K71" i="27"/>
  <c r="H71" i="27"/>
  <c r="G71" i="27"/>
  <c r="C71" i="27"/>
  <c r="B71" i="27"/>
  <c r="K69" i="27"/>
  <c r="H69" i="27"/>
  <c r="G69" i="27"/>
  <c r="C69" i="27"/>
  <c r="B69" i="27"/>
  <c r="K68" i="27"/>
  <c r="H68" i="27"/>
  <c r="G68" i="27"/>
  <c r="C68" i="27"/>
  <c r="B68" i="27"/>
  <c r="K67" i="27"/>
  <c r="H67" i="27"/>
  <c r="G67" i="27"/>
  <c r="C67" i="27"/>
  <c r="B67" i="27"/>
  <c r="K66" i="27"/>
  <c r="H66" i="27"/>
  <c r="C66" i="27"/>
  <c r="G66" i="27"/>
  <c r="B66" i="27"/>
  <c r="K64" i="27"/>
  <c r="H64" i="27"/>
  <c r="G64" i="27"/>
  <c r="C64" i="27"/>
  <c r="B64" i="27"/>
  <c r="K63" i="27"/>
  <c r="H63" i="27"/>
  <c r="G63" i="27"/>
  <c r="C63" i="27"/>
  <c r="B63" i="27"/>
  <c r="K62" i="27"/>
  <c r="H62" i="27"/>
  <c r="G62" i="27"/>
  <c r="C62" i="27"/>
  <c r="B62" i="27"/>
  <c r="K61" i="27"/>
  <c r="H61" i="27"/>
  <c r="G61" i="27"/>
  <c r="C61" i="27"/>
  <c r="B61" i="27"/>
  <c r="H60" i="27"/>
  <c r="K60" i="27"/>
  <c r="C60" i="27"/>
  <c r="G60" i="27"/>
  <c r="B60" i="27"/>
  <c r="K58" i="27"/>
  <c r="H58" i="27"/>
  <c r="G58" i="27"/>
  <c r="C58" i="27"/>
  <c r="B58" i="27"/>
  <c r="K57" i="27"/>
  <c r="H57" i="27"/>
  <c r="G57" i="27"/>
  <c r="C57" i="27"/>
  <c r="B57" i="27"/>
  <c r="K56" i="27"/>
  <c r="H56" i="27"/>
  <c r="G56" i="27"/>
  <c r="C56" i="27"/>
  <c r="B56" i="27"/>
  <c r="K55" i="27"/>
  <c r="H55" i="27"/>
  <c r="G55" i="27"/>
  <c r="C55" i="27"/>
  <c r="B55" i="27"/>
  <c r="K54" i="27"/>
  <c r="H54" i="27"/>
  <c r="G54" i="27"/>
  <c r="C54" i="27"/>
  <c r="B54" i="27"/>
  <c r="K53" i="27"/>
  <c r="H53" i="27"/>
  <c r="G53" i="27"/>
  <c r="C53" i="27"/>
  <c r="B53" i="27"/>
  <c r="K51" i="27"/>
  <c r="H51" i="27"/>
  <c r="G51" i="27"/>
  <c r="F51" i="27"/>
  <c r="C51" i="27"/>
  <c r="B51" i="27"/>
  <c r="K50" i="27"/>
  <c r="H50" i="27"/>
  <c r="G50" i="27"/>
  <c r="F50" i="27"/>
  <c r="C50" i="27"/>
  <c r="B50" i="27"/>
  <c r="H48" i="27"/>
  <c r="G48" i="27"/>
  <c r="C48" i="27"/>
  <c r="B48" i="27"/>
  <c r="AA119" i="56"/>
  <c r="AH36" i="56" l="1"/>
  <c r="AF36" i="56"/>
  <c r="AG36" i="56"/>
  <c r="AI36" i="56" s="1"/>
  <c r="J15" i="10"/>
  <c r="AN131" i="56"/>
  <c r="AL131" i="56"/>
  <c r="AM131" i="56"/>
  <c r="AO131" i="56" s="1"/>
  <c r="H115" i="52"/>
  <c r="F115" i="52"/>
  <c r="B115" i="52"/>
  <c r="C115" i="52"/>
  <c r="D115" i="52"/>
  <c r="AG47" i="56"/>
  <c r="AH47" i="56"/>
  <c r="AF47" i="56"/>
  <c r="AG39" i="56"/>
  <c r="AH39" i="56"/>
  <c r="AF39" i="56"/>
  <c r="AG48" i="56"/>
  <c r="AH48" i="56"/>
  <c r="AF48" i="56"/>
  <c r="AG40" i="56"/>
  <c r="AI40" i="56" s="1"/>
  <c r="AH40" i="56"/>
  <c r="AF40" i="56"/>
  <c r="R9" i="37"/>
  <c r="R12" i="37"/>
  <c r="R15" i="37"/>
  <c r="R19" i="37"/>
  <c r="R21" i="37"/>
  <c r="R23" i="37"/>
  <c r="R28" i="37"/>
  <c r="R30" i="37"/>
  <c r="R35" i="37"/>
  <c r="R37" i="37"/>
  <c r="R40" i="37"/>
  <c r="R42" i="37"/>
  <c r="R44" i="37"/>
  <c r="R47" i="37"/>
  <c r="Q92" i="55" s="1"/>
  <c r="R49" i="37"/>
  <c r="R51" i="37"/>
  <c r="Q96" i="55" s="1"/>
  <c r="R53" i="37"/>
  <c r="R55" i="37"/>
  <c r="Q100" i="55" s="1"/>
  <c r="R57" i="37"/>
  <c r="Q102" i="55" s="1"/>
  <c r="R59" i="37"/>
  <c r="Q104" i="55" s="1"/>
  <c r="R61" i="37"/>
  <c r="R63" i="37"/>
  <c r="Q108" i="55" s="1"/>
  <c r="R65" i="37"/>
  <c r="Q110" i="55" s="1"/>
  <c r="R11" i="39"/>
  <c r="R14" i="39"/>
  <c r="R20" i="39"/>
  <c r="R22" i="39"/>
  <c r="R24" i="39"/>
  <c r="R27" i="39"/>
  <c r="R29" i="39"/>
  <c r="R31" i="39"/>
  <c r="R34" i="39"/>
  <c r="R36" i="39"/>
  <c r="R41" i="39"/>
  <c r="R43" i="39"/>
  <c r="R48" i="39"/>
  <c r="R50" i="39"/>
  <c r="Q67" i="55" s="1"/>
  <c r="R52" i="39"/>
  <c r="Q69" i="55" s="1"/>
  <c r="R54" i="39"/>
  <c r="Q71" i="55" s="1"/>
  <c r="R56" i="39"/>
  <c r="R58" i="39"/>
  <c r="Q75" i="55" s="1"/>
  <c r="R60" i="39"/>
  <c r="R62" i="39"/>
  <c r="Q79" i="55" s="1"/>
  <c r="R64" i="39"/>
  <c r="R66" i="39"/>
  <c r="Q83" i="55" s="1"/>
  <c r="AG119" i="56"/>
  <c r="O119" i="56" s="1"/>
  <c r="R11" i="37"/>
  <c r="R14" i="37"/>
  <c r="R17" i="37"/>
  <c r="R20" i="37"/>
  <c r="R22" i="37"/>
  <c r="R24" i="37"/>
  <c r="R27" i="37"/>
  <c r="R29" i="37"/>
  <c r="R31" i="37"/>
  <c r="R34" i="37"/>
  <c r="R36" i="37"/>
  <c r="R41" i="37"/>
  <c r="R43" i="37"/>
  <c r="R48" i="37"/>
  <c r="Q93" i="55" s="1"/>
  <c r="R50" i="37"/>
  <c r="Q95" i="55" s="1"/>
  <c r="R52" i="37"/>
  <c r="Q97" i="55" s="1"/>
  <c r="R54" i="37"/>
  <c r="Q99" i="55" s="1"/>
  <c r="R56" i="37"/>
  <c r="Q101" i="55" s="1"/>
  <c r="R58" i="37"/>
  <c r="Q103" i="55" s="1"/>
  <c r="R60" i="37"/>
  <c r="Q105" i="55" s="1"/>
  <c r="R62" i="37"/>
  <c r="Q107" i="55" s="1"/>
  <c r="R64" i="37"/>
  <c r="Q109" i="55" s="1"/>
  <c r="R66" i="37"/>
  <c r="Q111" i="55" s="1"/>
  <c r="R9" i="39"/>
  <c r="R12" i="39"/>
  <c r="R15" i="39"/>
  <c r="R19" i="39"/>
  <c r="R21" i="39"/>
  <c r="R23" i="39"/>
  <c r="R28" i="39"/>
  <c r="R30" i="39"/>
  <c r="R35" i="39"/>
  <c r="R37" i="39"/>
  <c r="R40" i="39"/>
  <c r="R42" i="39"/>
  <c r="R44" i="39"/>
  <c r="R47" i="39"/>
  <c r="Q64" i="55" s="1"/>
  <c r="R49" i="39"/>
  <c r="Q66" i="55" s="1"/>
  <c r="R51" i="39"/>
  <c r="R53" i="39"/>
  <c r="Q70" i="55" s="1"/>
  <c r="R55" i="39"/>
  <c r="Q72" i="55" s="1"/>
  <c r="R57" i="39"/>
  <c r="Q74" i="55" s="1"/>
  <c r="R59" i="39"/>
  <c r="R61" i="39"/>
  <c r="Q78" i="55" s="1"/>
  <c r="R63" i="39"/>
  <c r="Q80" i="55" s="1"/>
  <c r="R65" i="39"/>
  <c r="Q82" i="55" s="1"/>
  <c r="J39" i="10"/>
  <c r="AF119" i="56"/>
  <c r="AE119" i="56"/>
  <c r="AK119" i="56"/>
  <c r="AM119" i="56" s="1"/>
  <c r="Z96" i="36"/>
  <c r="Z95" i="36"/>
  <c r="Z64" i="36"/>
  <c r="Z65" i="36"/>
  <c r="Z7" i="36"/>
  <c r="Z8" i="36"/>
  <c r="Z9" i="36"/>
  <c r="Z12" i="36"/>
  <c r="Z13" i="36"/>
  <c r="Z16" i="36"/>
  <c r="Z17" i="36"/>
  <c r="Z18" i="36"/>
  <c r="Z19" i="36"/>
  <c r="Z20" i="36"/>
  <c r="Z21" i="36"/>
  <c r="Z22" i="36"/>
  <c r="Z23" i="36"/>
  <c r="Z24" i="36"/>
  <c r="Z25" i="36"/>
  <c r="Z26" i="36"/>
  <c r="Z27" i="36"/>
  <c r="Z28" i="36"/>
  <c r="Z30" i="36"/>
  <c r="Z31" i="36"/>
  <c r="Z32" i="36"/>
  <c r="Z33" i="36"/>
  <c r="Z34" i="36"/>
  <c r="Z35" i="36"/>
  <c r="Z36" i="36"/>
  <c r="Z37" i="36"/>
  <c r="Z38" i="36"/>
  <c r="Z39" i="36"/>
  <c r="Z40" i="36"/>
  <c r="Z41" i="36"/>
  <c r="Z42" i="36"/>
  <c r="Z43" i="36"/>
  <c r="Z44" i="36"/>
  <c r="Z45" i="36"/>
  <c r="Z46" i="36"/>
  <c r="Z47" i="36"/>
  <c r="Z48" i="36"/>
  <c r="Z49" i="36"/>
  <c r="Z50" i="36"/>
  <c r="Z51" i="36"/>
  <c r="Z66" i="36"/>
  <c r="Z67" i="36"/>
  <c r="Z68" i="36"/>
  <c r="Z69" i="36"/>
  <c r="Z72" i="36"/>
  <c r="Z73" i="36"/>
  <c r="Z74" i="36"/>
  <c r="Z75" i="36"/>
  <c r="Z76" i="36"/>
  <c r="Z77" i="36"/>
  <c r="Z78" i="36"/>
  <c r="Z79" i="36"/>
  <c r="Z80" i="36"/>
  <c r="Z81" i="36"/>
  <c r="Z82" i="36"/>
  <c r="Z83" i="36"/>
  <c r="Z84" i="36"/>
  <c r="Z85" i="36"/>
  <c r="Z86" i="36"/>
  <c r="Z87" i="36"/>
  <c r="Z88" i="36"/>
  <c r="Z89" i="36"/>
  <c r="Z90" i="36"/>
  <c r="Z91" i="36"/>
  <c r="Z92" i="36"/>
  <c r="Z93" i="36"/>
  <c r="Z94" i="36"/>
  <c r="R75" i="23"/>
  <c r="R73" i="43"/>
  <c r="R75" i="43"/>
  <c r="R76" i="43"/>
  <c r="R78" i="43"/>
  <c r="R79" i="43"/>
  <c r="R83" i="43"/>
  <c r="R84" i="43"/>
  <c r="R85" i="43"/>
  <c r="R86" i="43"/>
  <c r="R87" i="43"/>
  <c r="R88" i="43"/>
  <c r="R90" i="43"/>
  <c r="R91" i="43"/>
  <c r="R92" i="43"/>
  <c r="R93" i="43"/>
  <c r="R94" i="43"/>
  <c r="R96" i="43"/>
  <c r="R97" i="43"/>
  <c r="R98" i="43"/>
  <c r="R99" i="43"/>
  <c r="R101" i="43"/>
  <c r="R102" i="43"/>
  <c r="R103" i="43"/>
  <c r="R104" i="43"/>
  <c r="R105" i="43"/>
  <c r="R107" i="43"/>
  <c r="R108" i="43"/>
  <c r="R109" i="43"/>
  <c r="R110" i="43"/>
  <c r="R111" i="43"/>
  <c r="R112" i="43"/>
  <c r="R113" i="43"/>
  <c r="R114" i="43"/>
  <c r="R115" i="43"/>
  <c r="R116" i="43"/>
  <c r="R117" i="43"/>
  <c r="R118" i="43"/>
  <c r="R119" i="43"/>
  <c r="R120" i="43"/>
  <c r="R121" i="43"/>
  <c r="R122" i="43"/>
  <c r="R123" i="43"/>
  <c r="R124" i="43"/>
  <c r="R125" i="43"/>
  <c r="R126" i="43"/>
  <c r="R107" i="44"/>
  <c r="R108" i="44"/>
  <c r="R109" i="44"/>
  <c r="R110" i="44"/>
  <c r="R111" i="44"/>
  <c r="R112" i="44"/>
  <c r="R113" i="44"/>
  <c r="R114" i="44"/>
  <c r="R115" i="44"/>
  <c r="R116" i="44"/>
  <c r="R117" i="44"/>
  <c r="R118" i="44"/>
  <c r="R119" i="44"/>
  <c r="R120" i="44"/>
  <c r="R121" i="44"/>
  <c r="R122" i="44"/>
  <c r="R123" i="44"/>
  <c r="R124" i="44"/>
  <c r="R125" i="44"/>
  <c r="R106" i="44"/>
  <c r="R101" i="44"/>
  <c r="R102" i="44"/>
  <c r="R103" i="44"/>
  <c r="R104" i="44"/>
  <c r="R100" i="44"/>
  <c r="R96" i="44"/>
  <c r="R97" i="44"/>
  <c r="R98" i="44"/>
  <c r="R95" i="44"/>
  <c r="R90" i="44"/>
  <c r="R91" i="44"/>
  <c r="R92" i="44"/>
  <c r="R93" i="44"/>
  <c r="R89" i="44"/>
  <c r="R83" i="44"/>
  <c r="R84" i="44"/>
  <c r="R85" i="44"/>
  <c r="R86" i="44"/>
  <c r="R87" i="44"/>
  <c r="R82" i="44"/>
  <c r="R77" i="44"/>
  <c r="R75" i="44"/>
  <c r="R74" i="44"/>
  <c r="R72" i="44"/>
  <c r="R126" i="23"/>
  <c r="R125" i="23"/>
  <c r="R124" i="23"/>
  <c r="R123" i="23"/>
  <c r="R122" i="23"/>
  <c r="R121" i="23"/>
  <c r="R120" i="23"/>
  <c r="R119" i="23"/>
  <c r="R118" i="23"/>
  <c r="R117" i="23"/>
  <c r="R116" i="23"/>
  <c r="R115" i="23"/>
  <c r="R114" i="23"/>
  <c r="R113" i="23"/>
  <c r="R112" i="23"/>
  <c r="R111" i="23"/>
  <c r="R110" i="23"/>
  <c r="R109" i="23"/>
  <c r="R108" i="23"/>
  <c r="R107" i="23"/>
  <c r="R105" i="23"/>
  <c r="R104" i="23"/>
  <c r="R103" i="23"/>
  <c r="R102" i="23"/>
  <c r="R101" i="23"/>
  <c r="R99" i="23"/>
  <c r="R98" i="23"/>
  <c r="R97" i="23"/>
  <c r="R96" i="23"/>
  <c r="R94" i="23"/>
  <c r="R93" i="23"/>
  <c r="R92" i="23"/>
  <c r="R91" i="23"/>
  <c r="R90" i="23"/>
  <c r="R88" i="23"/>
  <c r="R87" i="23"/>
  <c r="R86" i="23"/>
  <c r="R85" i="23"/>
  <c r="R84" i="23"/>
  <c r="R83" i="23"/>
  <c r="R79" i="23"/>
  <c r="R78" i="23"/>
  <c r="R73" i="23"/>
  <c r="R126" i="21"/>
  <c r="R125" i="21"/>
  <c r="R124" i="21"/>
  <c r="R123" i="21"/>
  <c r="R122" i="21"/>
  <c r="R121" i="21"/>
  <c r="R120" i="21"/>
  <c r="R119" i="21"/>
  <c r="R118" i="21"/>
  <c r="R117" i="21"/>
  <c r="R116" i="21"/>
  <c r="R115" i="21"/>
  <c r="R114" i="21"/>
  <c r="R113" i="21"/>
  <c r="R112" i="21"/>
  <c r="R111" i="21"/>
  <c r="R110" i="21"/>
  <c r="R109" i="21"/>
  <c r="R108" i="21"/>
  <c r="R107" i="21"/>
  <c r="R105" i="21"/>
  <c r="R104" i="21"/>
  <c r="R103" i="21"/>
  <c r="R102" i="21"/>
  <c r="R101" i="21"/>
  <c r="R99" i="21"/>
  <c r="R98" i="21"/>
  <c r="R97" i="21"/>
  <c r="R96" i="21"/>
  <c r="R94" i="21"/>
  <c r="R93" i="21"/>
  <c r="R92" i="21"/>
  <c r="R91" i="21"/>
  <c r="R90" i="21"/>
  <c r="R88" i="21"/>
  <c r="R87" i="21"/>
  <c r="R86" i="21"/>
  <c r="R85" i="21"/>
  <c r="R84" i="21"/>
  <c r="R83" i="21"/>
  <c r="R79" i="21"/>
  <c r="R78" i="21"/>
  <c r="R76" i="21"/>
  <c r="R75" i="21"/>
  <c r="R73" i="21"/>
  <c r="R22" i="9"/>
  <c r="R9" i="9"/>
  <c r="R19" i="9" s="1"/>
  <c r="R16" i="9"/>
  <c r="R21" i="9" s="1"/>
  <c r="R17" i="9"/>
  <c r="R23" i="9" s="1"/>
  <c r="R15" i="9"/>
  <c r="R20" i="9" s="1"/>
  <c r="E37" i="7"/>
  <c r="AO7" i="35"/>
  <c r="AR7" i="35"/>
  <c r="A7" i="35" s="1"/>
  <c r="O65" i="55"/>
  <c r="P65" i="55"/>
  <c r="Q65" i="55"/>
  <c r="O66" i="55"/>
  <c r="P66" i="55"/>
  <c r="O67" i="55"/>
  <c r="P67" i="55"/>
  <c r="O68" i="55"/>
  <c r="P68" i="55"/>
  <c r="Q68" i="55"/>
  <c r="O69" i="55"/>
  <c r="P69" i="55"/>
  <c r="O70" i="55"/>
  <c r="P70" i="55"/>
  <c r="O71" i="55"/>
  <c r="P71" i="55"/>
  <c r="O72" i="55"/>
  <c r="P72" i="55"/>
  <c r="O73" i="55"/>
  <c r="P73" i="55"/>
  <c r="Q73" i="55"/>
  <c r="O74" i="55"/>
  <c r="P74" i="55"/>
  <c r="O75" i="55"/>
  <c r="P75" i="55"/>
  <c r="O76" i="55"/>
  <c r="P76" i="55"/>
  <c r="Q76" i="55"/>
  <c r="O77" i="55"/>
  <c r="P77" i="55"/>
  <c r="Q77" i="55"/>
  <c r="O78" i="55"/>
  <c r="P78" i="55"/>
  <c r="O79" i="55"/>
  <c r="P79" i="55"/>
  <c r="O80" i="55"/>
  <c r="P80" i="55"/>
  <c r="O81" i="55"/>
  <c r="P81" i="55"/>
  <c r="Q81" i="55"/>
  <c r="O82" i="55"/>
  <c r="P82" i="55"/>
  <c r="O83" i="55"/>
  <c r="P83" i="55"/>
  <c r="O84" i="55"/>
  <c r="P84" i="55"/>
  <c r="P64" i="55"/>
  <c r="O64" i="55"/>
  <c r="P93" i="55"/>
  <c r="P94" i="55"/>
  <c r="Q94" i="55"/>
  <c r="P95" i="55"/>
  <c r="P96" i="55"/>
  <c r="P97" i="55"/>
  <c r="P98" i="55"/>
  <c r="Q98" i="55"/>
  <c r="P99" i="55"/>
  <c r="P100" i="55"/>
  <c r="P101" i="55"/>
  <c r="P102" i="55"/>
  <c r="P103" i="55"/>
  <c r="P104" i="55"/>
  <c r="P105" i="55"/>
  <c r="P106" i="55"/>
  <c r="Q106" i="55"/>
  <c r="P107" i="55"/>
  <c r="P108" i="55"/>
  <c r="P109" i="55"/>
  <c r="P110" i="55"/>
  <c r="P111" i="55"/>
  <c r="P112" i="55"/>
  <c r="Q112" i="55"/>
  <c r="P92" i="55"/>
  <c r="O93" i="55"/>
  <c r="O94" i="55"/>
  <c r="O95" i="55"/>
  <c r="O96" i="55"/>
  <c r="O97" i="55"/>
  <c r="O98" i="55"/>
  <c r="O99" i="55"/>
  <c r="O100" i="55"/>
  <c r="O101" i="55"/>
  <c r="O102" i="55"/>
  <c r="O103" i="55"/>
  <c r="O104" i="55"/>
  <c r="O105" i="55"/>
  <c r="O106" i="55"/>
  <c r="O107" i="55"/>
  <c r="O108" i="55"/>
  <c r="O109" i="55"/>
  <c r="O110" i="55"/>
  <c r="O111" i="55"/>
  <c r="O112" i="55"/>
  <c r="O92" i="55"/>
  <c r="J7" i="35" l="1"/>
  <c r="AJ48" i="56"/>
  <c r="AJ36" i="56"/>
  <c r="AP131" i="56"/>
  <c r="N135" i="56"/>
  <c r="AI47" i="56"/>
  <c r="AJ47" i="56"/>
  <c r="AJ40" i="56"/>
  <c r="AI48" i="56"/>
  <c r="AI39" i="56"/>
  <c r="AJ39" i="56"/>
  <c r="AX21" i="35"/>
  <c r="AY20" i="35"/>
  <c r="B19" i="35" s="1"/>
  <c r="AX20" i="35"/>
  <c r="AX19" i="35"/>
  <c r="AP21" i="35"/>
  <c r="AP20" i="35"/>
  <c r="AY21" i="35"/>
  <c r="B20" i="35" s="1"/>
  <c r="AP19" i="35"/>
  <c r="AY19" i="35"/>
  <c r="B18" i="35" s="1"/>
  <c r="AI119" i="56"/>
  <c r="AH119" i="56"/>
  <c r="AL119" i="56"/>
  <c r="AX49" i="35"/>
  <c r="AX45" i="35"/>
  <c r="AX40" i="35"/>
  <c r="AX35" i="35"/>
  <c r="AX31" i="35"/>
  <c r="AX15" i="35"/>
  <c r="AP46" i="35"/>
  <c r="AP39" i="35"/>
  <c r="AP34" i="35"/>
  <c r="AP29" i="35"/>
  <c r="AP25" i="35"/>
  <c r="AP16" i="35"/>
  <c r="AP14" i="35"/>
  <c r="AP27" i="35"/>
  <c r="AP48" i="35"/>
  <c r="AX47" i="35"/>
  <c r="AX42" i="35"/>
  <c r="AX38" i="35"/>
  <c r="AX33" i="35"/>
  <c r="AX26" i="35"/>
  <c r="AX18" i="35"/>
  <c r="AP44" i="35"/>
  <c r="AP36" i="35"/>
  <c r="AP32" i="35"/>
  <c r="AP15" i="35"/>
  <c r="AP23" i="35"/>
  <c r="AP41" i="35"/>
  <c r="AX28" i="35"/>
  <c r="AP18" i="35"/>
  <c r="AP24" i="35"/>
  <c r="AP28" i="35"/>
  <c r="AP33" i="35"/>
  <c r="AP38" i="35"/>
  <c r="AP42" i="35"/>
  <c r="AP47" i="35"/>
  <c r="AX16" i="35"/>
  <c r="AX23" i="35"/>
  <c r="AX27" i="35"/>
  <c r="AX32" i="35"/>
  <c r="AX36" i="35"/>
  <c r="AX41" i="35"/>
  <c r="AX46" i="35"/>
  <c r="AP49" i="35"/>
  <c r="AX24" i="35"/>
  <c r="AP26" i="35"/>
  <c r="AP31" i="35"/>
  <c r="AP35" i="35"/>
  <c r="AP40" i="35"/>
  <c r="AP45" i="35"/>
  <c r="AX14" i="35"/>
  <c r="AX25" i="35"/>
  <c r="AX29" i="35"/>
  <c r="AX34" i="35"/>
  <c r="AX39" i="35"/>
  <c r="AX44" i="35"/>
  <c r="AX48" i="35"/>
  <c r="Z97" i="36"/>
  <c r="AN119" i="56"/>
  <c r="R76" i="23"/>
  <c r="E40" i="7"/>
  <c r="C18" i="35" l="1"/>
  <c r="D18" i="35" s="1"/>
  <c r="AQ19" i="35"/>
  <c r="AT19" i="35" s="1"/>
  <c r="C19" i="35"/>
  <c r="D19" i="35" s="1"/>
  <c r="AQ20" i="35"/>
  <c r="AT20" i="35" s="1"/>
  <c r="E18" i="35"/>
  <c r="F18" i="35" s="1"/>
  <c r="AZ19" i="35"/>
  <c r="BB19" i="35"/>
  <c r="BA19" i="35"/>
  <c r="C20" i="35"/>
  <c r="D20" i="35" s="1"/>
  <c r="AQ21" i="35"/>
  <c r="AT21" i="35" s="1"/>
  <c r="AC13" i="35" s="1"/>
  <c r="E19" i="35"/>
  <c r="F19" i="35" s="1"/>
  <c r="BA20" i="35"/>
  <c r="AZ20" i="35"/>
  <c r="BB20" i="35"/>
  <c r="E20" i="35"/>
  <c r="F20" i="35" s="1"/>
  <c r="BA21" i="35"/>
  <c r="BB21" i="35"/>
  <c r="AZ21" i="35"/>
  <c r="AP119" i="56"/>
  <c r="N119" i="56"/>
  <c r="AO119" i="56"/>
  <c r="AP7" i="35"/>
  <c r="E48" i="7"/>
  <c r="E38" i="7"/>
  <c r="E39" i="7"/>
  <c r="E41" i="7"/>
  <c r="E42" i="7"/>
  <c r="E36" i="7"/>
  <c r="E44" i="7"/>
  <c r="E45" i="7"/>
  <c r="E46" i="7"/>
  <c r="E43" i="7"/>
  <c r="AF51" i="35"/>
  <c r="AF50" i="35"/>
  <c r="AF49" i="35"/>
  <c r="AF48" i="35"/>
  <c r="AF47" i="35"/>
  <c r="AF32" i="35"/>
  <c r="AF33" i="35"/>
  <c r="AF34" i="35"/>
  <c r="AF35" i="35"/>
  <c r="AF36" i="35"/>
  <c r="AF31" i="35"/>
  <c r="AF14" i="35"/>
  <c r="AF43" i="35"/>
  <c r="AF44" i="35"/>
  <c r="AF45" i="35"/>
  <c r="AF46" i="35"/>
  <c r="AF42" i="35"/>
  <c r="AF26" i="35"/>
  <c r="AF27" i="35"/>
  <c r="AF28" i="35"/>
  <c r="AF29" i="35"/>
  <c r="AF30" i="35"/>
  <c r="AF25" i="35"/>
  <c r="AF10" i="35"/>
  <c r="M155" i="56"/>
  <c r="M156" i="56"/>
  <c r="M157" i="56"/>
  <c r="M158" i="56"/>
  <c r="M159" i="56"/>
  <c r="M160" i="56"/>
  <c r="AJ152" i="56"/>
  <c r="AJ153" i="56"/>
  <c r="AJ154" i="56"/>
  <c r="AJ155" i="56"/>
  <c r="AJ156" i="56"/>
  <c r="AJ157" i="56"/>
  <c r="AJ151" i="56"/>
  <c r="AJ129" i="56"/>
  <c r="AJ128" i="56"/>
  <c r="AJ116" i="56"/>
  <c r="AJ115" i="56"/>
  <c r="AJ114" i="56"/>
  <c r="AJ113" i="56"/>
  <c r="AJ112" i="56"/>
  <c r="AJ111" i="56"/>
  <c r="AJ110" i="56"/>
  <c r="AJ109" i="56"/>
  <c r="AJ108" i="56"/>
  <c r="AJ107" i="56"/>
  <c r="AD117" i="56"/>
  <c r="AK117" i="56" s="1"/>
  <c r="AD116" i="56"/>
  <c r="AK116" i="56" s="1"/>
  <c r="AD115" i="56"/>
  <c r="AK115" i="56" s="1"/>
  <c r="AD114" i="56"/>
  <c r="AK114" i="56" s="1"/>
  <c r="AD113" i="56"/>
  <c r="AK113" i="56" s="1"/>
  <c r="AD112" i="56"/>
  <c r="AK112" i="56" s="1"/>
  <c r="AD111" i="56"/>
  <c r="AK111" i="56" s="1"/>
  <c r="AD110" i="56"/>
  <c r="AK110" i="56" s="1"/>
  <c r="AD109" i="56"/>
  <c r="AD108" i="56"/>
  <c r="AK108" i="56" s="1"/>
  <c r="AD107" i="56"/>
  <c r="AD118" i="56"/>
  <c r="AK118" i="56" s="1"/>
  <c r="AC116" i="56"/>
  <c r="AC115" i="56"/>
  <c r="AC114" i="56"/>
  <c r="AC113" i="56"/>
  <c r="AC112" i="56"/>
  <c r="AC111" i="56"/>
  <c r="AC110" i="56"/>
  <c r="AC109" i="56"/>
  <c r="AC108" i="56"/>
  <c r="AC107" i="56"/>
  <c r="AK109" i="56"/>
  <c r="BC19" i="35" l="1"/>
  <c r="AD15" i="35" s="1"/>
  <c r="AS20" i="35"/>
  <c r="AU20" i="35" s="1"/>
  <c r="AD12" i="35" s="1"/>
  <c r="AS21" i="35"/>
  <c r="AU21" i="35" s="1"/>
  <c r="AD13" i="35" s="1"/>
  <c r="AR21" i="35"/>
  <c r="AV21" i="35" s="1"/>
  <c r="AE13" i="35" s="1"/>
  <c r="AR19" i="35"/>
  <c r="AV19" i="35" s="1"/>
  <c r="AE11" i="35" s="1"/>
  <c r="AS19" i="35"/>
  <c r="AU19" i="35" s="1"/>
  <c r="AD11" i="35" s="1"/>
  <c r="AC17" i="35"/>
  <c r="BD21" i="35"/>
  <c r="AE17" i="35" s="1"/>
  <c r="AC12" i="35"/>
  <c r="BC21" i="35"/>
  <c r="AD17" i="35" s="1"/>
  <c r="AC16" i="35"/>
  <c r="BD20" i="35"/>
  <c r="AE16" i="35" s="1"/>
  <c r="BC20" i="35"/>
  <c r="AD16" i="35" s="1"/>
  <c r="AC15" i="35"/>
  <c r="BD19" i="35"/>
  <c r="AE15" i="35" s="1"/>
  <c r="AR20" i="35"/>
  <c r="AV20" i="35" s="1"/>
  <c r="AE12" i="35" s="1"/>
  <c r="AC11" i="35"/>
  <c r="AN113" i="56"/>
  <c r="AG116" i="56"/>
  <c r="AN109" i="56"/>
  <c r="N109" i="56" s="1"/>
  <c r="AN111" i="56"/>
  <c r="N111" i="56" s="1"/>
  <c r="AN115" i="56"/>
  <c r="AN118" i="56"/>
  <c r="N118" i="56" s="1"/>
  <c r="AG108" i="56"/>
  <c r="AH108" i="56" s="1"/>
  <c r="AG110" i="56"/>
  <c r="AG112" i="56"/>
  <c r="AG114" i="56"/>
  <c r="AN117" i="56"/>
  <c r="AF108" i="56"/>
  <c r="AE108" i="56"/>
  <c r="AF110" i="56"/>
  <c r="AE110" i="56"/>
  <c r="AI110" i="56" s="1"/>
  <c r="AF112" i="56"/>
  <c r="AE112" i="56"/>
  <c r="AF114" i="56"/>
  <c r="AE114" i="56"/>
  <c r="AI114" i="56" s="1"/>
  <c r="AF116" i="56"/>
  <c r="AE116" i="56"/>
  <c r="AI116" i="56" s="1"/>
  <c r="AF118" i="56"/>
  <c r="AE118" i="56"/>
  <c r="AM108" i="56"/>
  <c r="AL108" i="56"/>
  <c r="AM110" i="56"/>
  <c r="AL110" i="56"/>
  <c r="AM112" i="56"/>
  <c r="AL112" i="56"/>
  <c r="AM114" i="56"/>
  <c r="AL114" i="56"/>
  <c r="AM116" i="56"/>
  <c r="AL116" i="56"/>
  <c r="AM118" i="56"/>
  <c r="AO118" i="56" s="1"/>
  <c r="AL118" i="56"/>
  <c r="AG107" i="56"/>
  <c r="AF107" i="56"/>
  <c r="AH107" i="56" s="1"/>
  <c r="AE107" i="56"/>
  <c r="AI107" i="56" s="1"/>
  <c r="AF109" i="56"/>
  <c r="AE109" i="56"/>
  <c r="AF111" i="56"/>
  <c r="AE111" i="56"/>
  <c r="AF113" i="56"/>
  <c r="AE113" i="56"/>
  <c r="AF115" i="56"/>
  <c r="AE115" i="56"/>
  <c r="AF117" i="56"/>
  <c r="AE117" i="56"/>
  <c r="AM109" i="56"/>
  <c r="AL109" i="56"/>
  <c r="AP109" i="56" s="1"/>
  <c r="AM111" i="56"/>
  <c r="AL111" i="56"/>
  <c r="AP111" i="56" s="1"/>
  <c r="AM113" i="56"/>
  <c r="AO113" i="56" s="1"/>
  <c r="AL113" i="56"/>
  <c r="AP113" i="56" s="1"/>
  <c r="AM115" i="56"/>
  <c r="AO115" i="56" s="1"/>
  <c r="AL115" i="56"/>
  <c r="AP115" i="56" s="1"/>
  <c r="AM117" i="56"/>
  <c r="AL117" i="56"/>
  <c r="AG109" i="56"/>
  <c r="O109" i="56" s="1"/>
  <c r="AG111" i="56"/>
  <c r="O111" i="56" s="1"/>
  <c r="AG113" i="56"/>
  <c r="O113" i="56" s="1"/>
  <c r="AG115" i="56"/>
  <c r="O115" i="56" s="1"/>
  <c r="AG118" i="56"/>
  <c r="AG117" i="56"/>
  <c r="AK107" i="56"/>
  <c r="AM107" i="56" s="1"/>
  <c r="N113" i="56"/>
  <c r="N115" i="56"/>
  <c r="O107" i="56"/>
  <c r="AN108" i="56"/>
  <c r="AO108" i="56" s="1"/>
  <c r="O110" i="56"/>
  <c r="AN110" i="56"/>
  <c r="AO110" i="56" s="1"/>
  <c r="O112" i="56"/>
  <c r="AN112" i="56"/>
  <c r="AO112" i="56" s="1"/>
  <c r="O114" i="56"/>
  <c r="AN114" i="56"/>
  <c r="AO114" i="56" s="1"/>
  <c r="O116" i="56"/>
  <c r="AN116" i="56"/>
  <c r="AO116" i="56" s="1"/>
  <c r="AH110" i="56"/>
  <c r="AH112" i="56"/>
  <c r="AH114" i="56"/>
  <c r="AH116" i="56"/>
  <c r="AI112" i="56"/>
  <c r="AE92" i="56"/>
  <c r="AE93" i="56"/>
  <c r="AE94" i="56"/>
  <c r="AE90" i="56"/>
  <c r="AE81" i="56"/>
  <c r="AE82" i="56"/>
  <c r="AE83" i="56"/>
  <c r="AE80" i="56"/>
  <c r="AH96" i="56"/>
  <c r="O89" i="56" s="1"/>
  <c r="AH97" i="56"/>
  <c r="O90" i="56" s="1"/>
  <c r="AH99" i="56"/>
  <c r="O92" i="56" s="1"/>
  <c r="AH95" i="56"/>
  <c r="O88" i="56" s="1"/>
  <c r="AH86" i="56"/>
  <c r="N89" i="56" s="1"/>
  <c r="AH87" i="56"/>
  <c r="N90" i="56" s="1"/>
  <c r="AH88" i="56"/>
  <c r="N91" i="56" s="1"/>
  <c r="AH89" i="56"/>
  <c r="N92" i="56" s="1"/>
  <c r="AH98" i="56"/>
  <c r="O91" i="56" s="1"/>
  <c r="AE66" i="56"/>
  <c r="AE67" i="56"/>
  <c r="AH68" i="56"/>
  <c r="O62" i="56" s="1"/>
  <c r="AE69" i="56"/>
  <c r="AE70" i="56"/>
  <c r="AH70" i="56" s="1"/>
  <c r="O64" i="56" s="1"/>
  <c r="AH71" i="56"/>
  <c r="O65" i="56" s="1"/>
  <c r="AE53" i="56"/>
  <c r="AH72" i="56"/>
  <c r="O66" i="56" s="1"/>
  <c r="AH73" i="56"/>
  <c r="O67" i="56" s="1"/>
  <c r="AH74" i="56"/>
  <c r="O68" i="56" s="1"/>
  <c r="AH75" i="56"/>
  <c r="O69" i="56" s="1"/>
  <c r="AH76" i="56"/>
  <c r="O70" i="56" s="1"/>
  <c r="AH60" i="56"/>
  <c r="N66" i="56" s="1"/>
  <c r="AH62" i="56"/>
  <c r="N68" i="56" s="1"/>
  <c r="AH63" i="56"/>
  <c r="N69" i="56" s="1"/>
  <c r="AH64" i="56"/>
  <c r="N70" i="56" s="1"/>
  <c r="AH59" i="56"/>
  <c r="N65" i="56" s="1"/>
  <c r="AH61" i="56"/>
  <c r="N67" i="56" s="1"/>
  <c r="B173" i="56"/>
  <c r="B150" i="56"/>
  <c r="B127" i="56"/>
  <c r="B104" i="56"/>
  <c r="B80" i="56"/>
  <c r="B56" i="56"/>
  <c r="B32" i="56"/>
  <c r="AD157" i="56"/>
  <c r="AK157" i="56" s="1"/>
  <c r="AD178" i="56"/>
  <c r="AK178" i="56" s="1"/>
  <c r="AD177" i="56"/>
  <c r="AK177" i="56" s="1"/>
  <c r="AD176" i="56"/>
  <c r="AK176" i="56" s="1"/>
  <c r="AD175" i="56"/>
  <c r="AK175" i="56" s="1"/>
  <c r="AD174" i="56"/>
  <c r="AK174" i="56" s="1"/>
  <c r="AD152" i="56"/>
  <c r="AK152" i="56" s="1"/>
  <c r="AD153" i="56"/>
  <c r="AD154" i="56"/>
  <c r="AK154" i="56" s="1"/>
  <c r="AL154" i="56" s="1"/>
  <c r="AD155" i="56"/>
  <c r="AD156" i="56"/>
  <c r="AK156" i="56" s="1"/>
  <c r="AL156" i="56" s="1"/>
  <c r="AD151" i="56"/>
  <c r="AK151" i="56" s="1"/>
  <c r="AN151" i="56" s="1"/>
  <c r="N155" i="56" s="1"/>
  <c r="AD129" i="56"/>
  <c r="AK129" i="56" s="1"/>
  <c r="AN129" i="56" s="1"/>
  <c r="AD128" i="56"/>
  <c r="AK128" i="56" s="1"/>
  <c r="AM128" i="56" s="1"/>
  <c r="AC157" i="56"/>
  <c r="B34" i="55"/>
  <c r="B62" i="55"/>
  <c r="B90" i="55"/>
  <c r="B6" i="55"/>
  <c r="AF44" i="56" l="1"/>
  <c r="AH44" i="56"/>
  <c r="AG44" i="56"/>
  <c r="AI44" i="56" s="1"/>
  <c r="AG43" i="56"/>
  <c r="AF43" i="56"/>
  <c r="AH43" i="56"/>
  <c r="AP117" i="56"/>
  <c r="AO117" i="56"/>
  <c r="AO109" i="56"/>
  <c r="AI115" i="56"/>
  <c r="AI108" i="56"/>
  <c r="O108" i="56"/>
  <c r="N133" i="56"/>
  <c r="AO111" i="56"/>
  <c r="AP118" i="56"/>
  <c r="AA118" i="56"/>
  <c r="O118" i="56"/>
  <c r="N117" i="56"/>
  <c r="O117" i="56"/>
  <c r="AI109" i="56"/>
  <c r="AH66" i="56"/>
  <c r="O60" i="56" s="1"/>
  <c r="AE58" i="56"/>
  <c r="AH58" i="56" s="1"/>
  <c r="N64" i="56" s="1"/>
  <c r="AE56" i="56"/>
  <c r="AH56" i="56" s="1"/>
  <c r="N62" i="56" s="1"/>
  <c r="AE54" i="56"/>
  <c r="AG54" i="56" s="1"/>
  <c r="AE57" i="56"/>
  <c r="AE55" i="56"/>
  <c r="AF55" i="56" s="1"/>
  <c r="AE84" i="56"/>
  <c r="AG84" i="56" s="1"/>
  <c r="AE91" i="56"/>
  <c r="AG91" i="56" s="1"/>
  <c r="AN152" i="56"/>
  <c r="N156" i="56" s="1"/>
  <c r="AL152" i="56"/>
  <c r="AC129" i="56"/>
  <c r="AC152" i="56"/>
  <c r="AC156" i="56"/>
  <c r="AC154" i="56"/>
  <c r="AL129" i="56"/>
  <c r="AP129" i="56" s="1"/>
  <c r="AN128" i="56"/>
  <c r="N132" i="56" s="1"/>
  <c r="AK153" i="56"/>
  <c r="AN154" i="56"/>
  <c r="N158" i="56" s="1"/>
  <c r="AN156" i="56"/>
  <c r="N160" i="56" s="1"/>
  <c r="AM154" i="56"/>
  <c r="AC128" i="56"/>
  <c r="AC151" i="56"/>
  <c r="AC155" i="56"/>
  <c r="AE155" i="56" s="1"/>
  <c r="AC153" i="56"/>
  <c r="AL128" i="56"/>
  <c r="AM156" i="56"/>
  <c r="AK155" i="56"/>
  <c r="AC174" i="56"/>
  <c r="AC176" i="56"/>
  <c r="AC178" i="56"/>
  <c r="AC175" i="56"/>
  <c r="AC177" i="56"/>
  <c r="AJ174" i="56"/>
  <c r="AN174" i="56" s="1"/>
  <c r="N178" i="56" s="1"/>
  <c r="AJ175" i="56"/>
  <c r="AN175" i="56" s="1"/>
  <c r="N179" i="56" s="1"/>
  <c r="AJ176" i="56"/>
  <c r="AJ177" i="56"/>
  <c r="AM177" i="56" s="1"/>
  <c r="AJ178" i="56"/>
  <c r="AN178" i="56" s="1"/>
  <c r="AI113" i="56"/>
  <c r="AH115" i="56"/>
  <c r="AL151" i="56"/>
  <c r="AP151" i="56" s="1"/>
  <c r="AM151" i="56"/>
  <c r="AO151" i="56" s="1"/>
  <c r="AA113" i="56"/>
  <c r="AM152" i="56"/>
  <c r="AM129" i="56"/>
  <c r="AO129" i="56" s="1"/>
  <c r="Q26" i="55"/>
  <c r="Q24" i="55"/>
  <c r="Q22" i="55"/>
  <c r="Q20" i="55"/>
  <c r="Q18" i="55"/>
  <c r="Q16" i="55"/>
  <c r="Q14" i="55"/>
  <c r="AN12" i="55"/>
  <c r="AN10" i="55"/>
  <c r="AM36" i="55"/>
  <c r="AN36" i="55"/>
  <c r="AM55" i="55"/>
  <c r="AN55" i="55"/>
  <c r="AM53" i="55"/>
  <c r="AN53" i="55"/>
  <c r="AM51" i="55"/>
  <c r="AN51" i="55"/>
  <c r="AM49" i="55"/>
  <c r="AN49" i="55"/>
  <c r="AM47" i="55"/>
  <c r="AN47" i="55"/>
  <c r="AM45" i="55"/>
  <c r="AN45" i="55"/>
  <c r="AM43" i="55"/>
  <c r="AN43" i="55"/>
  <c r="AM41" i="55"/>
  <c r="AN41" i="55"/>
  <c r="AM39" i="55"/>
  <c r="AN39" i="55"/>
  <c r="AM37" i="55"/>
  <c r="AN37" i="55"/>
  <c r="AM83" i="55"/>
  <c r="AN83" i="55"/>
  <c r="AM81" i="55"/>
  <c r="AN81" i="55"/>
  <c r="AM79" i="55"/>
  <c r="AN79" i="55"/>
  <c r="AM77" i="55"/>
  <c r="AN77" i="55"/>
  <c r="AM75" i="55"/>
  <c r="AN75" i="55"/>
  <c r="AM73" i="55"/>
  <c r="AN73" i="55"/>
  <c r="AM71" i="55"/>
  <c r="AN71" i="55"/>
  <c r="AM69" i="55"/>
  <c r="AN69" i="55"/>
  <c r="AM67" i="55"/>
  <c r="AN67" i="55"/>
  <c r="AM65" i="55"/>
  <c r="AN65" i="55"/>
  <c r="AN110" i="55"/>
  <c r="AM110" i="55"/>
  <c r="AN108" i="55"/>
  <c r="AM108" i="55"/>
  <c r="AN106" i="55"/>
  <c r="AP106" i="55" s="1"/>
  <c r="AM106" i="55"/>
  <c r="AN104" i="55"/>
  <c r="AP104" i="55" s="1"/>
  <c r="AM104" i="55"/>
  <c r="AN102" i="55"/>
  <c r="AP102" i="55" s="1"/>
  <c r="AM102" i="55"/>
  <c r="AN100" i="55"/>
  <c r="AM100" i="55"/>
  <c r="AN98" i="55"/>
  <c r="AP98" i="55" s="1"/>
  <c r="AM98" i="55"/>
  <c r="AN96" i="55"/>
  <c r="AM96" i="55"/>
  <c r="AN94" i="55"/>
  <c r="AP94" i="55" s="1"/>
  <c r="AM94" i="55"/>
  <c r="Q27" i="55"/>
  <c r="Q25" i="55"/>
  <c r="Q23" i="55"/>
  <c r="Q21" i="55"/>
  <c r="Q19" i="55"/>
  <c r="Q17" i="55"/>
  <c r="Q15" i="55"/>
  <c r="Q13" i="55"/>
  <c r="Q11" i="55"/>
  <c r="Q9" i="55"/>
  <c r="AM54" i="55"/>
  <c r="AN54" i="55"/>
  <c r="AM52" i="55"/>
  <c r="AN52" i="55"/>
  <c r="AM50" i="55"/>
  <c r="AN50" i="55"/>
  <c r="AM48" i="55"/>
  <c r="AN48" i="55"/>
  <c r="AM46" i="55"/>
  <c r="AN46" i="55"/>
  <c r="AM44" i="55"/>
  <c r="AN44" i="55"/>
  <c r="AM42" i="55"/>
  <c r="AN42" i="55"/>
  <c r="AM40" i="55"/>
  <c r="AN40" i="55"/>
  <c r="AM38" i="55"/>
  <c r="AN38" i="55"/>
  <c r="AM64" i="55"/>
  <c r="AN64" i="55"/>
  <c r="AM82" i="55"/>
  <c r="AN82" i="55"/>
  <c r="AM80" i="55"/>
  <c r="AN80" i="55"/>
  <c r="AM78" i="55"/>
  <c r="AN78" i="55"/>
  <c r="AM76" i="55"/>
  <c r="AN76" i="55"/>
  <c r="AM74" i="55"/>
  <c r="AN74" i="55"/>
  <c r="AM72" i="55"/>
  <c r="AN72" i="55"/>
  <c r="AM70" i="55"/>
  <c r="AN70" i="55"/>
  <c r="AM68" i="55"/>
  <c r="AN68" i="55"/>
  <c r="AM66" i="55"/>
  <c r="AN66" i="55"/>
  <c r="AN92" i="55"/>
  <c r="AM92" i="55"/>
  <c r="AN111" i="55"/>
  <c r="AM111" i="55"/>
  <c r="AN109" i="55"/>
  <c r="AM109" i="55"/>
  <c r="AN107" i="55"/>
  <c r="AM107" i="55"/>
  <c r="AN105" i="55"/>
  <c r="AM105" i="55"/>
  <c r="AN103" i="55"/>
  <c r="AM103" i="55"/>
  <c r="AN101" i="55"/>
  <c r="AM101" i="55"/>
  <c r="AN99" i="55"/>
  <c r="AM99" i="55"/>
  <c r="AN97" i="55"/>
  <c r="AM97" i="55"/>
  <c r="AM95" i="55"/>
  <c r="AN95" i="55"/>
  <c r="AN93" i="55"/>
  <c r="AM93" i="55"/>
  <c r="AO93" i="55" s="1"/>
  <c r="AL107" i="56"/>
  <c r="AH111" i="56"/>
  <c r="AH57" i="56"/>
  <c r="N63" i="56" s="1"/>
  <c r="AI111" i="56"/>
  <c r="AA109" i="56"/>
  <c r="AN107" i="56"/>
  <c r="N107" i="56" s="1"/>
  <c r="AA107" i="56" s="1"/>
  <c r="AH69" i="56"/>
  <c r="O63" i="56" s="1"/>
  <c r="AH67" i="56"/>
  <c r="O61" i="56" s="1"/>
  <c r="O39" i="56"/>
  <c r="AG71" i="56"/>
  <c r="AI71" i="56" s="1"/>
  <c r="AF71" i="56"/>
  <c r="AJ71" i="56" s="1"/>
  <c r="AG63" i="56"/>
  <c r="AI63" i="56" s="1"/>
  <c r="AF63" i="56"/>
  <c r="AJ63" i="56" s="1"/>
  <c r="AG61" i="56"/>
  <c r="AF61" i="56"/>
  <c r="AG76" i="56"/>
  <c r="AI76" i="56" s="1"/>
  <c r="AF76" i="56"/>
  <c r="AJ76" i="56" s="1"/>
  <c r="AG74" i="56"/>
  <c r="AF74" i="56"/>
  <c r="AJ74" i="56" s="1"/>
  <c r="AG72" i="56"/>
  <c r="AI72" i="56" s="1"/>
  <c r="AF72" i="56"/>
  <c r="AJ72" i="56" s="1"/>
  <c r="AG56" i="56"/>
  <c r="AI56" i="56" s="1"/>
  <c r="AF56" i="56"/>
  <c r="AJ56" i="56" s="1"/>
  <c r="AG70" i="56"/>
  <c r="AI70" i="56" s="1"/>
  <c r="AF70" i="56"/>
  <c r="AJ70" i="56" s="1"/>
  <c r="AG68" i="56"/>
  <c r="AI68" i="56" s="1"/>
  <c r="AF68" i="56"/>
  <c r="AJ68" i="56" s="1"/>
  <c r="AG66" i="56"/>
  <c r="AF66" i="56"/>
  <c r="AG89" i="56"/>
  <c r="AI89" i="56" s="1"/>
  <c r="AF89" i="56"/>
  <c r="AJ89" i="56" s="1"/>
  <c r="AG87" i="56"/>
  <c r="AI87" i="56" s="1"/>
  <c r="AF87" i="56"/>
  <c r="AJ87" i="56" s="1"/>
  <c r="AG95" i="56"/>
  <c r="AI95" i="56" s="1"/>
  <c r="AF95" i="56"/>
  <c r="AJ95" i="56" s="1"/>
  <c r="AG98" i="56"/>
  <c r="AI98" i="56" s="1"/>
  <c r="AF98" i="56"/>
  <c r="AJ98" i="56" s="1"/>
  <c r="AG96" i="56"/>
  <c r="AI96" i="56" s="1"/>
  <c r="AF96" i="56"/>
  <c r="AJ96" i="56" s="1"/>
  <c r="AG82" i="56"/>
  <c r="AF82" i="56"/>
  <c r="AG90" i="56"/>
  <c r="AF90" i="56"/>
  <c r="AG93" i="56"/>
  <c r="AF93" i="56"/>
  <c r="AH113" i="56"/>
  <c r="AH109" i="56"/>
  <c r="N39" i="56"/>
  <c r="AG59" i="56"/>
  <c r="AI59" i="56" s="1"/>
  <c r="AF59" i="56"/>
  <c r="AJ59" i="56" s="1"/>
  <c r="AG64" i="56"/>
  <c r="AI64" i="56" s="1"/>
  <c r="AF64" i="56"/>
  <c r="AJ64" i="56" s="1"/>
  <c r="AG62" i="56"/>
  <c r="AI62" i="56" s="1"/>
  <c r="AF62" i="56"/>
  <c r="AJ62" i="56" s="1"/>
  <c r="AG60" i="56"/>
  <c r="AI60" i="56" s="1"/>
  <c r="AF60" i="56"/>
  <c r="AG75" i="56"/>
  <c r="AI75" i="56" s="1"/>
  <c r="AF75" i="56"/>
  <c r="AJ75" i="56" s="1"/>
  <c r="AG73" i="56"/>
  <c r="AI73" i="56" s="1"/>
  <c r="AF73" i="56"/>
  <c r="AJ73" i="56" s="1"/>
  <c r="AG53" i="56"/>
  <c r="AF53" i="56"/>
  <c r="AG57" i="56"/>
  <c r="AF57" i="56"/>
  <c r="AG69" i="56"/>
  <c r="AF69" i="56"/>
  <c r="AG67" i="56"/>
  <c r="AI67" i="56" s="1"/>
  <c r="AF67" i="56"/>
  <c r="AG85" i="56"/>
  <c r="AF85" i="56"/>
  <c r="AG88" i="56"/>
  <c r="AI88" i="56" s="1"/>
  <c r="AF88" i="56"/>
  <c r="AJ88" i="56" s="1"/>
  <c r="AG86" i="56"/>
  <c r="AI86" i="56" s="1"/>
  <c r="AF86" i="56"/>
  <c r="AJ86" i="56" s="1"/>
  <c r="AG99" i="56"/>
  <c r="AI99" i="56" s="1"/>
  <c r="AF99" i="56"/>
  <c r="AJ99" i="56" s="1"/>
  <c r="AG97" i="56"/>
  <c r="AI97" i="56" s="1"/>
  <c r="AF97" i="56"/>
  <c r="AJ97" i="56" s="1"/>
  <c r="AG80" i="56"/>
  <c r="AF80" i="56"/>
  <c r="AG83" i="56"/>
  <c r="AF83" i="56"/>
  <c r="AG81" i="56"/>
  <c r="AF81" i="56"/>
  <c r="AG94" i="56"/>
  <c r="AF94" i="56"/>
  <c r="AG92" i="56"/>
  <c r="AF92" i="56"/>
  <c r="AA115" i="56"/>
  <c r="AA111" i="56"/>
  <c r="AH117" i="56"/>
  <c r="AI118" i="56"/>
  <c r="AH118" i="56"/>
  <c r="AI117" i="56"/>
  <c r="AP114" i="56"/>
  <c r="N114" i="56"/>
  <c r="AA114" i="56" s="1"/>
  <c r="AP110" i="56"/>
  <c r="N110" i="56"/>
  <c r="AA110" i="56" s="1"/>
  <c r="AP116" i="56"/>
  <c r="N116" i="56"/>
  <c r="AA116" i="56" s="1"/>
  <c r="AP112" i="56"/>
  <c r="N112" i="56"/>
  <c r="AA112" i="56" s="1"/>
  <c r="AP108" i="56"/>
  <c r="N108" i="56"/>
  <c r="AH93" i="56"/>
  <c r="O86" i="56" s="1"/>
  <c r="AH81" i="56"/>
  <c r="N84" i="56" s="1"/>
  <c r="AH83" i="56"/>
  <c r="N86" i="56" s="1"/>
  <c r="AH85" i="56"/>
  <c r="N88" i="56" s="1"/>
  <c r="AH80" i="56"/>
  <c r="N83" i="56" s="1"/>
  <c r="AH82" i="56"/>
  <c r="N85" i="56" s="1"/>
  <c r="AH90" i="56"/>
  <c r="O83" i="56" s="1"/>
  <c r="AH92" i="56"/>
  <c r="O85" i="56" s="1"/>
  <c r="AH94" i="56"/>
  <c r="O87" i="56" s="1"/>
  <c r="O40" i="56"/>
  <c r="AE65" i="56"/>
  <c r="AG65" i="56" s="1"/>
  <c r="AI74" i="56"/>
  <c r="AH53" i="56"/>
  <c r="N59" i="56" s="1"/>
  <c r="AI61" i="56"/>
  <c r="N40" i="56"/>
  <c r="AH35" i="56"/>
  <c r="N35" i="56" s="1"/>
  <c r="N36" i="56"/>
  <c r="O35" i="56"/>
  <c r="O36" i="56"/>
  <c r="Q48" i="55"/>
  <c r="O57" i="55"/>
  <c r="O29" i="55"/>
  <c r="P85" i="55"/>
  <c r="AN8" i="55"/>
  <c r="Q50" i="55"/>
  <c r="Q46" i="55"/>
  <c r="P113" i="55"/>
  <c r="O85" i="55"/>
  <c r="O113" i="55"/>
  <c r="Q12" i="55"/>
  <c r="Q10" i="55"/>
  <c r="Q54" i="55"/>
  <c r="Q42" i="55"/>
  <c r="Q38" i="55"/>
  <c r="Q52" i="55"/>
  <c r="Q44" i="55"/>
  <c r="Q40" i="55"/>
  <c r="P57" i="55"/>
  <c r="Q37" i="55"/>
  <c r="Q39" i="55"/>
  <c r="Q41" i="55"/>
  <c r="AP41" i="55" s="1"/>
  <c r="Q43" i="55"/>
  <c r="Q45" i="55"/>
  <c r="Q47" i="55"/>
  <c r="Q49" i="55"/>
  <c r="Q51" i="55"/>
  <c r="Q53" i="55"/>
  <c r="Q55" i="55"/>
  <c r="Q36" i="55"/>
  <c r="AL177" i="56" l="1"/>
  <c r="AF91" i="56"/>
  <c r="AJ91" i="56" s="1"/>
  <c r="AH91" i="56"/>
  <c r="O84" i="56" s="1"/>
  <c r="AI80" i="56"/>
  <c r="AH84" i="56"/>
  <c r="N87" i="56" s="1"/>
  <c r="AJ67" i="56"/>
  <c r="AJ44" i="56"/>
  <c r="AI43" i="56"/>
  <c r="AJ43" i="56"/>
  <c r="AA108" i="56"/>
  <c r="AO156" i="56"/>
  <c r="AO154" i="56"/>
  <c r="AP156" i="56"/>
  <c r="AP152" i="56"/>
  <c r="AP107" i="56"/>
  <c r="AI66" i="56"/>
  <c r="AG55" i="56"/>
  <c r="AI55" i="56" s="1"/>
  <c r="AJ66" i="56"/>
  <c r="AF54" i="56"/>
  <c r="AO152" i="56"/>
  <c r="AF84" i="56"/>
  <c r="AF58" i="56"/>
  <c r="AJ58" i="56" s="1"/>
  <c r="AI57" i="56"/>
  <c r="AH55" i="56"/>
  <c r="N61" i="56" s="1"/>
  <c r="AH54" i="56"/>
  <c r="N60" i="56" s="1"/>
  <c r="AJ69" i="56"/>
  <c r="AJ57" i="56"/>
  <c r="AG58" i="56"/>
  <c r="AI58" i="56" s="1"/>
  <c r="AA117" i="56"/>
  <c r="AO50" i="55"/>
  <c r="AO48" i="55"/>
  <c r="Q85" i="55"/>
  <c r="AQ67" i="55" s="1"/>
  <c r="AM25" i="55"/>
  <c r="AO25" i="55" s="1"/>
  <c r="AO128" i="56"/>
  <c r="AP128" i="56"/>
  <c r="Q8" i="55"/>
  <c r="AP8" i="55" s="1"/>
  <c r="AP96" i="55"/>
  <c r="AP100" i="55"/>
  <c r="AM10" i="55"/>
  <c r="AM12" i="55"/>
  <c r="AO12" i="55" s="1"/>
  <c r="AM22" i="55"/>
  <c r="AO22" i="55" s="1"/>
  <c r="AO97" i="55"/>
  <c r="AO74" i="55"/>
  <c r="AO99" i="55"/>
  <c r="AO103" i="55"/>
  <c r="AM21" i="55"/>
  <c r="AO21" i="55" s="1"/>
  <c r="AN25" i="55"/>
  <c r="AM27" i="55"/>
  <c r="AO27" i="55" s="1"/>
  <c r="AM14" i="55"/>
  <c r="AO14" i="55" s="1"/>
  <c r="AP154" i="56"/>
  <c r="AM175" i="56"/>
  <c r="AO175" i="56" s="1"/>
  <c r="AL175" i="56"/>
  <c r="AP175" i="56" s="1"/>
  <c r="AN177" i="56"/>
  <c r="AP177" i="56" s="1"/>
  <c r="AM178" i="56"/>
  <c r="AO178" i="56" s="1"/>
  <c r="AL178" i="56"/>
  <c r="AP178" i="56" s="1"/>
  <c r="AI82" i="56"/>
  <c r="AO66" i="55"/>
  <c r="AF154" i="56"/>
  <c r="AE154" i="56"/>
  <c r="AG154" i="56"/>
  <c r="AE156" i="56"/>
  <c r="AF156" i="56"/>
  <c r="AG156" i="56"/>
  <c r="O160" i="56" s="1"/>
  <c r="AG152" i="56"/>
  <c r="O156" i="56" s="1"/>
  <c r="AF152" i="56"/>
  <c r="AE152" i="56"/>
  <c r="AG129" i="56"/>
  <c r="O133" i="56" s="1"/>
  <c r="AF129" i="56"/>
  <c r="AE129" i="56"/>
  <c r="AL155" i="56"/>
  <c r="AM155" i="56"/>
  <c r="AN155" i="56"/>
  <c r="AF153" i="56"/>
  <c r="AE153" i="56"/>
  <c r="AG155" i="56"/>
  <c r="AF155" i="56"/>
  <c r="AG151" i="56"/>
  <c r="O155" i="56" s="1"/>
  <c r="AF151" i="56"/>
  <c r="AE151" i="56"/>
  <c r="AF128" i="56"/>
  <c r="AG128" i="56"/>
  <c r="O132" i="56" s="1"/>
  <c r="AE128" i="56"/>
  <c r="AN153" i="56"/>
  <c r="AM153" i="56"/>
  <c r="AL153" i="56"/>
  <c r="AG153" i="56"/>
  <c r="O157" i="56" s="1"/>
  <c r="AF175" i="56"/>
  <c r="AG175" i="56"/>
  <c r="O179" i="56" s="1"/>
  <c r="AE175" i="56"/>
  <c r="AF176" i="56"/>
  <c r="AG176" i="56"/>
  <c r="O180" i="56" s="1"/>
  <c r="AE176" i="56"/>
  <c r="AF177" i="56"/>
  <c r="AG177" i="56"/>
  <c r="O181" i="56" s="1"/>
  <c r="AE177" i="56"/>
  <c r="AF178" i="56"/>
  <c r="AG178" i="56"/>
  <c r="O182" i="56" s="1"/>
  <c r="AE178" i="56"/>
  <c r="AG174" i="56"/>
  <c r="O178" i="56" s="1"/>
  <c r="AF174" i="56"/>
  <c r="AE174" i="56"/>
  <c r="N182" i="56"/>
  <c r="AM176" i="56"/>
  <c r="AL176" i="56"/>
  <c r="AM174" i="56"/>
  <c r="AO174" i="56" s="1"/>
  <c r="AL174" i="56"/>
  <c r="AP174" i="56" s="1"/>
  <c r="AN176" i="56"/>
  <c r="AO70" i="55"/>
  <c r="AO78" i="55"/>
  <c r="AI81" i="56"/>
  <c r="AM13" i="55"/>
  <c r="AO13" i="55" s="1"/>
  <c r="P29" i="55"/>
  <c r="AN29" i="55" s="1"/>
  <c r="AI69" i="56"/>
  <c r="AM9" i="55"/>
  <c r="AO9" i="55" s="1"/>
  <c r="AN13" i="55"/>
  <c r="AP13" i="55" s="1"/>
  <c r="AM15" i="55"/>
  <c r="AO15" i="55" s="1"/>
  <c r="AM17" i="55"/>
  <c r="AO17" i="55" s="1"/>
  <c r="AN21" i="55"/>
  <c r="AP21" i="55" s="1"/>
  <c r="AM23" i="55"/>
  <c r="AO23" i="55" s="1"/>
  <c r="AN14" i="55"/>
  <c r="AP14" i="55" s="1"/>
  <c r="AM16" i="55"/>
  <c r="AO16" i="55" s="1"/>
  <c r="AM18" i="55"/>
  <c r="AO18" i="55" s="1"/>
  <c r="AN22" i="55"/>
  <c r="AP22" i="55" s="1"/>
  <c r="AM24" i="55"/>
  <c r="AO24" i="55" s="1"/>
  <c r="AN9" i="55"/>
  <c r="AP9" i="55" s="1"/>
  <c r="AM11" i="55"/>
  <c r="AO11" i="55" s="1"/>
  <c r="AN17" i="55"/>
  <c r="AP17" i="55" s="1"/>
  <c r="AM19" i="55"/>
  <c r="AO19" i="55" s="1"/>
  <c r="AN18" i="55"/>
  <c r="AP18" i="55" s="1"/>
  <c r="AM20" i="55"/>
  <c r="AO20" i="55" s="1"/>
  <c r="AN24" i="55"/>
  <c r="AP24" i="55" s="1"/>
  <c r="AM26" i="55"/>
  <c r="AO26" i="55" s="1"/>
  <c r="AI90" i="56"/>
  <c r="AJ83" i="56"/>
  <c r="AI83" i="56"/>
  <c r="AI94" i="56"/>
  <c r="AM8" i="55"/>
  <c r="AO8" i="55" s="1"/>
  <c r="AN26" i="55"/>
  <c r="AP26" i="55" s="1"/>
  <c r="AN113" i="55"/>
  <c r="AM113" i="55"/>
  <c r="AM85" i="55"/>
  <c r="AN85" i="55"/>
  <c r="AS65" i="55" s="1"/>
  <c r="AO98" i="55"/>
  <c r="AM57" i="55"/>
  <c r="AN57" i="55"/>
  <c r="AN11" i="55"/>
  <c r="AP11" i="55" s="1"/>
  <c r="AN15" i="55"/>
  <c r="AP15" i="55" s="1"/>
  <c r="AN19" i="55"/>
  <c r="AP19" i="55" s="1"/>
  <c r="AN23" i="55"/>
  <c r="AP23" i="55" s="1"/>
  <c r="AN27" i="55"/>
  <c r="AP27" i="55" s="1"/>
  <c r="AN16" i="55"/>
  <c r="AP16" i="55" s="1"/>
  <c r="AN20" i="55"/>
  <c r="AP20" i="55" s="1"/>
  <c r="AI91" i="56"/>
  <c r="AJ81" i="56"/>
  <c r="AF65" i="56"/>
  <c r="AF35" i="56"/>
  <c r="AJ35" i="56" s="1"/>
  <c r="AO107" i="56"/>
  <c r="AI53" i="56"/>
  <c r="AI93" i="56"/>
  <c r="AI92" i="56"/>
  <c r="AI84" i="56"/>
  <c r="AG35" i="56"/>
  <c r="AI35" i="56" s="1"/>
  <c r="AJ61" i="56"/>
  <c r="AI85" i="56"/>
  <c r="AJ93" i="56"/>
  <c r="AJ94" i="56"/>
  <c r="AJ92" i="56"/>
  <c r="AJ90" i="56"/>
  <c r="AJ84" i="56"/>
  <c r="AJ82" i="56"/>
  <c r="AJ80" i="56"/>
  <c r="AJ85" i="56"/>
  <c r="AJ54" i="56"/>
  <c r="AH65" i="56"/>
  <c r="O59" i="56" s="1"/>
  <c r="AJ60" i="56"/>
  <c r="AJ55" i="56"/>
  <c r="AJ53" i="56"/>
  <c r="AP45" i="55"/>
  <c r="AP53" i="55"/>
  <c r="AO102" i="55"/>
  <c r="AO94" i="55"/>
  <c r="AP47" i="55"/>
  <c r="AP37" i="55"/>
  <c r="AO110" i="55"/>
  <c r="AO108" i="55"/>
  <c r="AO106" i="55"/>
  <c r="AO104" i="55"/>
  <c r="AO100" i="55"/>
  <c r="AO96" i="55"/>
  <c r="AO92" i="55"/>
  <c r="AO36" i="55"/>
  <c r="AO46" i="55"/>
  <c r="AP83" i="55"/>
  <c r="AP79" i="55"/>
  <c r="AP75" i="55"/>
  <c r="AP71" i="55"/>
  <c r="AP67" i="55"/>
  <c r="AO64" i="55"/>
  <c r="AP82" i="55"/>
  <c r="AO80" i="55"/>
  <c r="AO76" i="55"/>
  <c r="AO72" i="55"/>
  <c r="AO68" i="55"/>
  <c r="AP111" i="55"/>
  <c r="AP109" i="55"/>
  <c r="AP107" i="55"/>
  <c r="AO101" i="55"/>
  <c r="AO95" i="55"/>
  <c r="AP110" i="55"/>
  <c r="AP108" i="55"/>
  <c r="AP92" i="55"/>
  <c r="AP49" i="55"/>
  <c r="Q113" i="55"/>
  <c r="AP103" i="55"/>
  <c r="AP99" i="55"/>
  <c r="AP95" i="55"/>
  <c r="AO111" i="55"/>
  <c r="AO109" i="55"/>
  <c r="AO107" i="55"/>
  <c r="AO105" i="55"/>
  <c r="AP105" i="55"/>
  <c r="AP101" i="55"/>
  <c r="AP97" i="55"/>
  <c r="AP93" i="55"/>
  <c r="AP25" i="55"/>
  <c r="AP10" i="55"/>
  <c r="AO10" i="55"/>
  <c r="AP12" i="55"/>
  <c r="AO82" i="55"/>
  <c r="AP81" i="55"/>
  <c r="AP80" i="55"/>
  <c r="AO83" i="55"/>
  <c r="AO81" i="55"/>
  <c r="AO79" i="55"/>
  <c r="AO77" i="55"/>
  <c r="AO75" i="55"/>
  <c r="AO73" i="55"/>
  <c r="AO69" i="55"/>
  <c r="AO67" i="55"/>
  <c r="AO65" i="55"/>
  <c r="AP64" i="55"/>
  <c r="AP77" i="55"/>
  <c r="AP73" i="55"/>
  <c r="AP69" i="55"/>
  <c r="AP65" i="55"/>
  <c r="AP76" i="55"/>
  <c r="AP72" i="55"/>
  <c r="AP68" i="55"/>
  <c r="AO71" i="55"/>
  <c r="AP78" i="55"/>
  <c r="AP74" i="55"/>
  <c r="AP70" i="55"/>
  <c r="AP66" i="55"/>
  <c r="AP51" i="55"/>
  <c r="AP43" i="55"/>
  <c r="AP39" i="55"/>
  <c r="AP54" i="55"/>
  <c r="AO52" i="55"/>
  <c r="AO44" i="55"/>
  <c r="AO42" i="55"/>
  <c r="AO40" i="55"/>
  <c r="AO38" i="55"/>
  <c r="Q57" i="55"/>
  <c r="AO55" i="55"/>
  <c r="AO43" i="55"/>
  <c r="AO41" i="55"/>
  <c r="AO39" i="55"/>
  <c r="AP36" i="55"/>
  <c r="AP55" i="55"/>
  <c r="AP48" i="55"/>
  <c r="AP40" i="55"/>
  <c r="AP50" i="55"/>
  <c r="AP42" i="55"/>
  <c r="AO49" i="55"/>
  <c r="AO54" i="55"/>
  <c r="AO53" i="55"/>
  <c r="AO51" i="55"/>
  <c r="AO47" i="55"/>
  <c r="AO45" i="55"/>
  <c r="AO37" i="55"/>
  <c r="AP52" i="55"/>
  <c r="AP44" i="55"/>
  <c r="AP46" i="55"/>
  <c r="AP38" i="55"/>
  <c r="AM29" i="55" l="1"/>
  <c r="AR14" i="55" s="1"/>
  <c r="AI54" i="56"/>
  <c r="AI151" i="56"/>
  <c r="N181" i="56"/>
  <c r="AQ73" i="55"/>
  <c r="AO177" i="56"/>
  <c r="AQ78" i="55"/>
  <c r="AQ65" i="55"/>
  <c r="AQ70" i="55"/>
  <c r="AQ81" i="55"/>
  <c r="AQ64" i="55"/>
  <c r="AQ76" i="55"/>
  <c r="AQ68" i="55"/>
  <c r="AQ79" i="55"/>
  <c r="AQ71" i="55"/>
  <c r="AP85" i="55"/>
  <c r="AI152" i="56"/>
  <c r="AQ82" i="55"/>
  <c r="AQ74" i="55"/>
  <c r="AQ66" i="55"/>
  <c r="AQ77" i="55"/>
  <c r="AQ69" i="55"/>
  <c r="AQ80" i="55"/>
  <c r="AQ72" i="55"/>
  <c r="AQ83" i="55"/>
  <c r="AQ75" i="55"/>
  <c r="AI174" i="56"/>
  <c r="AI129" i="56"/>
  <c r="AS76" i="55"/>
  <c r="AS79" i="55"/>
  <c r="AS64" i="55"/>
  <c r="AS68" i="55"/>
  <c r="AS71" i="55"/>
  <c r="AS80" i="55"/>
  <c r="AS72" i="55"/>
  <c r="AS83" i="55"/>
  <c r="AS75" i="55"/>
  <c r="AS67" i="55"/>
  <c r="AS82" i="55"/>
  <c r="AS78" i="55"/>
  <c r="AS74" i="55"/>
  <c r="AS70" i="55"/>
  <c r="AS66" i="55"/>
  <c r="AS81" i="55"/>
  <c r="AS77" i="55"/>
  <c r="AS73" i="55"/>
  <c r="AS69" i="55"/>
  <c r="Q29" i="55"/>
  <c r="AQ21" i="55" s="1"/>
  <c r="AS8" i="55"/>
  <c r="AS18" i="55"/>
  <c r="AS13" i="55"/>
  <c r="AS10" i="55"/>
  <c r="AS26" i="55"/>
  <c r="AS21" i="55"/>
  <c r="AI175" i="56"/>
  <c r="AH175" i="56"/>
  <c r="AH152" i="56"/>
  <c r="AH153" i="56"/>
  <c r="AO155" i="56"/>
  <c r="AH174" i="56"/>
  <c r="AI178" i="56"/>
  <c r="AH178" i="56"/>
  <c r="AI176" i="56"/>
  <c r="AO153" i="56"/>
  <c r="AI128" i="56"/>
  <c r="AH128" i="56"/>
  <c r="AH151" i="56"/>
  <c r="AH155" i="56"/>
  <c r="AI153" i="56"/>
  <c r="N159" i="56"/>
  <c r="AP155" i="56"/>
  <c r="AH129" i="56"/>
  <c r="AH156" i="56"/>
  <c r="AI154" i="56"/>
  <c r="O158" i="56"/>
  <c r="AH154" i="56"/>
  <c r="AP153" i="56"/>
  <c r="N157" i="56"/>
  <c r="O159" i="56"/>
  <c r="AI155" i="56"/>
  <c r="AI156" i="56"/>
  <c r="AH176" i="56"/>
  <c r="AI177" i="56"/>
  <c r="AH177" i="56"/>
  <c r="AP176" i="56"/>
  <c r="N180" i="56"/>
  <c r="AO176" i="56"/>
  <c r="AS25" i="55"/>
  <c r="AS17" i="55"/>
  <c r="AS9" i="55"/>
  <c r="AS22" i="55"/>
  <c r="AS14" i="55"/>
  <c r="AS27" i="55"/>
  <c r="AS23" i="55"/>
  <c r="AS19" i="55"/>
  <c r="AS15" i="55"/>
  <c r="AS11" i="55"/>
  <c r="AS24" i="55"/>
  <c r="AS20" i="55"/>
  <c r="AS16" i="55"/>
  <c r="AS12" i="55"/>
  <c r="AI65" i="56"/>
  <c r="AJ65" i="56"/>
  <c r="AQ38" i="55"/>
  <c r="AQ40" i="55"/>
  <c r="AQ42" i="55"/>
  <c r="AQ44" i="55"/>
  <c r="AQ46" i="55"/>
  <c r="AQ48" i="55"/>
  <c r="AQ50" i="55"/>
  <c r="AQ52" i="55"/>
  <c r="AQ54" i="55"/>
  <c r="AQ37" i="55"/>
  <c r="AQ41" i="55"/>
  <c r="AQ45" i="55"/>
  <c r="AQ49" i="55"/>
  <c r="AQ53" i="55"/>
  <c r="AQ39" i="55"/>
  <c r="AQ43" i="55"/>
  <c r="AQ47" i="55"/>
  <c r="AQ51" i="55"/>
  <c r="AQ55" i="55"/>
  <c r="AQ36" i="55"/>
  <c r="AQ93" i="55"/>
  <c r="AQ95" i="55"/>
  <c r="AQ97" i="55"/>
  <c r="AQ99" i="55"/>
  <c r="AQ101" i="55"/>
  <c r="AQ103" i="55"/>
  <c r="AQ105" i="55"/>
  <c r="AQ107" i="55"/>
  <c r="AQ109" i="55"/>
  <c r="AQ111" i="55"/>
  <c r="AQ96" i="55"/>
  <c r="AQ100" i="55"/>
  <c r="AQ104" i="55"/>
  <c r="AQ108" i="55"/>
  <c r="AQ94" i="55"/>
  <c r="AQ98" i="55"/>
  <c r="AQ102" i="55"/>
  <c r="AQ106" i="55"/>
  <c r="AQ110" i="55"/>
  <c r="AQ92" i="55"/>
  <c r="AP113" i="55"/>
  <c r="AS93" i="55"/>
  <c r="AS95" i="55"/>
  <c r="AS97" i="55"/>
  <c r="AS99" i="55"/>
  <c r="AS101" i="55"/>
  <c r="AS103" i="55"/>
  <c r="AS105" i="55"/>
  <c r="AS107" i="55"/>
  <c r="AS109" i="55"/>
  <c r="AS111" i="55"/>
  <c r="AS94" i="55"/>
  <c r="AS98" i="55"/>
  <c r="AS102" i="55"/>
  <c r="AS106" i="55"/>
  <c r="AS110" i="55"/>
  <c r="AS92" i="55"/>
  <c r="AS96" i="55"/>
  <c r="AS100" i="55"/>
  <c r="AS104" i="55"/>
  <c r="AS108" i="55"/>
  <c r="AR24" i="55"/>
  <c r="AR15" i="55"/>
  <c r="AR21" i="55"/>
  <c r="AR23" i="55"/>
  <c r="AO85" i="55"/>
  <c r="AR66" i="55"/>
  <c r="AR68" i="55"/>
  <c r="AR70" i="55"/>
  <c r="AR72" i="55"/>
  <c r="AR74" i="55"/>
  <c r="AR76" i="55"/>
  <c r="AR78" i="55"/>
  <c r="AR80" i="55"/>
  <c r="AR82" i="55"/>
  <c r="AR64" i="55"/>
  <c r="AR65" i="55"/>
  <c r="AR67" i="55"/>
  <c r="AR69" i="55"/>
  <c r="AR71" i="55"/>
  <c r="AR73" i="55"/>
  <c r="AR75" i="55"/>
  <c r="AR77" i="55"/>
  <c r="AR79" i="55"/>
  <c r="AR81" i="55"/>
  <c r="AR83" i="55"/>
  <c r="AR13" i="55" l="1"/>
  <c r="AR26" i="55"/>
  <c r="AQ14" i="55"/>
  <c r="AR16" i="55"/>
  <c r="AR8" i="55"/>
  <c r="AR19" i="55"/>
  <c r="AR11" i="55"/>
  <c r="AR22" i="55"/>
  <c r="AR25" i="55"/>
  <c r="AR17" i="55"/>
  <c r="AR9" i="55"/>
  <c r="AR18" i="55"/>
  <c r="AR27" i="55"/>
  <c r="AR12" i="55"/>
  <c r="AR20" i="55"/>
  <c r="AR10" i="55"/>
  <c r="AQ15" i="55"/>
  <c r="AQ23" i="55"/>
  <c r="AQ12" i="55"/>
  <c r="AQ8" i="55"/>
  <c r="AP29" i="55"/>
  <c r="AQ19" i="55"/>
  <c r="AQ27" i="55"/>
  <c r="AQ20" i="55"/>
  <c r="AQ17" i="55"/>
  <c r="AO29" i="55"/>
  <c r="AQ16" i="55"/>
  <c r="AQ24" i="55"/>
  <c r="AQ9" i="55"/>
  <c r="AQ25" i="55"/>
  <c r="AQ22" i="55"/>
  <c r="AQ13" i="55"/>
  <c r="AQ10" i="55"/>
  <c r="AQ26" i="55"/>
  <c r="AQ11" i="55"/>
  <c r="AQ18" i="55"/>
  <c r="AO57" i="55"/>
  <c r="AR37" i="55"/>
  <c r="AR39" i="55"/>
  <c r="AR41" i="55"/>
  <c r="AR43" i="55"/>
  <c r="AR45" i="55"/>
  <c r="AR47" i="55"/>
  <c r="AR49" i="55"/>
  <c r="AR51" i="55"/>
  <c r="AR53" i="55"/>
  <c r="AR55" i="55"/>
  <c r="AR36" i="55"/>
  <c r="AR38" i="55"/>
  <c r="AR42" i="55"/>
  <c r="AR46" i="55"/>
  <c r="AR50" i="55"/>
  <c r="AR54" i="55"/>
  <c r="AR40" i="55"/>
  <c r="AR44" i="55"/>
  <c r="AR48" i="55"/>
  <c r="AR52" i="55"/>
  <c r="AO113" i="55"/>
  <c r="AR94" i="55"/>
  <c r="AR96" i="55"/>
  <c r="AR98" i="55"/>
  <c r="AR100" i="55"/>
  <c r="AR102" i="55"/>
  <c r="AR104" i="55"/>
  <c r="AR106" i="55"/>
  <c r="AR108" i="55"/>
  <c r="AR110" i="55"/>
  <c r="AR92" i="55"/>
  <c r="AR93" i="55"/>
  <c r="AR97" i="55"/>
  <c r="AR101" i="55"/>
  <c r="AR105" i="55"/>
  <c r="AR109" i="55"/>
  <c r="AR95" i="55"/>
  <c r="AR99" i="55"/>
  <c r="AR103" i="55"/>
  <c r="AR107" i="55"/>
  <c r="AR111" i="55"/>
  <c r="AP57" i="55"/>
  <c r="AS38" i="55"/>
  <c r="AS40" i="55"/>
  <c r="AS42" i="55"/>
  <c r="AS44" i="55"/>
  <c r="AS46" i="55"/>
  <c r="AS48" i="55"/>
  <c r="AS50" i="55"/>
  <c r="AS52" i="55"/>
  <c r="AS54" i="55"/>
  <c r="AS36" i="55"/>
  <c r="AS39" i="55"/>
  <c r="AS43" i="55"/>
  <c r="AS47" i="55"/>
  <c r="AS51" i="55"/>
  <c r="AS55" i="55"/>
  <c r="AS37" i="55"/>
  <c r="AS41" i="55"/>
  <c r="AS45" i="55"/>
  <c r="AS49" i="55"/>
  <c r="AS53" i="55"/>
  <c r="E29" i="7" l="1"/>
  <c r="A21" i="10" s="1"/>
  <c r="E30" i="7"/>
  <c r="A5" i="52" s="1"/>
  <c r="E33" i="7" l="1"/>
  <c r="A5" i="45" s="1"/>
  <c r="AY49" i="35" l="1"/>
  <c r="E13" i="7"/>
  <c r="A69" i="44" s="1"/>
  <c r="E12" i="7"/>
  <c r="A5" i="44" s="1"/>
  <c r="E11" i="7"/>
  <c r="E10" i="7"/>
  <c r="A5" i="43" s="1"/>
  <c r="E9" i="7"/>
  <c r="A70" i="42" s="1"/>
  <c r="E8" i="7"/>
  <c r="A5" i="42" s="1"/>
  <c r="AC41" i="35" l="1"/>
  <c r="AC24" i="35"/>
  <c r="AC9" i="35"/>
  <c r="AQ49" i="35"/>
  <c r="A70" i="43"/>
  <c r="E31" i="7" l="1"/>
  <c r="A5" i="39" s="1"/>
  <c r="E32" i="7"/>
  <c r="A5" i="37" s="1"/>
  <c r="E47" i="7"/>
  <c r="E48" i="35"/>
  <c r="AN12" i="35"/>
  <c r="E27" i="7"/>
  <c r="A5" i="32" s="1"/>
  <c r="AX12" i="35" l="1"/>
  <c r="AP12" i="35"/>
  <c r="AY12" i="35"/>
  <c r="AY14" i="35"/>
  <c r="AY16" i="35"/>
  <c r="E15" i="35"/>
  <c r="AY23" i="35"/>
  <c r="B22" i="35" s="1"/>
  <c r="AY25" i="35"/>
  <c r="AY27" i="35"/>
  <c r="AY29" i="35"/>
  <c r="E28" i="35"/>
  <c r="AY32" i="35"/>
  <c r="AY34" i="35"/>
  <c r="AY36" i="35"/>
  <c r="E35" i="35"/>
  <c r="AY39" i="35"/>
  <c r="AY41" i="35"/>
  <c r="C41" i="35"/>
  <c r="AY44" i="35"/>
  <c r="AY46" i="35"/>
  <c r="AY48" i="35"/>
  <c r="C48" i="35"/>
  <c r="AY15" i="35"/>
  <c r="C15" i="35"/>
  <c r="AY18" i="35"/>
  <c r="AY24" i="35"/>
  <c r="AY26" i="35"/>
  <c r="AY28" i="35"/>
  <c r="C28" i="35"/>
  <c r="AY31" i="35"/>
  <c r="AY33" i="35"/>
  <c r="AY35" i="35"/>
  <c r="C35" i="35"/>
  <c r="AY38" i="35"/>
  <c r="AY40" i="35"/>
  <c r="AY42" i="35"/>
  <c r="E41" i="35"/>
  <c r="AY45" i="35"/>
  <c r="AY47" i="35"/>
  <c r="B48" i="35"/>
  <c r="E26" i="7"/>
  <c r="A43" i="31" s="1"/>
  <c r="E25" i="7"/>
  <c r="A5" i="31" s="1"/>
  <c r="E24" i="7"/>
  <c r="A44" i="30" s="1"/>
  <c r="E23" i="7"/>
  <c r="A5" i="30" s="1"/>
  <c r="E5" i="7"/>
  <c r="A5" i="9" s="1"/>
  <c r="E28" i="7"/>
  <c r="A5" i="10" s="1"/>
  <c r="E22" i="7"/>
  <c r="A43" i="29" s="1"/>
  <c r="E21" i="7"/>
  <c r="A5" i="29" s="1"/>
  <c r="AQ47" i="35" l="1"/>
  <c r="AT47" i="35" s="1"/>
  <c r="BB47" i="35"/>
  <c r="BA47" i="35"/>
  <c r="AZ47" i="35"/>
  <c r="AQ40" i="35"/>
  <c r="AS40" i="35" s="1"/>
  <c r="BB40" i="35"/>
  <c r="BA40" i="35"/>
  <c r="AZ40" i="35"/>
  <c r="AQ33" i="35"/>
  <c r="AS33" i="35" s="1"/>
  <c r="BB33" i="35"/>
  <c r="AC49" i="35" s="1"/>
  <c r="BA33" i="35"/>
  <c r="AZ33" i="35"/>
  <c r="AQ26" i="35"/>
  <c r="AS26" i="35" s="1"/>
  <c r="AZ26" i="35"/>
  <c r="BB26" i="35"/>
  <c r="AC34" i="35" s="1"/>
  <c r="BA26" i="35"/>
  <c r="BB46" i="35"/>
  <c r="BA46" i="35"/>
  <c r="AZ46" i="35"/>
  <c r="BA39" i="35"/>
  <c r="AZ39" i="35"/>
  <c r="BB39" i="35"/>
  <c r="BB32" i="35"/>
  <c r="AC48" i="35" s="1"/>
  <c r="BA32" i="35"/>
  <c r="AZ32" i="35"/>
  <c r="BA25" i="35"/>
  <c r="AZ25" i="35"/>
  <c r="BB25" i="35"/>
  <c r="BB12" i="35"/>
  <c r="BA12" i="35"/>
  <c r="AZ12" i="35"/>
  <c r="AQ45" i="35"/>
  <c r="AT45" i="35" s="1"/>
  <c r="BB45" i="35"/>
  <c r="BA45" i="35"/>
  <c r="AZ45" i="35"/>
  <c r="AQ38" i="35"/>
  <c r="AS38" i="35" s="1"/>
  <c r="BB38" i="35"/>
  <c r="BA38" i="35"/>
  <c r="AZ38" i="35"/>
  <c r="AQ35" i="35"/>
  <c r="AT35" i="35" s="1"/>
  <c r="AC46" i="35" s="1"/>
  <c r="BB35" i="35"/>
  <c r="AC51" i="35" s="1"/>
  <c r="BA35" i="35"/>
  <c r="AZ35" i="35"/>
  <c r="AQ31" i="35"/>
  <c r="AR31" i="35" s="1"/>
  <c r="BA31" i="35"/>
  <c r="AZ31" i="35"/>
  <c r="BB31" i="35"/>
  <c r="AQ28" i="35"/>
  <c r="AS28" i="35" s="1"/>
  <c r="BB28" i="35"/>
  <c r="AC36" i="35" s="1"/>
  <c r="BA28" i="35"/>
  <c r="AZ28" i="35"/>
  <c r="AQ24" i="35"/>
  <c r="AT24" i="35" s="1"/>
  <c r="AC26" i="35" s="1"/>
  <c r="AZ24" i="35"/>
  <c r="BB24" i="35"/>
  <c r="AC32" i="35" s="1"/>
  <c r="BA24" i="35"/>
  <c r="AQ18" i="35"/>
  <c r="AR18" i="35" s="1"/>
  <c r="BB18" i="35"/>
  <c r="AC14" i="35" s="1"/>
  <c r="BA18" i="35"/>
  <c r="AZ18" i="35"/>
  <c r="AQ15" i="35"/>
  <c r="AS15" i="35" s="1"/>
  <c r="BB15" i="35"/>
  <c r="BA15" i="35"/>
  <c r="AZ15" i="35"/>
  <c r="BB48" i="35"/>
  <c r="BA48" i="35"/>
  <c r="AZ48" i="35"/>
  <c r="AZ44" i="35"/>
  <c r="BB44" i="35"/>
  <c r="BA44" i="35"/>
  <c r="BB41" i="35"/>
  <c r="BA41" i="35"/>
  <c r="AZ41" i="35"/>
  <c r="AZ34" i="35"/>
  <c r="BB34" i="35"/>
  <c r="AC50" i="35" s="1"/>
  <c r="BA34" i="35"/>
  <c r="BB27" i="35"/>
  <c r="AC35" i="35" s="1"/>
  <c r="BA27" i="35"/>
  <c r="AZ27" i="35"/>
  <c r="BA23" i="35"/>
  <c r="AZ23" i="35"/>
  <c r="BB23" i="35"/>
  <c r="BB14" i="35"/>
  <c r="BA14" i="35"/>
  <c r="AZ14" i="35"/>
  <c r="AT33" i="35"/>
  <c r="AC44" i="35" s="1"/>
  <c r="AR40" i="35"/>
  <c r="AQ48" i="35"/>
  <c r="AQ44" i="35"/>
  <c r="AQ39" i="35"/>
  <c r="AQ34" i="35"/>
  <c r="AQ25" i="35"/>
  <c r="AQ14" i="35"/>
  <c r="AQ46" i="35"/>
  <c r="AQ41" i="35"/>
  <c r="AQ32" i="35"/>
  <c r="AQ27" i="35"/>
  <c r="AQ23" i="35"/>
  <c r="AQ12" i="35"/>
  <c r="B41" i="35"/>
  <c r="AQ42" i="35"/>
  <c r="B28" i="35"/>
  <c r="AQ29" i="35"/>
  <c r="B35" i="35"/>
  <c r="AQ36" i="35"/>
  <c r="B15" i="35"/>
  <c r="AQ16" i="35"/>
  <c r="E46" i="35"/>
  <c r="E37" i="35"/>
  <c r="E32" i="35"/>
  <c r="E27" i="35"/>
  <c r="E23" i="35"/>
  <c r="E17" i="35"/>
  <c r="E47" i="35"/>
  <c r="E43" i="35"/>
  <c r="E38" i="35"/>
  <c r="E33" i="35"/>
  <c r="E24" i="35"/>
  <c r="E13" i="35"/>
  <c r="E44" i="35"/>
  <c r="E39" i="35"/>
  <c r="E34" i="35"/>
  <c r="E30" i="35"/>
  <c r="E25" i="35"/>
  <c r="E14" i="35"/>
  <c r="E45" i="35"/>
  <c r="E40" i="35"/>
  <c r="E31" i="35"/>
  <c r="E26" i="35"/>
  <c r="E22" i="35"/>
  <c r="E11" i="35"/>
  <c r="C45" i="35"/>
  <c r="B44" i="35"/>
  <c r="C40" i="35"/>
  <c r="B39" i="35"/>
  <c r="B34" i="35"/>
  <c r="C31" i="35"/>
  <c r="B30" i="35"/>
  <c r="C26" i="35"/>
  <c r="B25" i="35"/>
  <c r="C22" i="35"/>
  <c r="B14" i="35"/>
  <c r="C11" i="35"/>
  <c r="C46" i="35"/>
  <c r="B45" i="35"/>
  <c r="B40" i="35"/>
  <c r="C37" i="35"/>
  <c r="C32" i="35"/>
  <c r="B31" i="35"/>
  <c r="C27" i="35"/>
  <c r="B26" i="35"/>
  <c r="C23" i="35"/>
  <c r="C17" i="35"/>
  <c r="B11" i="35"/>
  <c r="C47" i="35"/>
  <c r="B46" i="35"/>
  <c r="C43" i="35"/>
  <c r="C38" i="35"/>
  <c r="B37" i="35"/>
  <c r="C33" i="35"/>
  <c r="B32" i="35"/>
  <c r="B27" i="35"/>
  <c r="C24" i="35"/>
  <c r="B23" i="35"/>
  <c r="B17" i="35"/>
  <c r="C13" i="35"/>
  <c r="B47" i="35"/>
  <c r="C44" i="35"/>
  <c r="B43" i="35"/>
  <c r="C39" i="35"/>
  <c r="B38" i="35"/>
  <c r="C34" i="35"/>
  <c r="B33" i="35"/>
  <c r="C30" i="35"/>
  <c r="C25" i="35"/>
  <c r="B24" i="35"/>
  <c r="C14" i="35"/>
  <c r="B13" i="35"/>
  <c r="AT31" i="35" l="1"/>
  <c r="AC42" i="35" s="1"/>
  <c r="D25" i="35"/>
  <c r="D39" i="35"/>
  <c r="D44" i="35"/>
  <c r="AT26" i="35"/>
  <c r="AC28" i="35" s="1"/>
  <c r="F46" i="35"/>
  <c r="F44" i="35"/>
  <c r="AS24" i="35"/>
  <c r="AU24" i="35" s="1"/>
  <c r="AD26" i="35" s="1"/>
  <c r="AR38" i="35"/>
  <c r="AR45" i="35"/>
  <c r="AV45" i="35" s="1"/>
  <c r="AR15" i="35"/>
  <c r="AS18" i="35"/>
  <c r="AR26" i="35"/>
  <c r="AV26" i="35" s="1"/>
  <c r="AE28" i="35" s="1"/>
  <c r="AR28" i="35"/>
  <c r="AT38" i="35"/>
  <c r="AU38" i="35" s="1"/>
  <c r="AS45" i="35"/>
  <c r="AU45" i="35" s="1"/>
  <c r="AS47" i="35"/>
  <c r="AU47" i="35" s="1"/>
  <c r="AT15" i="35"/>
  <c r="AU15" i="35" s="1"/>
  <c r="AR33" i="35"/>
  <c r="AV33" i="35" s="1"/>
  <c r="AE44" i="35" s="1"/>
  <c r="AS35" i="35"/>
  <c r="AU35" i="35" s="1"/>
  <c r="AD46" i="35" s="1"/>
  <c r="AT18" i="35"/>
  <c r="AC10" i="35" s="1"/>
  <c r="AR24" i="35"/>
  <c r="AV24" i="35" s="1"/>
  <c r="AE26" i="35" s="1"/>
  <c r="AT28" i="35"/>
  <c r="AC30" i="35" s="1"/>
  <c r="AT40" i="35"/>
  <c r="AU40" i="35" s="1"/>
  <c r="AR47" i="35"/>
  <c r="AV47" i="35" s="1"/>
  <c r="AS31" i="35"/>
  <c r="AU31" i="35" s="1"/>
  <c r="AD42" i="35" s="1"/>
  <c r="AR35" i="35"/>
  <c r="AV35" i="35" s="1"/>
  <c r="AE46" i="35" s="1"/>
  <c r="F38" i="35"/>
  <c r="F47" i="35"/>
  <c r="F23" i="35"/>
  <c r="F22" i="35"/>
  <c r="F31" i="35"/>
  <c r="F45" i="35"/>
  <c r="F30" i="35"/>
  <c r="F37" i="35"/>
  <c r="F40" i="35"/>
  <c r="AU33" i="35"/>
  <c r="AD44" i="35" s="1"/>
  <c r="BC14" i="35"/>
  <c r="BC27" i="35"/>
  <c r="AD35" i="35" s="1"/>
  <c r="BC34" i="35"/>
  <c r="AD50" i="35" s="1"/>
  <c r="BC41" i="35"/>
  <c r="BC44" i="35"/>
  <c r="BC48" i="35"/>
  <c r="BC24" i="35"/>
  <c r="AD32" i="35" s="1"/>
  <c r="BC47" i="35"/>
  <c r="F14" i="35"/>
  <c r="AU26" i="35"/>
  <c r="AD28" i="35" s="1"/>
  <c r="BC32" i="35"/>
  <c r="AD48" i="35" s="1"/>
  <c r="BD39" i="35"/>
  <c r="BC46" i="35"/>
  <c r="BC26" i="35"/>
  <c r="AD34" i="35" s="1"/>
  <c r="BD31" i="35"/>
  <c r="AE47" i="35" s="1"/>
  <c r="AC47" i="35"/>
  <c r="BD25" i="35"/>
  <c r="AE33" i="35" s="1"/>
  <c r="AC33" i="35"/>
  <c r="BD23" i="35"/>
  <c r="AE31" i="35" s="1"/>
  <c r="AC31" i="35"/>
  <c r="BC40" i="35"/>
  <c r="BD28" i="35"/>
  <c r="AE36" i="35" s="1"/>
  <c r="BC31" i="35"/>
  <c r="AD47" i="35" s="1"/>
  <c r="BD38" i="35"/>
  <c r="BD45" i="35"/>
  <c r="BD12" i="35"/>
  <c r="BC25" i="35"/>
  <c r="AD33" i="35" s="1"/>
  <c r="BC39" i="35"/>
  <c r="BD33" i="35"/>
  <c r="AE49" i="35" s="1"/>
  <c r="BD40" i="35"/>
  <c r="BD47" i="35"/>
  <c r="BC23" i="35"/>
  <c r="AD31" i="35" s="1"/>
  <c r="BD15" i="35"/>
  <c r="BD18" i="35"/>
  <c r="AE14" i="35" s="1"/>
  <c r="BD35" i="35"/>
  <c r="AE51" i="35" s="1"/>
  <c r="BD14" i="35"/>
  <c r="BD27" i="35"/>
  <c r="AE35" i="35" s="1"/>
  <c r="BD34" i="35"/>
  <c r="AE50" i="35" s="1"/>
  <c r="BD41" i="35"/>
  <c r="BD44" i="35"/>
  <c r="BD48" i="35"/>
  <c r="BC15" i="35"/>
  <c r="BC18" i="35"/>
  <c r="AD14" i="35" s="1"/>
  <c r="BD24" i="35"/>
  <c r="AE32" i="35" s="1"/>
  <c r="BC28" i="35"/>
  <c r="AD36" i="35" s="1"/>
  <c r="BC35" i="35"/>
  <c r="AD51" i="35" s="1"/>
  <c r="BC38" i="35"/>
  <c r="BC45" i="35"/>
  <c r="BC12" i="35"/>
  <c r="BD32" i="35"/>
  <c r="AE48" i="35" s="1"/>
  <c r="BD46" i="35"/>
  <c r="BD26" i="35"/>
  <c r="AE34" i="35" s="1"/>
  <c r="BC33" i="35"/>
  <c r="AD49" i="35" s="1"/>
  <c r="AR23" i="35"/>
  <c r="AT23" i="35"/>
  <c r="AC25" i="35" s="1"/>
  <c r="AS23" i="35"/>
  <c r="AT32" i="35"/>
  <c r="AC43" i="35" s="1"/>
  <c r="AS32" i="35"/>
  <c r="AR32" i="35"/>
  <c r="AT46" i="35"/>
  <c r="AS46" i="35"/>
  <c r="AR46" i="35"/>
  <c r="AS34" i="35"/>
  <c r="AR34" i="35"/>
  <c r="AT34" i="35"/>
  <c r="AC45" i="35" s="1"/>
  <c r="AS44" i="35"/>
  <c r="AR44" i="35"/>
  <c r="AT44" i="35"/>
  <c r="F34" i="35"/>
  <c r="AS12" i="35"/>
  <c r="AR12" i="35"/>
  <c r="AT12" i="35"/>
  <c r="AT27" i="35"/>
  <c r="AC29" i="35" s="1"/>
  <c r="AS27" i="35"/>
  <c r="AR27" i="35"/>
  <c r="AT41" i="35"/>
  <c r="AS41" i="35"/>
  <c r="AR41" i="35"/>
  <c r="AT14" i="35"/>
  <c r="AS14" i="35"/>
  <c r="AR14" i="35"/>
  <c r="AR25" i="35"/>
  <c r="AT25" i="35"/>
  <c r="AS25" i="35"/>
  <c r="AR39" i="35"/>
  <c r="AT39" i="35"/>
  <c r="AS39" i="35"/>
  <c r="AT48" i="35"/>
  <c r="AS48" i="35"/>
  <c r="AR48" i="35"/>
  <c r="AV31" i="35"/>
  <c r="AE42" i="35" s="1"/>
  <c r="F33" i="35"/>
  <c r="F43" i="35"/>
  <c r="F17" i="35"/>
  <c r="F27" i="35"/>
  <c r="F11" i="35"/>
  <c r="F26" i="35"/>
  <c r="F25" i="35"/>
  <c r="D14" i="35"/>
  <c r="F13" i="35"/>
  <c r="F24" i="35"/>
  <c r="D30" i="35"/>
  <c r="D34" i="35"/>
  <c r="F32" i="35"/>
  <c r="F39" i="35"/>
  <c r="D32" i="35"/>
  <c r="D23" i="35"/>
  <c r="D46" i="35"/>
  <c r="D17" i="35"/>
  <c r="D27" i="35"/>
  <c r="D37" i="35"/>
  <c r="D13" i="35"/>
  <c r="D24" i="35"/>
  <c r="D33" i="35"/>
  <c r="D38" i="35"/>
  <c r="D43" i="35"/>
  <c r="D47" i="35"/>
  <c r="D11" i="35"/>
  <c r="D22" i="35"/>
  <c r="D26" i="35"/>
  <c r="D31" i="35"/>
  <c r="D40" i="35"/>
  <c r="D45" i="35"/>
  <c r="E18" i="7"/>
  <c r="A44" i="27" s="1"/>
  <c r="E17" i="7"/>
  <c r="A5" i="27" s="1"/>
  <c r="AU28" i="35" l="1"/>
  <c r="AD30" i="35" s="1"/>
  <c r="AV38" i="35"/>
  <c r="AV15" i="35"/>
  <c r="AV18" i="35"/>
  <c r="AE10" i="35" s="1"/>
  <c r="AV28" i="35"/>
  <c r="AE30" i="35" s="1"/>
  <c r="AV40" i="35"/>
  <c r="AU18" i="35"/>
  <c r="AD10" i="35" s="1"/>
  <c r="AU41" i="35"/>
  <c r="AU32" i="35"/>
  <c r="AD43" i="35" s="1"/>
  <c r="AU23" i="35"/>
  <c r="AD25" i="35" s="1"/>
  <c r="AU48" i="35"/>
  <c r="AU39" i="35"/>
  <c r="AU46" i="35"/>
  <c r="AV25" i="35"/>
  <c r="AE27" i="35" s="1"/>
  <c r="AC27" i="35"/>
  <c r="AV14" i="35"/>
  <c r="AV27" i="35"/>
  <c r="AE29" i="35" s="1"/>
  <c r="AV48" i="35"/>
  <c r="AV39" i="35"/>
  <c r="AU25" i="35"/>
  <c r="AD27" i="35" s="1"/>
  <c r="AU14" i="35"/>
  <c r="AV41" i="35"/>
  <c r="AU27" i="35"/>
  <c r="AD29" i="35" s="1"/>
  <c r="AV12" i="35"/>
  <c r="AU12" i="35"/>
  <c r="AV44" i="35"/>
  <c r="AU44" i="35"/>
  <c r="AV32" i="35"/>
  <c r="AE43" i="35" s="1"/>
  <c r="AV23" i="35"/>
  <c r="AE25" i="35" s="1"/>
  <c r="AV34" i="35"/>
  <c r="AE45" i="35" s="1"/>
  <c r="AU34" i="35"/>
  <c r="AD45" i="35" s="1"/>
  <c r="AV46" i="35"/>
  <c r="E20" i="7"/>
  <c r="A42" i="26" s="1"/>
  <c r="E19" i="7"/>
  <c r="A5" i="26" s="1"/>
  <c r="E14" i="7"/>
  <c r="A5" i="23" s="1"/>
  <c r="E15" i="7"/>
  <c r="A70" i="23" s="1"/>
  <c r="E16" i="7"/>
  <c r="A5" i="22" s="1"/>
  <c r="E7" i="7"/>
  <c r="A70" i="21" s="1"/>
  <c r="E6" i="7"/>
  <c r="A5" i="21" s="1"/>
</calcChain>
</file>

<file path=xl/sharedStrings.xml><?xml version="1.0" encoding="utf-8"?>
<sst xmlns="http://schemas.openxmlformats.org/spreadsheetml/2006/main" count="2985" uniqueCount="590">
  <si>
    <t>Sudden infant death syndrome (SIDS)</t>
  </si>
  <si>
    <t>Birthweight</t>
  </si>
  <si>
    <t>Gestational age</t>
  </si>
  <si>
    <t>Cause of death</t>
  </si>
  <si>
    <t xml:space="preserve">Title: </t>
  </si>
  <si>
    <t>Summary:</t>
  </si>
  <si>
    <t>Series:</t>
  </si>
  <si>
    <t>Source:</t>
  </si>
  <si>
    <t>Published:</t>
  </si>
  <si>
    <t>Additional information:</t>
  </si>
  <si>
    <t>If you require information not included in this file, the Ministry of Health is able to provide customised data extracts tailored to your needs. These may incur a charge (at Official Information Act rates).</t>
  </si>
  <si>
    <t>See below for contact details.</t>
  </si>
  <si>
    <t>Postal address:</t>
  </si>
  <si>
    <t>Analytical Services</t>
  </si>
  <si>
    <t>Ministry of Health</t>
  </si>
  <si>
    <t>PO Box 5013</t>
  </si>
  <si>
    <t>Wellington</t>
  </si>
  <si>
    <t>New Zealand</t>
  </si>
  <si>
    <t>Email:</t>
  </si>
  <si>
    <t>data-enquiries@moh.govt.nz</t>
  </si>
  <si>
    <t>Phone:</t>
  </si>
  <si>
    <t>(04) 496 2000</t>
  </si>
  <si>
    <t xml:space="preserve">Fax: </t>
  </si>
  <si>
    <t>(04) 816 2898</t>
  </si>
  <si>
    <t>Fetal and Infant Deaths</t>
  </si>
  <si>
    <t>Fetal and infant death data and stats</t>
  </si>
  <si>
    <t>Mortality Collection</t>
  </si>
  <si>
    <t>Term</t>
  </si>
  <si>
    <t>Description</t>
  </si>
  <si>
    <t>Live birth</t>
  </si>
  <si>
    <t xml:space="preserve">Fetal death </t>
  </si>
  <si>
    <t>Fetal death rate</t>
  </si>
  <si>
    <t>Infant death rate</t>
  </si>
  <si>
    <t>SIDS rate</t>
  </si>
  <si>
    <t>SIDS</t>
  </si>
  <si>
    <t>SUDI</t>
  </si>
  <si>
    <t>SUDI rate</t>
  </si>
  <si>
    <t>Preterm birth</t>
  </si>
  <si>
    <t>Very preterm birth</t>
  </si>
  <si>
    <t>Term birth</t>
  </si>
  <si>
    <r>
      <t>The duration of pregnancy in completed weeks. This is calculated from the date of the first day of a woman's last menstrual period and her infant's date of birth. It can also be derived from clinical assessment during pregnancy or from examination of the infant after birth. Gestational age is categorised as follows: very preterm birth (&lt;32 weeks), preterm birth (&lt;37 weeks) and term birth (37</t>
    </r>
    <r>
      <rPr>
        <sz val="10"/>
        <rFont val="Calibri"/>
        <family val="2"/>
      </rPr>
      <t>−</t>
    </r>
    <r>
      <rPr>
        <sz val="10"/>
        <rFont val="Arial"/>
        <family val="2"/>
      </rPr>
      <t xml:space="preserve"> 41 weeks).
</t>
    </r>
  </si>
  <si>
    <t xml:space="preserve">Death of a live-born infant after seven days and before 28 completed days after birth (World Health Organization, 1977).
</t>
  </si>
  <si>
    <r>
      <t xml:space="preserve">See </t>
    </r>
    <r>
      <rPr>
        <i/>
        <sz val="10"/>
        <rFont val="Arial"/>
        <family val="2"/>
      </rPr>
      <t>Gestational age</t>
    </r>
    <r>
      <rPr>
        <sz val="10"/>
        <rFont val="Arial"/>
        <family val="2"/>
      </rPr>
      <t xml:space="preserve">.
</t>
    </r>
  </si>
  <si>
    <r>
      <t xml:space="preserve">See </t>
    </r>
    <r>
      <rPr>
        <i/>
        <sz val="10"/>
        <color theme="1"/>
        <rFont val="Arial"/>
        <family val="2"/>
      </rPr>
      <t xml:space="preserve">Sudden infant death syndrome (SIDS).
</t>
    </r>
  </si>
  <si>
    <t xml:space="preserve">Includes deaths with the following ICD-10 codes recorded as the underlying cause of death: R95 (sudden infant death syndrome), R96 (other sudden death, cause unknown), R98 (unattended death), R99 (other ill-defined and unspecified causes of mortality), W75 (accidental suffocation and strangulation in bed), W78 (inhalation of gastric contents), and W79 (inhalation and ingestion of food causing obstruction of respiratory tract). 
</t>
  </si>
  <si>
    <t>Early neonatal</t>
  </si>
  <si>
    <t>Late neonatal</t>
  </si>
  <si>
    <t>Post-neonatal</t>
  </si>
  <si>
    <t>Total</t>
  </si>
  <si>
    <t>Rate</t>
  </si>
  <si>
    <t>Births</t>
  </si>
  <si>
    <t>Fetal</t>
  </si>
  <si>
    <t>Infant</t>
  </si>
  <si>
    <t>Perinatal</t>
  </si>
  <si>
    <t>Neonatal</t>
  </si>
  <si>
    <t>Live</t>
  </si>
  <si>
    <t>Fetal deaths</t>
  </si>
  <si>
    <t>C00–D48 Neoplasms</t>
  </si>
  <si>
    <t>P00–P96 Certain conditions originating in the perinatal period</t>
  </si>
  <si>
    <t>Q00-Q99 Congenital malformations, deformations and chromosomal abnormalities</t>
  </si>
  <si>
    <t>Infant deaths</t>
  </si>
  <si>
    <t>A00–B99 Certain infectious and parasitic diseases</t>
  </si>
  <si>
    <t>E00–E89 Endocrine, nutritional and metabolic diseases</t>
  </si>
  <si>
    <t>G00–G99 Diseases of the nervous system</t>
  </si>
  <si>
    <t>I00–I99 Diseases of the circulatory system</t>
  </si>
  <si>
    <t>J00–J99 Diseases of the respiratory system</t>
  </si>
  <si>
    <t>K00–K93 Diseases of the digestive system</t>
  </si>
  <si>
    <t>N00–N99 Diseases of the genitourinary system</t>
  </si>
  <si>
    <t>R00–R99 Symptoms, signs and abnormal clinical and laboratory findings, not elsewhere classified</t>
  </si>
  <si>
    <t>Unknown</t>
  </si>
  <si>
    <t>32−36</t>
  </si>
  <si>
    <t>37−41</t>
  </si>
  <si>
    <t>≥42</t>
  </si>
  <si>
    <t>Live births</t>
  </si>
  <si>
    <t>Category</t>
  </si>
  <si>
    <t>Sex</t>
  </si>
  <si>
    <t>Male</t>
  </si>
  <si>
    <t>Female</t>
  </si>
  <si>
    <t>Indeterminate/Unknown</t>
  </si>
  <si>
    <t>Ethnic group</t>
  </si>
  <si>
    <t>Māori</t>
  </si>
  <si>
    <t>Deprivation quintile</t>
  </si>
  <si>
    <t xml:space="preserve"> &lt;20</t>
  </si>
  <si>
    <t>20−24</t>
  </si>
  <si>
    <t>25−29</t>
  </si>
  <si>
    <t>30−34</t>
  </si>
  <si>
    <t>35−39</t>
  </si>
  <si>
    <t>≥40</t>
  </si>
  <si>
    <t xml:space="preserve">Deprivation quintile </t>
  </si>
  <si>
    <t>1 (least deprived)</t>
  </si>
  <si>
    <t>5 (most deprived)</t>
  </si>
  <si>
    <t>Northland</t>
  </si>
  <si>
    <t>Waitemata</t>
  </si>
  <si>
    <t>Auckland</t>
  </si>
  <si>
    <t>Counties Manukau</t>
  </si>
  <si>
    <t>Waikato</t>
  </si>
  <si>
    <t>Lakes</t>
  </si>
  <si>
    <t>Bay of Plenty</t>
  </si>
  <si>
    <t>Hawke's Bay</t>
  </si>
  <si>
    <t>Taranaki</t>
  </si>
  <si>
    <t>MidCentral</t>
  </si>
  <si>
    <t>Whanganui</t>
  </si>
  <si>
    <t>Capital &amp; Coast</t>
  </si>
  <si>
    <t>Hutt Valley</t>
  </si>
  <si>
    <t>Wairarapa</t>
  </si>
  <si>
    <t>Nelson Marlborough</t>
  </si>
  <si>
    <t>West Coast</t>
  </si>
  <si>
    <t>Canterbury</t>
  </si>
  <si>
    <t>South Canterbury</t>
  </si>
  <si>
    <t>Southern</t>
  </si>
  <si>
    <t>Not stated</t>
  </si>
  <si>
    <t>Extremely low (&lt;1000g)</t>
  </si>
  <si>
    <t>Low (1500g−2499g)</t>
  </si>
  <si>
    <t>Normal (2500g−4499g)</t>
  </si>
  <si>
    <t>Very low (1000g−1499g)</t>
  </si>
  <si>
    <t>High (≥4500g)</t>
  </si>
  <si>
    <t>Overall</t>
  </si>
  <si>
    <t>&lt;32</t>
  </si>
  <si>
    <t>Gestation (weeks)</t>
  </si>
  <si>
    <t>Overview</t>
  </si>
  <si>
    <t>Live births: time trends</t>
  </si>
  <si>
    <t>Fetal deaths: time trends</t>
  </si>
  <si>
    <t>Infant deaths: time trends</t>
  </si>
  <si>
    <t>1 (least)</t>
  </si>
  <si>
    <t>5 (most)</t>
  </si>
  <si>
    <t>Fetal deaths by deprivation quintile</t>
  </si>
  <si>
    <t>Infant deaths by deprivation quintile</t>
  </si>
  <si>
    <t>Live births by deprivation quintile</t>
  </si>
  <si>
    <t>Gestation</t>
  </si>
  <si>
    <t>Very low (1000g−
1499g)</t>
  </si>
  <si>
    <t>Low (1500g−
2499g)</t>
  </si>
  <si>
    <t>Normal (2500g−
4499g)</t>
  </si>
  <si>
    <t>Data sources</t>
  </si>
  <si>
    <t>Glossary</t>
  </si>
  <si>
    <t xml:space="preserve"> &lt;1 day</t>
  </si>
  <si>
    <t>28+ days</t>
  </si>
  <si>
    <t>Age at death</t>
  </si>
  <si>
    <t>-</t>
  </si>
  <si>
    <t>Sheet</t>
  </si>
  <si>
    <t>FetalTrend</t>
  </si>
  <si>
    <t>InfantTrend</t>
  </si>
  <si>
    <t>BirthsTrend</t>
  </si>
  <si>
    <t>MatAge</t>
  </si>
  <si>
    <t>Ethnic</t>
  </si>
  <si>
    <t>DepQuin</t>
  </si>
  <si>
    <t>AgeAtDth</t>
  </si>
  <si>
    <t>TableNo</t>
  </si>
  <si>
    <t>TableDesc</t>
  </si>
  <si>
    <t>Number</t>
  </si>
  <si>
    <t>M</t>
  </si>
  <si>
    <t>F</t>
  </si>
  <si>
    <t>U</t>
  </si>
  <si>
    <t>Maori</t>
  </si>
  <si>
    <t>20-24</t>
  </si>
  <si>
    <t>25-29</t>
  </si>
  <si>
    <t>30-34</t>
  </si>
  <si>
    <t>35-39</t>
  </si>
  <si>
    <t>40+</t>
  </si>
  <si>
    <t>Gest</t>
  </si>
  <si>
    <t>32-36</t>
  </si>
  <si>
    <t>37-41</t>
  </si>
  <si>
    <t>42+</t>
  </si>
  <si>
    <t>1 Extremely low</t>
  </si>
  <si>
    <t>2 Very low</t>
  </si>
  <si>
    <t>3 Low</t>
  </si>
  <si>
    <t>4 Normal</t>
  </si>
  <si>
    <t>5 High</t>
  </si>
  <si>
    <t>9 Unknown</t>
  </si>
  <si>
    <t>DHB</t>
  </si>
  <si>
    <t>Column</t>
  </si>
  <si>
    <t>Comb</t>
  </si>
  <si>
    <t>DthTypeFI</t>
  </si>
  <si>
    <t>District health board</t>
  </si>
  <si>
    <t>SudiTrend</t>
  </si>
  <si>
    <t>SidsTrend</t>
  </si>
  <si>
    <t>Sudden infant death syndrome (SIDS): time trends</t>
  </si>
  <si>
    <t>Fetal deaths by ethnic group</t>
  </si>
  <si>
    <t>Infant deaths by ethnic group</t>
  </si>
  <si>
    <t>Live births by ethnic group</t>
  </si>
  <si>
    <t>Date of birth or death</t>
  </si>
  <si>
    <t xml:space="preserve">The data presented in this publication refers to the year in which the birth or death was registered, not the actual year of birth or death.
</t>
  </si>
  <si>
    <t>Stillbirth</t>
  </si>
  <si>
    <t>Fetal deaths by maternal age group (years)</t>
  </si>
  <si>
    <t>Infant deaths by maternal age group (years)</t>
  </si>
  <si>
    <t>Live births by maternal age group (years)</t>
  </si>
  <si>
    <t>Maternal age group (years)</t>
  </si>
  <si>
    <r>
      <t>Fetal death rate by maternal age group (years)</t>
    </r>
    <r>
      <rPr>
        <b/>
        <vertAlign val="superscript"/>
        <sz val="10"/>
        <color theme="0"/>
        <rFont val="Arial"/>
        <family val="2"/>
      </rPr>
      <t>1</t>
    </r>
  </si>
  <si>
    <r>
      <t>Infant death rate by maternal age group (years)</t>
    </r>
    <r>
      <rPr>
        <b/>
        <vertAlign val="superscript"/>
        <sz val="10"/>
        <color theme="0"/>
        <rFont val="Arial"/>
        <family val="2"/>
      </rPr>
      <t>2</t>
    </r>
  </si>
  <si>
    <r>
      <t>Fetal death rate by deprivation quintile</t>
    </r>
    <r>
      <rPr>
        <b/>
        <vertAlign val="superscript"/>
        <sz val="10"/>
        <color theme="0"/>
        <rFont val="Arial"/>
        <family val="2"/>
      </rPr>
      <t>1</t>
    </r>
  </si>
  <si>
    <r>
      <t>Infant death rate by deprivation quintile</t>
    </r>
    <r>
      <rPr>
        <b/>
        <vertAlign val="superscript"/>
        <sz val="10"/>
        <color theme="0"/>
        <rFont val="Arial"/>
        <family val="2"/>
      </rPr>
      <t>2</t>
    </r>
  </si>
  <si>
    <t>Deprivation quintile of residence</t>
  </si>
  <si>
    <t>Perinatal deaths: time trends</t>
  </si>
  <si>
    <t>PeriTrend</t>
  </si>
  <si>
    <t>NeonatalTrend</t>
  </si>
  <si>
    <t>PostneoTrend</t>
  </si>
  <si>
    <t>Post-neonatal deaths: time trends</t>
  </si>
  <si>
    <t>Neonatal deaths: time trends</t>
  </si>
  <si>
    <t>Table of contents</t>
  </si>
  <si>
    <t>Maternal age group</t>
  </si>
  <si>
    <t>Fetal deaths by gestation (weeks)</t>
  </si>
  <si>
    <t>Infant deaths by gestation (weeks)</t>
  </si>
  <si>
    <t>Live births by gestation (weeks)</t>
  </si>
  <si>
    <r>
      <t>Fetal death rate by gestation (weeks)</t>
    </r>
    <r>
      <rPr>
        <b/>
        <vertAlign val="superscript"/>
        <sz val="10"/>
        <color theme="0"/>
        <rFont val="Arial"/>
        <family val="2"/>
      </rPr>
      <t>1</t>
    </r>
  </si>
  <si>
    <r>
      <t>Infant death rate by gestation (weeks)</t>
    </r>
    <r>
      <rPr>
        <b/>
        <vertAlign val="superscript"/>
        <sz val="10"/>
        <color theme="0"/>
        <rFont val="Arial"/>
        <family val="2"/>
      </rPr>
      <t>2</t>
    </r>
  </si>
  <si>
    <t>Fetal deaths by birthweight</t>
  </si>
  <si>
    <t>Infant deaths by birthweight</t>
  </si>
  <si>
    <t>Live births by birthweight</t>
  </si>
  <si>
    <r>
      <t>Fetal death rate by birthweight</t>
    </r>
    <r>
      <rPr>
        <b/>
        <vertAlign val="superscript"/>
        <sz val="10"/>
        <color theme="0"/>
        <rFont val="Arial"/>
        <family val="2"/>
      </rPr>
      <t>1</t>
    </r>
  </si>
  <si>
    <r>
      <t>Infant death rate by birthweight</t>
    </r>
    <r>
      <rPr>
        <b/>
        <vertAlign val="superscript"/>
        <sz val="10"/>
        <color theme="0"/>
        <rFont val="Arial"/>
        <family val="2"/>
      </rPr>
      <t>2</t>
    </r>
  </si>
  <si>
    <r>
      <t>Infant death rate by age at death</t>
    </r>
    <r>
      <rPr>
        <b/>
        <vertAlign val="superscript"/>
        <sz val="10"/>
        <color theme="0"/>
        <rFont val="Arial"/>
        <family val="2"/>
      </rPr>
      <t>1</t>
    </r>
  </si>
  <si>
    <t>Contents</t>
  </si>
  <si>
    <t>Section</t>
  </si>
  <si>
    <t>About the publication</t>
  </si>
  <si>
    <t>Time periods for fetal and infant deaths</t>
  </si>
  <si>
    <t>Stages for processing cause of death data</t>
  </si>
  <si>
    <t>Stages for processing stillbirth data</t>
  </si>
  <si>
    <t>About</t>
  </si>
  <si>
    <t>Flowcharts</t>
  </si>
  <si>
    <t>DHBRpt</t>
  </si>
  <si>
    <t>Northland DHB</t>
  </si>
  <si>
    <t>Waitemata DHB</t>
  </si>
  <si>
    <t>Auckland DHB</t>
  </si>
  <si>
    <t>Counties Manukau DHB</t>
  </si>
  <si>
    <t>Waikato DHB</t>
  </si>
  <si>
    <t>Lakes DHB</t>
  </si>
  <si>
    <t>Bay of Plenty DHB</t>
  </si>
  <si>
    <t>Hawke's Bay DHB</t>
  </si>
  <si>
    <t>Taranaki DHB</t>
  </si>
  <si>
    <t>MidCentral DHB</t>
  </si>
  <si>
    <t>Whanganui DHB</t>
  </si>
  <si>
    <t>Capital &amp; Coast DHB</t>
  </si>
  <si>
    <t>Hutt Valley DHB</t>
  </si>
  <si>
    <t>Wairarapa DHB</t>
  </si>
  <si>
    <t>Nelson Marlborough DHB</t>
  </si>
  <si>
    <t>West Coast DHB</t>
  </si>
  <si>
    <t>Canterbury DHB</t>
  </si>
  <si>
    <t>South Canterbury DHB</t>
  </si>
  <si>
    <t>Southern DHB</t>
  </si>
  <si>
    <t>DHBID</t>
  </si>
  <si>
    <t>SIDS deaths by ethnic group</t>
  </si>
  <si>
    <t>SUDI deaths by ethnic group</t>
  </si>
  <si>
    <t>SidsSudiEth</t>
  </si>
  <si>
    <r>
      <t xml:space="preserve">
See </t>
    </r>
    <r>
      <rPr>
        <i/>
        <sz val="10"/>
        <color theme="1"/>
        <rFont val="Arial"/>
        <family val="2"/>
      </rPr>
      <t xml:space="preserve">Sudden infant death syndrome (SIDS) </t>
    </r>
    <r>
      <rPr>
        <sz val="10"/>
        <color theme="1"/>
        <rFont val="Arial"/>
        <family val="2"/>
      </rPr>
      <t xml:space="preserve">for more information. 
</t>
    </r>
  </si>
  <si>
    <t>Neonatal death rate</t>
  </si>
  <si>
    <t>Late neonatal death</t>
  </si>
  <si>
    <t>Neonatal death</t>
  </si>
  <si>
    <r>
      <t xml:space="preserve">
See </t>
    </r>
    <r>
      <rPr>
        <i/>
        <sz val="10"/>
        <color theme="1"/>
        <rFont val="Arial"/>
        <family val="2"/>
      </rPr>
      <t xml:space="preserve">Neonatal death </t>
    </r>
    <r>
      <rPr>
        <sz val="10"/>
        <color theme="1"/>
        <rFont val="Arial"/>
        <family val="2"/>
      </rPr>
      <t xml:space="preserve">for more information. 
</t>
    </r>
  </si>
  <si>
    <t>Perinatal death</t>
  </si>
  <si>
    <t>Perinatal death rate</t>
  </si>
  <si>
    <r>
      <t xml:space="preserve">
See </t>
    </r>
    <r>
      <rPr>
        <i/>
        <sz val="10"/>
        <color theme="1"/>
        <rFont val="Arial"/>
        <family val="2"/>
      </rPr>
      <t xml:space="preserve">Perinatal death </t>
    </r>
    <r>
      <rPr>
        <sz val="10"/>
        <color theme="1"/>
        <rFont val="Arial"/>
        <family val="2"/>
      </rPr>
      <t xml:space="preserve">for more information. 
</t>
    </r>
  </si>
  <si>
    <r>
      <t xml:space="preserve">
See </t>
    </r>
    <r>
      <rPr>
        <i/>
        <sz val="10"/>
        <color theme="1"/>
        <rFont val="Arial"/>
        <family val="2"/>
      </rPr>
      <t xml:space="preserve">Fetal death </t>
    </r>
    <r>
      <rPr>
        <sz val="10"/>
        <color theme="1"/>
        <rFont val="Arial"/>
        <family val="2"/>
      </rPr>
      <t xml:space="preserve">for more information. 
</t>
    </r>
  </si>
  <si>
    <r>
      <t xml:space="preserve">
See </t>
    </r>
    <r>
      <rPr>
        <i/>
        <sz val="10"/>
        <color theme="1"/>
        <rFont val="Arial"/>
        <family val="2"/>
      </rPr>
      <t xml:space="preserve">Infant death </t>
    </r>
    <r>
      <rPr>
        <sz val="10"/>
        <color theme="1"/>
        <rFont val="Arial"/>
        <family val="2"/>
      </rPr>
      <t xml:space="preserve">for more information. 
</t>
    </r>
  </si>
  <si>
    <r>
      <t xml:space="preserve">Includes all deaths with ICD-10 code R95 (Sudden Infant Death Syndrome) recorded either as the underlying cause of death or as a contributing cause. See </t>
    </r>
    <r>
      <rPr>
        <i/>
        <sz val="10"/>
        <color theme="1"/>
        <rFont val="Arial"/>
        <family val="2"/>
      </rPr>
      <t xml:space="preserve">SIDS rate </t>
    </r>
    <r>
      <rPr>
        <sz val="10"/>
        <color theme="1"/>
        <rFont val="Arial"/>
        <family val="2"/>
      </rPr>
      <t xml:space="preserve">for more information.
</t>
    </r>
  </si>
  <si>
    <t>Total births</t>
  </si>
  <si>
    <t>Post-neonatal death rate</t>
  </si>
  <si>
    <t>D50–D89 Diseases of the blood and blood-forming organs and certain disorders involving the immune mechanism</t>
  </si>
  <si>
    <t>L00–L99 Diseases of the skin and subcutaneous tissue</t>
  </si>
  <si>
    <t>M00–M99 Diseases of the musculoskeletal system and connective tissue</t>
  </si>
  <si>
    <t>Infant death</t>
  </si>
  <si>
    <t xml:space="preserve">Death of a live-born infant before 168 completed hours (seven days) after birth (World Health Organization, 1977).
See flowchart showing time periods for fetal and infant deaths (About the publication). 
</t>
  </si>
  <si>
    <t xml:space="preserve">Live-born infant dying before the first year of life is completed (World Health Organization, 1977).  Infant deaths comprise early neonatal deaths, late neonatal deaths and post-neonatal deaths. 
See flowchart showing time periods for fetal and infant deaths (About the publication). 
</t>
  </si>
  <si>
    <t xml:space="preserve">Death of a live-born infant before 28 completed days after birth; includes early neonatal deaths and late neonatal deaths.
See flowchart showing time periods for fetal and infant deaths (About the publication). 
</t>
  </si>
  <si>
    <t xml:space="preserve">Fetal deaths and early neonatal deaths.
See flowchart showing time periods for fetal and infant deaths (About the publication). 
</t>
  </si>
  <si>
    <r>
      <t>Rate</t>
    </r>
    <r>
      <rPr>
        <b/>
        <vertAlign val="superscript"/>
        <sz val="10"/>
        <color theme="0"/>
        <rFont val="Arial"/>
        <family val="2"/>
      </rPr>
      <t>1</t>
    </r>
  </si>
  <si>
    <r>
      <t>Rate</t>
    </r>
    <r>
      <rPr>
        <b/>
        <vertAlign val="superscript"/>
        <sz val="10"/>
        <color theme="0"/>
        <rFont val="Arial"/>
        <family val="2"/>
      </rPr>
      <t>2</t>
    </r>
  </si>
  <si>
    <t>P05 Slow fetal growth and fetal malnutrition</t>
  </si>
  <si>
    <t>P07 Disorders related to short gestation and low birth weight, not elsewhere classified</t>
  </si>
  <si>
    <t>P20 Intrauterine hypoxia</t>
  </si>
  <si>
    <t>P23 Congenital pneumonia</t>
  </si>
  <si>
    <t>P24 Neonatal aspiration syndromes</t>
  </si>
  <si>
    <t>P26 Pulmonary haemorrhage originating in the perinatal period</t>
  </si>
  <si>
    <t>P35 Congenital viral diseases</t>
  </si>
  <si>
    <t>P36 Bacterial sepsis of newborn</t>
  </si>
  <si>
    <t>P39 Other infections specific to the perinatal period</t>
  </si>
  <si>
    <t>P50 Fetal blood loss</t>
  </si>
  <si>
    <t>P52 Intracranial nontraumatic haemorrhage of fetus and newborn</t>
  </si>
  <si>
    <t>P61 Other perinatal haematological disorders</t>
  </si>
  <si>
    <t>P83 Other conditions of integument specific to fetus and newborn</t>
  </si>
  <si>
    <t>P91 Other disturbances of cerebral status of newborn</t>
  </si>
  <si>
    <t>P95 Fetal death of unspecified cause</t>
  </si>
  <si>
    <t>P96 Other conditions originating in the perinatal period</t>
  </si>
  <si>
    <t>Q00 Anencephaly and similar malformations</t>
  </si>
  <si>
    <t>Q01 Encephalocele</t>
  </si>
  <si>
    <t>Q03 Congenital hydrocephalus</t>
  </si>
  <si>
    <t>Q04 Other congenital malformations of brain</t>
  </si>
  <si>
    <t>Q05 Spina bifida</t>
  </si>
  <si>
    <t>Q07 Other congenital malformations of nervous system</t>
  </si>
  <si>
    <t>Q20 Congenital malformations of cardiac chambers and connections</t>
  </si>
  <si>
    <t>Q22 Congenital malformations of pulmonary and tricuspid valves</t>
  </si>
  <si>
    <t>Q23 Congenital malformations of aortic and mitral valves</t>
  </si>
  <si>
    <t>Q24 Other congenital malformations of heart</t>
  </si>
  <si>
    <t>Q25 Congenital malformations of great arteries</t>
  </si>
  <si>
    <t>Q60 Renal agenesis and other reduction defects of kidney</t>
  </si>
  <si>
    <t>Q61 Cystic kidney disease</t>
  </si>
  <si>
    <t>Q64 Other congenital malformations of urinary system</t>
  </si>
  <si>
    <t>Q74 Other congenital malformations of limb(s)</t>
  </si>
  <si>
    <t>Q75 Other congenital malformations of skull and face bones</t>
  </si>
  <si>
    <t>Q79 Congenital malformations of the musculoskeletal system, not elsewhere classified</t>
  </si>
  <si>
    <t>Q87 Other specified congenital malformation syndromes affecting multiple systems</t>
  </si>
  <si>
    <t>Q89 Other congenital malformations, not elsewhere classified</t>
  </si>
  <si>
    <t>Q90 Down's syndrome</t>
  </si>
  <si>
    <t>Q91 Edwards' syndrome and Patau's syndrome</t>
  </si>
  <si>
    <t>Q92 Other trisomies and partial trisomies of the autosomes, not elsewhere classified</t>
  </si>
  <si>
    <t>Q99 Other chromosome abnormalities, not elsewhere classified</t>
  </si>
  <si>
    <t>A08 Viral and other specified intestinal infections</t>
  </si>
  <si>
    <t>A41 Other sepsis</t>
  </si>
  <si>
    <t>C71 Malignant neoplasm of brain</t>
  </si>
  <si>
    <t>G40 Epilepsy</t>
  </si>
  <si>
    <t>I40 Acute myocarditis</t>
  </si>
  <si>
    <t>I42 Cardiomyopathy</t>
  </si>
  <si>
    <t>J14 Pneumonia due to Haemophilus influenzae</t>
  </si>
  <si>
    <t>P21 Birth asphyxia</t>
  </si>
  <si>
    <t>P22 Respiratory distress of newborn</t>
  </si>
  <si>
    <t>P25 Air leak syndrome originating in the perinatal period</t>
  </si>
  <si>
    <t>P27 Chronic respiratory disease originating in the perinatal period</t>
  </si>
  <si>
    <t>P28 Other respiratory conditions originating in the perinatal period</t>
  </si>
  <si>
    <t>P70 Transitory disorders of carbohydrate metabolism specific to fetus and newborn</t>
  </si>
  <si>
    <t>P77 Necrotising enterocolitis of fetus and newborn</t>
  </si>
  <si>
    <t>Q21 Congenital malformations of cardiac septa</t>
  </si>
  <si>
    <t>Q93 Monosomies and deletions from the autosomes, not elsewhere classified</t>
  </si>
  <si>
    <t>R95 Sudden infant death syndrome</t>
  </si>
  <si>
    <t>R99 Other ill-defined and unspecified causes of mortality</t>
  </si>
  <si>
    <t>W75 Accidental suffocation and strangulation in bed</t>
  </si>
  <si>
    <t>Percentage of infant deaths (%)</t>
  </si>
  <si>
    <t>Infant deaths by year</t>
  </si>
  <si>
    <t>Fetal deaths by year</t>
  </si>
  <si>
    <t>Percentage of fetal deaths (%)</t>
  </si>
  <si>
    <t xml:space="preserve">Data sources
</t>
  </si>
  <si>
    <t>Note: flowcharts showing time periods for fetal and infant deaths, and how cause of death and stillbirth data is processed are displayed below.</t>
  </si>
  <si>
    <t>Cause of death: time trends</t>
  </si>
  <si>
    <t>Cause of death by ethnic group</t>
  </si>
  <si>
    <t>SIDS and SUDI deaths by ethnic group</t>
  </si>
  <si>
    <t>CoDTrend</t>
  </si>
  <si>
    <t>CoDEth</t>
  </si>
  <si>
    <t>KeyFindings</t>
  </si>
  <si>
    <t>NZRate</t>
  </si>
  <si>
    <r>
      <t>1998</t>
    </r>
    <r>
      <rPr>
        <b/>
        <vertAlign val="superscript"/>
        <sz val="10"/>
        <color theme="0"/>
        <rFont val="Arial"/>
        <family val="2"/>
      </rPr>
      <t xml:space="preserve"> 1</t>
    </r>
  </si>
  <si>
    <r>
      <t>Deaths</t>
    </r>
    <r>
      <rPr>
        <b/>
        <vertAlign val="superscript"/>
        <sz val="10"/>
        <color theme="1"/>
        <rFont val="Arial"/>
        <family val="2"/>
      </rPr>
      <t>2</t>
    </r>
  </si>
  <si>
    <r>
      <t>Fetal</t>
    </r>
    <r>
      <rPr>
        <vertAlign val="superscript"/>
        <sz val="10"/>
        <color theme="1"/>
        <rFont val="Arial"/>
        <family val="2"/>
      </rPr>
      <t>3</t>
    </r>
  </si>
  <si>
    <r>
      <t>Perinatal</t>
    </r>
    <r>
      <rPr>
        <vertAlign val="superscript"/>
        <sz val="10"/>
        <color theme="1"/>
        <rFont val="Arial"/>
        <family val="2"/>
      </rPr>
      <t>3</t>
    </r>
  </si>
  <si>
    <r>
      <t>Neonatal</t>
    </r>
    <r>
      <rPr>
        <vertAlign val="superscript"/>
        <sz val="10"/>
        <color theme="1"/>
        <rFont val="Arial"/>
        <family val="2"/>
      </rPr>
      <t>4</t>
    </r>
  </si>
  <si>
    <r>
      <t>Post-neonatal</t>
    </r>
    <r>
      <rPr>
        <vertAlign val="superscript"/>
        <sz val="10"/>
        <color theme="1"/>
        <rFont val="Arial"/>
        <family val="2"/>
      </rPr>
      <t>4</t>
    </r>
  </si>
  <si>
    <r>
      <t>Infant</t>
    </r>
    <r>
      <rPr>
        <vertAlign val="superscript"/>
        <sz val="10"/>
        <color theme="1"/>
        <rFont val="Arial"/>
        <family val="2"/>
      </rPr>
      <t>4</t>
    </r>
  </si>
  <si>
    <t>Analytical methods</t>
  </si>
  <si>
    <t>Numbers and rates</t>
  </si>
  <si>
    <t>Confidence intervals</t>
  </si>
  <si>
    <t>Confidence interval</t>
  </si>
  <si>
    <t xml:space="preserve">The New Zealand Social Deprivation Index is a measure of socioeconomic status calculated for small geographic areas. It is calculated at the level of meshblocks (geographical units containing a median of 90 people), and the Ministry of Health maps these to domicile codes, which are built up to the relevant geographic scale using weighted average 'usually resident population' counts from the Census. This publication presents fetal and infant death rates by deprivation quintile of residence, ranging from 1 (least deprived) to 5 (most deprived), according to the 2006 New Zealand Deprivation Index. Approximately equal numbers of people reside in areas associated with each of the five deprivation areas.
</t>
  </si>
  <si>
    <t>NZ</t>
  </si>
  <si>
    <t>LowerInt</t>
  </si>
  <si>
    <t>UpperInt</t>
  </si>
  <si>
    <t>Graphs by DHB</t>
  </si>
  <si>
    <t>GraphsDHB</t>
  </si>
  <si>
    <t>GraphsNZ</t>
  </si>
  <si>
    <t>National graphs</t>
  </si>
  <si>
    <t>LowerLimit</t>
  </si>
  <si>
    <t>UpperLimit</t>
  </si>
  <si>
    <t>NZLowerInt</t>
  </si>
  <si>
    <t>NZUpperInt</t>
  </si>
  <si>
    <t>Deaths</t>
  </si>
  <si>
    <t>Number of deaths by year</t>
  </si>
  <si>
    <t>LowerLim</t>
  </si>
  <si>
    <t>UppperLim</t>
  </si>
  <si>
    <t>Year</t>
  </si>
  <si>
    <t>Fetal death rate (per 1000 total births)</t>
  </si>
  <si>
    <t>Infant death rate (per 1000 live births)</t>
  </si>
  <si>
    <t>Age group</t>
  </si>
  <si>
    <t>ConfLevel</t>
  </si>
  <si>
    <t>DHBUpperInt</t>
  </si>
  <si>
    <t>DHBLowerInt</t>
  </si>
  <si>
    <t>National</t>
  </si>
  <si>
    <t xml:space="preserve">List of common terms and descriptions
</t>
  </si>
  <si>
    <t xml:space="preserve">Flowcharts detailing time periods for each type of death and stages for processing cause(s) of death and stillbirth data
</t>
  </si>
  <si>
    <t xml:space="preserve">Analytical methods: numbers and rates, confidence intervals
</t>
  </si>
  <si>
    <t>Sudden unexpected death in infancy (SUDI)</t>
  </si>
  <si>
    <r>
      <t xml:space="preserve">See </t>
    </r>
    <r>
      <rPr>
        <i/>
        <sz val="10"/>
        <color theme="1"/>
        <rFont val="Arial"/>
        <family val="2"/>
      </rPr>
      <t xml:space="preserve">Sudden unexpected death in infancy (SUDI).
</t>
    </r>
  </si>
  <si>
    <r>
      <t xml:space="preserve">
See </t>
    </r>
    <r>
      <rPr>
        <i/>
        <sz val="10"/>
        <color theme="1"/>
        <rFont val="Arial"/>
        <family val="2"/>
      </rPr>
      <t xml:space="preserve">Sudden unexpected death in infancy (SUDI) </t>
    </r>
    <r>
      <rPr>
        <sz val="10"/>
        <color theme="1"/>
        <rFont val="Arial"/>
        <family val="2"/>
      </rPr>
      <t xml:space="preserve">for more information. 
</t>
    </r>
  </si>
  <si>
    <t>Sudden unexpected death in infancy (SUDI): time trends</t>
  </si>
  <si>
    <r>
      <t xml:space="preserve">The error bars on the charts in this publication represent 95% confidence intervals for the rate, which have been calculated using Byar's method (Association of Public Health Observatories. 2008. </t>
    </r>
    <r>
      <rPr>
        <i/>
        <sz val="10"/>
        <color theme="1"/>
        <rFont val="Arial"/>
        <family val="2"/>
      </rPr>
      <t>Technical Briefing 3: Commonly used public health statistics and their confidence intervals</t>
    </r>
    <r>
      <rPr>
        <sz val="10"/>
        <color theme="1"/>
        <rFont val="Arial"/>
        <family val="2"/>
      </rPr>
      <t xml:space="preserve">. URL: http://www.apho.org.uk/resource/item.aspx?RID=48457. Accessed 16 July 2014).
</t>
    </r>
  </si>
  <si>
    <r>
      <t xml:space="preserve">
See </t>
    </r>
    <r>
      <rPr>
        <i/>
        <sz val="10"/>
        <color theme="1"/>
        <rFont val="Arial"/>
        <family val="2"/>
      </rPr>
      <t xml:space="preserve">Post-neonatal deaths </t>
    </r>
    <r>
      <rPr>
        <sz val="10"/>
        <color theme="1"/>
        <rFont val="Arial"/>
        <family val="2"/>
      </rPr>
      <t xml:space="preserve">for more information. 
</t>
    </r>
  </si>
  <si>
    <t>DHBName</t>
  </si>
  <si>
    <t>District health board region</t>
  </si>
  <si>
    <t>Select DHB:</t>
  </si>
  <si>
    <t>Underlying cause of death</t>
  </si>
  <si>
    <t>Pacific peoples</t>
  </si>
  <si>
    <r>
      <t xml:space="preserve">Some tables included in this publication present death rates by various subgroups of the total population, defined by ethnic group, maternal age, socioeconomic deprivation, sex of infant or district health board (DHB). These rates have been calculated using the relevant population for each subgroup. For example, the infant death rate for </t>
    </r>
    <r>
      <rPr>
        <sz val="10"/>
        <color theme="1"/>
        <rFont val="Arial"/>
        <family val="2"/>
      </rPr>
      <t xml:space="preserve">Māori was calculated using the number of Māori live births as the denominator. Values used for calculating rates are usually included within the table or can be derived from the sheet 'BirthsTrend'. 
Rates for 1998 have been calculated using live births registered in 1997 as the denominator due to a large undercount in birth registrations during 1998.
It is important to note that the number of fetal and infant deaths in New Zealand is small and may cause rates to fluctuate markedly from year to year. Rates derived from small numbers should therefore be interpreted with caution. 
</t>
    </r>
  </si>
  <si>
    <r>
      <t>Q00</t>
    </r>
    <r>
      <rPr>
        <b/>
        <sz val="10"/>
        <color theme="1"/>
        <rFont val="Calibri"/>
        <family val="2"/>
      </rPr>
      <t>−</t>
    </r>
    <r>
      <rPr>
        <b/>
        <sz val="10"/>
        <color theme="1"/>
        <rFont val="Arial"/>
        <family val="2"/>
      </rPr>
      <t>Q99 Congenital malformations, deformations and chromosomal abnormalities</t>
    </r>
  </si>
  <si>
    <t>Fetal and infant death publication series</t>
  </si>
  <si>
    <t>District Health Board (DHB)</t>
  </si>
  <si>
    <t>District Health Board</t>
  </si>
  <si>
    <t>Type</t>
  </si>
  <si>
    <t>Denom</t>
  </si>
  <si>
    <t>District health board (DHB)</t>
  </si>
  <si>
    <t xml:space="preserve">An organisation established as such by or under section 19 of the New Zealand Public Health and Disability Act 2000. In this publication, numbers and rates are presented by district health board (DHB) region of residence (derived from domicile). 'Unknown' includes persons residing in an area outside the DHB and those from overseas.
</t>
  </si>
  <si>
    <t>ICD</t>
  </si>
  <si>
    <r>
      <t>ICD Chapter</t>
    </r>
    <r>
      <rPr>
        <b/>
        <vertAlign val="superscript"/>
        <sz val="10"/>
        <color theme="0"/>
        <rFont val="Arial"/>
        <family val="2"/>
      </rPr>
      <t>1</t>
    </r>
  </si>
  <si>
    <r>
      <t>Fetal death rate by year</t>
    </r>
    <r>
      <rPr>
        <b/>
        <vertAlign val="superscript"/>
        <sz val="10"/>
        <color theme="0"/>
        <rFont val="Arial"/>
        <family val="2"/>
      </rPr>
      <t>2</t>
    </r>
  </si>
  <si>
    <r>
      <t>Infant death rate by year</t>
    </r>
    <r>
      <rPr>
        <b/>
        <vertAlign val="superscript"/>
        <sz val="10"/>
        <color theme="0"/>
        <rFont val="Arial"/>
        <family val="2"/>
      </rPr>
      <t>2</t>
    </r>
  </si>
  <si>
    <r>
      <t>ICD Chapter / 3-character code and description</t>
    </r>
    <r>
      <rPr>
        <b/>
        <vertAlign val="superscript"/>
        <sz val="10"/>
        <color theme="0"/>
        <rFont val="Arial"/>
        <family val="2"/>
      </rPr>
      <t>1</t>
    </r>
  </si>
  <si>
    <t>Termination of pregnancy</t>
  </si>
  <si>
    <t>Early neonatal death</t>
  </si>
  <si>
    <t>Post-neonatal death</t>
  </si>
  <si>
    <t>BDM</t>
  </si>
  <si>
    <t xml:space="preserve">The first weight of the baby obtained after birth (usually measured to the nearest 10 grams and obtained within an hour of birth). Birthweights are categorised as follows: extremely low (&lt;1000g), very low (1000g−1499g), low (1500g−2499g), normal (2500g−4499g), and high (≥4500g).
</t>
  </si>
  <si>
    <t xml:space="preserve">Range of values describing the uncertainty around a single value used to estimate the true value in a population (eg, underlying or true rate). Confidence intervals describe how different the estimate could have been if chance had led to a different set of data, and can be used to compare groups of data. If the confidence intervals of two different groups do not overlap, then it is likely that their rates are different. If they overlap, it is not possible to draw any statistical conclusions about the difference between them. 
See Analytical Methods for more information about methods used to calculate confidence intervals in this publication (About the publication).
</t>
  </si>
  <si>
    <t xml:space="preserve">Live birth is the complete expulsion or extraction from its mother of a product of conception, irrespective of the duration of the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liveborn (World Health Organization, 1977).
</t>
  </si>
  <si>
    <t xml:space="preserve">The (a) disease or injury which initiated the train of morbid events leading directly to death, or (b) the circumstances of the accident or violence which produced the fatal injury (World Health Organization, 1979).
</t>
  </si>
  <si>
    <t>The Mortality Collection (MORT)</t>
  </si>
  <si>
    <t>&lt;20</t>
  </si>
  <si>
    <t>2008-2012</t>
  </si>
  <si>
    <t>Live
births</t>
  </si>
  <si>
    <t>A37 Whooping cough</t>
  </si>
  <si>
    <t>D18 Haemangioma and lymphangioma</t>
  </si>
  <si>
    <t>D82 Immunodeficiency associated with other major defects</t>
  </si>
  <si>
    <t>E72 Other disorders of amino-acid metabolism</t>
  </si>
  <si>
    <t>G03 Meningitis due to other and unspecified causes</t>
  </si>
  <si>
    <t>P29 Cardiovascular disorders originating in the perinatal period</t>
  </si>
  <si>
    <t>P78 Other perinatal digestive system disorders</t>
  </si>
  <si>
    <t>Q44 Congenital malformations of gallbladder, bile ducts and liver</t>
  </si>
  <si>
    <t>Q78 Other osteochondrodysplasias</t>
  </si>
  <si>
    <t>Q98 Other sex chromosome abnormalities, male phenotype, not elsewhere classified</t>
  </si>
  <si>
    <r>
      <t>Total</t>
    </r>
    <r>
      <rPr>
        <b/>
        <vertAlign val="superscript"/>
        <sz val="10"/>
        <color theme="0"/>
        <rFont val="Arial"/>
        <family val="2"/>
      </rPr>
      <t>1</t>
    </r>
  </si>
  <si>
    <t>2 Rate is expressed as per 1000 live births.</t>
  </si>
  <si>
    <t>1 Rate is expressed as per 1000 total births.</t>
  </si>
  <si>
    <t xml:space="preserve">1 Total includes deaths/births where deprivation quintile was unknown. </t>
  </si>
  <si>
    <t xml:space="preserve">1 Total includes deaths/births where maternal age group was unknown. </t>
  </si>
  <si>
    <t xml:space="preserve">1 Total includes deaths/births where gestational age was unknown. </t>
  </si>
  <si>
    <t xml:space="preserve">1 Total includes deaths/births where birthweight was unknown. </t>
  </si>
  <si>
    <t>1 Rate is expressed as per 1000 live births.</t>
  </si>
  <si>
    <t>1 International Statistical Classification of Diseases and Related Health Problems (ICD) chapter.</t>
  </si>
  <si>
    <t>2 Rate is expressed as per 1000 total births.</t>
  </si>
  <si>
    <r>
      <t>Note: Infant deaths in this table may include those resulting from terminations of pregnancy. In cases of infant deaths resulting from terminations of pregnancy, the ICD-10 code, 'Termination of pregnancy, affecting fetus and newborn (P96.4)' is usually recorded as a</t>
    </r>
    <r>
      <rPr>
        <i/>
        <sz val="9"/>
        <color theme="1"/>
        <rFont val="Arial"/>
        <family val="2"/>
      </rPr>
      <t xml:space="preserve"> contributing cause of death</t>
    </r>
    <r>
      <rPr>
        <sz val="9"/>
        <color theme="1"/>
        <rFont val="Arial"/>
        <family val="2"/>
      </rPr>
      <t xml:space="preserve"> (as opposed to the underlying cause of death). For example, in the case of a death resulting from termination of pregnancy for congenital anomaly, the ICD-10 code for the specific congenital anomaly (Q00−Q99) is assigned as the </t>
    </r>
    <r>
      <rPr>
        <i/>
        <sz val="9"/>
        <color theme="1"/>
        <rFont val="Arial"/>
        <family val="2"/>
      </rPr>
      <t>underlying cause of death</t>
    </r>
    <r>
      <rPr>
        <sz val="9"/>
        <color theme="1"/>
        <rFont val="Arial"/>
        <family val="2"/>
      </rPr>
      <t xml:space="preserve">, and 'Termination of pregnancy, affecting fetus and newborn (P96.4)' is recorded as the </t>
    </r>
    <r>
      <rPr>
        <i/>
        <sz val="9"/>
        <color theme="1"/>
        <rFont val="Arial"/>
        <family val="2"/>
      </rPr>
      <t>contributing cause of death</t>
    </r>
    <r>
      <rPr>
        <sz val="9"/>
        <color theme="1"/>
        <rFont val="Arial"/>
        <family val="2"/>
      </rPr>
      <t>.</t>
    </r>
  </si>
  <si>
    <t>1 International Statistical Classification of Diseases and Related Health Problems (ICD) chapter and three character core classification.</t>
  </si>
  <si>
    <t>Socioeconomic deprivation</t>
  </si>
  <si>
    <t xml:space="preserve">Approximately 81% of fetal deaths were preterm (&lt;37 weeks’ gestation), the majority of which were very preterm (&lt;32 weeks’ gestation). 
</t>
  </si>
  <si>
    <t>U50–Y98 External causes of morbidity and mortality</t>
  </si>
  <si>
    <t>1 Number of births from 1997 has been used as the denominator for the 1998 rate as there was a large undercount in birth registrations in 1998.</t>
  </si>
  <si>
    <t xml:space="preserve">2 See sections 'Glossary' and 'About the publication' for further detail on aggregated groups, eg perinatal, neonatal and infant. </t>
  </si>
  <si>
    <t>3 Rate is expressed as per 1000 total births.</t>
  </si>
  <si>
    <t>4 Rate is expressed as per 1000 live births.</t>
  </si>
  <si>
    <t xml:space="preserve">Note: Only infants aged &lt;1 year are included in this table. SUDI deaths are those with ICD code R95 (sudden infant death syndrome, SIDS) recorded as the underlying cause of death, as well as deaths recorded as R96, R98, R99, W75, W78 and W79. </t>
  </si>
  <si>
    <t xml:space="preserve">Death of a live-born infant after 28 completed days and before the first year of life is completed.
</t>
  </si>
  <si>
    <t>Key findings</t>
  </si>
  <si>
    <r>
      <t>M</t>
    </r>
    <r>
      <rPr>
        <b/>
        <sz val="9"/>
        <color theme="0"/>
        <rFont val="Calibri"/>
        <family val="2"/>
      </rPr>
      <t>ā</t>
    </r>
    <r>
      <rPr>
        <b/>
        <sz val="9"/>
        <color theme="0"/>
        <rFont val="Arial"/>
        <family val="2"/>
      </rPr>
      <t>ori</t>
    </r>
  </si>
  <si>
    <t>Asian</t>
  </si>
  <si>
    <t>European or Other</t>
  </si>
  <si>
    <r>
      <t>These tables use prioritised ethnicity, by which each person represented in the data is allocated to a single ethnic group using the priority system M</t>
    </r>
    <r>
      <rPr>
        <sz val="10"/>
        <rFont val="Calibri"/>
        <family val="2"/>
      </rPr>
      <t>ā</t>
    </r>
    <r>
      <rPr>
        <sz val="10"/>
        <rFont val="Arial"/>
        <family val="2"/>
      </rPr>
      <t xml:space="preserve">ori &gt; Pacific peoples &gt; Asian &gt; European or Other.  The 'Other' ethnic group includes persons of the following ethnicities: European, MELAA (Middle Eastern, Latin American and African), Other (including New Zealander), Unknown. The aim of prioritisation is to ensure that where it is necessary to assign people to a single ethnic group, those groups that are small or important in terms of policy, are not swamped by the European ethnic group (Ministry of Health, 2004). 
</t>
    </r>
  </si>
  <si>
    <t xml:space="preserve">Values for two groups or time periods are considered to be statistically significantly different if the confidence intervals do not overlap. Significance testing has not been applied to most of the data in this publication so differences discussed in the Key Findings section are not necessarily statistically significant, unless otherwise stated. </t>
  </si>
  <si>
    <t xml:space="preserve">Births, Deaths and Marriages Registry.
</t>
  </si>
  <si>
    <t>The Births, Deaths and Marriages Registry</t>
  </si>
  <si>
    <t>1–6 days</t>
  </si>
  <si>
    <t>7–27 days</t>
  </si>
  <si>
    <t>Series note:</t>
  </si>
  <si>
    <t>Note: The number of fetal and and infant deaths in New Zealand is small and may cause rates to fluctuate markedly from year to year. Rates derived from small numbers should be interpreted with caution. The denominator for percentage calculations is the total for each variable for which the information was recorded and excludes 'Unknown' categories.</t>
  </si>
  <si>
    <t>Note: Rate is expressed as per 1000 total births.</t>
  </si>
  <si>
    <t>Note: Rate is expressed as per 1000 live births.</t>
  </si>
  <si>
    <t xml:space="preserve">Causes of death were coded using the International Statistical Classification of Diseases and Related Health Problems, Tenth Revision, Australian Modification (ICD-10-AM), 6th Edition in conjunction with the World Health Organization ICD-10 rules and guidelines for the selection of the underlying cause of death.
</t>
  </si>
  <si>
    <r>
      <t xml:space="preserve">A 'stillborn child' means a dead fetus that a) weighed 400g or more when it issued from its mother, or b) issued from its mother after the 20th week of pregnancy (Births, Deaths, Marriages &amp; Relationships Registration Act 1995). 
See </t>
    </r>
    <r>
      <rPr>
        <i/>
        <sz val="10"/>
        <color theme="1"/>
        <rFont val="Arial"/>
        <family val="2"/>
      </rPr>
      <t>Fetal death</t>
    </r>
    <r>
      <rPr>
        <sz val="10"/>
        <color theme="1"/>
        <rFont val="Arial"/>
        <family val="2"/>
      </rPr>
      <t xml:space="preserve"> for more information.
</t>
    </r>
  </si>
  <si>
    <t xml:space="preserve">Number and rate of deaths, by death type, 1996−2013
</t>
  </si>
  <si>
    <t xml:space="preserve">Number of live births, by sex, ethnic group, maternal age group, deprivation quintile of residence, gestational age, birthweight and district health board, 1996−2013
</t>
  </si>
  <si>
    <t xml:space="preserve">Number of fetal deaths, by sex, ethnic group, maternal age group, deprivation quintile of residence, gestational age, birthweight and district health board, 1996−2013
</t>
  </si>
  <si>
    <t xml:space="preserve">Number of perinatal deaths, by sex, ethnic group, maternal age group, deprivation quintile of residence, gestational age, birthweight and district health board 1996−2013
</t>
  </si>
  <si>
    <t xml:space="preserve">Number of neonatal deaths, by sex, ethnic group, maternal age group, deprivation quintile of residence, gestational age, birthweight and district health board, 1996−2013
</t>
  </si>
  <si>
    <t xml:space="preserve">Number of infant deaths, by sex, ethnic group, maternal age group, deprivation quintile of residence, gestational age, birthweight and district health board, 1996−2013
</t>
  </si>
  <si>
    <t xml:space="preserve">Number of fetal deaths, infant deaths and live births for each ethnic group, by sex, maternal age group, deprivation quintile of residence, gestational age and birthweight, 2013
</t>
  </si>
  <si>
    <t xml:space="preserve">Neonatal death rate, by sex, ethnic group, maternal age group, deprivation quintile of residence, gestational age, birthweight and district health board, 1996−2013
</t>
  </si>
  <si>
    <t xml:space="preserve">Fetal death rate, by sex, ethnic group, maternal age group, deprivation quintile of residence, gestational age, birthweight, and district health board 1996−2013
</t>
  </si>
  <si>
    <t xml:space="preserve">Perinatal death rate, by sex, ethnic group, maternal age group, deprivation quintile of residence, gestational age, birthweight and district health board, 1996−2013
</t>
  </si>
  <si>
    <t xml:space="preserve">Infant death rate, by sex, ethnic group, maternal age group, deprivation quintile of residence, gestational age, birthweight and district health board, 1996−2013
</t>
  </si>
  <si>
    <t xml:space="preserve">Rate of fetal deaths and infant deaths for each ethnic group, by sex, maternal age group, deprivation quintile of residence, gestational age and birthweight, 2013
</t>
  </si>
  <si>
    <t xml:space="preserve">Number of fetal deaths, infant deaths and live births for each maternal age group, by sex, ethnic group, deprivation quintile of residence, gestational age and birthweight, 2013
</t>
  </si>
  <si>
    <t xml:space="preserve">Rate of fetal deaths and infant deaths for each maternal age group, by sex, ethnic group, deprivation quintile of residence, gestational age and birthweight, 2013
</t>
  </si>
  <si>
    <t xml:space="preserve">Number of fetal deaths, infant deaths and live births for each deprivation quintile of residence, by sex, ethnic group, maternal age group, gestational age and birthweight, 2013
</t>
  </si>
  <si>
    <t xml:space="preserve">Rate of fetal deaths and infant deaths for each deprivation quintile of residence, by sex, ethnic group, maternal age group, gestational age and birthweight, 2013
</t>
  </si>
  <si>
    <t xml:space="preserve">Number of fetal deaths, infant deaths and live births for each gestational age, by sex, ethnic group, maternal age group, deprivation quintile of residence and birthweight, 2013
</t>
  </si>
  <si>
    <t xml:space="preserve">Rate of fetal deaths and infant deaths for each gestational age, by sex, ethnic group, maternal age group, deprivation quintile of residence, gestational age and birthweight, 2013
</t>
  </si>
  <si>
    <t xml:space="preserve">Number of fetal deaths, infant deaths and live births, for each birthweight, by sex, ethnic group, maternal age group, deprivation quintile of residence and gestational age, 2013
</t>
  </si>
  <si>
    <t xml:space="preserve">Rate of fetal deaths and infant deaths for each birthweight, by sex, ethnic group, maternal age group, deprivation quintile of residence and gestational age, 2013
</t>
  </si>
  <si>
    <t xml:space="preserve">Number and rate of infant deaths, by age at death, sex, ethnic group, maternal age group, deprivation quintile of residence, gestational age and birthweight, 2013
</t>
  </si>
  <si>
    <t>A09 Other gastroenteritis and colitis of infectious and unspecified origin</t>
  </si>
  <si>
    <t>B01 Varicella [chickenpox]</t>
  </si>
  <si>
    <t>B33 Other viral diseases, not elsewhere classified</t>
  </si>
  <si>
    <t>C91 Lymphoid leukaemia</t>
  </si>
  <si>
    <t>C93 Monocytic leukaemia</t>
  </si>
  <si>
    <t>D43 Neoplasm of uncertain or unknown behaviour of brain and central nervous system</t>
  </si>
  <si>
    <t>E71 Disorders of branched-chain amino-acid metabolism and fatty-acid metabolism</t>
  </si>
  <si>
    <t>E74 Other disorders of carbohydrate metabolism</t>
  </si>
  <si>
    <t>G71 Primary disorders of muscles</t>
  </si>
  <si>
    <t>I63 Cerebral infarction</t>
  </si>
  <si>
    <t>J05 Acute obstructive laryngitis [croup] and epiglottitis</t>
  </si>
  <si>
    <t>J12 Viral pneumonia, not elsewhere classified</t>
  </si>
  <si>
    <t>K21 Gastro-oesophageal reflux disease</t>
  </si>
  <si>
    <t>P12 Birth trauma to scalp</t>
  </si>
  <si>
    <t>P37 Other congenital infectious and parasitic diseases</t>
  </si>
  <si>
    <t>P55 Immune haemolytic disease of fetus and newborn</t>
  </si>
  <si>
    <t>Q02 Microcephaly</t>
  </si>
  <si>
    <t>Q27 Other congenital malformations of peripheral vascular system</t>
  </si>
  <si>
    <t>Q37 Cleft palate with cleft lip</t>
  </si>
  <si>
    <t>Q68 Other congenital musculoskeletal deformities</t>
  </si>
  <si>
    <t>Q76 Congenital malformations of spine and bony thorax</t>
  </si>
  <si>
    <t>Q77 Osteochondrodysplasia with defects of growth of tubular bones and spine</t>
  </si>
  <si>
    <t>Q82 Other congenital malformations of skin</t>
  </si>
  <si>
    <t>V43 Car occupant injured in collision with car, pick-up truck or van</t>
  </si>
  <si>
    <t>V47 Car occupant injured in collision with fixed or stationary object</t>
  </si>
  <si>
    <t>W84 Unspecified threat to breathing</t>
  </si>
  <si>
    <t>K40 Inguinal hernia</t>
  </si>
  <si>
    <t xml:space="preserve">Number of fetal and infant deaths for each ethnic group, by ICD chapter and 3-character-code of underlying cause of death, 2013
</t>
  </si>
  <si>
    <t>Aggregate (2009−2013)</t>
  </si>
  <si>
    <r>
      <t>Number of infant deaths classified as sudden infant death syndrome (SIDS) and sudden unexpected death in infancy (SUDI) for each ethnic group, by sex, maternal age group, deprivation quintile of residence, gestational age and birthweight, 2009</t>
    </r>
    <r>
      <rPr>
        <sz val="10"/>
        <color theme="1"/>
        <rFont val="Calibri"/>
        <family val="2"/>
      </rPr>
      <t>–</t>
    </r>
    <r>
      <rPr>
        <sz val="10"/>
        <color theme="1"/>
        <rFont val="Arial"/>
        <family val="2"/>
      </rPr>
      <t xml:space="preserve">2013
</t>
    </r>
  </si>
  <si>
    <t xml:space="preserve">Number of infant deaths classified as sudden infant death syndrome (SIDS) and sudden unexpected death in infancy (SUDI) for each ethnic group, by sex, maternal age group, deprivation quintile of residence, gestational age and birthweight, 2013
</t>
  </si>
  <si>
    <t xml:space="preserve">Number and rate of fetal and infant deaths, 1996−2013
</t>
  </si>
  <si>
    <r>
      <t>2008</t>
    </r>
    <r>
      <rPr>
        <b/>
        <sz val="10"/>
        <color theme="1"/>
        <rFont val="Calibri"/>
        <family val="2"/>
      </rPr>
      <t>–</t>
    </r>
    <r>
      <rPr>
        <b/>
        <sz val="10"/>
        <color theme="1"/>
        <rFont val="Arial"/>
        <family val="2"/>
      </rPr>
      <t>2012</t>
    </r>
  </si>
  <si>
    <t xml:space="preserve">Fetal and infant death rates by ethnic group, 2008−2012 and 2013
</t>
  </si>
  <si>
    <t xml:space="preserve">Fetal and infant death rates by maternal age group, 2008−2012 and 2013
</t>
  </si>
  <si>
    <t xml:space="preserve">Fetal and infant death rates by deprivation quintile of residence, 2008−2012 and 2013
</t>
  </si>
  <si>
    <t xml:space="preserve">Rates of sudden unexpected death in infancy (SUDI) and sudden infant death syndrome (SIDS), 2000−2013
</t>
  </si>
  <si>
    <t>2009-2013</t>
  </si>
  <si>
    <t xml:space="preserve">Rates of sudden unexpected death in infancy (SUDI) and sudden infant death syndrome (SIDS), by ethnic group, 2009−2013
</t>
  </si>
  <si>
    <t xml:space="preserve">Rates of sudden unexpected death in infancy (SUDI) and sudden infant death syndrome (SIDS), by maternal age group, 2009−2013
</t>
  </si>
  <si>
    <t xml:space="preserve">Rates of sudden unexpected death in infancy (SUDI) and sudden infant death syndrome (SIDS) by deprivation quintile of residence, 2009−2013
</t>
  </si>
  <si>
    <t xml:space="preserve">Fetal death rate by district health board, 2013
</t>
  </si>
  <si>
    <t xml:space="preserve">Infant death rate by district health board, 2013
</t>
  </si>
  <si>
    <t xml:space="preserve">Rate of sudden infant death syndrome (SIDS) by district health board, 2009−2013
</t>
  </si>
  <si>
    <t xml:space="preserve">Rate of sudden unexpected death in infancy (SUDI) by district health board, 2009−2013
</t>
  </si>
  <si>
    <t xml:space="preserve">Rate of fetal deaths and infant deaths for selected district health board, by sex, ethnic group, maternal age group, deprivation quintile of residence, gestational age and birthweight, 2013
</t>
  </si>
  <si>
    <t xml:space="preserve">Rate of fetal and infant deaths for selected district health board, by ethnic group, maternal age group and deprivation quintile of residence, 2013
</t>
  </si>
  <si>
    <t>Fetal and Infant Deaths 2013</t>
  </si>
  <si>
    <t xml:space="preserve">Number of post-neonatal deaths, by sex, ethnic group, maternal age group, deprivation quintile of residence, gestational age, birthweight and district health board, 1996−2013
</t>
  </si>
  <si>
    <t xml:space="preserve">Post-neonatal death rate, by sex, ethnic group, maternal age group, deprivation quintile of residence, gestational age, birthweight and district health board, 1996−2013
</t>
  </si>
  <si>
    <t xml:space="preserve">There were 392 fetal deaths and 296 infant deaths registered with Births, Deaths and Marriages in 2013. 
</t>
  </si>
  <si>
    <t xml:space="preserve">This equates to a fetal death rate of 6.5 per 1000 total births and an infant death rate of 5.0 per 1000 live births.
</t>
  </si>
  <si>
    <t xml:space="preserve">Between 1996 and 2013, there was a statistically significant decrease in the infant death rate. The rate fell by 32%, from 7.3 to 5.0 per 1000 live births (Figure 1). 
</t>
  </si>
  <si>
    <r>
      <rPr>
        <sz val="10"/>
        <rFont val="Arial"/>
        <family val="2"/>
      </rPr>
      <t>The fetal death rate fluctuated between 5.9 and 8.6 per 1000 total births over the same time period (Figure 1).</t>
    </r>
    <r>
      <rPr>
        <sz val="10"/>
        <color theme="0" tint="-0.499984740745262"/>
        <rFont val="Arial"/>
        <family val="2"/>
      </rPr>
      <t xml:space="preserve">
</t>
    </r>
  </si>
  <si>
    <t xml:space="preserve">Number of infant deaths classified as sudden infant death syndrome (SIDS) by sex, ethnic group, maternal age group, deprivation quintile of residence, gestational age, birthweight and district health board during 2000−2013, as well as rates for the aggregate period 2009−2013
</t>
  </si>
  <si>
    <t xml:space="preserve">Number of infant deaths classified as sudden unexpected death in infancy (SUDI) by sex, ethnic group, maternal age group, deprivation quintile of residence, gestational age, birthweight and district health board during 2000−2013, as well as rates for the aggregate period 2009−2013
</t>
  </si>
  <si>
    <t>lowerInt</t>
  </si>
  <si>
    <t>Graphs by district health board (DHB)</t>
  </si>
  <si>
    <r>
      <t>M</t>
    </r>
    <r>
      <rPr>
        <sz val="10"/>
        <color theme="1"/>
        <rFont val="Arial"/>
        <family val="2"/>
      </rPr>
      <t>āori</t>
    </r>
  </si>
  <si>
    <t>Tairāwhiti</t>
  </si>
  <si>
    <t>Tairāwhiti DHB</t>
  </si>
  <si>
    <t xml:space="preserve">The trend in 2013 was similar to previous years with higher fetal death rates seen in babies of young and older women and lower rates seen in babies of women aged 20–39 years (Figure 3).
</t>
  </si>
  <si>
    <t xml:space="preserve">‘Fetal death of unspecified cause (P95)’ accounted for 46% of all fetal deaths.
</t>
  </si>
  <si>
    <t xml:space="preserve">There were 41 deaths recorded as sudden unexpected death in infancy (SUDI) in 2013, including 20 sudden infant death syndrome (SIDS) deaths. These SUDI deaths included 25 males and 16 females.
</t>
  </si>
  <si>
    <t>Key findings for 2013</t>
  </si>
  <si>
    <t xml:space="preserve">Key findings for 2013
</t>
  </si>
  <si>
    <t xml:space="preserve">Number, percentage and rate of fetal deaths by ICD chapter of underlying cause of death, 2009–2013
</t>
  </si>
  <si>
    <t xml:space="preserve">Number, percentage and rate of infant deaths by ICD chapter of underlying cause of death, 2009–2013
</t>
  </si>
  <si>
    <r>
      <t>Total</t>
    </r>
    <r>
      <rPr>
        <b/>
        <vertAlign val="superscript"/>
        <sz val="9"/>
        <color theme="0"/>
        <rFont val="Arial"/>
        <family val="2"/>
      </rPr>
      <t>1</t>
    </r>
  </si>
  <si>
    <r>
      <t>Fetal death rate by ethnic group</t>
    </r>
    <r>
      <rPr>
        <b/>
        <vertAlign val="superscript"/>
        <sz val="10"/>
        <color theme="0"/>
        <rFont val="Arial"/>
        <family val="2"/>
      </rPr>
      <t>1</t>
    </r>
  </si>
  <si>
    <r>
      <t>Infant death rate by ethnic group</t>
    </r>
    <r>
      <rPr>
        <b/>
        <vertAlign val="superscript"/>
        <sz val="10"/>
        <color theme="0"/>
        <rFont val="Arial"/>
        <family val="2"/>
      </rPr>
      <t>2</t>
    </r>
  </si>
  <si>
    <t>Data presented in these tables was extracted from the Ministry of Health's Mortality Collection (MORT) on 14 June 2016. MORT contains data on all deaths registered in New Zealand and all registerable stillbirths (fetal deaths). Death and stillbirth registration data is sent electronically to MORT from BDM each month. In addition, the Ministry of Health receives medical certificates of causes of death (completed by certifying doctors) from funeral directors, as well as coronial findings relating to infant deaths from Coronial Services (Ministry of Justice). Each death is then assigned an underlying cause of death code by the Ministry of Health, using the International Statistical Classification of Diseases and Related Health Problems, 10th Revision, Australian Modification (ICD-10-AM), 6th Edition.</t>
  </si>
  <si>
    <t>These tables present a summary of fetal and infant deaths, with a focus on deaths and stillbirths registered in 2013 with the Births, Deaths and Marriages Registry (BDM). Information presented includes demographic information (eg, ethnicity and sex), cause of death, gestation and birthweight, as well as deaths classified as sudden infant death syndrome (SIDS) and sudden unexpected death in infancy (SUDI).</t>
  </si>
  <si>
    <t xml:space="preserve">In 2013 infant death rates for Māori (5.3 per 1000 live births) and Pacific peoples (7.6 per 1000 live births) were 1.2 and 1.7 times respectively, the rate for the European or Other ethnic group (4.4 per 1000 live births).
</t>
  </si>
  <si>
    <t xml:space="preserve">Babies of young women (&lt;20 years age group) had the highest infant death rate, at 11.1 per 1000 live births. The rate was lowest for babies of women in the 30–34 years age group.
</t>
  </si>
  <si>
    <t xml:space="preserve">The most common cause of infant death was ‘Disorders related to short gestation and low birthweight (P07)’ (19.9%).
</t>
  </si>
  <si>
    <t xml:space="preserve">The fetal death rate in 2013 was highest for babies of older women giving birth (12.8 per 1000 total births for the 40+ years age group), followed by babies of young women (9.9 per 1000 total births for the &lt;20 years age group).
</t>
  </si>
  <si>
    <t xml:space="preserve">In 2013, the fetal death rates for those residing in the more deprived areas (quintiles 3–5) were higher than the rates for those in the less deprived areas (quintiles 1–2).
</t>
  </si>
  <si>
    <t xml:space="preserve">There was a wide range of fetal and infant death rates across district health boards (DHBs).
</t>
  </si>
  <si>
    <t>SUDI rates by year (2000–2013)</t>
  </si>
  <si>
    <t>Rates of SUDI by year (2000–2013)</t>
  </si>
  <si>
    <t>Rates of SIDS by year (2000–2013)</t>
  </si>
  <si>
    <t>Notes: 
Only infants aged &lt;1 year are included in this table. SUDI deaths are those with ICD code R95 (sudden infant death syndrome, SIDS) recorded as the underlying cause of death, as well as deaths recorded as R96, R98, R99, W75, W78 and W79.
Rates of SUDI by year (2000–2013) are shown in Figure 5, GraphsNZ worksheet</t>
  </si>
  <si>
    <t>Notes: 
Only infants aged &lt;1 year are included in this table. 
Rates of SIDS by year (2000–2013) are shown in Figure 5, GraphsNZ worksheet</t>
  </si>
  <si>
    <r>
      <rPr>
        <sz val="10"/>
        <rFont val="Arial"/>
        <family val="2"/>
      </rPr>
      <t xml:space="preserve">Fetal death rates were highest for the Pacific ethnic group in 2013 (7.6 per 1000 total births). Māori, Asian and European or Other ethnic groups had similar fetal death rates that were lower (6.8, 6.8 and 6.0 per 1000 total births, respectively). </t>
    </r>
    <r>
      <rPr>
        <sz val="10"/>
        <color theme="0" tint="-0.499984740745262"/>
        <rFont val="Arial"/>
        <family val="2"/>
      </rPr>
      <t xml:space="preserve">
</t>
    </r>
  </si>
  <si>
    <t>As with the previous five-year period (2008–2012), infant death rates in 2013 increased with each level of deprivation. The infant death rate for the most deprived areas (quintile 5, 7.4 per 1000 live births), was 2.5 times the rate of the least deprived areas (quintile 1, 3.0 per 1000 live births) (Figure 4).</t>
  </si>
  <si>
    <t>South Canterbury DHB and Counties Manukau DHBs had the highest rates of infant deaths (9.5 and 8.0 per 1000 live births respectively).  The rate for Counties Manukau DHB was statistically significantly higher than the national rate.</t>
  </si>
  <si>
    <t xml:space="preserve">The SUDI rate in 2013 was 0.7 per 1000 live births, less than half the rate in 2000, 1.5 per 1000 live births (Figure 5).
</t>
  </si>
  <si>
    <t xml:space="preserve">Total number of live births plus fetal deaths. 
</t>
  </si>
  <si>
    <t>Note: Fetal deaths in this table include those resulting from terminations of pregnancy that meet the definition for a stillbirth. In cases of fetal deaths resulting from terminations of pregnancy, the ICD-10 code, 'Termination of pregnancy, affecting fetus and newborn (P96.4)' is usually recorded as a contributing cause of death (as opposed to the underlying cause of death). For example, in the case of a death resulting from termination of pregnancy for congenital anomaly, the ICD-10 code for the specific congenital anomaly (Q00−Q99) is assigned as the underlying cause of death, and 'Termination of pregnancy, affecting fetus and newborn (P96.4)' is recorded as the contributing cause of death.</t>
  </si>
  <si>
    <r>
      <t xml:space="preserve">Note: Fetal and infant death numbers presented in this table include those resulting from terminations of pregnancy that meet the definition of a stillbirth. In cases of fetal and infant deaths resulting from terminations of pregnancy, the ICD-10 code, 'Termination of pregnancy, affecting fetus and newborn (P96.4)' is usually recorded as a </t>
    </r>
    <r>
      <rPr>
        <i/>
        <sz val="9"/>
        <color theme="1"/>
        <rFont val="Arial"/>
        <family val="2"/>
      </rPr>
      <t xml:space="preserve">contributing cause of death </t>
    </r>
    <r>
      <rPr>
        <sz val="9"/>
        <color theme="1"/>
        <rFont val="Arial"/>
        <family val="2"/>
      </rPr>
      <t xml:space="preserve">(as opposed to the underlying cause of death). For example, in the case of a death resulting from termination of pregnancy for congenital anomaly, the ICD-10 code for the specific congenital anomaly (Q00−Q99) is assigned as the </t>
    </r>
    <r>
      <rPr>
        <i/>
        <sz val="9"/>
        <color theme="1"/>
        <rFont val="Arial"/>
        <family val="2"/>
      </rPr>
      <t>underlying cause of death</t>
    </r>
    <r>
      <rPr>
        <sz val="9"/>
        <color theme="1"/>
        <rFont val="Arial"/>
        <family val="2"/>
      </rPr>
      <t xml:space="preserve">, and 'Termination of pregnancy, affecting fetus and newborn (P96.4)' is recorded as the </t>
    </r>
    <r>
      <rPr>
        <i/>
        <sz val="9"/>
        <color theme="1"/>
        <rFont val="Arial"/>
        <family val="2"/>
      </rPr>
      <t>contributing cause of death</t>
    </r>
    <r>
      <rPr>
        <sz val="9"/>
        <color theme="1"/>
        <rFont val="Arial"/>
        <family val="2"/>
      </rPr>
      <t>.</t>
    </r>
  </si>
  <si>
    <r>
      <t xml:space="preserve">Fetal deaths (that meet the definition of a stillbirth) and infant death numbers presented in this publication include those resulting from terminations of pregnancy. In cases of fetal and infant deaths resulting from terminations of pregnancy, the ICD-10 code, 'Termination of pregnancy, affecting fetus and newborn (P96.4)' is usually recorded as a </t>
    </r>
    <r>
      <rPr>
        <i/>
        <sz val="10"/>
        <rFont val="Arial"/>
        <family val="2"/>
      </rPr>
      <t>contributing cause of death</t>
    </r>
    <r>
      <rPr>
        <sz val="10"/>
        <rFont val="Arial"/>
        <family val="2"/>
      </rPr>
      <t xml:space="preserve"> (as opposed to the underlying cause of death) in the Mortality Collection. For example, in the case of a death resulting from termination of pregnancy for congenital anomaly, the ICD-10 code for the specific congenital anomaly (Q00</t>
    </r>
    <r>
      <rPr>
        <sz val="10"/>
        <rFont val="Calibri"/>
        <family val="2"/>
      </rPr>
      <t>−</t>
    </r>
    <r>
      <rPr>
        <sz val="10"/>
        <rFont val="Arial"/>
        <family val="2"/>
      </rPr>
      <t xml:space="preserve">Q99) is assigned as the </t>
    </r>
    <r>
      <rPr>
        <i/>
        <sz val="10"/>
        <rFont val="Arial"/>
        <family val="2"/>
      </rPr>
      <t>underlying cause of death</t>
    </r>
    <r>
      <rPr>
        <sz val="10"/>
        <rFont val="Arial"/>
        <family val="2"/>
      </rPr>
      <t xml:space="preserve">, and 'Termination of pregnancy, affecting fetus and newborn (P96.4)' is recorded as the </t>
    </r>
    <r>
      <rPr>
        <i/>
        <sz val="10"/>
        <rFont val="Arial"/>
        <family val="2"/>
      </rPr>
      <t>contributing cause of death.</t>
    </r>
    <r>
      <rPr>
        <sz val="10"/>
        <rFont val="Arial"/>
        <family val="2"/>
      </rPr>
      <t xml:space="preserve">
National statistics on terminations of pregnancy are produced and published by Statistics New Zealand on behalf on the Abortion Supervisory Committee. These statistics can be found on http://www.stats.govt.nz/browse_for_stats/health/abortion.aspx.
</t>
    </r>
  </si>
  <si>
    <t xml:space="preserve">Every death occuring in New Zealand must be registered with Births, Deaths and Marriages (BDM).  Deaths should be registered within three working days of burial or cremation, although the law does not impose any limit on the time after which a death may not be registered.  
This information, along with stillbirth registration data, is supplied to the Ministry of Heath. The Ministry of Health then matches death and stillbirth registrations from the Registry with individuals' National Health Index (NHI) numbers.  This combined information comprises the death  data held in the National Mortality Collection (MORT). 
This publication uses the year in which a death or stillbirth is registered rather than the actual year of death. Just over 10 percent of the fetal and infant deaths registered in 2013 occurred prior to 2013.
</t>
  </si>
  <si>
    <t xml:space="preserve">Approximately 60% of fetal deaths and 46% of infant deaths registered in 2013 had an extremely low birthweight (&lt;1000g) (Table 21).
</t>
  </si>
  <si>
    <t xml:space="preserve">Of the infant deaths registered in 2013, 65.9% were born preterm, the majority of which were born very preterm (Table19).
</t>
  </si>
  <si>
    <t xml:space="preserve">Wairarapa DHB had the highest fetal death rate (19.7 per 1000 total births and significantly higher than the national rate), followed by West Coast DHB (10.1 per 1000 total births). Fetal death rates were lowest in Hutt Valley and Bay of Plenty DHBs (3.7 and 3.9 per 1000 total births respectively) (Figure 9).
</t>
  </si>
  <si>
    <t>Approximately 75% of fetal deaths had a cause of death in the ICD-10 chapter group ‘Certain conditions originating in the perinatal period (P00–P96)'; the most common specified cause of fetal death being ‘Slow fetal growth and fetal malnutrition (P05)’, followed by ‘Disorders related to short gestation and low birth weight, not elsewhere classified (P07)’ (Table 24).</t>
  </si>
  <si>
    <t xml:space="preserve">ICD-10 chapter groups ‘Certain conditions originating in the perinatal period (P00–P96)’ and ‘Congenital malformations, deformations and chromosomal abnormalities (Q00–Q99) accounted for 51% and 24%, respectively, of infant deaths (Table 25).
</t>
  </si>
  <si>
    <t xml:space="preserve">Fetal death is death prior to the complete expulsion or extraction from its mother of a product of conception, irrespective of the duration of pregnancy; the death is indicated by the fact that after such separation the fetus does not breathe or show any other evidence of life such as beating of the heart, pulsation of the umbilical cord or definite movement of voluntary muscles (World Health Organization, 1977). 
Fetal deaths presented in this publication only include those meeting the definition of a stillbirth (weighing ≥400g birthweight or who were ≥20 weeks gestation at birth - see Stillbirth). This includes deaths resulting from terminations of pregnancy (that meet the definition of a stillbirth). Fetal death data was primarily sourced from the Births, Deaths and Marriages Registry (BDM). However, it should be noted that approximately 15 percent of the 2013 fetal deaths included in these tables had not been registered at BDM at the time these data were extracted. This occurs when the Ministry of Health receives a medical certificate of cause of death and/or post-mortem report prior to the registration of the stillbirth at BDM.
See flowchart showing time periods for fetal and infant deaths (About the publication).
</t>
  </si>
  <si>
    <t>During this same period, 2009–2013, SUDI rates were generally higher among babies born with a very low birthweight (1000g–1499g) (3.4 per 1000 live births), to young mothers under 20 years (2.4 per 1000 live births), and at 32–36 weeks’ gestation (2.2 per 1000 live births). The highest SUDI rate was in Northland and Whanganui DHBs (1.8 per 1000 live births; the rate for Northland DHB was statistically significantly higher than the national SUDI rate). Both Waitemata and Auckland DHBs had statistically significantly lower rates than the national rate (Figure 12).</t>
  </si>
  <si>
    <t>In the five-year period, 2009–2013, the SUDI rate for babies of the Māori ethnicity was statistically significantly higher than all other ethnic groups (Figure 6). Likewise, the SUDI rate for babies born in the most deprived areas (quintile 5) was statistically significantly higher than the rate for all other deprivation quintiles (Figure 8).</t>
  </si>
  <si>
    <t xml:space="preserve">In 2013 the fetal death rate was 13–15% lower than the rate in the previous five-year period (2008–2012) for all ethnic groups (Figure 2).
</t>
  </si>
  <si>
    <t xml:space="preserve">In editions of this series prior to 2012, individuals who were not identified as Māori or Pacific were presented as being part of the 'Other' ethnic group (eg, NZ European, Chinese, Indian, Middle Eastern, Unknown). Since 2012, individuals of Asian ethnicity (but not Māori or Pacific) are grouped as 'Asian' and all other individuals are grouped as 'European or Other'. </t>
  </si>
  <si>
    <t xml:space="preserve">International Statistical Classification of Diseases and Related Health Problems, published by the World Health Organization (WHO). 
In this publication, causes of death were coded using ICD Tenth Revision, Australian Modification (ICD-10-AM), 6th Edition, in conjuction with the WHO's ICD-10 rules and guidelines for the selection of the underlying cause of death. 
</t>
  </si>
  <si>
    <t>29 June 2017</t>
  </si>
  <si>
    <t xml:space="preserve">There was an increase in the infant death rate for Asian (36.2%) and Pacific (14.2%) ethnic groups in 2013 compared with the previous five-year period (2008–2012) (Figure 2). Infant death rates for Māori in 2013 decreased by 23.8% compared to this five year period. There was little change for the European or Other ethnic group.
</t>
  </si>
  <si>
    <t xml:space="preserve">The Mortality Collection (MORT) contains the underlying cause of death for all deaths registered in New Zealand, and all registerable stillbirths (fetal deaths). 
Each month, BDM sends electronic death and stillbirth registration data to the National Collections Team at the Ministry of Health. Medical certificates of causes of death (HP4720 and HP4721 certificates) completed by certifying doctors or midwives (stillbirths only), and coronial findings relating to infant deaths from Coronial Services (Ministry of Justice) are also received by the Ministry of Health. It should be noted that for some fetal deaths the Ministry of Health received a medical certificate of cause of death and/or post-mortem report prior to the registration of the stillbirth at BDM. With this information, the Ministry of Health assigns underlying cause of death codes in accordance with the guidelines contained in the World Health Organization's International Statistical Classification of Diseases and Related Health Problems, 10th Revision. Clinical codes are also assigned for diagnoses considered to have contributed to the death. These cause-of-death codes are then stored in MORT.  The codes presented in this publication are based on ICD 10th Revision, Australian Modification (ICD-10-AM), 6th Edition.
Additional information on underlying cause of death is obtained from electronic hospital discharge data from the National Minimum Dataset (NMDS) and private hospital discharge returns, the New Zealand Cancer Registry (NZCR), the Coronial Services, the NZ Transport Agency, Water Safety NZ, the internet, and from writing letters to certifying doctors, coroners, and medical records officers in public hospitals.
</t>
  </si>
  <si>
    <t xml:space="preserve">Infant death rates in 2013 increased by 60% for babies of women aged 40+ years, compared to rates for the five years previous (2008–2012). Rates in 2013 were similar to rates for the previous five years for all other maternal age groups (Figure 3).
</t>
  </si>
  <si>
    <t>The lowest infant death rate was in Waitemata and West Coast DHBs (both 2.6 per 1000 live births). The rate for Waitemata DHB was statistically significantly lower than the national rate (Figure 10).</t>
  </si>
  <si>
    <t>Updated:</t>
  </si>
  <si>
    <r>
      <t xml:space="preserve">19 October 2017 - </t>
    </r>
    <r>
      <rPr>
        <i/>
        <sz val="10"/>
        <rFont val="Arial"/>
        <family val="2"/>
      </rPr>
      <t>error with national rates corrected on DHB tab</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</si>
</sst>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0.00_-;\-&quot;$&quot;* #,##0.00_-;_-&quot;$&quot;* &quot;-&quot;??_-;_-@_-"/>
    <numFmt numFmtId="43" formatCode="_-* #,##0.00_-;\-* #,##0.00_-;_-* &quot;-&quot;??_-;_-@_-"/>
    <numFmt numFmtId="164" formatCode="#,##0_ ;\-#,##0\ "/>
    <numFmt numFmtId="165" formatCode="_(* #,##0.00_);_(* \(#,##0.00\);_(* &quot;-&quot;??_);_(@_)"/>
    <numFmt numFmtId="166" formatCode="[$-1409]d\ mmmm\ yyyy;@"/>
    <numFmt numFmtId="167" formatCode="0.0"/>
    <numFmt numFmtId="168" formatCode="0.00000"/>
    <numFmt numFmtId="169" formatCode="0.0000"/>
  </numFmts>
  <fonts count="101">
    <font>
      <sz val="11"/>
      <color theme="1"/>
      <name val="Calibri"/>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9"/>
      <color theme="1"/>
      <name val="Arial"/>
      <family val="2"/>
    </font>
    <font>
      <sz val="9"/>
      <color theme="1"/>
      <name val="Arial"/>
      <family val="2"/>
    </font>
    <font>
      <sz val="9"/>
      <color theme="1"/>
      <name val="Arial"/>
      <family val="2"/>
    </font>
    <font>
      <sz val="10"/>
      <color theme="1"/>
      <name val="Arial"/>
      <family val="2"/>
    </font>
    <font>
      <sz val="10"/>
      <color theme="1"/>
      <name val="Arial"/>
      <family val="2"/>
    </font>
    <font>
      <sz val="10"/>
      <name val="Arial Narrow"/>
      <family val="2"/>
    </font>
    <font>
      <sz val="10"/>
      <name val="Times New Roman"/>
      <family val="1"/>
    </font>
    <font>
      <sz val="10"/>
      <color theme="1"/>
      <name val="Arial Narrow"/>
      <family val="2"/>
    </font>
    <font>
      <u/>
      <sz val="10"/>
      <color theme="10"/>
      <name val="Arial Narrow"/>
      <family val="2"/>
    </font>
    <font>
      <sz val="11"/>
      <color theme="1"/>
      <name val="Calibri"/>
      <family val="2"/>
      <scheme val="minor"/>
    </font>
    <font>
      <sz val="10"/>
      <name val="Arial"/>
      <family val="2"/>
    </font>
    <font>
      <sz val="10"/>
      <name val="MS Sans Serif"/>
      <family val="2"/>
    </font>
    <font>
      <sz val="10"/>
      <color theme="1"/>
      <name val="Arial"/>
      <family val="2"/>
    </font>
    <font>
      <sz val="11"/>
      <color rgb="FF3F3F76"/>
      <name val="Calibri"/>
      <family val="2"/>
      <scheme val="minor"/>
    </font>
    <font>
      <sz val="10"/>
      <color theme="1"/>
      <name val="Arial Unicode MS"/>
      <family val="2"/>
    </font>
    <font>
      <u/>
      <sz val="11"/>
      <color theme="10"/>
      <name val="Calibri"/>
      <family val="2"/>
      <scheme val="minor"/>
    </font>
    <font>
      <sz val="10"/>
      <color theme="1"/>
      <name val="Arial Mäori"/>
      <family val="2"/>
    </font>
    <font>
      <sz val="11"/>
      <color theme="1"/>
      <name val="Arial"/>
      <family val="2"/>
    </font>
    <font>
      <u/>
      <sz val="10"/>
      <color theme="10"/>
      <name val="Arial"/>
      <family val="2"/>
    </font>
    <font>
      <b/>
      <sz val="10"/>
      <color theme="0"/>
      <name val="Arial"/>
      <family val="2"/>
    </font>
    <font>
      <b/>
      <sz val="16"/>
      <color theme="1" tint="0.24994659260841701"/>
      <name val="Arial"/>
      <family val="2"/>
    </font>
    <font>
      <i/>
      <sz val="10"/>
      <color theme="1"/>
      <name val="Arial"/>
      <family val="2"/>
    </font>
    <font>
      <sz val="10"/>
      <name val="Calibri"/>
      <family val="2"/>
    </font>
    <font>
      <i/>
      <sz val="10"/>
      <name val="Arial"/>
      <family val="2"/>
    </font>
    <font>
      <b/>
      <sz val="11"/>
      <color theme="1" tint="0.24994659260841701"/>
      <name val="Arial"/>
      <family val="2"/>
    </font>
    <font>
      <b/>
      <sz val="10"/>
      <color theme="1" tint="0.24994659260841701"/>
      <name val="Arial"/>
      <family val="2"/>
    </font>
    <font>
      <b/>
      <sz val="10"/>
      <color theme="1"/>
      <name val="Arial"/>
      <family val="2"/>
    </font>
    <font>
      <b/>
      <sz val="11"/>
      <color theme="1"/>
      <name val="Calibri"/>
      <family val="2"/>
    </font>
    <font>
      <sz val="10"/>
      <color theme="1"/>
      <name val="Calibri"/>
      <family val="2"/>
    </font>
    <font>
      <b/>
      <sz val="9"/>
      <color theme="0"/>
      <name val="Arial"/>
      <family val="2"/>
    </font>
    <font>
      <u/>
      <sz val="9"/>
      <color rgb="FF0070C0"/>
      <name val="Arial"/>
      <family val="2"/>
    </font>
    <font>
      <u/>
      <sz val="10"/>
      <color rgb="FF0070C0"/>
      <name val="Arial"/>
      <family val="2"/>
    </font>
    <font>
      <b/>
      <sz val="18"/>
      <color theme="3"/>
      <name val="Arial"/>
      <family val="2"/>
    </font>
    <font>
      <u/>
      <sz val="10"/>
      <color theme="4" tint="-0.24994659260841701"/>
      <name val="Arial"/>
      <family val="2"/>
    </font>
    <font>
      <b/>
      <sz val="11"/>
      <color theme="3"/>
      <name val="Arial"/>
      <family val="2"/>
    </font>
    <font>
      <b/>
      <sz val="11"/>
      <color theme="0" tint="-0.249977111117893"/>
      <name val="Calibri"/>
      <family val="2"/>
    </font>
    <font>
      <sz val="11"/>
      <color theme="0" tint="-0.249977111117893"/>
      <name val="Calibri"/>
      <family val="2"/>
    </font>
    <font>
      <sz val="11"/>
      <color theme="1"/>
      <name val="Calibri"/>
      <family val="2"/>
    </font>
    <font>
      <b/>
      <vertAlign val="superscript"/>
      <sz val="10"/>
      <color theme="0"/>
      <name val="Arial"/>
      <family val="2"/>
    </font>
    <font>
      <sz val="9"/>
      <color theme="1"/>
      <name val="Arial"/>
      <family val="2"/>
    </font>
    <font>
      <vertAlign val="superscript"/>
      <sz val="10"/>
      <color theme="1"/>
      <name val="Arial"/>
      <family val="2"/>
    </font>
    <font>
      <sz val="11"/>
      <color theme="0"/>
      <name val="Calibri"/>
      <family val="2"/>
    </font>
    <font>
      <b/>
      <vertAlign val="superscript"/>
      <sz val="10"/>
      <color theme="1"/>
      <name val="Arial"/>
      <family val="2"/>
    </font>
    <font>
      <b/>
      <sz val="18"/>
      <color theme="3"/>
      <name val="Cambria"/>
      <family val="2"/>
      <scheme val="major"/>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5"/>
      <color theme="3"/>
      <name val="Calibri"/>
      <family val="2"/>
    </font>
    <font>
      <b/>
      <sz val="13"/>
      <color theme="3"/>
      <name val="Calibri"/>
      <family val="2"/>
    </font>
    <font>
      <sz val="11"/>
      <name val="Calibri"/>
      <family val="2"/>
    </font>
    <font>
      <sz val="10"/>
      <color theme="1" tint="0.249977111117893"/>
      <name val="Arial"/>
      <family val="2"/>
    </font>
    <font>
      <sz val="10"/>
      <color theme="0"/>
      <name val="Arial"/>
      <family val="2"/>
    </font>
    <font>
      <b/>
      <sz val="10"/>
      <color theme="1"/>
      <name val="Calibri"/>
      <family val="2"/>
    </font>
    <font>
      <b/>
      <sz val="11"/>
      <name val="Calibri"/>
      <family val="2"/>
    </font>
    <font>
      <i/>
      <sz val="9"/>
      <color theme="1"/>
      <name val="Arial"/>
      <family val="2"/>
    </font>
    <font>
      <b/>
      <sz val="10"/>
      <name val="Arial"/>
      <family val="2"/>
    </font>
    <font>
      <b/>
      <sz val="9"/>
      <color theme="1"/>
      <name val="Arial"/>
      <family val="2"/>
    </font>
    <font>
      <b/>
      <sz val="16"/>
      <color theme="1" tint="0.249977111117893"/>
      <name val="Arial"/>
      <family val="2"/>
    </font>
    <font>
      <b/>
      <sz val="11"/>
      <color theme="1" tint="0.249977111117893"/>
      <name val="Arial"/>
      <family val="2"/>
    </font>
    <font>
      <sz val="8"/>
      <color theme="1"/>
      <name val="Arial"/>
      <family val="2"/>
    </font>
    <font>
      <b/>
      <sz val="9"/>
      <color theme="0"/>
      <name val="Calibri"/>
      <family val="2"/>
    </font>
    <font>
      <b/>
      <vertAlign val="superscript"/>
      <sz val="9"/>
      <color theme="0"/>
      <name val="Arial"/>
      <family val="2"/>
    </font>
    <font>
      <sz val="10"/>
      <color theme="7"/>
      <name val="Arial"/>
      <family val="2"/>
    </font>
    <font>
      <sz val="9"/>
      <color theme="1"/>
      <name val="Arial"/>
      <family val="2"/>
    </font>
    <font>
      <sz val="11"/>
      <color theme="1"/>
      <name val="Arial"/>
      <family val="2"/>
    </font>
    <font>
      <sz val="10"/>
      <color theme="0" tint="-0.499984740745262"/>
      <name val="Arial"/>
      <family val="2"/>
    </font>
    <font>
      <b/>
      <sz val="11"/>
      <name val="Arial"/>
      <family val="2"/>
    </font>
    <font>
      <b/>
      <sz val="11"/>
      <color rgb="FFFF0000"/>
      <name val="Calibri"/>
      <family val="2"/>
    </font>
    <font>
      <b/>
      <sz val="10"/>
      <color rgb="FFFF0000"/>
      <name val="Arial"/>
      <family val="2"/>
    </font>
    <font>
      <u/>
      <sz val="9"/>
      <color rgb="FFFF0000"/>
      <name val="Arial"/>
      <family val="2"/>
    </font>
    <font>
      <sz val="11"/>
      <color rgb="FFFF0000"/>
      <name val="Calibri"/>
      <family val="2"/>
      <scheme val="minor"/>
    </font>
    <font>
      <sz val="10"/>
      <color rgb="FFFF0000"/>
      <name val="Arial"/>
      <family val="2"/>
    </font>
    <font>
      <b/>
      <sz val="11"/>
      <color theme="0"/>
      <name val="Calibri"/>
      <family val="2"/>
      <scheme val="minor"/>
    </font>
    <font>
      <sz val="11"/>
      <color theme="0"/>
      <name val="Calibri"/>
      <family val="2"/>
      <scheme val="minor"/>
    </font>
  </fonts>
  <fills count="38">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1" tint="0.24994659260841701"/>
        <bgColor indexed="64"/>
      </patternFill>
    </fill>
    <fill>
      <patternFill patternType="solid">
        <fgColor rgb="FFDDDDDD"/>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AEAEA"/>
        <bgColor indexed="64"/>
      </patternFill>
    </fill>
    <fill>
      <patternFill patternType="solid">
        <fgColor theme="4" tint="0.79998168889431442"/>
        <bgColor indexed="64"/>
      </patternFill>
    </fill>
  </fills>
  <borders count="53">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top style="thin">
        <color theme="1" tint="0.499984740745262"/>
      </top>
      <bottom style="thin">
        <color theme="0" tint="-0.499984740745262"/>
      </bottom>
      <diagonal/>
    </border>
    <border>
      <left/>
      <right/>
      <top style="thin">
        <color theme="1" tint="0.499984740745262"/>
      </top>
      <bottom style="thin">
        <color theme="0" tint="-0.499984740745262"/>
      </bottom>
      <diagonal/>
    </border>
    <border>
      <left/>
      <right style="thin">
        <color theme="1" tint="0.499984740745262"/>
      </right>
      <top style="thin">
        <color theme="1" tint="0.499984740745262"/>
      </top>
      <bottom style="thin">
        <color theme="0" tint="-0.499984740745262"/>
      </bottom>
      <diagonal/>
    </border>
    <border>
      <left style="thin">
        <color theme="1" tint="0.499984740745262"/>
      </left>
      <right/>
      <top style="thin">
        <color theme="0" tint="-0.499984740745262"/>
      </top>
      <bottom style="thin">
        <color theme="0" tint="-0.499984740745262"/>
      </bottom>
      <diagonal/>
    </border>
    <border>
      <left/>
      <right style="thin">
        <color theme="1" tint="0.499984740745262"/>
      </right>
      <top style="thin">
        <color theme="0" tint="-0.499984740745262"/>
      </top>
      <bottom style="thin">
        <color theme="0"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thin">
        <color theme="0" tint="-0.499984740745262"/>
      </top>
      <bottom/>
      <diagonal/>
    </border>
    <border>
      <left/>
      <right style="thin">
        <color theme="1" tint="0.499984740745262"/>
      </right>
      <top style="thin">
        <color theme="0" tint="-0.499984740745262"/>
      </top>
      <bottom/>
      <diagonal/>
    </border>
    <border>
      <left style="thin">
        <color theme="1" tint="0.499984740745262"/>
      </left>
      <right/>
      <top style="thin">
        <color theme="0" tint="-0.499984740745262"/>
      </top>
      <bottom style="thin">
        <color theme="1" tint="0.499984740745262"/>
      </bottom>
      <diagonal/>
    </border>
    <border>
      <left/>
      <right/>
      <top style="thin">
        <color theme="0" tint="-0.499984740745262"/>
      </top>
      <bottom style="thin">
        <color theme="1" tint="0.499984740745262"/>
      </bottom>
      <diagonal/>
    </border>
    <border>
      <left/>
      <right/>
      <top/>
      <bottom style="thick">
        <color theme="4" tint="0.499984740745262"/>
      </bottom>
      <diagonal/>
    </border>
    <border>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1" tint="0.499984740745262"/>
      </top>
      <bottom/>
      <diagonal/>
    </border>
    <border>
      <left/>
      <right style="thin">
        <color theme="0" tint="-0.499984740745262"/>
      </right>
      <top/>
      <bottom style="thin">
        <color theme="1" tint="0.499984740745262"/>
      </bottom>
      <diagonal/>
    </border>
    <border>
      <left/>
      <right style="thin">
        <color theme="0" tint="-0.499984740745262"/>
      </right>
      <top style="thin">
        <color theme="1" tint="0.499984740745262"/>
      </top>
      <bottom style="thin">
        <color theme="0" tint="-0.499984740745262"/>
      </bottom>
      <diagonal/>
    </border>
    <border>
      <left style="thin">
        <color theme="1"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1" tint="0.499984740745262"/>
      </top>
      <bottom style="thin">
        <color theme="1" tint="0.499984740745262"/>
      </bottom>
      <diagonal/>
    </border>
    <border>
      <left/>
      <right style="thin">
        <color theme="1" tint="0.499984740745262"/>
      </right>
      <top/>
      <bottom style="thin">
        <color theme="0" tint="-0.499984740745262"/>
      </bottom>
      <diagonal/>
    </border>
    <border>
      <left/>
      <right/>
      <top/>
      <bottom style="thin">
        <color indexed="64"/>
      </bottom>
      <diagonal/>
    </border>
    <border>
      <left/>
      <right style="thin">
        <color indexed="64"/>
      </right>
      <top/>
      <bottom/>
      <diagonal/>
    </border>
    <border>
      <left style="thin">
        <color theme="0" tint="-0.499984740745262"/>
      </left>
      <right/>
      <top/>
      <bottom style="thin">
        <color indexed="64"/>
      </bottom>
      <diagonal/>
    </border>
    <border>
      <left/>
      <right style="thin">
        <color theme="1" tint="0.499984740745262"/>
      </right>
      <top/>
      <bottom style="thin">
        <color indexed="64"/>
      </bottom>
      <diagonal/>
    </border>
    <border>
      <left/>
      <right style="thin">
        <color indexed="64"/>
      </right>
      <top/>
      <bottom style="thin">
        <color indexed="64"/>
      </bottom>
      <diagonal/>
    </border>
    <border>
      <left/>
      <right style="thin">
        <color indexed="64"/>
      </right>
      <top style="thin">
        <color theme="0" tint="-0.499984740745262"/>
      </top>
      <bottom/>
      <diagonal/>
    </border>
    <border>
      <left/>
      <right style="thin">
        <color theme="0" tint="-0.499984740745262"/>
      </right>
      <top/>
      <bottom style="thin">
        <color indexed="64"/>
      </bottom>
      <diagonal/>
    </border>
    <border>
      <left/>
      <right/>
      <top style="thin">
        <color theme="0" tint="-0.14999847407452621"/>
      </top>
      <bottom/>
      <diagonal/>
    </border>
    <border>
      <left style="thin">
        <color theme="1" tint="0.499984740745262"/>
      </left>
      <right/>
      <top/>
      <bottom style="thin">
        <color indexed="64"/>
      </bottom>
      <diagonal/>
    </border>
  </borders>
  <cellStyleXfs count="130">
    <xf numFmtId="0" fontId="0" fillId="0" borderId="0"/>
    <xf numFmtId="0" fontId="39" fillId="0" borderId="1" applyNumberFormat="0" applyFill="0" applyBorder="0" applyProtection="0">
      <alignment vertical="center"/>
    </xf>
    <xf numFmtId="0" fontId="24" fillId="0" borderId="0"/>
    <xf numFmtId="0" fontId="49" fillId="0" borderId="0" applyNumberFormat="0" applyFill="0" applyBorder="0" applyAlignment="0" applyProtection="0"/>
    <xf numFmtId="0" fontId="26" fillId="0" borderId="0"/>
    <xf numFmtId="0" fontId="28" fillId="0" borderId="0"/>
    <xf numFmtId="43" fontId="28"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0" fontId="32" fillId="2" borderId="2" applyNumberFormat="0" applyAlignment="0" applyProtection="0"/>
    <xf numFmtId="0" fontId="31" fillId="0" borderId="0"/>
    <xf numFmtId="0" fontId="31" fillId="0" borderId="0"/>
    <xf numFmtId="0" fontId="24" fillId="0" borderId="0"/>
    <xf numFmtId="0" fontId="24" fillId="0" borderId="0"/>
    <xf numFmtId="0" fontId="28" fillId="0" borderId="0"/>
    <xf numFmtId="0" fontId="30" fillId="0" borderId="0"/>
    <xf numFmtId="0" fontId="2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1" fillId="0" borderId="0"/>
    <xf numFmtId="0" fontId="30" fillId="0" borderId="0"/>
    <xf numFmtId="0" fontId="29" fillId="0" borderId="0"/>
    <xf numFmtId="0" fontId="29" fillId="0" borderId="0"/>
    <xf numFmtId="0" fontId="29" fillId="0" borderId="0"/>
    <xf numFmtId="0" fontId="31" fillId="0" borderId="0"/>
    <xf numFmtId="0" fontId="30" fillId="0" borderId="0"/>
    <xf numFmtId="0" fontId="30"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0" fillId="0" borderId="0"/>
    <xf numFmtId="0" fontId="31" fillId="0" borderId="0"/>
    <xf numFmtId="41" fontId="28" fillId="0" borderId="3"/>
    <xf numFmtId="164" fontId="33" fillId="3" borderId="0"/>
    <xf numFmtId="0" fontId="34" fillId="0" borderId="0" applyNumberFormat="0" applyFill="0" applyBorder="0" applyAlignment="0" applyProtection="0"/>
    <xf numFmtId="44" fontId="31" fillId="0" borderId="0" applyFont="0" applyFill="0" applyBorder="0" applyAlignment="0" applyProtection="0"/>
    <xf numFmtId="0" fontId="30" fillId="0" borderId="0"/>
    <xf numFmtId="0" fontId="29" fillId="0" borderId="0"/>
    <xf numFmtId="0" fontId="31" fillId="0" borderId="0"/>
    <xf numFmtId="0" fontId="31" fillId="0" borderId="0"/>
    <xf numFmtId="0" fontId="31" fillId="0" borderId="0"/>
    <xf numFmtId="43" fontId="31" fillId="0" borderId="0" applyFont="0" applyFill="0" applyBorder="0" applyAlignment="0" applyProtection="0"/>
    <xf numFmtId="9"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0" fontId="37" fillId="0" borderId="0" applyNumberForma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0" fontId="26" fillId="0" borderId="0"/>
    <xf numFmtId="0" fontId="29" fillId="0" borderId="0"/>
    <xf numFmtId="0" fontId="24" fillId="0" borderId="0"/>
    <xf numFmtId="0" fontId="25" fillId="0" borderId="0"/>
    <xf numFmtId="165" fontId="25" fillId="0" borderId="0" applyFont="0" applyFill="0" applyBorder="0" applyAlignment="0" applyProtection="0"/>
    <xf numFmtId="0" fontId="29" fillId="0" borderId="0"/>
    <xf numFmtId="0" fontId="35" fillId="0" borderId="0"/>
    <xf numFmtId="0" fontId="38" fillId="4" borderId="4" applyNumberFormat="0" applyProtection="0">
      <alignment vertical="center"/>
    </xf>
    <xf numFmtId="0" fontId="44" fillId="0" borderId="0">
      <alignment vertical="center"/>
      <protection locked="0"/>
    </xf>
    <xf numFmtId="0" fontId="43" fillId="0" borderId="0" applyNumberFormat="0" applyFill="0" applyAlignment="0" applyProtection="0"/>
    <xf numFmtId="0" fontId="45" fillId="5" borderId="6"/>
    <xf numFmtId="0" fontId="27" fillId="0" borderId="0" applyNumberFormat="0" applyFont="0" applyFill="0" applyBorder="0" applyAlignment="0" applyProtection="0"/>
    <xf numFmtId="0" fontId="44" fillId="3" borderId="0">
      <alignment vertical="center"/>
      <protection locked="0"/>
    </xf>
    <xf numFmtId="0" fontId="51" fillId="0" borderId="1" applyNumberFormat="0" applyFill="0" applyBorder="0" applyAlignment="0" applyProtection="0"/>
    <xf numFmtId="0" fontId="53" fillId="0" borderId="23" applyNumberFormat="0" applyFill="0" applyBorder="0" applyAlignment="0" applyProtection="0"/>
    <xf numFmtId="0" fontId="52" fillId="0" borderId="0" applyNumberFormat="0" applyFill="0" applyBorder="0" applyAlignment="0" applyProtection="0"/>
    <xf numFmtId="0" fontId="49" fillId="0" borderId="0" applyNumberFormat="0" applyFill="0" applyBorder="0" applyAlignment="0" applyProtection="0"/>
    <xf numFmtId="0" fontId="44" fillId="0" borderId="0">
      <alignment vertical="center"/>
      <protection locked="0"/>
    </xf>
    <xf numFmtId="0" fontId="27" fillId="0" borderId="0" applyNumberFormat="0" applyFill="0" applyBorder="0" applyAlignment="0" applyProtection="0"/>
    <xf numFmtId="0" fontId="58" fillId="0" borderId="0" applyNumberFormat="0" applyFill="0" applyBorder="0" applyAlignment="0" applyProtection="0"/>
    <xf numFmtId="0" fontId="49" fillId="0" borderId="0" applyNumberFormat="0" applyFill="0" applyBorder="0" applyAlignment="0" applyProtection="0"/>
    <xf numFmtId="0" fontId="62" fillId="0" borderId="0" applyNumberFormat="0" applyFill="0" applyBorder="0" applyAlignment="0" applyProtection="0"/>
    <xf numFmtId="0" fontId="63" fillId="0" borderId="36"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2" borderId="2" applyNumberFormat="0" applyAlignment="0" applyProtection="0"/>
    <xf numFmtId="0" fontId="68" fillId="9" borderId="37" applyNumberFormat="0" applyAlignment="0" applyProtection="0"/>
    <xf numFmtId="0" fontId="69" fillId="9" borderId="2" applyNumberFormat="0" applyAlignment="0" applyProtection="0"/>
    <xf numFmtId="0" fontId="70" fillId="0" borderId="38" applyNumberFormat="0" applyFill="0" applyAlignment="0" applyProtection="0"/>
    <xf numFmtId="0" fontId="71" fillId="10" borderId="39" applyNumberFormat="0" applyAlignment="0" applyProtection="0"/>
    <xf numFmtId="0" fontId="72" fillId="0" borderId="0" applyNumberFormat="0" applyFill="0" applyBorder="0" applyAlignment="0" applyProtection="0"/>
    <xf numFmtId="0" fontId="56" fillId="11" borderId="40" applyNumberFormat="0" applyFont="0" applyAlignment="0" applyProtection="0"/>
    <xf numFmtId="0" fontId="73" fillId="0" borderId="0" applyNumberFormat="0" applyFill="0" applyBorder="0" applyAlignment="0" applyProtection="0"/>
    <xf numFmtId="0" fontId="46" fillId="0" borderId="41" applyNumberFormat="0" applyFill="0" applyAlignment="0" applyProtection="0"/>
    <xf numFmtId="0" fontId="60" fillId="12"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56" fillId="25" borderId="0" applyNumberFormat="0" applyBorder="0" applyAlignment="0" applyProtection="0"/>
    <xf numFmtId="0" fontId="56" fillId="26" borderId="0" applyNumberFormat="0" applyBorder="0" applyAlignment="0" applyProtection="0"/>
    <xf numFmtId="0" fontId="60" fillId="27" borderId="0" applyNumberFormat="0" applyBorder="0" applyAlignment="0" applyProtection="0"/>
    <xf numFmtId="0" fontId="60" fillId="28" borderId="0" applyNumberFormat="0" applyBorder="0" applyAlignment="0" applyProtection="0"/>
    <xf numFmtId="0" fontId="56" fillId="29" borderId="0" applyNumberFormat="0" applyBorder="0" applyAlignment="0" applyProtection="0"/>
    <xf numFmtId="0" fontId="56" fillId="30" borderId="0" applyNumberFormat="0" applyBorder="0" applyAlignment="0" applyProtection="0"/>
    <xf numFmtId="0" fontId="60" fillId="31" borderId="0" applyNumberFormat="0" applyBorder="0" applyAlignment="0" applyProtection="0"/>
    <xf numFmtId="0" fontId="60" fillId="32"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60" fillId="35" borderId="0" applyNumberFormat="0" applyBorder="0" applyAlignment="0" applyProtection="0"/>
    <xf numFmtId="0" fontId="74" fillId="0" borderId="1" applyNumberFormat="0" applyFill="0" applyAlignment="0" applyProtection="0"/>
    <xf numFmtId="0" fontId="75" fillId="0" borderId="23" applyNumberFormat="0" applyFill="0" applyAlignment="0" applyProtection="0"/>
    <xf numFmtId="0" fontId="39" fillId="0" borderId="1" applyNumberFormat="0" applyFill="0" applyBorder="0" applyProtection="0">
      <alignment vertical="center"/>
    </xf>
    <xf numFmtId="0" fontId="43" fillId="0" borderId="0" applyNumberFormat="0" applyFill="0" applyAlignment="0" applyProtection="0"/>
    <xf numFmtId="0" fontId="26" fillId="0" borderId="0"/>
    <xf numFmtId="0" fontId="50" fillId="0" borderId="0" applyNumberFormat="0" applyFill="0" applyBorder="0" applyAlignment="0" applyProtection="0"/>
    <xf numFmtId="0" fontId="50" fillId="0" borderId="0" applyNumberFormat="0" applyFill="0" applyBorder="0" applyAlignment="0" applyProtection="0"/>
    <xf numFmtId="9" fontId="56" fillId="0" borderId="0" applyFont="0" applyFill="0" applyBorder="0" applyAlignment="0" applyProtection="0"/>
  </cellStyleXfs>
  <cellXfs count="871">
    <xf numFmtId="0" fontId="0" fillId="0" borderId="0" xfId="0"/>
    <xf numFmtId="0" fontId="0" fillId="3" borderId="0" xfId="0" applyFill="1" applyAlignment="1"/>
    <xf numFmtId="0" fontId="36" fillId="3" borderId="0" xfId="0" applyFont="1" applyFill="1" applyBorder="1" applyAlignment="1"/>
    <xf numFmtId="0" fontId="31" fillId="0" borderId="0" xfId="12"/>
    <xf numFmtId="0" fontId="39" fillId="3" borderId="0" xfId="1" applyFill="1" applyBorder="1">
      <alignment vertical="center"/>
    </xf>
    <xf numFmtId="0" fontId="0" fillId="3" borderId="0" xfId="0" applyFill="1"/>
    <xf numFmtId="0" fontId="31" fillId="3" borderId="0" xfId="12" applyFill="1" applyAlignment="1">
      <alignment wrapText="1"/>
    </xf>
    <xf numFmtId="0" fontId="31" fillId="3" borderId="0" xfId="12" applyFill="1"/>
    <xf numFmtId="167" fontId="31" fillId="0" borderId="0" xfId="12" applyNumberFormat="1"/>
    <xf numFmtId="0" fontId="38" fillId="4" borderId="4" xfId="69" applyAlignment="1">
      <alignment horizontal="center" vertical="center"/>
    </xf>
    <xf numFmtId="0" fontId="46" fillId="0" borderId="0" xfId="0" applyFont="1"/>
    <xf numFmtId="0" fontId="38" fillId="4" borderId="4" xfId="69">
      <alignment vertical="center"/>
    </xf>
    <xf numFmtId="0" fontId="31" fillId="0" borderId="0" xfId="36"/>
    <xf numFmtId="0" fontId="31" fillId="0" borderId="0" xfId="0" applyFont="1" applyBorder="1"/>
    <xf numFmtId="0" fontId="31" fillId="0" borderId="0" xfId="0" applyFont="1" applyBorder="1" applyAlignment="1">
      <alignment horizontal="left"/>
    </xf>
    <xf numFmtId="0" fontId="31" fillId="0" borderId="5" xfId="0" applyFont="1" applyBorder="1"/>
    <xf numFmtId="0" fontId="45" fillId="5" borderId="6" xfId="72"/>
    <xf numFmtId="0" fontId="31" fillId="0" borderId="7" xfId="0" applyFont="1" applyBorder="1"/>
    <xf numFmtId="167" fontId="31" fillId="0" borderId="0" xfId="0" applyNumberFormat="1" applyFont="1" applyBorder="1"/>
    <xf numFmtId="167" fontId="31" fillId="0" borderId="7" xfId="0" applyNumberFormat="1" applyFont="1" applyBorder="1"/>
    <xf numFmtId="0" fontId="38" fillId="4" borderId="4" xfId="69" applyBorder="1" applyAlignment="1">
      <alignment horizontal="center" vertical="center"/>
    </xf>
    <xf numFmtId="0" fontId="38" fillId="4" borderId="12" xfId="69" applyBorder="1" applyAlignment="1">
      <alignment horizontal="center" vertical="center"/>
    </xf>
    <xf numFmtId="0" fontId="45" fillId="5" borderId="6" xfId="72" applyBorder="1"/>
    <xf numFmtId="0" fontId="45" fillId="5" borderId="14" xfId="72" applyFont="1" applyBorder="1"/>
    <xf numFmtId="0" fontId="45" fillId="5" borderId="13" xfId="72" applyFont="1" applyBorder="1"/>
    <xf numFmtId="0" fontId="45" fillId="5" borderId="6" xfId="72" applyFont="1" applyBorder="1"/>
    <xf numFmtId="0" fontId="45" fillId="5" borderId="0" xfId="72" applyFont="1" applyBorder="1"/>
    <xf numFmtId="0" fontId="31" fillId="5" borderId="6" xfId="72" applyFont="1" applyBorder="1"/>
    <xf numFmtId="167" fontId="31" fillId="0" borderId="15" xfId="0" applyNumberFormat="1" applyFont="1" applyBorder="1"/>
    <xf numFmtId="0" fontId="31" fillId="0" borderId="7" xfId="0" applyFont="1" applyFill="1" applyBorder="1"/>
    <xf numFmtId="0" fontId="48" fillId="4" borderId="4" xfId="69" applyFont="1" applyAlignment="1">
      <alignment horizontal="center" vertical="center" wrapText="1"/>
    </xf>
    <xf numFmtId="0" fontId="48" fillId="4" borderId="12" xfId="69" applyFont="1" applyBorder="1" applyAlignment="1">
      <alignment horizontal="center" vertical="center"/>
    </xf>
    <xf numFmtId="0" fontId="38" fillId="4" borderId="4" xfId="69" applyBorder="1" applyAlignment="1">
      <alignment vertical="center"/>
    </xf>
    <xf numFmtId="0" fontId="31" fillId="0" borderId="0" xfId="12" applyBorder="1" applyAlignment="1">
      <alignment vertical="center"/>
    </xf>
    <xf numFmtId="0" fontId="45" fillId="5" borderId="6" xfId="72" applyBorder="1" applyAlignment="1">
      <alignment vertical="center"/>
    </xf>
    <xf numFmtId="0" fontId="31" fillId="0" borderId="0" xfId="12" applyFont="1" applyFill="1" applyBorder="1" applyAlignment="1">
      <alignment vertical="center"/>
    </xf>
    <xf numFmtId="0" fontId="31" fillId="0" borderId="0" xfId="0" applyFont="1" applyBorder="1" applyAlignment="1">
      <alignment vertical="center"/>
    </xf>
    <xf numFmtId="0" fontId="31" fillId="0" borderId="7" xfId="0" applyFont="1" applyBorder="1" applyAlignment="1">
      <alignment vertical="center"/>
    </xf>
    <xf numFmtId="0" fontId="45" fillId="5" borderId="6" xfId="72" applyBorder="1" applyAlignment="1">
      <alignment horizontal="right" vertical="center"/>
    </xf>
    <xf numFmtId="167" fontId="31" fillId="0" borderId="0" xfId="0" applyNumberFormat="1" applyFont="1" applyBorder="1" applyAlignment="1">
      <alignment horizontal="right" vertical="center"/>
    </xf>
    <xf numFmtId="167" fontId="31" fillId="0" borderId="7" xfId="0" applyNumberFormat="1" applyFont="1" applyBorder="1" applyAlignment="1">
      <alignment horizontal="right" vertical="center"/>
    </xf>
    <xf numFmtId="0" fontId="38" fillId="4" borderId="19" xfId="69" applyBorder="1" applyAlignment="1">
      <alignment horizontal="center" vertical="center"/>
    </xf>
    <xf numFmtId="167" fontId="45" fillId="5" borderId="6" xfId="72" applyNumberFormat="1" applyFont="1" applyBorder="1"/>
    <xf numFmtId="167" fontId="31" fillId="0" borderId="7" xfId="0" applyNumberFormat="1" applyFont="1" applyBorder="1" applyAlignment="1">
      <alignment horizontal="right"/>
    </xf>
    <xf numFmtId="0" fontId="49" fillId="0" borderId="0" xfId="3"/>
    <xf numFmtId="0" fontId="0" fillId="0" borderId="0" xfId="0" applyBorder="1" applyAlignment="1"/>
    <xf numFmtId="0" fontId="46" fillId="0" borderId="0" xfId="0" applyFont="1" applyFill="1" applyBorder="1"/>
    <xf numFmtId="0" fontId="0" fillId="0" borderId="0" xfId="0"/>
    <xf numFmtId="0" fontId="31" fillId="0" borderId="0" xfId="12"/>
    <xf numFmtId="167" fontId="31" fillId="0" borderId="0" xfId="12" applyNumberFormat="1"/>
    <xf numFmtId="0" fontId="46" fillId="0" borderId="0" xfId="0" applyFont="1"/>
    <xf numFmtId="0" fontId="38" fillId="4" borderId="4" xfId="69" applyAlignment="1">
      <alignment horizontal="center" vertical="center"/>
    </xf>
    <xf numFmtId="0" fontId="54" fillId="0" borderId="0" xfId="0" applyFont="1"/>
    <xf numFmtId="0" fontId="55" fillId="0" borderId="0" xfId="0" applyFont="1"/>
    <xf numFmtId="0" fontId="0" fillId="0" borderId="0" xfId="0" applyFill="1" applyBorder="1"/>
    <xf numFmtId="0" fontId="0" fillId="0" borderId="0" xfId="0" applyBorder="1"/>
    <xf numFmtId="0" fontId="0" fillId="0" borderId="0" xfId="0" applyAlignment="1">
      <alignment horizontal="left"/>
    </xf>
    <xf numFmtId="0" fontId="31" fillId="0" borderId="0" xfId="0" applyFont="1" applyBorder="1"/>
    <xf numFmtId="0" fontId="45" fillId="5" borderId="6" xfId="72"/>
    <xf numFmtId="167" fontId="31" fillId="0" borderId="0" xfId="0" applyNumberFormat="1" applyFont="1" applyBorder="1"/>
    <xf numFmtId="0" fontId="31" fillId="0" borderId="0" xfId="0" applyFont="1" applyFill="1" applyBorder="1"/>
    <xf numFmtId="3" fontId="0" fillId="0" borderId="0" xfId="0" applyNumberFormat="1"/>
    <xf numFmtId="3" fontId="31" fillId="0" borderId="0" xfId="12" applyNumberFormat="1"/>
    <xf numFmtId="0" fontId="31" fillId="0" borderId="0" xfId="12" applyFill="1" applyBorder="1" applyAlignment="1">
      <alignment horizontal="right" vertical="center"/>
    </xf>
    <xf numFmtId="0" fontId="31" fillId="0" borderId="0" xfId="0" applyFont="1" applyFill="1" applyBorder="1" applyAlignment="1">
      <alignment horizontal="right" vertical="center"/>
    </xf>
    <xf numFmtId="0" fontId="31" fillId="0" borderId="0" xfId="12" applyFill="1"/>
    <xf numFmtId="0" fontId="31" fillId="0" borderId="5" xfId="0" applyFont="1" applyFill="1" applyBorder="1"/>
    <xf numFmtId="0" fontId="58" fillId="0" borderId="0" xfId="81"/>
    <xf numFmtId="0" fontId="58" fillId="0" borderId="0" xfId="81" applyFill="1" applyBorder="1"/>
    <xf numFmtId="0" fontId="49" fillId="3" borderId="0" xfId="3" applyFill="1"/>
    <xf numFmtId="0" fontId="31" fillId="3" borderId="0" xfId="0" applyFont="1" applyFill="1" applyBorder="1"/>
    <xf numFmtId="0" fontId="58" fillId="3" borderId="0" xfId="81" applyFill="1"/>
    <xf numFmtId="0" fontId="0" fillId="0" borderId="0" xfId="0" applyAlignment="1"/>
    <xf numFmtId="0" fontId="49" fillId="3" borderId="0" xfId="3" applyFill="1" applyBorder="1"/>
    <xf numFmtId="0" fontId="0" fillId="3" borderId="0" xfId="0" applyFill="1" applyBorder="1"/>
    <xf numFmtId="0" fontId="58" fillId="3" borderId="0" xfId="81" applyFill="1" applyBorder="1"/>
    <xf numFmtId="0" fontId="36" fillId="3" borderId="0" xfId="0" applyFont="1" applyFill="1" applyBorder="1" applyAlignment="1">
      <alignment vertical="top"/>
    </xf>
    <xf numFmtId="0" fontId="36" fillId="3" borderId="0" xfId="0" applyFont="1" applyFill="1" applyBorder="1"/>
    <xf numFmtId="0" fontId="46" fillId="3" borderId="0" xfId="0" applyFont="1" applyFill="1" applyBorder="1"/>
    <xf numFmtId="0" fontId="58" fillId="3" borderId="0" xfId="81" applyFill="1" applyBorder="1" applyAlignment="1">
      <alignment vertical="center"/>
    </xf>
    <xf numFmtId="0" fontId="38" fillId="4" borderId="4" xfId="69" applyProtection="1">
      <alignment vertical="center"/>
      <protection locked="0"/>
    </xf>
    <xf numFmtId="0" fontId="0" fillId="0" borderId="0" xfId="0" applyAlignment="1">
      <alignment vertical="top"/>
    </xf>
    <xf numFmtId="0" fontId="46" fillId="3" borderId="0" xfId="0" applyFont="1" applyFill="1"/>
    <xf numFmtId="0" fontId="0" fillId="0" borderId="0" xfId="0"/>
    <xf numFmtId="0" fontId="0" fillId="3" borderId="0" xfId="0" applyFill="1" applyAlignment="1"/>
    <xf numFmtId="0" fontId="39" fillId="3" borderId="0" xfId="1" applyFill="1" applyBorder="1">
      <alignment vertical="center"/>
    </xf>
    <xf numFmtId="0" fontId="0" fillId="0" borderId="0" xfId="0" applyFill="1"/>
    <xf numFmtId="0" fontId="0" fillId="0" borderId="0" xfId="0" applyFont="1"/>
    <xf numFmtId="0" fontId="46" fillId="0" borderId="0" xfId="0" applyFont="1"/>
    <xf numFmtId="0" fontId="38" fillId="4" borderId="4" xfId="69" applyBorder="1" applyAlignment="1">
      <alignment horizontal="center" vertical="center"/>
    </xf>
    <xf numFmtId="0" fontId="38" fillId="4" borderId="12" xfId="69" applyBorder="1" applyAlignment="1">
      <alignment horizontal="center" vertical="center"/>
    </xf>
    <xf numFmtId="0" fontId="45" fillId="5" borderId="6" xfId="72" applyBorder="1"/>
    <xf numFmtId="0" fontId="45" fillId="5" borderId="6" xfId="72" applyFont="1" applyBorder="1"/>
    <xf numFmtId="0" fontId="31" fillId="0" borderId="0" xfId="0" applyFont="1" applyFill="1" applyBorder="1"/>
    <xf numFmtId="0" fontId="31" fillId="0" borderId="7" xfId="0" applyFont="1" applyFill="1" applyBorder="1"/>
    <xf numFmtId="167" fontId="31" fillId="0" borderId="0" xfId="0" applyNumberFormat="1" applyFont="1" applyFill="1" applyBorder="1"/>
    <xf numFmtId="0" fontId="0" fillId="0" borderId="0" xfId="0" applyFill="1" applyBorder="1"/>
    <xf numFmtId="0" fontId="0" fillId="0" borderId="0" xfId="0" applyBorder="1"/>
    <xf numFmtId="0" fontId="49" fillId="3" borderId="0" xfId="3" applyFill="1"/>
    <xf numFmtId="0" fontId="31" fillId="3" borderId="0" xfId="0" applyFont="1" applyFill="1" applyBorder="1"/>
    <xf numFmtId="0" fontId="45" fillId="5" borderId="6" xfId="72"/>
    <xf numFmtId="167" fontId="31" fillId="0" borderId="7" xfId="0" applyNumberFormat="1" applyFont="1" applyFill="1" applyBorder="1"/>
    <xf numFmtId="0" fontId="31" fillId="5" borderId="0" xfId="72" applyFont="1" applyBorder="1"/>
    <xf numFmtId="167" fontId="31" fillId="0" borderId="24" xfId="0" applyNumberFormat="1" applyFont="1" applyBorder="1"/>
    <xf numFmtId="167" fontId="31" fillId="0" borderId="29" xfId="0" applyNumberFormat="1" applyFont="1" applyBorder="1"/>
    <xf numFmtId="167" fontId="31" fillId="0" borderId="5" xfId="0" applyNumberFormat="1" applyFont="1" applyBorder="1"/>
    <xf numFmtId="167" fontId="31" fillId="0" borderId="30" xfId="0" applyNumberFormat="1" applyFont="1" applyBorder="1"/>
    <xf numFmtId="0" fontId="31" fillId="3" borderId="0" xfId="12" applyNumberFormat="1" applyFont="1" applyFill="1" applyBorder="1" applyAlignment="1">
      <alignment vertical="top" wrapText="1"/>
    </xf>
    <xf numFmtId="0" fontId="38" fillId="4" borderId="4" xfId="69" applyFont="1" applyFill="1" applyBorder="1" applyAlignment="1">
      <alignment vertical="center"/>
    </xf>
    <xf numFmtId="0" fontId="29" fillId="3" borderId="0" xfId="2" applyNumberFormat="1" applyFont="1" applyFill="1" applyBorder="1" applyAlignment="1">
      <alignment vertical="top" wrapText="1"/>
    </xf>
    <xf numFmtId="0" fontId="48" fillId="4" borderId="4" xfId="69" applyFont="1" applyBorder="1" applyAlignment="1">
      <alignment horizontal="center" vertical="center"/>
    </xf>
    <xf numFmtId="0" fontId="0" fillId="0" borderId="0" xfId="0"/>
    <xf numFmtId="0" fontId="46" fillId="0" borderId="0" xfId="0" applyFont="1"/>
    <xf numFmtId="0" fontId="38" fillId="4" borderId="32" xfId="69" applyBorder="1" applyAlignment="1">
      <alignment horizontal="center" vertical="center"/>
    </xf>
    <xf numFmtId="0" fontId="49" fillId="3" borderId="0" xfId="3" applyFill="1" applyAlignment="1">
      <alignment vertical="top" wrapText="1"/>
    </xf>
    <xf numFmtId="0" fontId="39" fillId="3" borderId="0" xfId="1" applyFill="1" applyBorder="1" applyAlignment="1">
      <alignment vertical="top" wrapText="1"/>
    </xf>
    <xf numFmtId="0" fontId="0" fillId="0" borderId="0" xfId="0" applyFill="1" applyAlignment="1">
      <alignment vertical="top" wrapText="1"/>
    </xf>
    <xf numFmtId="0" fontId="0" fillId="0" borderId="0" xfId="0" applyAlignment="1">
      <alignment vertical="top" wrapText="1"/>
    </xf>
    <xf numFmtId="0" fontId="31" fillId="0" borderId="0" xfId="0" applyFont="1" applyFill="1" applyAlignment="1">
      <alignment vertical="top" wrapText="1"/>
    </xf>
    <xf numFmtId="0" fontId="45" fillId="0" borderId="5" xfId="0" applyFont="1" applyFill="1" applyBorder="1" applyAlignment="1">
      <alignment vertical="top" wrapText="1"/>
    </xf>
    <xf numFmtId="167" fontId="31" fillId="0" borderId="0" xfId="0" applyNumberFormat="1" applyFont="1" applyBorder="1" applyAlignment="1">
      <alignment vertical="top"/>
    </xf>
    <xf numFmtId="0" fontId="45" fillId="0" borderId="5" xfId="0" applyFont="1" applyBorder="1" applyAlignment="1">
      <alignment vertical="top"/>
    </xf>
    <xf numFmtId="167" fontId="31" fillId="0" borderId="0" xfId="0" applyNumberFormat="1" applyFont="1" applyAlignment="1">
      <alignment vertical="top"/>
    </xf>
    <xf numFmtId="167" fontId="45" fillId="0" borderId="5" xfId="0" applyNumberFormat="1" applyFont="1" applyBorder="1" applyAlignment="1">
      <alignment vertical="top"/>
    </xf>
    <xf numFmtId="0" fontId="0" fillId="0" borderId="0" xfId="0"/>
    <xf numFmtId="0" fontId="0" fillId="3" borderId="0" xfId="0" applyFill="1"/>
    <xf numFmtId="0" fontId="50" fillId="3" borderId="0" xfId="3" applyFont="1" applyFill="1" applyBorder="1" applyAlignment="1">
      <alignment vertical="top" wrapText="1"/>
    </xf>
    <xf numFmtId="0" fontId="31" fillId="3" borderId="0" xfId="0" applyFont="1" applyFill="1" applyBorder="1" applyAlignment="1">
      <alignment vertical="top" wrapText="1"/>
    </xf>
    <xf numFmtId="0" fontId="31" fillId="3" borderId="0" xfId="0" applyFont="1" applyFill="1" applyBorder="1" applyAlignment="1">
      <alignment vertical="top"/>
    </xf>
    <xf numFmtId="0" fontId="31" fillId="0" borderId="0" xfId="36" applyAlignment="1">
      <alignment vertical="top" wrapText="1"/>
    </xf>
    <xf numFmtId="0" fontId="0" fillId="0" borderId="0" xfId="0" applyBorder="1"/>
    <xf numFmtId="0" fontId="45" fillId="5" borderId="6" xfId="72"/>
    <xf numFmtId="0" fontId="31" fillId="0" borderId="0" xfId="36" applyAlignment="1">
      <alignment vertical="top"/>
    </xf>
    <xf numFmtId="0" fontId="0" fillId="0" borderId="0" xfId="0" applyBorder="1" applyAlignment="1">
      <alignment vertical="top"/>
    </xf>
    <xf numFmtId="0" fontId="48" fillId="4" borderId="4" xfId="69" applyFont="1" applyAlignment="1">
      <alignment horizontal="center" vertical="center"/>
    </xf>
    <xf numFmtId="0" fontId="48" fillId="4" borderId="21" xfId="69" applyFont="1" applyBorder="1" applyAlignment="1">
      <alignment horizontal="center" vertical="center"/>
    </xf>
    <xf numFmtId="0" fontId="48" fillId="4" borderId="22" xfId="69" applyFont="1" applyBorder="1" applyAlignment="1">
      <alignment horizontal="center" vertical="center"/>
    </xf>
    <xf numFmtId="0" fontId="0" fillId="3" borderId="0" xfId="0" applyFill="1" applyBorder="1" applyAlignment="1"/>
    <xf numFmtId="0" fontId="31" fillId="3" borderId="0" xfId="12" applyFill="1" applyBorder="1" applyAlignment="1">
      <alignment wrapText="1"/>
    </xf>
    <xf numFmtId="0" fontId="31" fillId="3" borderId="0" xfId="12" applyFill="1" applyBorder="1" applyAlignment="1">
      <alignment vertical="top" wrapText="1"/>
    </xf>
    <xf numFmtId="0" fontId="0" fillId="0" borderId="0" xfId="0" applyBorder="1" applyAlignment="1">
      <alignment horizontal="left" vertical="top"/>
    </xf>
    <xf numFmtId="0" fontId="31" fillId="0" borderId="0" xfId="12" applyBorder="1"/>
    <xf numFmtId="0" fontId="38" fillId="4" borderId="4" xfId="69" applyAlignment="1">
      <alignment horizontal="center" vertical="center"/>
    </xf>
    <xf numFmtId="2" fontId="0" fillId="0" borderId="0" xfId="0" applyNumberFormat="1"/>
    <xf numFmtId="0" fontId="38" fillId="4" borderId="4" xfId="69" applyBorder="1" applyAlignment="1">
      <alignment horizontal="center" vertical="center"/>
    </xf>
    <xf numFmtId="0" fontId="38" fillId="4" borderId="4" xfId="69" applyAlignment="1">
      <alignment horizontal="center" vertical="center"/>
    </xf>
    <xf numFmtId="0" fontId="31" fillId="3" borderId="0" xfId="12" applyNumberFormat="1" applyFont="1" applyFill="1" applyBorder="1" applyAlignment="1">
      <alignment vertical="top"/>
    </xf>
    <xf numFmtId="0" fontId="0" fillId="0" borderId="0" xfId="0" applyBorder="1"/>
    <xf numFmtId="0" fontId="0" fillId="0" borderId="0" xfId="0"/>
    <xf numFmtId="167" fontId="0" fillId="0" borderId="0" xfId="0" applyNumberFormat="1"/>
    <xf numFmtId="0" fontId="0" fillId="0" borderId="0" xfId="0" applyProtection="1"/>
    <xf numFmtId="0" fontId="0" fillId="0" borderId="0" xfId="0" applyAlignment="1" applyProtection="1">
      <alignment vertical="top" wrapText="1"/>
    </xf>
    <xf numFmtId="0" fontId="31" fillId="0" borderId="0" xfId="0" applyFont="1" applyProtection="1"/>
    <xf numFmtId="0" fontId="0" fillId="0" borderId="0" xfId="0" applyFill="1" applyBorder="1" applyProtection="1"/>
    <xf numFmtId="0" fontId="31" fillId="0" borderId="0" xfId="0" applyFont="1" applyFill="1" applyBorder="1" applyProtection="1"/>
    <xf numFmtId="0" fontId="0" fillId="0" borderId="0" xfId="0" applyFill="1" applyProtection="1"/>
    <xf numFmtId="0" fontId="0" fillId="3" borderId="13" xfId="0" applyFill="1" applyBorder="1" applyProtection="1">
      <protection locked="0"/>
    </xf>
    <xf numFmtId="0" fontId="0" fillId="3" borderId="6" xfId="0" applyFill="1" applyBorder="1" applyProtection="1">
      <protection locked="0"/>
    </xf>
    <xf numFmtId="0" fontId="31" fillId="3" borderId="6" xfId="0" applyFont="1" applyFill="1" applyBorder="1" applyProtection="1">
      <protection locked="0"/>
    </xf>
    <xf numFmtId="0" fontId="0" fillId="3" borderId="14" xfId="0" applyFill="1" applyBorder="1" applyProtection="1">
      <protection locked="0"/>
    </xf>
    <xf numFmtId="0" fontId="0" fillId="3" borderId="15" xfId="0" applyFill="1" applyBorder="1" applyProtection="1">
      <protection locked="0"/>
    </xf>
    <xf numFmtId="0" fontId="0" fillId="3" borderId="16" xfId="0" applyFill="1" applyBorder="1" applyProtection="1">
      <protection locked="0"/>
    </xf>
    <xf numFmtId="0" fontId="0" fillId="3" borderId="0" xfId="0" applyFill="1" applyBorder="1" applyProtection="1">
      <protection locked="0"/>
    </xf>
    <xf numFmtId="0" fontId="45" fillId="3" borderId="0" xfId="0" applyFont="1" applyFill="1" applyBorder="1" applyProtection="1">
      <protection locked="0"/>
    </xf>
    <xf numFmtId="0" fontId="45" fillId="3" borderId="0" xfId="0" applyFont="1" applyFill="1" applyBorder="1" applyAlignment="1" applyProtection="1">
      <alignment horizontal="center"/>
      <protection locked="0"/>
    </xf>
    <xf numFmtId="0" fontId="31" fillId="36" borderId="6" xfId="0" applyFont="1" applyFill="1" applyBorder="1" applyAlignment="1" applyProtection="1">
      <alignment horizontal="left"/>
      <protection locked="0"/>
    </xf>
    <xf numFmtId="0" fontId="31" fillId="36" borderId="6" xfId="0" applyFont="1" applyFill="1" applyBorder="1" applyProtection="1">
      <protection locked="0"/>
    </xf>
    <xf numFmtId="167" fontId="31" fillId="36" borderId="6" xfId="0" applyNumberFormat="1" applyFont="1" applyFill="1" applyBorder="1" applyProtection="1">
      <protection locked="0"/>
    </xf>
    <xf numFmtId="0" fontId="31" fillId="3" borderId="0" xfId="0" applyFont="1" applyFill="1" applyBorder="1" applyAlignment="1" applyProtection="1">
      <alignment horizontal="left"/>
      <protection locked="0"/>
    </xf>
    <xf numFmtId="0" fontId="31" fillId="3" borderId="0" xfId="0" applyFont="1" applyFill="1" applyBorder="1" applyProtection="1">
      <protection locked="0"/>
    </xf>
    <xf numFmtId="167" fontId="31" fillId="3" borderId="0" xfId="0" applyNumberFormat="1" applyFont="1" applyFill="1" applyBorder="1" applyProtection="1">
      <protection locked="0"/>
    </xf>
    <xf numFmtId="0" fontId="31" fillId="36" borderId="0" xfId="0" applyFont="1" applyFill="1" applyBorder="1" applyAlignment="1" applyProtection="1">
      <alignment horizontal="left"/>
      <protection locked="0"/>
    </xf>
    <xf numFmtId="0" fontId="31" fillId="36" borderId="0" xfId="0" applyFont="1" applyFill="1" applyBorder="1" applyProtection="1">
      <protection locked="0"/>
    </xf>
    <xf numFmtId="167" fontId="31" fillId="36" borderId="0" xfId="0" applyNumberFormat="1" applyFont="1" applyFill="1" applyBorder="1" applyProtection="1">
      <protection locked="0"/>
    </xf>
    <xf numFmtId="0" fontId="31" fillId="36" borderId="7" xfId="0" applyFont="1" applyFill="1" applyBorder="1" applyAlignment="1" applyProtection="1">
      <alignment horizontal="left"/>
      <protection locked="0"/>
    </xf>
    <xf numFmtId="0" fontId="31" fillId="36" borderId="7" xfId="0" applyFont="1" applyFill="1" applyBorder="1" applyProtection="1">
      <protection locked="0"/>
    </xf>
    <xf numFmtId="0" fontId="45" fillId="3" borderId="42" xfId="0" applyFont="1" applyFill="1" applyBorder="1" applyAlignment="1" applyProtection="1">
      <alignment horizontal="left"/>
      <protection locked="0"/>
    </xf>
    <xf numFmtId="0" fontId="45" fillId="3" borderId="42" xfId="0" applyFont="1" applyFill="1" applyBorder="1" applyProtection="1">
      <protection locked="0"/>
    </xf>
    <xf numFmtId="167" fontId="45" fillId="3" borderId="42" xfId="0" applyNumberFormat="1" applyFont="1" applyFill="1" applyBorder="1" applyProtection="1">
      <protection locked="0"/>
    </xf>
    <xf numFmtId="0" fontId="0" fillId="3" borderId="17" xfId="0" applyFill="1" applyBorder="1" applyProtection="1">
      <protection locked="0"/>
    </xf>
    <xf numFmtId="0" fontId="0" fillId="3" borderId="7" xfId="0" applyFill="1" applyBorder="1" applyProtection="1">
      <protection locked="0"/>
    </xf>
    <xf numFmtId="0" fontId="0" fillId="3" borderId="18" xfId="0" applyFill="1" applyBorder="1" applyProtection="1">
      <protection locked="0"/>
    </xf>
    <xf numFmtId="0" fontId="31" fillId="3" borderId="7" xfId="0" applyFont="1" applyFill="1" applyBorder="1" applyProtection="1">
      <protection locked="0"/>
    </xf>
    <xf numFmtId="0" fontId="0" fillId="3" borderId="15" xfId="0" applyFill="1" applyBorder="1" applyAlignment="1" applyProtection="1">
      <alignment vertical="top" wrapText="1"/>
      <protection locked="0"/>
    </xf>
    <xf numFmtId="0" fontId="0" fillId="3" borderId="16" xfId="0" applyFill="1" applyBorder="1" applyAlignment="1" applyProtection="1">
      <alignment vertical="top" wrapText="1"/>
      <protection locked="0"/>
    </xf>
    <xf numFmtId="0" fontId="49" fillId="3" borderId="0" xfId="3" applyFill="1" applyProtection="1">
      <protection locked="0"/>
    </xf>
    <xf numFmtId="0" fontId="58" fillId="3" borderId="0" xfId="81" applyFill="1" applyProtection="1">
      <protection locked="0"/>
    </xf>
    <xf numFmtId="0" fontId="39" fillId="3" borderId="0" xfId="1" applyFill="1" applyBorder="1" applyProtection="1">
      <alignment vertical="center"/>
      <protection locked="0"/>
    </xf>
    <xf numFmtId="0" fontId="0" fillId="3" borderId="0" xfId="0" applyFill="1" applyProtection="1">
      <protection locked="0"/>
    </xf>
    <xf numFmtId="167" fontId="45" fillId="5" borderId="6" xfId="72" applyNumberFormat="1"/>
    <xf numFmtId="0" fontId="31" fillId="0" borderId="0" xfId="0" applyFont="1" applyFill="1" applyBorder="1" applyAlignment="1">
      <alignment horizontal="center"/>
    </xf>
    <xf numFmtId="0" fontId="44" fillId="0" borderId="0" xfId="70" applyFill="1" applyBorder="1" applyAlignment="1">
      <alignment vertical="top" wrapText="1"/>
      <protection locked="0"/>
    </xf>
    <xf numFmtId="0" fontId="45" fillId="0" borderId="0" xfId="0" applyFont="1" applyFill="1" applyBorder="1" applyAlignment="1">
      <alignment wrapText="1"/>
    </xf>
    <xf numFmtId="0" fontId="45" fillId="3" borderId="0" xfId="0" applyFont="1" applyFill="1" applyBorder="1" applyAlignment="1" applyProtection="1">
      <alignment horizontal="center" wrapText="1"/>
      <protection locked="0"/>
    </xf>
    <xf numFmtId="0" fontId="0" fillId="0" borderId="0" xfId="0"/>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xf numFmtId="0" fontId="0" fillId="0" borderId="0" xfId="0" applyNumberFormat="1"/>
    <xf numFmtId="0" fontId="0" fillId="0" borderId="0" xfId="0"/>
    <xf numFmtId="0" fontId="0" fillId="0" borderId="0" xfId="0" applyNumberFormat="1"/>
    <xf numFmtId="0" fontId="0" fillId="0" borderId="0" xfId="0"/>
    <xf numFmtId="0" fontId="0" fillId="0" borderId="0" xfId="0" applyNumberFormat="1"/>
    <xf numFmtId="0" fontId="0" fillId="0" borderId="0" xfId="0" applyNumberFormat="1"/>
    <xf numFmtId="0" fontId="0" fillId="0" borderId="0" xfId="0" applyNumberFormat="1"/>
    <xf numFmtId="0" fontId="0" fillId="0" borderId="0" xfId="0"/>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xf numFmtId="0" fontId="0" fillId="0" borderId="0" xfId="0" applyNumberFormat="1"/>
    <xf numFmtId="0" fontId="0" fillId="0" borderId="0" xfId="0"/>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xf numFmtId="0" fontId="0" fillId="0" borderId="0" xfId="0" applyNumberFormat="1"/>
    <xf numFmtId="0" fontId="78" fillId="0" borderId="0" xfId="69" applyFont="1" applyFill="1" applyBorder="1">
      <alignment vertical="center"/>
    </xf>
    <xf numFmtId="0" fontId="78" fillId="0" borderId="0" xfId="69" applyFont="1" applyFill="1" applyBorder="1" applyAlignment="1">
      <alignment horizontal="center" vertical="center"/>
    </xf>
    <xf numFmtId="0" fontId="23" fillId="0" borderId="0" xfId="72" applyFont="1" applyFill="1" applyBorder="1"/>
    <xf numFmtId="0" fontId="23" fillId="0" borderId="0" xfId="12" applyFont="1" applyFill="1" applyBorder="1"/>
    <xf numFmtId="0" fontId="23" fillId="0" borderId="0" xfId="0" applyFont="1" applyFill="1" applyBorder="1"/>
    <xf numFmtId="0" fontId="23" fillId="0" borderId="0" xfId="0" applyFont="1" applyFill="1" applyBorder="1" applyAlignment="1">
      <alignment horizontal="left"/>
    </xf>
    <xf numFmtId="0" fontId="0" fillId="0" borderId="0" xfId="0"/>
    <xf numFmtId="0" fontId="0" fillId="0" borderId="0" xfId="0" applyBorder="1"/>
    <xf numFmtId="0" fontId="0" fillId="0" borderId="0" xfId="0"/>
    <xf numFmtId="0" fontId="0" fillId="0" borderId="0" xfId="0" applyBorder="1"/>
    <xf numFmtId="0" fontId="0" fillId="0" borderId="0" xfId="0"/>
    <xf numFmtId="167" fontId="31" fillId="0" borderId="24" xfId="0" applyNumberFormat="1" applyFont="1" applyFill="1" applyBorder="1"/>
    <xf numFmtId="0" fontId="31" fillId="0" borderId="15" xfId="12" applyBorder="1" applyAlignment="1"/>
    <xf numFmtId="0" fontId="31" fillId="0" borderId="0" xfId="12" applyAlignment="1"/>
    <xf numFmtId="167" fontId="31" fillId="0" borderId="15" xfId="0" applyNumberFormat="1" applyFont="1" applyFill="1" applyBorder="1"/>
    <xf numFmtId="0" fontId="0" fillId="0" borderId="0" xfId="0" applyNumberFormat="1"/>
    <xf numFmtId="0" fontId="58" fillId="3" borderId="0" xfId="81" applyFill="1" applyBorder="1" applyAlignment="1"/>
    <xf numFmtId="0" fontId="31" fillId="36" borderId="0" xfId="12" applyNumberFormat="1" applyFont="1" applyFill="1" applyBorder="1" applyAlignment="1">
      <alignment vertical="top" wrapText="1"/>
    </xf>
    <xf numFmtId="0" fontId="29" fillId="36" borderId="0" xfId="2" applyNumberFormat="1" applyFont="1" applyFill="1" applyBorder="1" applyAlignment="1">
      <alignment vertical="top" wrapText="1"/>
    </xf>
    <xf numFmtId="0" fontId="22" fillId="36" borderId="0" xfId="12" applyNumberFormat="1" applyFont="1" applyFill="1" applyBorder="1" applyAlignment="1">
      <alignment vertical="top" wrapText="1"/>
    </xf>
    <xf numFmtId="0" fontId="31" fillId="3" borderId="0" xfId="0" applyFont="1" applyFill="1"/>
    <xf numFmtId="0" fontId="0" fillId="3" borderId="34" xfId="0" applyFill="1" applyBorder="1" applyProtection="1">
      <protection locked="0"/>
    </xf>
    <xf numFmtId="0" fontId="0" fillId="3" borderId="19" xfId="0" applyFill="1" applyBorder="1" applyProtection="1">
      <protection locked="0"/>
    </xf>
    <xf numFmtId="0" fontId="0" fillId="3" borderId="32" xfId="0" applyFill="1" applyBorder="1" applyProtection="1">
      <protection locked="0"/>
    </xf>
    <xf numFmtId="0" fontId="0" fillId="3" borderId="35" xfId="0" applyFill="1" applyBorder="1" applyProtection="1">
      <protection locked="0"/>
    </xf>
    <xf numFmtId="0" fontId="0" fillId="3" borderId="24" xfId="0" applyFill="1" applyBorder="1" applyProtection="1">
      <protection locked="0"/>
    </xf>
    <xf numFmtId="0" fontId="31" fillId="3" borderId="5" xfId="0" applyFont="1" applyFill="1" applyBorder="1" applyProtection="1">
      <protection locked="0"/>
    </xf>
    <xf numFmtId="167" fontId="31" fillId="3" borderId="5" xfId="0" applyNumberFormat="1" applyFont="1" applyFill="1" applyBorder="1" applyProtection="1">
      <protection locked="0"/>
    </xf>
    <xf numFmtId="167" fontId="77" fillId="3" borderId="0" xfId="0" applyNumberFormat="1" applyFont="1" applyFill="1" applyBorder="1" applyProtection="1">
      <protection locked="0"/>
    </xf>
    <xf numFmtId="167" fontId="60" fillId="3" borderId="0" xfId="0" applyNumberFormat="1" applyFont="1" applyFill="1" applyBorder="1" applyProtection="1">
      <protection locked="0"/>
    </xf>
    <xf numFmtId="0" fontId="31" fillId="3" borderId="0" xfId="0" applyFont="1" applyFill="1" applyBorder="1" applyAlignment="1" applyProtection="1">
      <alignment horizontal="center"/>
      <protection locked="0"/>
    </xf>
    <xf numFmtId="0" fontId="60" fillId="3" borderId="0" xfId="0" applyFont="1" applyFill="1" applyBorder="1" applyProtection="1">
      <protection locked="0"/>
    </xf>
    <xf numFmtId="167" fontId="77" fillId="3" borderId="0" xfId="0" applyNumberFormat="1" applyFont="1" applyFill="1" applyProtection="1">
      <protection locked="0"/>
    </xf>
    <xf numFmtId="167" fontId="77" fillId="3" borderId="5" xfId="0" applyNumberFormat="1" applyFont="1" applyFill="1" applyBorder="1" applyProtection="1">
      <protection locked="0"/>
    </xf>
    <xf numFmtId="167" fontId="60" fillId="3" borderId="0" xfId="0" applyNumberFormat="1" applyFont="1" applyFill="1" applyProtection="1">
      <protection locked="0"/>
    </xf>
    <xf numFmtId="0" fontId="0" fillId="3" borderId="31" xfId="0" applyFill="1" applyBorder="1" applyProtection="1">
      <protection locked="0"/>
    </xf>
    <xf numFmtId="0" fontId="0" fillId="3" borderId="5" xfId="0" applyFill="1" applyBorder="1" applyProtection="1">
      <protection locked="0"/>
    </xf>
    <xf numFmtId="0" fontId="0" fillId="3" borderId="30" xfId="0" applyFill="1" applyBorder="1" applyProtection="1">
      <protection locked="0"/>
    </xf>
    <xf numFmtId="0" fontId="0" fillId="0" borderId="0" xfId="0" applyProtection="1">
      <protection locked="0"/>
    </xf>
    <xf numFmtId="0" fontId="31" fillId="3" borderId="0" xfId="0" applyFont="1" applyFill="1" applyAlignment="1" applyProtection="1">
      <alignment horizontal="left"/>
      <protection locked="0"/>
    </xf>
    <xf numFmtId="0" fontId="31" fillId="3" borderId="5" xfId="0" applyFont="1" applyFill="1" applyBorder="1" applyAlignment="1" applyProtection="1">
      <alignment horizontal="left"/>
      <protection locked="0"/>
    </xf>
    <xf numFmtId="0" fontId="31" fillId="3" borderId="0" xfId="0" applyFont="1" applyFill="1" applyAlignment="1" applyProtection="1">
      <alignment horizontal="center"/>
      <protection locked="0"/>
    </xf>
    <xf numFmtId="167" fontId="31" fillId="3" borderId="6" xfId="0" applyNumberFormat="1" applyFont="1" applyFill="1" applyBorder="1" applyProtection="1">
      <protection locked="0"/>
    </xf>
    <xf numFmtId="167" fontId="31" fillId="3" borderId="7" xfId="0" applyNumberFormat="1" applyFont="1" applyFill="1" applyBorder="1" applyProtection="1">
      <protection locked="0"/>
    </xf>
    <xf numFmtId="0" fontId="0" fillId="0" borderId="7" xfId="0" applyBorder="1" applyProtection="1">
      <protection locked="0"/>
    </xf>
    <xf numFmtId="0" fontId="78" fillId="3" borderId="0" xfId="0" applyFont="1" applyFill="1" applyBorder="1" applyAlignment="1" applyProtection="1">
      <alignment horizontal="left"/>
      <protection locked="0"/>
    </xf>
    <xf numFmtId="0" fontId="60" fillId="3" borderId="0" xfId="0" applyFont="1" applyFill="1" applyProtection="1">
      <protection locked="0"/>
    </xf>
    <xf numFmtId="0" fontId="46" fillId="3" borderId="0" xfId="0" applyFont="1" applyFill="1" applyProtection="1">
      <protection locked="0"/>
    </xf>
    <xf numFmtId="0" fontId="78" fillId="3" borderId="0" xfId="0" applyFont="1" applyFill="1" applyBorder="1" applyAlignment="1" applyProtection="1">
      <alignment horizontal="left"/>
    </xf>
    <xf numFmtId="0" fontId="0" fillId="0" borderId="0" xfId="0" applyAlignment="1" applyProtection="1">
      <alignment vertical="top"/>
    </xf>
    <xf numFmtId="0" fontId="46" fillId="0" borderId="0" xfId="0" applyFont="1" applyProtection="1">
      <protection locked="0"/>
    </xf>
    <xf numFmtId="0" fontId="0" fillId="0" borderId="0" xfId="0" applyFill="1" applyBorder="1" applyProtection="1">
      <protection locked="0"/>
    </xf>
    <xf numFmtId="0" fontId="44" fillId="3" borderId="34" xfId="70" applyFill="1" applyBorder="1" applyAlignment="1" applyProtection="1">
      <alignment vertical="top" wrapText="1"/>
      <protection locked="0"/>
    </xf>
    <xf numFmtId="0" fontId="44" fillId="3" borderId="32" xfId="70" applyFill="1" applyBorder="1" applyAlignment="1" applyProtection="1">
      <alignment vertical="top" wrapText="1"/>
      <protection locked="0"/>
    </xf>
    <xf numFmtId="0" fontId="44" fillId="3" borderId="24" xfId="70" applyFill="1" applyBorder="1" applyAlignment="1" applyProtection="1">
      <alignment vertical="top" wrapText="1"/>
      <protection locked="0"/>
    </xf>
    <xf numFmtId="0" fontId="31" fillId="3" borderId="24" xfId="0" applyFont="1" applyFill="1" applyBorder="1" applyAlignment="1" applyProtection="1">
      <alignment horizontal="left"/>
      <protection locked="0"/>
    </xf>
    <xf numFmtId="0" fontId="38" fillId="4" borderId="19" xfId="69" applyBorder="1" applyAlignment="1" applyProtection="1">
      <alignment horizontal="center" vertical="center"/>
      <protection locked="0"/>
    </xf>
    <xf numFmtId="0" fontId="38" fillId="4" borderId="20" xfId="69" applyBorder="1" applyAlignment="1" applyProtection="1">
      <alignment horizontal="center" vertical="center"/>
      <protection locked="0"/>
    </xf>
    <xf numFmtId="0" fontId="45" fillId="5" borderId="6" xfId="72" applyBorder="1" applyProtection="1">
      <protection locked="0"/>
    </xf>
    <xf numFmtId="0" fontId="45" fillId="5" borderId="6" xfId="72" applyFont="1" applyBorder="1" applyProtection="1">
      <protection locked="0"/>
    </xf>
    <xf numFmtId="0" fontId="45" fillId="5" borderId="14" xfId="72" applyFont="1" applyBorder="1" applyProtection="1">
      <protection locked="0"/>
    </xf>
    <xf numFmtId="0" fontId="31" fillId="0" borderId="0" xfId="0" applyFont="1" applyBorder="1" applyProtection="1">
      <protection locked="0"/>
    </xf>
    <xf numFmtId="167" fontId="31" fillId="0" borderId="16" xfId="0" applyNumberFormat="1" applyFont="1" applyBorder="1" applyProtection="1">
      <protection locked="0"/>
    </xf>
    <xf numFmtId="167" fontId="31" fillId="0" borderId="0" xfId="0" applyNumberFormat="1" applyFont="1" applyBorder="1" applyProtection="1">
      <protection locked="0"/>
    </xf>
    <xf numFmtId="0" fontId="45" fillId="5" borderId="14" xfId="72" applyBorder="1" applyProtection="1">
      <protection locked="0"/>
    </xf>
    <xf numFmtId="167" fontId="31" fillId="0" borderId="16" xfId="0" quotePrefix="1" applyNumberFormat="1" applyFont="1" applyBorder="1" applyAlignment="1" applyProtection="1">
      <alignment horizontal="right"/>
      <protection locked="0"/>
    </xf>
    <xf numFmtId="167" fontId="31" fillId="0" borderId="0" xfId="0" quotePrefix="1" applyNumberFormat="1" applyFont="1" applyBorder="1" applyAlignment="1" applyProtection="1">
      <alignment horizontal="right"/>
      <protection locked="0"/>
    </xf>
    <xf numFmtId="0" fontId="31" fillId="0" borderId="0" xfId="0" applyFont="1" applyBorder="1" applyAlignment="1" applyProtection="1">
      <alignment horizontal="left"/>
      <protection locked="0"/>
    </xf>
    <xf numFmtId="0" fontId="31" fillId="0" borderId="7" xfId="0" applyFont="1" applyBorder="1" applyProtection="1">
      <protection locked="0"/>
    </xf>
    <xf numFmtId="167" fontId="31" fillId="0" borderId="18" xfId="0" quotePrefix="1" applyNumberFormat="1" applyFont="1" applyBorder="1" applyAlignment="1" applyProtection="1">
      <alignment horizontal="right"/>
      <protection locked="0"/>
    </xf>
    <xf numFmtId="167" fontId="31" fillId="0" borderId="7" xfId="0" quotePrefix="1" applyNumberFormat="1" applyFont="1" applyBorder="1" applyAlignment="1" applyProtection="1">
      <alignment horizontal="right"/>
      <protection locked="0"/>
    </xf>
    <xf numFmtId="0" fontId="58" fillId="0" borderId="0" xfId="81" applyProtection="1">
      <protection locked="0"/>
    </xf>
    <xf numFmtId="0" fontId="49" fillId="3" borderId="0" xfId="3" applyFill="1" applyBorder="1" applyProtection="1">
      <protection locked="0"/>
    </xf>
    <xf numFmtId="0" fontId="76" fillId="3" borderId="0" xfId="0" applyFont="1" applyFill="1" applyProtection="1">
      <protection locked="0"/>
    </xf>
    <xf numFmtId="0" fontId="36" fillId="3" borderId="0" xfId="0" applyFont="1" applyFill="1" applyAlignment="1" applyProtection="1">
      <protection locked="0"/>
    </xf>
    <xf numFmtId="0" fontId="31" fillId="36" borderId="0" xfId="12" applyFill="1" applyBorder="1" applyAlignment="1">
      <alignment vertical="top" wrapText="1"/>
    </xf>
    <xf numFmtId="0" fontId="50" fillId="36" borderId="0" xfId="3" applyFont="1" applyFill="1" applyBorder="1" applyAlignment="1">
      <alignment horizontal="left" vertical="top" wrapText="1"/>
    </xf>
    <xf numFmtId="0" fontId="31" fillId="36" borderId="0" xfId="0" applyFont="1" applyFill="1" applyBorder="1" applyAlignment="1">
      <alignment vertical="top"/>
    </xf>
    <xf numFmtId="0" fontId="31" fillId="36" borderId="0" xfId="0" applyFont="1" applyFill="1" applyBorder="1" applyAlignment="1">
      <alignment vertical="top" wrapText="1"/>
    </xf>
    <xf numFmtId="0" fontId="50" fillId="36" borderId="0" xfId="3" applyFont="1" applyFill="1" applyBorder="1" applyAlignment="1">
      <alignment vertical="top" wrapText="1"/>
    </xf>
    <xf numFmtId="0" fontId="31" fillId="36" borderId="44" xfId="12" applyFill="1" applyBorder="1" applyAlignment="1">
      <alignment vertical="top" wrapText="1"/>
    </xf>
    <xf numFmtId="0" fontId="0" fillId="36" borderId="44" xfId="0" applyFill="1" applyBorder="1" applyAlignment="1"/>
    <xf numFmtId="0" fontId="31" fillId="36" borderId="44" xfId="12" applyFill="1" applyBorder="1" applyAlignment="1">
      <alignment wrapText="1"/>
    </xf>
    <xf numFmtId="0" fontId="22" fillId="36" borderId="7" xfId="0" quotePrefix="1" applyFont="1" applyFill="1" applyBorder="1" applyAlignment="1" applyProtection="1">
      <alignment horizontal="right"/>
      <protection locked="0"/>
    </xf>
    <xf numFmtId="0" fontId="0" fillId="0" borderId="0" xfId="0"/>
    <xf numFmtId="0" fontId="24" fillId="0" borderId="0" xfId="15" applyFont="1" applyFill="1" applyAlignment="1">
      <alignment horizontal="center"/>
    </xf>
    <xf numFmtId="0" fontId="29" fillId="0" borderId="0" xfId="15" applyFont="1" applyFill="1" applyAlignment="1">
      <alignment horizontal="center"/>
    </xf>
    <xf numFmtId="0" fontId="45" fillId="0" borderId="0" xfId="0" applyFont="1" applyProtection="1">
      <protection locked="0"/>
    </xf>
    <xf numFmtId="0" fontId="22" fillId="3" borderId="0" xfId="0" applyFont="1" applyFill="1" applyAlignment="1" applyProtection="1">
      <alignment vertical="top"/>
      <protection locked="0"/>
    </xf>
    <xf numFmtId="167" fontId="22" fillId="0" borderId="7" xfId="0" quotePrefix="1" applyNumberFormat="1" applyFont="1" applyBorder="1" applyAlignment="1">
      <alignment horizontal="right"/>
    </xf>
    <xf numFmtId="167" fontId="22" fillId="0" borderId="0" xfId="0" quotePrefix="1" applyNumberFormat="1" applyFont="1" applyBorder="1" applyAlignment="1">
      <alignment horizontal="right"/>
    </xf>
    <xf numFmtId="167" fontId="31" fillId="0" borderId="17" xfId="0" applyNumberFormat="1" applyFont="1" applyBorder="1" applyAlignment="1">
      <alignment horizontal="right"/>
    </xf>
    <xf numFmtId="0" fontId="0" fillId="0" borderId="0" xfId="0" applyBorder="1" applyProtection="1">
      <protection locked="0"/>
    </xf>
    <xf numFmtId="0" fontId="38" fillId="4" borderId="4" xfId="69" applyAlignment="1">
      <alignment vertical="center" wrapText="1"/>
    </xf>
    <xf numFmtId="0" fontId="38" fillId="4" borderId="4" xfId="69" applyAlignment="1">
      <alignment vertical="center"/>
    </xf>
    <xf numFmtId="0" fontId="31" fillId="0" borderId="0" xfId="12" applyAlignment="1">
      <alignment vertical="center"/>
    </xf>
    <xf numFmtId="0" fontId="0" fillId="0" borderId="0" xfId="0" applyAlignment="1">
      <alignment vertical="center"/>
    </xf>
    <xf numFmtId="0" fontId="44" fillId="0" borderId="0" xfId="70" applyAlignment="1" applyProtection="1">
      <alignment vertical="top" wrapText="1"/>
      <protection locked="0"/>
    </xf>
    <xf numFmtId="0" fontId="44" fillId="0" borderId="0" xfId="70" applyFill="1" applyBorder="1" applyAlignment="1" applyProtection="1">
      <alignment vertical="top" wrapText="1"/>
      <protection locked="0"/>
    </xf>
    <xf numFmtId="0" fontId="44" fillId="0" borderId="0" xfId="70" applyFill="1" applyBorder="1" applyAlignment="1" applyProtection="1">
      <alignment vertical="top" wrapText="1"/>
    </xf>
    <xf numFmtId="0" fontId="0" fillId="3" borderId="0" xfId="0" applyFill="1" applyAlignment="1">
      <alignment wrapText="1"/>
    </xf>
    <xf numFmtId="0" fontId="0" fillId="0" borderId="0" xfId="0"/>
    <xf numFmtId="0" fontId="0" fillId="0" borderId="0" xfId="0"/>
    <xf numFmtId="0" fontId="80" fillId="3" borderId="0" xfId="0" applyFont="1" applyFill="1" applyProtection="1">
      <protection locked="0"/>
    </xf>
    <xf numFmtId="0" fontId="76" fillId="0" borderId="0" xfId="0" applyFont="1" applyFill="1"/>
    <xf numFmtId="0" fontId="80" fillId="0" borderId="0" xfId="0" applyFont="1" applyFill="1"/>
    <xf numFmtId="0" fontId="76" fillId="0" borderId="0" xfId="0" applyFont="1"/>
    <xf numFmtId="0" fontId="29" fillId="0" borderId="0" xfId="0" applyFont="1" applyFill="1" applyBorder="1" applyAlignment="1">
      <alignment horizontal="center"/>
    </xf>
    <xf numFmtId="167" fontId="76" fillId="0" borderId="0" xfId="0" applyNumberFormat="1" applyFont="1"/>
    <xf numFmtId="0" fontId="22" fillId="3" borderId="0" xfId="0" applyFont="1" applyFill="1" applyBorder="1" applyAlignment="1" applyProtection="1">
      <alignment horizontal="left"/>
      <protection locked="0"/>
    </xf>
    <xf numFmtId="0" fontId="22" fillId="3" borderId="6" xfId="0" applyFont="1" applyFill="1" applyBorder="1" applyAlignment="1" applyProtection="1">
      <alignment horizontal="left"/>
      <protection locked="0"/>
    </xf>
    <xf numFmtId="0" fontId="22" fillId="3" borderId="0" xfId="12" applyNumberFormat="1" applyFont="1" applyFill="1" applyBorder="1" applyAlignment="1">
      <alignment vertical="top" wrapText="1"/>
    </xf>
    <xf numFmtId="0" fontId="22" fillId="0" borderId="7" xfId="0" applyFont="1" applyBorder="1"/>
    <xf numFmtId="0" fontId="31" fillId="36" borderId="0" xfId="12" applyNumberFormat="1" applyFont="1" applyFill="1" applyBorder="1" applyAlignment="1">
      <alignment vertical="top"/>
    </xf>
    <xf numFmtId="0" fontId="0" fillId="0" borderId="0" xfId="0"/>
    <xf numFmtId="0" fontId="31" fillId="3" borderId="5" xfId="12" applyNumberFormat="1" applyFont="1" applyFill="1" applyBorder="1" applyAlignment="1">
      <alignment vertical="top"/>
    </xf>
    <xf numFmtId="0" fontId="29" fillId="3" borderId="5" xfId="2" applyNumberFormat="1" applyFont="1" applyFill="1" applyBorder="1" applyAlignment="1">
      <alignment vertical="top" wrapText="1"/>
    </xf>
    <xf numFmtId="0" fontId="50" fillId="3" borderId="0" xfId="3" applyFont="1" applyFill="1" applyBorder="1" applyAlignment="1">
      <alignment vertical="top"/>
    </xf>
    <xf numFmtId="0" fontId="50" fillId="3" borderId="0" xfId="3" applyFont="1" applyFill="1" applyBorder="1" applyAlignment="1">
      <alignment horizontal="left" vertical="top" wrapText="1"/>
    </xf>
    <xf numFmtId="0" fontId="50" fillId="36" borderId="44" xfId="3" applyFont="1" applyFill="1" applyBorder="1" applyAlignment="1">
      <alignment horizontal="left" vertical="top"/>
    </xf>
    <xf numFmtId="0" fontId="58" fillId="0" borderId="0" xfId="81" applyAlignment="1">
      <alignment vertical="top"/>
    </xf>
    <xf numFmtId="0" fontId="50" fillId="36" borderId="0" xfId="3" applyFont="1" applyFill="1" applyBorder="1" applyAlignment="1">
      <alignment horizontal="left" vertical="top"/>
    </xf>
    <xf numFmtId="0" fontId="22" fillId="3" borderId="0" xfId="12" applyFont="1" applyFill="1" applyBorder="1" applyAlignment="1">
      <alignment horizontal="left" vertical="top" wrapText="1"/>
    </xf>
    <xf numFmtId="0" fontId="0" fillId="0" borderId="0" xfId="0"/>
    <xf numFmtId="0" fontId="38" fillId="4" borderId="4" xfId="69" applyBorder="1" applyAlignment="1">
      <alignment horizontal="center" vertical="center"/>
    </xf>
    <xf numFmtId="0" fontId="38" fillId="4" borderId="4" xfId="69" applyAlignment="1">
      <alignment horizontal="center" vertical="center"/>
    </xf>
    <xf numFmtId="0" fontId="76" fillId="0" borderId="0" xfId="0" applyFont="1" applyProtection="1"/>
    <xf numFmtId="0" fontId="76" fillId="0" borderId="0" xfId="0" applyFont="1" applyAlignment="1" applyProtection="1">
      <alignment vertical="top" wrapText="1"/>
    </xf>
    <xf numFmtId="0" fontId="76" fillId="0" borderId="0" xfId="0" applyFont="1" applyBorder="1" applyProtection="1"/>
    <xf numFmtId="0" fontId="22" fillId="3" borderId="0" xfId="81" applyFont="1" applyFill="1" applyProtection="1">
      <protection locked="0"/>
    </xf>
    <xf numFmtId="0" fontId="22" fillId="0" borderId="0" xfId="0" applyFont="1" applyFill="1" applyAlignment="1" applyProtection="1">
      <alignment vertical="center"/>
      <protection locked="0"/>
    </xf>
    <xf numFmtId="0" fontId="0" fillId="0" borderId="0" xfId="0"/>
    <xf numFmtId="0" fontId="0" fillId="0" borderId="0" xfId="0"/>
    <xf numFmtId="0" fontId="0" fillId="37" borderId="0" xfId="0" applyFill="1"/>
    <xf numFmtId="167" fontId="22" fillId="0" borderId="0" xfId="12" quotePrefix="1" applyNumberFormat="1" applyFont="1" applyAlignment="1">
      <alignment horizontal="right"/>
    </xf>
    <xf numFmtId="0" fontId="22" fillId="36" borderId="0" xfId="12" applyFont="1" applyFill="1" applyBorder="1" applyAlignment="1">
      <alignment vertical="top" wrapText="1"/>
    </xf>
    <xf numFmtId="0" fontId="0" fillId="0" borderId="0" xfId="0"/>
    <xf numFmtId="167" fontId="0" fillId="3" borderId="0" xfId="0" applyNumberFormat="1" applyFill="1"/>
    <xf numFmtId="167" fontId="31" fillId="0" borderId="0" xfId="36" applyNumberFormat="1"/>
    <xf numFmtId="1" fontId="0" fillId="0" borderId="0" xfId="0" applyNumberFormat="1"/>
    <xf numFmtId="0" fontId="0" fillId="0" borderId="0" xfId="0"/>
    <xf numFmtId="167" fontId="31" fillId="0" borderId="0" xfId="12" applyNumberFormat="1" applyFill="1"/>
    <xf numFmtId="167" fontId="31" fillId="0" borderId="0" xfId="12" applyNumberFormat="1" applyFill="1" applyAlignment="1">
      <alignment horizontal="right"/>
    </xf>
    <xf numFmtId="167" fontId="31" fillId="0" borderId="7" xfId="0" applyNumberFormat="1" applyFont="1" applyFill="1" applyBorder="1" applyAlignment="1">
      <alignment horizontal="right"/>
    </xf>
    <xf numFmtId="0" fontId="31" fillId="0" borderId="0" xfId="0" applyFont="1" applyFill="1" applyBorder="1" applyAlignment="1">
      <alignment horizontal="left"/>
    </xf>
    <xf numFmtId="167" fontId="31" fillId="0" borderId="17" xfId="0" applyNumberFormat="1" applyFont="1" applyFill="1" applyBorder="1"/>
    <xf numFmtId="0" fontId="22" fillId="0" borderId="7" xfId="0" applyFont="1" applyFill="1" applyBorder="1"/>
    <xf numFmtId="167" fontId="31" fillId="0" borderId="27" xfId="12" applyNumberFormat="1" applyFill="1" applyBorder="1"/>
    <xf numFmtId="0" fontId="58" fillId="0" borderId="0" xfId="81" applyFont="1"/>
    <xf numFmtId="0" fontId="46" fillId="0" borderId="0" xfId="0" applyFont="1" applyFill="1"/>
    <xf numFmtId="0" fontId="0" fillId="0" borderId="0" xfId="0" applyBorder="1" applyAlignment="1">
      <alignment vertical="center"/>
    </xf>
    <xf numFmtId="0" fontId="29" fillId="3" borderId="0" xfId="12" applyFont="1" applyFill="1" applyAlignment="1">
      <alignment vertical="top" wrapText="1"/>
    </xf>
    <xf numFmtId="0" fontId="29" fillId="3" borderId="0" xfId="12" applyFont="1" applyFill="1" applyBorder="1" applyAlignment="1">
      <alignment vertical="top" wrapText="1"/>
    </xf>
    <xf numFmtId="0" fontId="22" fillId="3" borderId="0" xfId="0" applyFont="1" applyFill="1" applyAlignment="1">
      <alignment wrapText="1"/>
    </xf>
    <xf numFmtId="0" fontId="45" fillId="3" borderId="5" xfId="0" applyFont="1" applyFill="1" applyBorder="1" applyAlignment="1" applyProtection="1">
      <alignment horizontal="center"/>
      <protection locked="0"/>
    </xf>
    <xf numFmtId="0" fontId="45" fillId="3" borderId="5" xfId="0" applyFont="1" applyFill="1" applyBorder="1" applyAlignment="1" applyProtection="1">
      <alignment horizontal="center" wrapText="1"/>
      <protection locked="0"/>
    </xf>
    <xf numFmtId="0" fontId="0" fillId="0" borderId="0" xfId="0"/>
    <xf numFmtId="0" fontId="83" fillId="3" borderId="0" xfId="0" applyFont="1" applyFill="1"/>
    <xf numFmtId="0" fontId="29" fillId="3" borderId="0" xfId="12" applyFont="1" applyFill="1" applyAlignment="1">
      <alignment horizontal="left" vertical="top" wrapText="1"/>
    </xf>
    <xf numFmtId="0" fontId="83" fillId="3" borderId="0" xfId="0" applyFont="1" applyFill="1" applyAlignment="1">
      <alignment vertical="center"/>
    </xf>
    <xf numFmtId="0" fontId="83" fillId="3" borderId="0" xfId="0" applyFont="1" applyFill="1" applyAlignment="1">
      <alignment horizontal="left" vertical="top"/>
    </xf>
    <xf numFmtId="0" fontId="82" fillId="3" borderId="0" xfId="1" applyFont="1" applyFill="1" applyBorder="1">
      <alignment vertical="center"/>
    </xf>
    <xf numFmtId="0" fontId="41" fillId="3" borderId="0" xfId="0" applyFont="1" applyFill="1"/>
    <xf numFmtId="0" fontId="45" fillId="3" borderId="0" xfId="0" applyFont="1" applyFill="1" applyBorder="1" applyAlignment="1" applyProtection="1">
      <alignment wrapText="1"/>
      <protection locked="0"/>
    </xf>
    <xf numFmtId="0" fontId="0" fillId="3" borderId="19" xfId="0" applyFill="1" applyBorder="1"/>
    <xf numFmtId="0" fontId="0" fillId="3" borderId="24" xfId="0" applyFill="1" applyBorder="1"/>
    <xf numFmtId="0" fontId="0" fillId="3" borderId="5" xfId="0" applyFill="1" applyBorder="1"/>
    <xf numFmtId="0" fontId="0" fillId="3" borderId="0" xfId="0" applyFill="1" applyBorder="1" applyAlignment="1">
      <alignment horizontal="center"/>
    </xf>
    <xf numFmtId="0" fontId="0" fillId="3" borderId="5" xfId="0" applyFill="1" applyBorder="1" applyAlignment="1">
      <alignment horizontal="center"/>
    </xf>
    <xf numFmtId="0" fontId="0" fillId="3" borderId="35" xfId="0" applyFill="1" applyBorder="1"/>
    <xf numFmtId="0" fontId="22" fillId="3" borderId="0" xfId="0" applyFont="1" applyFill="1" applyBorder="1" applyAlignment="1" applyProtection="1">
      <alignment horizontal="center"/>
      <protection locked="0"/>
    </xf>
    <xf numFmtId="167" fontId="22" fillId="3" borderId="0" xfId="0" applyNumberFormat="1" applyFont="1" applyFill="1" applyBorder="1" applyProtection="1">
      <protection locked="0"/>
    </xf>
    <xf numFmtId="0" fontId="22" fillId="3" borderId="0" xfId="0" applyFont="1" applyFill="1" applyBorder="1"/>
    <xf numFmtId="1" fontId="22" fillId="3" borderId="0" xfId="0" applyNumberFormat="1" applyFont="1" applyFill="1" applyBorder="1" applyProtection="1">
      <protection locked="0"/>
    </xf>
    <xf numFmtId="167" fontId="22" fillId="3" borderId="0" xfId="0" applyNumberFormat="1" applyFont="1" applyFill="1" applyBorder="1"/>
    <xf numFmtId="0" fontId="84" fillId="3" borderId="0" xfId="1" applyFont="1" applyFill="1" applyBorder="1">
      <alignment vertical="center"/>
    </xf>
    <xf numFmtId="0" fontId="85" fillId="3" borderId="0" xfId="70" applyFont="1" applyFill="1" applyAlignment="1">
      <alignment vertical="top" wrapText="1"/>
      <protection locked="0"/>
    </xf>
    <xf numFmtId="167" fontId="31" fillId="0" borderId="0" xfId="0" applyNumberFormat="1" applyFont="1" applyFill="1" applyBorder="1" applyAlignment="1">
      <alignment horizontal="right" vertical="center"/>
    </xf>
    <xf numFmtId="167" fontId="31" fillId="0" borderId="7" xfId="0" applyNumberFormat="1" applyFont="1" applyFill="1" applyBorder="1" applyAlignment="1">
      <alignment horizontal="right" vertical="center"/>
    </xf>
    <xf numFmtId="0" fontId="0" fillId="0" borderId="0" xfId="0" applyFill="1" applyBorder="1" applyAlignment="1">
      <alignment vertical="top" wrapText="1"/>
    </xf>
    <xf numFmtId="0" fontId="60" fillId="3" borderId="0" xfId="0" applyFont="1" applyFill="1" applyBorder="1" applyProtection="1"/>
    <xf numFmtId="0" fontId="60" fillId="0" borderId="0" xfId="0" applyFont="1"/>
    <xf numFmtId="0" fontId="60" fillId="0" borderId="0" xfId="0" applyFont="1" applyFill="1" applyBorder="1"/>
    <xf numFmtId="0" fontId="60" fillId="0" borderId="0" xfId="0" applyFont="1" applyFill="1"/>
    <xf numFmtId="0" fontId="71" fillId="0" borderId="0" xfId="0" applyFont="1" applyFill="1"/>
    <xf numFmtId="0" fontId="0" fillId="0" borderId="0" xfId="0"/>
    <xf numFmtId="9" fontId="0" fillId="0" borderId="0" xfId="129" applyFont="1"/>
    <xf numFmtId="0" fontId="86" fillId="3" borderId="0" xfId="0" applyFont="1" applyFill="1" applyAlignment="1">
      <alignment wrapText="1"/>
    </xf>
    <xf numFmtId="0" fontId="22" fillId="0" borderId="0" xfId="0" applyFont="1" applyFill="1" applyAlignment="1">
      <alignment vertical="top" wrapText="1"/>
    </xf>
    <xf numFmtId="0" fontId="21" fillId="0" borderId="0" xfId="81" applyFont="1"/>
    <xf numFmtId="0" fontId="21" fillId="0" borderId="0" xfId="81" applyFont="1" applyFill="1" applyBorder="1"/>
    <xf numFmtId="0" fontId="21" fillId="0" borderId="0" xfId="81" applyFont="1" applyProtection="1">
      <protection locked="0"/>
    </xf>
    <xf numFmtId="0" fontId="48" fillId="4" borderId="5" xfId="69" applyFont="1" applyBorder="1" applyAlignment="1">
      <alignment horizontal="center" vertical="center" wrapText="1"/>
    </xf>
    <xf numFmtId="0" fontId="48" fillId="4" borderId="30" xfId="69" applyFont="1" applyBorder="1" applyAlignment="1">
      <alignment horizontal="center" vertical="center" wrapText="1"/>
    </xf>
    <xf numFmtId="0" fontId="48" fillId="4" borderId="4" xfId="69" applyFont="1" applyBorder="1" applyAlignment="1">
      <alignment horizontal="center" vertical="center" wrapText="1"/>
    </xf>
    <xf numFmtId="0" fontId="48" fillId="4" borderId="25" xfId="69" applyFont="1" applyBorder="1" applyAlignment="1">
      <alignment horizontal="center" vertical="center" wrapText="1"/>
    </xf>
    <xf numFmtId="0" fontId="48" fillId="4" borderId="12" xfId="69" applyFont="1" applyBorder="1" applyAlignment="1">
      <alignment horizontal="center" vertical="center" wrapText="1"/>
    </xf>
    <xf numFmtId="0" fontId="45" fillId="3" borderId="0" xfId="0" applyFont="1" applyFill="1" applyAlignment="1"/>
    <xf numFmtId="0" fontId="22" fillId="3" borderId="0" xfId="0" applyFont="1" applyFill="1" applyAlignment="1"/>
    <xf numFmtId="0" fontId="47" fillId="3" borderId="0" xfId="0" applyFont="1" applyFill="1" applyAlignment="1"/>
    <xf numFmtId="0" fontId="45" fillId="3" borderId="0" xfId="0" applyFont="1" applyFill="1" applyAlignment="1">
      <alignment vertical="top" wrapText="1"/>
    </xf>
    <xf numFmtId="0" fontId="22" fillId="3" borderId="0" xfId="0" applyFont="1" applyFill="1" applyBorder="1" applyAlignment="1"/>
    <xf numFmtId="0" fontId="45" fillId="3" borderId="0" xfId="0" applyFont="1" applyFill="1" applyAlignment="1">
      <alignment vertical="top"/>
    </xf>
    <xf numFmtId="166" fontId="89" fillId="3" borderId="0" xfId="0" quotePrefix="1" applyNumberFormat="1" applyFont="1" applyFill="1" applyAlignment="1"/>
    <xf numFmtId="0" fontId="37" fillId="3" borderId="0" xfId="57" applyFont="1" applyFill="1" applyAlignment="1"/>
    <xf numFmtId="0" fontId="37" fillId="3" borderId="0" xfId="57" applyFont="1" applyFill="1" applyAlignment="1">
      <alignment horizontal="left"/>
    </xf>
    <xf numFmtId="0" fontId="50" fillId="3" borderId="0" xfId="3" applyFont="1" applyFill="1" applyAlignment="1">
      <alignment horizontal="left"/>
    </xf>
    <xf numFmtId="0" fontId="29" fillId="3" borderId="0" xfId="0" applyFont="1" applyFill="1" applyAlignment="1"/>
    <xf numFmtId="0" fontId="60" fillId="0" borderId="0" xfId="0" applyFont="1" applyFill="1" applyProtection="1"/>
    <xf numFmtId="0" fontId="60" fillId="0" borderId="0" xfId="0" applyFont="1" applyProtection="1"/>
    <xf numFmtId="0" fontId="0" fillId="0" borderId="0" xfId="0"/>
    <xf numFmtId="0" fontId="22" fillId="0" borderId="0" xfId="0" applyFont="1" applyBorder="1"/>
    <xf numFmtId="0" fontId="22" fillId="0" borderId="0" xfId="0" applyFont="1" applyFill="1" applyBorder="1"/>
    <xf numFmtId="0" fontId="22" fillId="3" borderId="5" xfId="0" applyFont="1" applyFill="1" applyBorder="1" applyProtection="1">
      <protection locked="0"/>
    </xf>
    <xf numFmtId="0" fontId="22" fillId="3" borderId="0" xfId="0" applyFont="1" applyFill="1" applyBorder="1" applyProtection="1">
      <protection locked="0"/>
    </xf>
    <xf numFmtId="0" fontId="0" fillId="0" borderId="5" xfId="0" applyBorder="1"/>
    <xf numFmtId="0" fontId="22" fillId="3" borderId="0" xfId="0" applyFont="1" applyFill="1" applyAlignment="1" applyProtection="1">
      <alignment horizontal="left"/>
      <protection locked="0"/>
    </xf>
    <xf numFmtId="0" fontId="22" fillId="3" borderId="5" xfId="0" applyFont="1" applyFill="1" applyBorder="1" applyAlignment="1" applyProtection="1">
      <alignment horizontal="left"/>
      <protection locked="0"/>
    </xf>
    <xf numFmtId="0" fontId="22" fillId="0" borderId="0" xfId="0" applyFont="1" applyBorder="1" applyProtection="1">
      <protection locked="0"/>
    </xf>
    <xf numFmtId="167" fontId="0" fillId="0" borderId="0" xfId="0" applyNumberFormat="1" applyFill="1" applyBorder="1"/>
    <xf numFmtId="167" fontId="0" fillId="0" borderId="0" xfId="0" applyNumberFormat="1" applyFill="1"/>
    <xf numFmtId="167" fontId="0" fillId="0" borderId="0" xfId="0" applyNumberFormat="1" applyBorder="1"/>
    <xf numFmtId="167" fontId="0" fillId="0" borderId="0" xfId="129" applyNumberFormat="1" applyFont="1"/>
    <xf numFmtId="0" fontId="0" fillId="0" borderId="0" xfId="0"/>
    <xf numFmtId="0" fontId="22" fillId="0" borderId="0" xfId="0" applyNumberFormat="1" applyFont="1" applyFill="1" applyBorder="1"/>
    <xf numFmtId="0" fontId="0" fillId="0" borderId="0" xfId="0"/>
    <xf numFmtId="0" fontId="0" fillId="0" borderId="0" xfId="0"/>
    <xf numFmtId="167" fontId="31" fillId="0" borderId="5" xfId="0" applyNumberFormat="1" applyFont="1" applyFill="1" applyBorder="1"/>
    <xf numFmtId="0" fontId="36" fillId="0" borderId="0" xfId="0" applyFont="1"/>
    <xf numFmtId="0" fontId="58" fillId="0" borderId="0" xfId="81" applyFont="1" applyAlignment="1">
      <alignment vertical="top"/>
    </xf>
    <xf numFmtId="0" fontId="20" fillId="0" borderId="0" xfId="81" applyFont="1"/>
    <xf numFmtId="167" fontId="31" fillId="0" borderId="0" xfId="0" applyNumberFormat="1" applyFont="1" applyFill="1" applyBorder="1" applyAlignment="1">
      <alignment horizontal="right"/>
    </xf>
    <xf numFmtId="0" fontId="38" fillId="4" borderId="4" xfId="69" applyBorder="1" applyAlignment="1">
      <alignment horizontal="center" vertical="center"/>
    </xf>
    <xf numFmtId="0" fontId="38" fillId="4" borderId="4" xfId="69" applyAlignment="1">
      <alignment horizontal="center" vertical="center"/>
    </xf>
    <xf numFmtId="0" fontId="0" fillId="0" borderId="0" xfId="0"/>
    <xf numFmtId="0" fontId="38" fillId="4" borderId="4" xfId="69" applyBorder="1" applyAlignment="1">
      <alignment horizontal="center" vertical="center"/>
    </xf>
    <xf numFmtId="0" fontId="38" fillId="4" borderId="25" xfId="69" applyBorder="1" applyAlignment="1">
      <alignment horizontal="center" vertical="center"/>
    </xf>
    <xf numFmtId="0" fontId="38" fillId="4" borderId="4" xfId="69" applyAlignment="1">
      <alignment horizontal="center" vertical="center"/>
    </xf>
    <xf numFmtId="0" fontId="19" fillId="0" borderId="0" xfId="81" applyFont="1"/>
    <xf numFmtId="0" fontId="18" fillId="36" borderId="0" xfId="0" applyFont="1" applyFill="1" applyBorder="1" applyAlignment="1">
      <alignment vertical="top" wrapText="1"/>
    </xf>
    <xf numFmtId="0" fontId="18" fillId="3" borderId="0" xfId="0" applyFont="1" applyFill="1" applyBorder="1" applyAlignment="1">
      <alignment vertical="top" wrapText="1"/>
    </xf>
    <xf numFmtId="0" fontId="18" fillId="0" borderId="0" xfId="12" applyFont="1" applyFill="1"/>
    <xf numFmtId="0" fontId="45" fillId="5" borderId="6" xfId="72" applyFont="1"/>
    <xf numFmtId="0" fontId="18" fillId="0" borderId="0" xfId="0" applyNumberFormat="1" applyFont="1"/>
    <xf numFmtId="0" fontId="18" fillId="0" borderId="0" xfId="0" applyFont="1" applyFill="1" applyBorder="1"/>
    <xf numFmtId="0" fontId="18" fillId="0" borderId="44" xfId="0" applyNumberFormat="1" applyFont="1" applyBorder="1"/>
    <xf numFmtId="0" fontId="47" fillId="0" borderId="0" xfId="0" applyFont="1"/>
    <xf numFmtId="0" fontId="38" fillId="4" borderId="4" xfId="69" applyFont="1" applyAlignment="1">
      <alignment horizontal="center" vertical="center"/>
    </xf>
    <xf numFmtId="167" fontId="18" fillId="0" borderId="0" xfId="12" applyNumberFormat="1" applyFont="1" applyFill="1"/>
    <xf numFmtId="167" fontId="18" fillId="0" borderId="0" xfId="0" applyNumberFormat="1" applyFont="1" applyFill="1" applyBorder="1"/>
    <xf numFmtId="167" fontId="18" fillId="0" borderId="7" xfId="0" applyNumberFormat="1" applyFont="1" applyFill="1" applyBorder="1"/>
    <xf numFmtId="0" fontId="18" fillId="3" borderId="0" xfId="12" applyFont="1" applyFill="1"/>
    <xf numFmtId="0" fontId="18" fillId="0" borderId="0" xfId="12" applyFont="1"/>
    <xf numFmtId="0" fontId="90" fillId="0" borderId="0" xfId="0" applyNumberFormat="1" applyFont="1"/>
    <xf numFmtId="0" fontId="17" fillId="3" borderId="0" xfId="0" applyFont="1" applyFill="1" applyBorder="1" applyAlignment="1">
      <alignment vertical="top" wrapText="1"/>
    </xf>
    <xf numFmtId="0" fontId="17" fillId="36" borderId="0" xfId="0" applyFont="1" applyFill="1" applyBorder="1" applyAlignment="1">
      <alignment vertical="top" wrapText="1"/>
    </xf>
    <xf numFmtId="0" fontId="17" fillId="0" borderId="0" xfId="0" applyFont="1" applyFill="1" applyBorder="1"/>
    <xf numFmtId="0" fontId="17" fillId="0" borderId="30" xfId="0" applyFont="1" applyFill="1" applyBorder="1"/>
    <xf numFmtId="0" fontId="17" fillId="0" borderId="0" xfId="0" applyNumberFormat="1" applyFont="1"/>
    <xf numFmtId="0" fontId="17" fillId="0" borderId="5" xfId="0" applyFont="1" applyFill="1" applyBorder="1"/>
    <xf numFmtId="0" fontId="17" fillId="0" borderId="24" xfId="0" applyFont="1" applyFill="1" applyBorder="1"/>
    <xf numFmtId="0" fontId="17" fillId="0" borderId="46" xfId="0" applyNumberFormat="1" applyFont="1" applyBorder="1"/>
    <xf numFmtId="0" fontId="17" fillId="0" borderId="44" xfId="0" applyNumberFormat="1" applyFont="1" applyBorder="1"/>
    <xf numFmtId="0" fontId="17" fillId="0" borderId="15" xfId="0" applyFont="1" applyFill="1" applyBorder="1"/>
    <xf numFmtId="0" fontId="17" fillId="5" borderId="6" xfId="72" applyFont="1" applyBorder="1"/>
    <xf numFmtId="0" fontId="17" fillId="0" borderId="16" xfId="0" applyFont="1" applyFill="1" applyBorder="1"/>
    <xf numFmtId="0" fontId="17" fillId="0" borderId="47" xfId="0" applyNumberFormat="1" applyFont="1" applyBorder="1"/>
    <xf numFmtId="0" fontId="17" fillId="0" borderId="17" xfId="0" applyFont="1" applyFill="1" applyBorder="1"/>
    <xf numFmtId="0" fontId="17" fillId="0" borderId="7" xfId="0" applyFont="1" applyFill="1" applyBorder="1"/>
    <xf numFmtId="0" fontId="17" fillId="0" borderId="18" xfId="0" applyFont="1" applyFill="1" applyBorder="1"/>
    <xf numFmtId="0" fontId="38" fillId="4" borderId="0" xfId="69" applyBorder="1" applyAlignment="1">
      <alignment horizontal="center" vertical="center"/>
    </xf>
    <xf numFmtId="0" fontId="45" fillId="0" borderId="44" xfId="0" applyFont="1" applyBorder="1" applyAlignment="1">
      <alignment vertical="top"/>
    </xf>
    <xf numFmtId="167" fontId="45" fillId="0" borderId="44" xfId="0" quotePrefix="1" applyNumberFormat="1" applyFont="1" applyBorder="1" applyAlignment="1">
      <alignment horizontal="right" vertical="top"/>
    </xf>
    <xf numFmtId="0" fontId="58" fillId="0" borderId="0" xfId="81" applyBorder="1"/>
    <xf numFmtId="0" fontId="45" fillId="0" borderId="50" xfId="0" applyFont="1" applyBorder="1" applyAlignment="1">
      <alignment vertical="top"/>
    </xf>
    <xf numFmtId="167" fontId="45" fillId="0" borderId="44" xfId="0" applyNumberFormat="1" applyFont="1" applyBorder="1" applyAlignment="1">
      <alignment vertical="top"/>
    </xf>
    <xf numFmtId="167" fontId="45" fillId="0" borderId="48" xfId="0" quotePrefix="1" applyNumberFormat="1" applyFont="1" applyBorder="1" applyAlignment="1">
      <alignment horizontal="right" vertical="top"/>
    </xf>
    <xf numFmtId="0" fontId="91" fillId="0" borderId="0" xfId="0" applyFont="1"/>
    <xf numFmtId="0" fontId="17" fillId="0" borderId="0" xfId="0" applyFont="1" applyBorder="1" applyAlignment="1">
      <alignment vertical="top"/>
    </xf>
    <xf numFmtId="0" fontId="45" fillId="0" borderId="48" xfId="0" applyFont="1" applyBorder="1"/>
    <xf numFmtId="0" fontId="17" fillId="0" borderId="49" xfId="0" applyFont="1" applyBorder="1" applyAlignment="1">
      <alignment vertical="top"/>
    </xf>
    <xf numFmtId="0" fontId="17" fillId="0" borderId="45" xfId="0" applyFont="1" applyBorder="1" applyAlignment="1">
      <alignment vertical="top"/>
    </xf>
    <xf numFmtId="167" fontId="31" fillId="0" borderId="45" xfId="0" applyNumberFormat="1" applyFont="1" applyBorder="1" applyAlignment="1">
      <alignment vertical="top"/>
    </xf>
    <xf numFmtId="167" fontId="45" fillId="0" borderId="48" xfId="0" applyNumberFormat="1" applyFont="1" applyBorder="1" applyAlignment="1">
      <alignment vertical="top"/>
    </xf>
    <xf numFmtId="0" fontId="45" fillId="5" borderId="6" xfId="72" applyFont="1" applyBorder="1" applyAlignment="1">
      <alignment vertical="top"/>
    </xf>
    <xf numFmtId="0" fontId="45" fillId="5" borderId="26" xfId="72" applyFont="1" applyBorder="1" applyAlignment="1">
      <alignment vertical="top"/>
    </xf>
    <xf numFmtId="0" fontId="45" fillId="5" borderId="6" xfId="72" applyFont="1" applyAlignment="1">
      <alignment vertical="top"/>
    </xf>
    <xf numFmtId="0" fontId="17" fillId="0" borderId="0" xfId="0" applyFont="1" applyAlignment="1">
      <alignment horizontal="left" vertical="top" wrapText="1"/>
    </xf>
    <xf numFmtId="0" fontId="17" fillId="0" borderId="0" xfId="0" applyNumberFormat="1" applyFont="1" applyBorder="1" applyAlignment="1">
      <alignment vertical="top"/>
    </xf>
    <xf numFmtId="0" fontId="17" fillId="0" borderId="24" xfId="0" applyNumberFormat="1" applyFont="1" applyBorder="1" applyAlignment="1">
      <alignment vertical="top"/>
    </xf>
    <xf numFmtId="0" fontId="17" fillId="0" borderId="0" xfId="0" applyNumberFormat="1" applyFont="1" applyAlignment="1">
      <alignment vertical="top"/>
    </xf>
    <xf numFmtId="0" fontId="45" fillId="5" borderId="6" xfId="72" applyFont="1" applyAlignment="1">
      <alignment vertical="top" wrapText="1"/>
    </xf>
    <xf numFmtId="0" fontId="17" fillId="0" borderId="0" xfId="0" applyFont="1"/>
    <xf numFmtId="0" fontId="45" fillId="5" borderId="6" xfId="72" applyFont="1" applyBorder="1" applyAlignment="1">
      <alignment vertical="center"/>
    </xf>
    <xf numFmtId="0" fontId="45" fillId="5" borderId="6" xfId="72" applyFont="1" applyAlignment="1">
      <alignment vertical="center"/>
    </xf>
    <xf numFmtId="0" fontId="17" fillId="0" borderId="0" xfId="0" applyNumberFormat="1" applyFont="1" applyFill="1" applyAlignment="1">
      <alignment vertical="top"/>
    </xf>
    <xf numFmtId="0" fontId="45" fillId="5" borderId="9" xfId="72" applyFont="1" applyBorder="1"/>
    <xf numFmtId="0" fontId="45" fillId="5" borderId="9" xfId="72" applyFont="1" applyBorder="1" applyAlignment="1">
      <alignment vertical="center"/>
    </xf>
    <xf numFmtId="0" fontId="45" fillId="5" borderId="28" xfId="72" applyFont="1" applyBorder="1" applyAlignment="1">
      <alignment vertical="center"/>
    </xf>
    <xf numFmtId="0" fontId="0" fillId="0" borderId="51" xfId="0" applyBorder="1"/>
    <xf numFmtId="167" fontId="45" fillId="5" borderId="6" xfId="72" applyNumberFormat="1" applyFont="1"/>
    <xf numFmtId="1" fontId="22" fillId="3" borderId="0" xfId="0" applyNumberFormat="1" applyFont="1" applyFill="1" applyBorder="1"/>
    <xf numFmtId="0" fontId="16" fillId="0" borderId="24" xfId="0" applyNumberFormat="1" applyFont="1" applyBorder="1"/>
    <xf numFmtId="0" fontId="31" fillId="0" borderId="24" xfId="0" applyFont="1" applyBorder="1"/>
    <xf numFmtId="0" fontId="31" fillId="0" borderId="27" xfId="12" applyBorder="1"/>
    <xf numFmtId="0" fontId="31" fillId="0" borderId="27" xfId="0" applyFont="1" applyBorder="1"/>
    <xf numFmtId="0" fontId="16" fillId="0" borderId="27" xfId="0" applyFont="1" applyBorder="1"/>
    <xf numFmtId="0" fontId="16" fillId="0" borderId="27" xfId="0" applyFont="1" applyFill="1" applyBorder="1"/>
    <xf numFmtId="0" fontId="16" fillId="0" borderId="24" xfId="0" applyFont="1" applyBorder="1"/>
    <xf numFmtId="0" fontId="16" fillId="0" borderId="27" xfId="0" applyNumberFormat="1" applyFont="1" applyBorder="1"/>
    <xf numFmtId="0" fontId="16" fillId="0" borderId="30" xfId="0" applyFont="1" applyFill="1" applyBorder="1"/>
    <xf numFmtId="0" fontId="0" fillId="0" borderId="0" xfId="0" applyFont="1" applyFill="1"/>
    <xf numFmtId="0" fontId="16" fillId="36" borderId="0" xfId="0" applyFont="1" applyFill="1" applyBorder="1" applyAlignment="1">
      <alignment vertical="top" wrapText="1"/>
    </xf>
    <xf numFmtId="168" fontId="0" fillId="0" borderId="0" xfId="0" applyNumberFormat="1" applyFont="1" applyFill="1"/>
    <xf numFmtId="167" fontId="0" fillId="0" borderId="0" xfId="0" applyNumberFormat="1" applyFont="1" applyFill="1"/>
    <xf numFmtId="0" fontId="0" fillId="0" borderId="0" xfId="0" applyFont="1" applyProtection="1"/>
    <xf numFmtId="0" fontId="0" fillId="0" borderId="0" xfId="0" applyFont="1" applyFill="1" applyProtection="1"/>
    <xf numFmtId="0" fontId="0" fillId="0" borderId="0" xfId="0" applyFont="1" applyAlignment="1" applyProtection="1">
      <alignment vertical="top" wrapText="1"/>
    </xf>
    <xf numFmtId="0" fontId="16" fillId="0" borderId="0" xfId="0" applyFont="1" applyProtection="1"/>
    <xf numFmtId="0" fontId="15" fillId="3" borderId="0" xfId="0" applyFont="1" applyFill="1" applyBorder="1" applyAlignment="1">
      <alignment vertical="top" wrapText="1"/>
    </xf>
    <xf numFmtId="1" fontId="31" fillId="3" borderId="0" xfId="0" applyNumberFormat="1" applyFont="1" applyFill="1" applyBorder="1" applyProtection="1">
      <protection locked="0"/>
    </xf>
    <xf numFmtId="0" fontId="45" fillId="3" borderId="7" xfId="0" applyFont="1" applyFill="1" applyBorder="1" applyAlignment="1" applyProtection="1">
      <alignment horizontal="left"/>
      <protection locked="0"/>
    </xf>
    <xf numFmtId="0" fontId="45" fillId="3" borderId="7" xfId="0" applyFont="1" applyFill="1" applyBorder="1" applyProtection="1">
      <protection locked="0"/>
    </xf>
    <xf numFmtId="167" fontId="45" fillId="3" borderId="7" xfId="0" applyNumberFormat="1" applyFont="1" applyFill="1" applyBorder="1" applyProtection="1">
      <protection locked="0"/>
    </xf>
    <xf numFmtId="0" fontId="31" fillId="36" borderId="44" xfId="0" applyFont="1" applyFill="1" applyBorder="1" applyAlignment="1" applyProtection="1">
      <alignment horizontal="left"/>
      <protection locked="0"/>
    </xf>
    <xf numFmtId="0" fontId="31" fillId="36" borderId="44" xfId="0" applyFont="1" applyFill="1" applyBorder="1" applyProtection="1">
      <protection locked="0"/>
    </xf>
    <xf numFmtId="0" fontId="22" fillId="36" borderId="44" xfId="0" quotePrefix="1" applyFont="1" applyFill="1" applyBorder="1" applyAlignment="1" applyProtection="1">
      <alignment horizontal="right"/>
      <protection locked="0"/>
    </xf>
    <xf numFmtId="0" fontId="38" fillId="4" borderId="4" xfId="69" applyAlignment="1">
      <alignment horizontal="center" vertical="center"/>
    </xf>
    <xf numFmtId="0" fontId="14" fillId="3" borderId="0" xfId="0" applyFont="1" applyFill="1" applyAlignment="1"/>
    <xf numFmtId="0" fontId="47" fillId="3" borderId="0" xfId="0" applyFont="1" applyFill="1"/>
    <xf numFmtId="0" fontId="13" fillId="0" borderId="0" xfId="36" applyFont="1"/>
    <xf numFmtId="0" fontId="13" fillId="0" borderId="0" xfId="12" applyFont="1" applyFill="1"/>
    <xf numFmtId="0" fontId="13" fillId="0" borderId="0" xfId="0" applyFont="1" applyFill="1" applyBorder="1"/>
    <xf numFmtId="0" fontId="13" fillId="0" borderId="0" xfId="0" applyNumberFormat="1" applyFont="1"/>
    <xf numFmtId="0" fontId="13" fillId="0" borderId="44" xfId="0" applyNumberFormat="1" applyFont="1" applyBorder="1"/>
    <xf numFmtId="0" fontId="13" fillId="36" borderId="0" xfId="0" applyFont="1" applyFill="1" applyBorder="1" applyAlignment="1">
      <alignment vertical="top" wrapText="1"/>
    </xf>
    <xf numFmtId="0" fontId="92" fillId="3" borderId="0" xfId="12" applyFont="1" applyFill="1" applyAlignment="1">
      <alignment vertical="top" wrapText="1"/>
    </xf>
    <xf numFmtId="0" fontId="72" fillId="3" borderId="0" xfId="0" applyFont="1" applyFill="1"/>
    <xf numFmtId="0" fontId="29" fillId="3" borderId="0" xfId="0" applyFont="1" applyFill="1" applyAlignment="1">
      <alignment wrapText="1"/>
    </xf>
    <xf numFmtId="0" fontId="12" fillId="3" borderId="0" xfId="0" applyFont="1" applyFill="1" applyBorder="1" applyAlignment="1">
      <alignment vertical="top" wrapText="1"/>
    </xf>
    <xf numFmtId="0" fontId="12" fillId="36" borderId="0" xfId="0" applyFont="1" applyFill="1" applyBorder="1" applyAlignment="1">
      <alignment vertical="top" wrapText="1"/>
    </xf>
    <xf numFmtId="0" fontId="17" fillId="0" borderId="16" xfId="0" applyNumberFormat="1" applyFont="1" applyBorder="1"/>
    <xf numFmtId="0" fontId="17" fillId="0" borderId="18" xfId="0" applyNumberFormat="1" applyFont="1" applyBorder="1"/>
    <xf numFmtId="0" fontId="31" fillId="0" borderId="16" xfId="0" applyFont="1" applyBorder="1"/>
    <xf numFmtId="0" fontId="11" fillId="0" borderId="0" xfId="0" applyFont="1" applyFill="1" applyBorder="1"/>
    <xf numFmtId="0" fontId="11" fillId="0" borderId="18" xfId="0" applyFont="1" applyFill="1" applyBorder="1"/>
    <xf numFmtId="0" fontId="11" fillId="0" borderId="0" xfId="0" applyNumberFormat="1" applyFont="1"/>
    <xf numFmtId="0" fontId="11" fillId="0" borderId="18" xfId="0" applyNumberFormat="1" applyFont="1" applyBorder="1"/>
    <xf numFmtId="0" fontId="11" fillId="0" borderId="16" xfId="0" applyNumberFormat="1" applyFont="1" applyBorder="1"/>
    <xf numFmtId="0" fontId="11" fillId="0" borderId="44" xfId="0" applyFont="1" applyBorder="1"/>
    <xf numFmtId="0" fontId="11" fillId="0" borderId="18" xfId="0" applyFont="1" applyBorder="1"/>
    <xf numFmtId="0" fontId="11" fillId="0" borderId="0" xfId="0" applyFont="1" applyBorder="1"/>
    <xf numFmtId="0" fontId="11" fillId="5" borderId="6" xfId="72" applyFont="1" applyBorder="1"/>
    <xf numFmtId="0" fontId="11" fillId="0" borderId="44" xfId="0" applyNumberFormat="1" applyFont="1" applyBorder="1"/>
    <xf numFmtId="0" fontId="11" fillId="0" borderId="47" xfId="0" applyNumberFormat="1" applyFont="1" applyBorder="1"/>
    <xf numFmtId="0" fontId="31" fillId="0" borderId="44" xfId="0" applyFont="1" applyFill="1" applyBorder="1"/>
    <xf numFmtId="0" fontId="45" fillId="5" borderId="14" xfId="72" applyFont="1" applyBorder="1" applyAlignment="1">
      <alignment vertical="top"/>
    </xf>
    <xf numFmtId="0" fontId="45" fillId="5" borderId="14" xfId="72" applyFont="1" applyBorder="1" applyAlignment="1">
      <alignment vertical="center"/>
    </xf>
    <xf numFmtId="0" fontId="17" fillId="0" borderId="16" xfId="0" applyNumberFormat="1" applyFont="1" applyBorder="1" applyAlignment="1">
      <alignment vertical="top"/>
    </xf>
    <xf numFmtId="167" fontId="45" fillId="0" borderId="47" xfId="0" quotePrefix="1" applyNumberFormat="1" applyFont="1" applyBorder="1" applyAlignment="1">
      <alignment horizontal="right" vertical="top"/>
    </xf>
    <xf numFmtId="0" fontId="0" fillId="3" borderId="0" xfId="0" applyFont="1" applyFill="1" applyProtection="1">
      <protection locked="0"/>
    </xf>
    <xf numFmtId="0" fontId="10" fillId="3" borderId="0" xfId="0" applyFont="1" applyFill="1" applyBorder="1" applyProtection="1">
      <protection locked="0"/>
    </xf>
    <xf numFmtId="0" fontId="10" fillId="3" borderId="0" xfId="0" applyFont="1" applyFill="1" applyBorder="1" applyAlignment="1">
      <alignment vertical="top" wrapText="1"/>
    </xf>
    <xf numFmtId="0" fontId="10" fillId="36" borderId="0" xfId="0" applyFont="1" applyFill="1" applyBorder="1" applyAlignment="1">
      <alignment vertical="top" wrapText="1"/>
    </xf>
    <xf numFmtId="1" fontId="31" fillId="36" borderId="6" xfId="0" applyNumberFormat="1" applyFont="1" applyFill="1" applyBorder="1" applyProtection="1">
      <protection locked="0"/>
    </xf>
    <xf numFmtId="1" fontId="31" fillId="36" borderId="0" xfId="0" applyNumberFormat="1" applyFont="1" applyFill="1" applyBorder="1" applyProtection="1">
      <protection locked="0"/>
    </xf>
    <xf numFmtId="1" fontId="31" fillId="36" borderId="44" xfId="0" applyNumberFormat="1" applyFont="1" applyFill="1" applyBorder="1" applyProtection="1">
      <protection locked="0"/>
    </xf>
    <xf numFmtId="0" fontId="10" fillId="0" borderId="0" xfId="0" applyFont="1" applyBorder="1" applyProtection="1">
      <protection locked="0"/>
    </xf>
    <xf numFmtId="0" fontId="10" fillId="0" borderId="0" xfId="0" applyFont="1" applyBorder="1"/>
    <xf numFmtId="167" fontId="22" fillId="0" borderId="0" xfId="0" quotePrefix="1" applyNumberFormat="1" applyFont="1" applyFill="1" applyBorder="1" applyAlignment="1">
      <alignment horizontal="right"/>
    </xf>
    <xf numFmtId="167" fontId="22" fillId="0" borderId="7" xfId="0" quotePrefix="1" applyNumberFormat="1" applyFont="1" applyFill="1" applyBorder="1" applyAlignment="1">
      <alignment horizontal="right"/>
    </xf>
    <xf numFmtId="167" fontId="17" fillId="0" borderId="17" xfId="0" quotePrefix="1" applyNumberFormat="1" applyFont="1" applyFill="1" applyBorder="1" applyAlignment="1">
      <alignment horizontal="right"/>
    </xf>
    <xf numFmtId="0" fontId="0" fillId="3" borderId="0" xfId="0" applyFill="1" applyAlignment="1">
      <alignment horizontal="left" vertical="center"/>
    </xf>
    <xf numFmtId="167" fontId="0" fillId="3" borderId="0" xfId="0" applyNumberFormat="1" applyFill="1" applyAlignment="1">
      <alignment horizontal="left" vertical="center"/>
    </xf>
    <xf numFmtId="0" fontId="93" fillId="3" borderId="0" xfId="70" applyFont="1" applyFill="1" applyAlignment="1">
      <alignment vertical="top" wrapText="1"/>
      <protection locked="0"/>
    </xf>
    <xf numFmtId="0" fontId="9" fillId="3" borderId="0" xfId="12" applyFont="1" applyFill="1" applyBorder="1" applyAlignment="1">
      <alignment vertical="top"/>
    </xf>
    <xf numFmtId="0" fontId="9" fillId="3" borderId="0" xfId="12" applyFont="1" applyFill="1" applyBorder="1" applyAlignment="1">
      <alignment wrapText="1"/>
    </xf>
    <xf numFmtId="0" fontId="9" fillId="3" borderId="0" xfId="0" applyFont="1" applyFill="1" applyBorder="1" applyAlignment="1">
      <alignment vertical="top" wrapText="1"/>
    </xf>
    <xf numFmtId="0" fontId="44" fillId="0" borderId="0" xfId="70" applyAlignment="1">
      <alignment horizontal="left" vertical="top" wrapText="1"/>
      <protection locked="0"/>
    </xf>
    <xf numFmtId="0" fontId="0" fillId="0" borderId="0" xfId="0"/>
    <xf numFmtId="0" fontId="44" fillId="0" borderId="0" xfId="70" applyAlignment="1">
      <alignment vertical="top" wrapText="1"/>
      <protection locked="0"/>
    </xf>
    <xf numFmtId="0" fontId="21" fillId="0" borderId="0" xfId="81" applyFont="1" applyAlignment="1">
      <alignment horizontal="left" vertical="top" wrapText="1"/>
    </xf>
    <xf numFmtId="0" fontId="38" fillId="4" borderId="12" xfId="69" applyFont="1" applyBorder="1" applyAlignment="1">
      <alignment horizontal="center" vertical="center"/>
    </xf>
    <xf numFmtId="0" fontId="8" fillId="0" borderId="0" xfId="0" applyFont="1" applyFill="1" applyBorder="1"/>
    <xf numFmtId="0" fontId="8" fillId="0" borderId="0" xfId="0" applyNumberFormat="1" applyFont="1"/>
    <xf numFmtId="0" fontId="8" fillId="0" borderId="18" xfId="0" applyNumberFormat="1" applyFont="1" applyBorder="1"/>
    <xf numFmtId="0" fontId="8" fillId="0" borderId="0" xfId="0" applyFont="1" applyBorder="1"/>
    <xf numFmtId="0" fontId="8" fillId="0" borderId="16" xfId="0" applyNumberFormat="1" applyFont="1" applyBorder="1"/>
    <xf numFmtId="0" fontId="8" fillId="5" borderId="6" xfId="72" applyFont="1" applyBorder="1"/>
    <xf numFmtId="0" fontId="8" fillId="0" borderId="18" xfId="0" applyFont="1" applyFill="1" applyBorder="1"/>
    <xf numFmtId="0" fontId="8" fillId="0" borderId="0" xfId="0" applyFont="1" applyFill="1" applyBorder="1" applyAlignment="1">
      <alignment horizontal="left"/>
    </xf>
    <xf numFmtId="0" fontId="8" fillId="0" borderId="7" xfId="0" applyFont="1" applyBorder="1"/>
    <xf numFmtId="0" fontId="8" fillId="0" borderId="44" xfId="0" applyNumberFormat="1" applyFont="1" applyBorder="1"/>
    <xf numFmtId="0" fontId="8" fillId="0" borderId="47" xfId="0" applyNumberFormat="1" applyFont="1" applyBorder="1"/>
    <xf numFmtId="167" fontId="8" fillId="0" borderId="0" xfId="0" applyNumberFormat="1" applyFont="1" applyFill="1" applyBorder="1"/>
    <xf numFmtId="167" fontId="8" fillId="0" borderId="15" xfId="0" applyNumberFormat="1" applyFont="1" applyFill="1" applyBorder="1"/>
    <xf numFmtId="0" fontId="8" fillId="0" borderId="16" xfId="0" applyFont="1" applyFill="1" applyBorder="1"/>
    <xf numFmtId="167" fontId="8" fillId="5" borderId="6" xfId="72" applyNumberFormat="1" applyFont="1" applyBorder="1"/>
    <xf numFmtId="0" fontId="8" fillId="0" borderId="16" xfId="0" applyFont="1" applyBorder="1"/>
    <xf numFmtId="167" fontId="8" fillId="0" borderId="0" xfId="0" applyNumberFormat="1" applyFont="1" applyBorder="1"/>
    <xf numFmtId="167" fontId="8" fillId="0" borderId="15" xfId="0" applyNumberFormat="1" applyFont="1" applyBorder="1"/>
    <xf numFmtId="0" fontId="8" fillId="0" borderId="18" xfId="0" applyFont="1" applyBorder="1"/>
    <xf numFmtId="167" fontId="8" fillId="0" borderId="15" xfId="0" quotePrefix="1" applyNumberFormat="1" applyFont="1" applyBorder="1" applyAlignment="1">
      <alignment horizontal="right"/>
    </xf>
    <xf numFmtId="167" fontId="8" fillId="0" borderId="0" xfId="0" quotePrefix="1" applyNumberFormat="1" applyFont="1" applyBorder="1" applyAlignment="1">
      <alignment horizontal="right"/>
    </xf>
    <xf numFmtId="167" fontId="8" fillId="0" borderId="0" xfId="0" applyNumberFormat="1" applyFont="1" applyBorder="1" applyAlignment="1">
      <alignment horizontal="right"/>
    </xf>
    <xf numFmtId="0" fontId="8" fillId="0" borderId="15" xfId="0" applyNumberFormat="1" applyFont="1" applyBorder="1"/>
    <xf numFmtId="0" fontId="8" fillId="0" borderId="0" xfId="0" applyFont="1" applyBorder="1" applyAlignment="1">
      <alignment horizontal="left"/>
    </xf>
    <xf numFmtId="0" fontId="8" fillId="0" borderId="47" xfId="0" applyFont="1" applyFill="1" applyBorder="1"/>
    <xf numFmtId="167" fontId="8" fillId="0" borderId="52" xfId="0" quotePrefix="1" applyNumberFormat="1" applyFont="1" applyBorder="1" applyAlignment="1">
      <alignment horizontal="right"/>
    </xf>
    <xf numFmtId="167" fontId="8" fillId="0" borderId="44" xfId="0" quotePrefix="1" applyNumberFormat="1" applyFont="1" applyBorder="1" applyAlignment="1">
      <alignment horizontal="right"/>
    </xf>
    <xf numFmtId="167" fontId="8" fillId="0" borderId="44" xfId="0" applyNumberFormat="1" applyFont="1" applyBorder="1" applyAlignment="1">
      <alignment horizontal="right"/>
    </xf>
    <xf numFmtId="167" fontId="8" fillId="0" borderId="47" xfId="0" applyNumberFormat="1" applyFont="1" applyBorder="1" applyAlignment="1">
      <alignment horizontal="right"/>
    </xf>
    <xf numFmtId="0" fontId="8" fillId="0" borderId="0" xfId="0" applyFont="1" applyBorder="1" applyAlignment="1">
      <alignment vertical="top"/>
    </xf>
    <xf numFmtId="0" fontId="8" fillId="0" borderId="32" xfId="0" applyFont="1" applyBorder="1" applyAlignment="1">
      <alignment vertical="top"/>
    </xf>
    <xf numFmtId="167" fontId="8" fillId="0" borderId="0" xfId="0" applyNumberFormat="1" applyFont="1" applyBorder="1" applyAlignment="1">
      <alignment vertical="top"/>
    </xf>
    <xf numFmtId="167" fontId="8" fillId="0" borderId="20" xfId="0" applyNumberFormat="1" applyFont="1" applyBorder="1" applyAlignment="1">
      <alignment vertical="top"/>
    </xf>
    <xf numFmtId="167" fontId="8" fillId="0" borderId="0" xfId="0" applyNumberFormat="1" applyFont="1" applyAlignment="1">
      <alignment vertical="top"/>
    </xf>
    <xf numFmtId="0" fontId="8" fillId="0" borderId="24" xfId="0" applyFont="1" applyBorder="1" applyAlignment="1">
      <alignment vertical="top"/>
    </xf>
    <xf numFmtId="167" fontId="8" fillId="0" borderId="16" xfId="0" applyNumberFormat="1" applyFont="1" applyBorder="1" applyAlignment="1">
      <alignment vertical="top"/>
    </xf>
    <xf numFmtId="0" fontId="8" fillId="0" borderId="0" xfId="12" applyFont="1" applyBorder="1"/>
    <xf numFmtId="0" fontId="8" fillId="0" borderId="16" xfId="12" applyFont="1" applyBorder="1"/>
    <xf numFmtId="0" fontId="8" fillId="0" borderId="0" xfId="12" applyFont="1"/>
    <xf numFmtId="167" fontId="8" fillId="0" borderId="0" xfId="12" applyNumberFormat="1" applyFont="1"/>
    <xf numFmtId="0" fontId="8" fillId="0" borderId="24" xfId="0" applyNumberFormat="1" applyFont="1" applyBorder="1"/>
    <xf numFmtId="0" fontId="8" fillId="0" borderId="27" xfId="0" applyNumberFormat="1" applyFont="1" applyBorder="1"/>
    <xf numFmtId="0" fontId="8" fillId="0" borderId="27" xfId="0" applyFont="1" applyBorder="1"/>
    <xf numFmtId="167" fontId="8" fillId="0" borderId="0" xfId="12" quotePrefix="1" applyNumberFormat="1" applyFont="1" applyAlignment="1">
      <alignment horizontal="right"/>
    </xf>
    <xf numFmtId="0" fontId="8" fillId="0" borderId="5" xfId="0" applyFont="1" applyBorder="1"/>
    <xf numFmtId="0" fontId="8" fillId="0" borderId="43" xfId="0" applyFont="1" applyBorder="1"/>
    <xf numFmtId="0" fontId="8" fillId="0" borderId="15" xfId="0" applyFont="1" applyFill="1" applyBorder="1"/>
    <xf numFmtId="0" fontId="8" fillId="0" borderId="7" xfId="0" applyFont="1" applyFill="1" applyBorder="1"/>
    <xf numFmtId="0" fontId="8" fillId="0" borderId="17" xfId="0" applyFont="1" applyFill="1" applyBorder="1"/>
    <xf numFmtId="0" fontId="8" fillId="3" borderId="0" xfId="0" applyFont="1" applyFill="1" applyBorder="1" applyAlignment="1">
      <alignment vertical="top" wrapText="1"/>
    </xf>
    <xf numFmtId="0" fontId="8" fillId="36" borderId="0" xfId="0" applyFont="1" applyFill="1" applyBorder="1" applyAlignment="1">
      <alignment vertical="top" wrapText="1"/>
    </xf>
    <xf numFmtId="0" fontId="44" fillId="0" borderId="0" xfId="70" applyAlignment="1">
      <alignment horizontal="center" vertical="top" wrapText="1"/>
      <protection locked="0"/>
    </xf>
    <xf numFmtId="0" fontId="31" fillId="0" borderId="0" xfId="0" applyNumberFormat="1" applyFont="1" applyBorder="1" applyAlignment="1">
      <alignment vertical="top"/>
    </xf>
    <xf numFmtId="0" fontId="44" fillId="0" borderId="0" xfId="70" applyAlignment="1">
      <alignment horizontal="left" vertical="top"/>
      <protection locked="0"/>
    </xf>
    <xf numFmtId="0" fontId="7" fillId="3" borderId="0" xfId="0" applyFont="1" applyFill="1" applyBorder="1" applyAlignment="1">
      <alignment vertical="top" wrapText="1"/>
    </xf>
    <xf numFmtId="0" fontId="71" fillId="3" borderId="0" xfId="0" applyFont="1" applyFill="1" applyProtection="1">
      <protection locked="0"/>
    </xf>
    <xf numFmtId="0" fontId="71" fillId="0" borderId="0" xfId="0" applyFont="1" applyFill="1" applyBorder="1"/>
    <xf numFmtId="0" fontId="71" fillId="0" borderId="0" xfId="0" applyFont="1" applyBorder="1"/>
    <xf numFmtId="0" fontId="60" fillId="0" borderId="0" xfId="0" applyFont="1" applyBorder="1"/>
    <xf numFmtId="168" fontId="60" fillId="0" borderId="0" xfId="0" applyNumberFormat="1" applyFont="1" applyFill="1" applyBorder="1"/>
    <xf numFmtId="167" fontId="60" fillId="0" borderId="0" xfId="0" applyNumberFormat="1" applyFont="1" applyFill="1" applyBorder="1"/>
    <xf numFmtId="0" fontId="60" fillId="0" borderId="0" xfId="0" applyFont="1" applyFill="1" applyBorder="1" applyAlignment="1">
      <alignment horizontal="left"/>
    </xf>
    <xf numFmtId="167" fontId="60" fillId="0" borderId="0" xfId="0" applyNumberFormat="1" applyFont="1" applyFill="1" applyBorder="1" applyProtection="1">
      <protection locked="0"/>
    </xf>
    <xf numFmtId="0" fontId="60" fillId="0" borderId="0" xfId="0" applyFont="1" applyFill="1" applyAlignment="1" applyProtection="1">
      <alignment vertical="top" wrapText="1"/>
    </xf>
    <xf numFmtId="0" fontId="60" fillId="0" borderId="0" xfId="0" applyFont="1" applyAlignment="1" applyProtection="1">
      <alignment vertical="top" wrapText="1"/>
    </xf>
    <xf numFmtId="0" fontId="38" fillId="0" borderId="0" xfId="0" applyFont="1" applyFill="1" applyAlignment="1" applyProtection="1">
      <alignment horizontal="center"/>
    </xf>
    <xf numFmtId="168" fontId="78" fillId="0" borderId="0" xfId="0" applyNumberFormat="1" applyFont="1" applyFill="1" applyProtection="1"/>
    <xf numFmtId="2" fontId="78" fillId="0" borderId="0" xfId="0" applyNumberFormat="1" applyFont="1" applyFill="1" applyProtection="1"/>
    <xf numFmtId="167" fontId="78" fillId="0" borderId="0" xfId="0" applyNumberFormat="1" applyFont="1" applyFill="1" applyProtection="1"/>
    <xf numFmtId="0" fontId="78" fillId="0" borderId="0" xfId="0" applyFont="1" applyFill="1" applyBorder="1"/>
    <xf numFmtId="0" fontId="78" fillId="0" borderId="0" xfId="0" applyFont="1" applyFill="1" applyProtection="1"/>
    <xf numFmtId="168" fontId="38" fillId="0" borderId="0" xfId="0" applyNumberFormat="1" applyFont="1" applyFill="1" applyProtection="1"/>
    <xf numFmtId="2" fontId="38" fillId="0" borderId="0" xfId="0" applyNumberFormat="1" applyFont="1" applyFill="1" applyProtection="1"/>
    <xf numFmtId="0" fontId="78" fillId="0" borderId="0" xfId="0" applyFont="1" applyProtection="1"/>
    <xf numFmtId="0" fontId="60" fillId="0" borderId="0" xfId="0" applyFont="1" applyFill="1" applyBorder="1" applyAlignment="1" applyProtection="1">
      <alignment vertical="top"/>
    </xf>
    <xf numFmtId="0" fontId="6" fillId="0" borderId="0" xfId="0" applyNumberFormat="1" applyFont="1"/>
    <xf numFmtId="0" fontId="6" fillId="0" borderId="16" xfId="0" applyFont="1" applyFill="1" applyBorder="1"/>
    <xf numFmtId="0" fontId="6" fillId="0" borderId="0" xfId="0" applyFont="1" applyFill="1" applyBorder="1"/>
    <xf numFmtId="0" fontId="6" fillId="5" borderId="6" xfId="72" applyFont="1" applyBorder="1"/>
    <xf numFmtId="0" fontId="6" fillId="0" borderId="15" xfId="0" applyFont="1" applyFill="1" applyBorder="1"/>
    <xf numFmtId="0" fontId="6" fillId="0" borderId="18" xfId="0" applyFont="1" applyFill="1" applyBorder="1"/>
    <xf numFmtId="0" fontId="6" fillId="0" borderId="7" xfId="0" applyFont="1" applyFill="1" applyBorder="1"/>
    <xf numFmtId="0" fontId="6" fillId="0" borderId="5" xfId="0" applyNumberFormat="1" applyFont="1" applyBorder="1"/>
    <xf numFmtId="0" fontId="6" fillId="0" borderId="29" xfId="0" applyNumberFormat="1" applyFont="1" applyBorder="1"/>
    <xf numFmtId="0" fontId="6" fillId="0" borderId="0" xfId="0" applyFont="1"/>
    <xf numFmtId="0" fontId="38" fillId="0" borderId="0" xfId="69" applyFill="1" applyBorder="1" applyAlignment="1">
      <alignment horizontal="center" vertical="center"/>
    </xf>
    <xf numFmtId="0" fontId="5" fillId="3" borderId="0" xfId="12" applyNumberFormat="1" applyFont="1" applyFill="1" applyBorder="1" applyAlignment="1">
      <alignment vertical="top" wrapText="1"/>
    </xf>
    <xf numFmtId="0" fontId="29" fillId="3" borderId="0" xfId="12" applyNumberFormat="1" applyFont="1" applyFill="1" applyBorder="1" applyAlignment="1">
      <alignment vertical="top" wrapText="1"/>
    </xf>
    <xf numFmtId="0" fontId="3" fillId="3" borderId="0" xfId="12" applyFont="1" applyFill="1" applyAlignment="1">
      <alignment vertical="top" wrapText="1"/>
    </xf>
    <xf numFmtId="0" fontId="2" fillId="0" borderId="0" xfId="0" applyFont="1" applyFill="1" applyAlignment="1">
      <alignment vertical="top" wrapText="1"/>
    </xf>
    <xf numFmtId="0" fontId="72" fillId="3" borderId="0" xfId="0" applyFont="1" applyFill="1" applyProtection="1">
      <protection locked="0"/>
    </xf>
    <xf numFmtId="0" fontId="94" fillId="3" borderId="0" xfId="0" applyFont="1" applyFill="1" applyProtection="1">
      <protection locked="0"/>
    </xf>
    <xf numFmtId="0" fontId="72" fillId="0" borderId="0" xfId="0" applyFont="1"/>
    <xf numFmtId="0" fontId="72" fillId="0" borderId="0" xfId="0" applyFont="1" applyProtection="1"/>
    <xf numFmtId="0" fontId="72" fillId="0" borderId="0" xfId="0" applyFont="1" applyFill="1" applyBorder="1" applyProtection="1"/>
    <xf numFmtId="0" fontId="94" fillId="0" borderId="0" xfId="0" applyFont="1" applyFill="1" applyBorder="1" applyProtection="1"/>
    <xf numFmtId="0" fontId="95" fillId="0" borderId="0" xfId="70" applyFont="1" applyFill="1" applyBorder="1" applyAlignment="1" applyProtection="1">
      <alignment vertical="top" wrapText="1"/>
    </xf>
    <xf numFmtId="0" fontId="96" fillId="0" borderId="0" xfId="3" applyFont="1" applyFill="1" applyBorder="1" applyAlignment="1" applyProtection="1">
      <alignment vertical="top"/>
    </xf>
    <xf numFmtId="0" fontId="72" fillId="0" borderId="0" xfId="0" applyFont="1" applyFill="1" applyBorder="1" applyAlignment="1" applyProtection="1">
      <alignment vertical="top"/>
    </xf>
    <xf numFmtId="0" fontId="72" fillId="0" borderId="0" xfId="0" applyFont="1" applyBorder="1" applyAlignment="1" applyProtection="1">
      <alignment vertical="top"/>
    </xf>
    <xf numFmtId="0" fontId="72" fillId="0" borderId="0" xfId="0" applyFont="1" applyAlignment="1" applyProtection="1">
      <alignment vertical="top"/>
    </xf>
    <xf numFmtId="0" fontId="72" fillId="0" borderId="0" xfId="0" applyFont="1" applyFill="1" applyBorder="1"/>
    <xf numFmtId="0" fontId="72" fillId="0" borderId="0" xfId="0" applyFont="1" applyBorder="1" applyProtection="1"/>
    <xf numFmtId="0" fontId="95" fillId="0" borderId="0" xfId="70" applyFont="1" applyFill="1" applyBorder="1" applyAlignment="1">
      <alignment vertical="top" wrapText="1"/>
      <protection locked="0"/>
    </xf>
    <xf numFmtId="0" fontId="72" fillId="0" borderId="0" xfId="0" applyFont="1" applyFill="1" applyBorder="1" applyProtection="1">
      <protection locked="0"/>
    </xf>
    <xf numFmtId="0" fontId="95" fillId="0" borderId="0" xfId="0" applyFont="1" applyFill="1" applyBorder="1" applyAlignment="1">
      <alignment wrapText="1"/>
    </xf>
    <xf numFmtId="167" fontId="97" fillId="0" borderId="0" xfId="0" applyNumberFormat="1" applyFont="1" applyFill="1" applyBorder="1" applyProtection="1"/>
    <xf numFmtId="0" fontId="98" fillId="0" borderId="0" xfId="0" applyFont="1" applyFill="1" applyBorder="1"/>
    <xf numFmtId="167" fontId="98" fillId="0" borderId="0" xfId="0" applyNumberFormat="1" applyFont="1" applyFill="1" applyBorder="1" applyProtection="1"/>
    <xf numFmtId="0" fontId="72" fillId="0" borderId="0" xfId="0" applyFont="1" applyBorder="1"/>
    <xf numFmtId="0" fontId="72" fillId="0" borderId="0" xfId="0" applyFont="1" applyBorder="1" applyAlignment="1" applyProtection="1">
      <alignment horizontal="center"/>
    </xf>
    <xf numFmtId="0" fontId="95" fillId="0" borderId="0" xfId="72" applyFont="1" applyFill="1" applyBorder="1" applyProtection="1"/>
    <xf numFmtId="0" fontId="98" fillId="0" borderId="0" xfId="0" applyFont="1" applyFill="1" applyBorder="1" applyProtection="1"/>
    <xf numFmtId="167" fontId="72" fillId="0" borderId="0" xfId="0" applyNumberFormat="1" applyFont="1" applyProtection="1"/>
    <xf numFmtId="2" fontId="72" fillId="0" borderId="0" xfId="0" applyNumberFormat="1" applyFont="1" applyProtection="1"/>
    <xf numFmtId="0" fontId="94" fillId="0" borderId="0" xfId="0" applyFont="1" applyFill="1" applyBorder="1" applyAlignment="1" applyProtection="1">
      <alignment horizontal="left"/>
    </xf>
    <xf numFmtId="0" fontId="72" fillId="0" borderId="0" xfId="0" applyFont="1" applyFill="1" applyBorder="1" applyAlignment="1" applyProtection="1">
      <alignment horizontal="left"/>
    </xf>
    <xf numFmtId="0" fontId="94" fillId="0" borderId="0" xfId="0" applyFont="1" applyFill="1" applyBorder="1"/>
    <xf numFmtId="0" fontId="94" fillId="0" borderId="0" xfId="0" applyFont="1" applyBorder="1"/>
    <xf numFmtId="0" fontId="94" fillId="0" borderId="0" xfId="0" applyFont="1" applyFill="1" applyBorder="1" applyAlignment="1"/>
    <xf numFmtId="0" fontId="98" fillId="0" borderId="0" xfId="72" applyFont="1" applyFill="1" applyBorder="1"/>
    <xf numFmtId="2" fontId="72" fillId="0" borderId="0" xfId="0" applyNumberFormat="1" applyFont="1"/>
    <xf numFmtId="2" fontId="72" fillId="0" borderId="0" xfId="0" applyNumberFormat="1" applyFont="1" applyFill="1" applyBorder="1"/>
    <xf numFmtId="0" fontId="38" fillId="0" borderId="0" xfId="70" applyFont="1" applyFill="1" applyBorder="1" applyAlignment="1" applyProtection="1">
      <alignment horizontal="left" vertical="top" wrapText="1"/>
    </xf>
    <xf numFmtId="0" fontId="60" fillId="0" borderId="0" xfId="0" applyFont="1" applyFill="1" applyBorder="1" applyProtection="1"/>
    <xf numFmtId="0" fontId="99" fillId="0" borderId="0" xfId="70" applyFont="1" applyFill="1" applyBorder="1" applyAlignment="1" applyProtection="1">
      <alignment vertical="top" wrapText="1"/>
    </xf>
    <xf numFmtId="0" fontId="100" fillId="0" borderId="0" xfId="0" applyFont="1" applyFill="1" applyBorder="1" applyAlignment="1" applyProtection="1"/>
    <xf numFmtId="0" fontId="99" fillId="0" borderId="0" xfId="0" applyFont="1" applyFill="1" applyBorder="1" applyAlignment="1" applyProtection="1"/>
    <xf numFmtId="167" fontId="100" fillId="0" borderId="0" xfId="0" applyNumberFormat="1" applyFont="1" applyFill="1" applyBorder="1" applyProtection="1"/>
    <xf numFmtId="0" fontId="60" fillId="0" borderId="0" xfId="0" applyFont="1" applyBorder="1" applyProtection="1"/>
    <xf numFmtId="0" fontId="100" fillId="0" borderId="0" xfId="0" applyFont="1" applyFill="1" applyBorder="1" applyProtection="1"/>
    <xf numFmtId="0" fontId="100" fillId="0" borderId="0" xfId="0" applyFont="1" applyBorder="1" applyProtection="1"/>
    <xf numFmtId="0" fontId="100" fillId="0" borderId="0" xfId="0" applyFont="1" applyProtection="1"/>
    <xf numFmtId="0" fontId="100" fillId="0" borderId="0" xfId="0" applyFont="1" applyBorder="1" applyAlignment="1" applyProtection="1">
      <alignment horizontal="left"/>
    </xf>
    <xf numFmtId="0" fontId="60" fillId="0" borderId="0" xfId="0" applyFont="1" applyAlignment="1" applyProtection="1">
      <alignment horizontal="left"/>
    </xf>
    <xf numFmtId="0" fontId="60" fillId="0" borderId="0" xfId="0" applyFont="1" applyFill="1" applyBorder="1" applyProtection="1">
      <protection locked="0"/>
    </xf>
    <xf numFmtId="0" fontId="71" fillId="0" borderId="0" xfId="0" applyFont="1" applyFill="1" applyBorder="1" applyProtection="1">
      <protection locked="0"/>
    </xf>
    <xf numFmtId="0" fontId="71" fillId="0" borderId="0" xfId="0" applyFont="1" applyFill="1" applyBorder="1" applyAlignment="1" applyProtection="1">
      <protection locked="0"/>
    </xf>
    <xf numFmtId="0" fontId="38" fillId="0" borderId="0" xfId="72" applyFont="1" applyFill="1" applyBorder="1" applyProtection="1">
      <protection locked="0"/>
    </xf>
    <xf numFmtId="0" fontId="78" fillId="0" borderId="0" xfId="0" applyFont="1" applyFill="1" applyBorder="1" applyProtection="1">
      <protection locked="0"/>
    </xf>
    <xf numFmtId="0" fontId="78" fillId="0" borderId="0" xfId="72" applyFont="1" applyFill="1" applyBorder="1" applyProtection="1">
      <protection locked="0"/>
    </xf>
    <xf numFmtId="168" fontId="60" fillId="0" borderId="0" xfId="0" applyNumberFormat="1" applyFont="1" applyFill="1" applyBorder="1" applyProtection="1">
      <protection locked="0"/>
    </xf>
    <xf numFmtId="169" fontId="60" fillId="0" borderId="0" xfId="0" applyNumberFormat="1" applyFont="1" applyFill="1" applyBorder="1" applyProtection="1">
      <protection locked="0"/>
    </xf>
    <xf numFmtId="2" fontId="60" fillId="0" borderId="0" xfId="0" applyNumberFormat="1" applyFont="1" applyFill="1" applyBorder="1" applyProtection="1">
      <protection locked="0"/>
    </xf>
    <xf numFmtId="0" fontId="71" fillId="0" borderId="0" xfId="0" applyFont="1" applyFill="1" applyBorder="1" applyAlignment="1" applyProtection="1">
      <alignment horizontal="left"/>
      <protection locked="0"/>
    </xf>
    <xf numFmtId="0" fontId="60" fillId="0" borderId="0" xfId="0" applyFont="1" applyFill="1" applyBorder="1" applyAlignment="1" applyProtection="1">
      <alignment horizontal="left"/>
      <protection locked="0"/>
    </xf>
    <xf numFmtId="0" fontId="71" fillId="0" borderId="0" xfId="0" applyFont="1" applyFill="1" applyBorder="1" applyProtection="1"/>
    <xf numFmtId="0" fontId="60" fillId="0" borderId="0" xfId="0" applyFont="1" applyFill="1" applyBorder="1" applyAlignment="1" applyProtection="1">
      <alignment vertical="top"/>
      <protection locked="0"/>
    </xf>
    <xf numFmtId="49" fontId="29" fillId="0" borderId="0" xfId="0" quotePrefix="1" applyNumberFormat="1" applyFont="1" applyFill="1" applyBorder="1" applyAlignment="1"/>
    <xf numFmtId="166" fontId="89" fillId="3" borderId="0" xfId="0" quotePrefix="1" applyNumberFormat="1" applyFont="1" applyFill="1" applyBorder="1" applyAlignment="1"/>
    <xf numFmtId="0" fontId="50" fillId="3" borderId="0" xfId="3" applyFont="1" applyFill="1" applyAlignment="1">
      <alignment horizontal="left"/>
    </xf>
    <xf numFmtId="0" fontId="50" fillId="3" borderId="0" xfId="78" applyFont="1" applyFill="1" applyAlignment="1">
      <alignment horizontal="left"/>
    </xf>
    <xf numFmtId="0" fontId="8" fillId="3" borderId="0" xfId="0" applyFont="1" applyFill="1" applyAlignment="1">
      <alignment horizontal="left" vertical="top" wrapText="1"/>
    </xf>
    <xf numFmtId="0" fontId="22" fillId="3" borderId="0" xfId="0" applyFont="1" applyFill="1" applyAlignment="1">
      <alignment horizontal="left" vertical="top" wrapText="1"/>
    </xf>
    <xf numFmtId="0" fontId="8" fillId="0" borderId="0" xfId="0" applyFont="1" applyFill="1" applyAlignment="1">
      <alignment horizontal="left" vertical="top" wrapText="1"/>
    </xf>
    <xf numFmtId="0" fontId="22" fillId="0" borderId="0" xfId="0" applyFont="1" applyFill="1" applyAlignment="1">
      <alignment horizontal="left" vertical="top" wrapText="1"/>
    </xf>
    <xf numFmtId="0" fontId="3" fillId="3" borderId="0" xfId="0" applyFont="1" applyFill="1" applyAlignment="1">
      <alignment horizontal="left" vertical="top" wrapText="1"/>
    </xf>
    <xf numFmtId="0" fontId="31" fillId="36" borderId="0" xfId="12" applyFill="1" applyBorder="1" applyAlignment="1">
      <alignment horizontal="left" vertical="top" wrapText="1"/>
    </xf>
    <xf numFmtId="0" fontId="31" fillId="3" borderId="0" xfId="12" applyFill="1" applyBorder="1" applyAlignment="1">
      <alignment horizontal="left" vertical="top" wrapText="1"/>
    </xf>
    <xf numFmtId="0" fontId="44" fillId="0" borderId="0" xfId="70" applyFill="1" applyAlignment="1">
      <alignment horizontal="left" vertical="top" wrapText="1"/>
      <protection locked="0"/>
    </xf>
    <xf numFmtId="0" fontId="44" fillId="0" borderId="0" xfId="70" applyAlignment="1">
      <alignment horizontal="left" vertical="top" wrapText="1"/>
      <protection locked="0"/>
    </xf>
    <xf numFmtId="0" fontId="44" fillId="0" borderId="5" xfId="70" applyBorder="1" applyAlignment="1">
      <alignment horizontal="left" vertical="top" wrapText="1"/>
      <protection locked="0"/>
    </xf>
    <xf numFmtId="0" fontId="44" fillId="0" borderId="5" xfId="70" applyBorder="1" applyAlignment="1">
      <alignment horizontal="center" vertical="top" wrapText="1"/>
      <protection locked="0"/>
    </xf>
    <xf numFmtId="0" fontId="0" fillId="0" borderId="0" xfId="0"/>
    <xf numFmtId="0" fontId="38" fillId="4" borderId="31" xfId="69" applyFont="1" applyBorder="1" applyAlignment="1">
      <alignment horizontal="center" vertical="center"/>
    </xf>
    <xf numFmtId="0" fontId="38" fillId="4" borderId="5" xfId="69" applyFont="1" applyBorder="1" applyAlignment="1">
      <alignment horizontal="center" vertical="center"/>
    </xf>
    <xf numFmtId="0" fontId="38" fillId="4" borderId="0" xfId="69" applyBorder="1" applyAlignment="1">
      <alignment horizontal="left" vertical="center"/>
    </xf>
    <xf numFmtId="0" fontId="38" fillId="4" borderId="5" xfId="69" applyBorder="1" applyAlignment="1">
      <alignment horizontal="left" vertical="center"/>
    </xf>
    <xf numFmtId="0" fontId="38" fillId="4" borderId="7" xfId="69" applyBorder="1" applyAlignment="1">
      <alignment horizontal="left" vertical="center"/>
    </xf>
    <xf numFmtId="0" fontId="38" fillId="4" borderId="9" xfId="69" applyFont="1" applyBorder="1" applyAlignment="1">
      <alignment horizontal="center" vertical="center"/>
    </xf>
    <xf numFmtId="0" fontId="38" fillId="4" borderId="8" xfId="69" applyFont="1" applyBorder="1" applyAlignment="1">
      <alignment horizontal="center" vertical="center"/>
    </xf>
    <xf numFmtId="0" fontId="38" fillId="4" borderId="30" xfId="69" applyFont="1" applyBorder="1" applyAlignment="1">
      <alignment horizontal="center" vertical="center"/>
    </xf>
    <xf numFmtId="0" fontId="38" fillId="4" borderId="6" xfId="69" applyBorder="1" applyAlignment="1">
      <alignment horizontal="left" vertical="center"/>
    </xf>
    <xf numFmtId="0" fontId="38" fillId="4" borderId="9" xfId="69" applyBorder="1" applyAlignment="1">
      <alignment horizontal="center" vertical="center"/>
    </xf>
    <xf numFmtId="0" fontId="38" fillId="4" borderId="10" xfId="69" applyBorder="1" applyAlignment="1">
      <alignment horizontal="center" vertical="center"/>
    </xf>
    <xf numFmtId="0" fontId="38" fillId="4" borderId="8" xfId="69" applyBorder="1" applyAlignment="1">
      <alignment horizontal="center" vertical="center"/>
    </xf>
    <xf numFmtId="0" fontId="44" fillId="0" borderId="0" xfId="70" applyAlignment="1">
      <alignment vertical="top" wrapText="1"/>
      <protection locked="0"/>
    </xf>
    <xf numFmtId="0" fontId="38" fillId="4" borderId="19" xfId="69" applyBorder="1" applyAlignment="1">
      <alignment horizontal="left" vertical="center"/>
    </xf>
    <xf numFmtId="0" fontId="38" fillId="4" borderId="4" xfId="69" applyBorder="1" applyAlignment="1">
      <alignment horizontal="center" vertical="center"/>
    </xf>
    <xf numFmtId="0" fontId="38" fillId="4" borderId="11" xfId="69" applyBorder="1" applyAlignment="1">
      <alignment horizontal="center" vertical="center"/>
    </xf>
    <xf numFmtId="0" fontId="44" fillId="0" borderId="7" xfId="70" applyBorder="1" applyAlignment="1">
      <alignment horizontal="left" vertical="top"/>
      <protection locked="0"/>
    </xf>
    <xf numFmtId="0" fontId="0" fillId="0" borderId="5" xfId="0" applyBorder="1" applyAlignment="1">
      <alignment horizontal="left" vertical="top" wrapText="1"/>
    </xf>
    <xf numFmtId="0" fontId="38" fillId="4" borderId="6" xfId="69" applyFont="1" applyBorder="1" applyAlignment="1">
      <alignment horizontal="left" vertical="center"/>
    </xf>
    <xf numFmtId="0" fontId="38" fillId="4" borderId="7" xfId="69" applyFont="1" applyBorder="1" applyAlignment="1">
      <alignment horizontal="left" vertical="center"/>
    </xf>
    <xf numFmtId="0" fontId="38" fillId="4" borderId="10" xfId="69" applyFont="1" applyBorder="1" applyAlignment="1">
      <alignment horizontal="center" vertical="center"/>
    </xf>
    <xf numFmtId="0" fontId="44" fillId="0" borderId="7" xfId="70" applyBorder="1" applyAlignment="1">
      <alignment horizontal="left" vertical="top" wrapText="1"/>
      <protection locked="0"/>
    </xf>
    <xf numFmtId="0" fontId="0" fillId="0" borderId="7" xfId="0" applyBorder="1" applyAlignment="1">
      <alignment horizontal="left" vertical="top" wrapText="1"/>
    </xf>
    <xf numFmtId="0" fontId="44" fillId="0" borderId="0" xfId="70" applyAlignment="1">
      <alignment horizontal="left" vertical="top"/>
      <protection locked="0"/>
    </xf>
    <xf numFmtId="0" fontId="38" fillId="4" borderId="6" xfId="69" applyFont="1" applyBorder="1" applyAlignment="1">
      <alignment horizontal="center" vertical="center" wrapText="1"/>
    </xf>
    <xf numFmtId="0" fontId="38" fillId="4" borderId="7" xfId="69" applyFont="1" applyBorder="1" applyAlignment="1">
      <alignment horizontal="center" vertical="center"/>
    </xf>
    <xf numFmtId="0" fontId="58" fillId="0" borderId="0" xfId="81" applyAlignment="1">
      <alignment horizontal="left" vertical="center" wrapText="1"/>
    </xf>
    <xf numFmtId="0" fontId="44" fillId="0" borderId="0" xfId="70" applyFill="1" applyAlignment="1">
      <alignment vertical="top"/>
      <protection locked="0"/>
    </xf>
    <xf numFmtId="0" fontId="44" fillId="0" borderId="0" xfId="70" applyAlignment="1">
      <alignment vertical="top"/>
      <protection locked="0"/>
    </xf>
    <xf numFmtId="0" fontId="38" fillId="4" borderId="25" xfId="69" applyBorder="1" applyAlignment="1">
      <alignment horizontal="center" vertical="center"/>
    </xf>
    <xf numFmtId="0" fontId="38" fillId="4" borderId="33" xfId="69" applyBorder="1" applyAlignment="1">
      <alignment horizontal="center" vertical="center"/>
    </xf>
    <xf numFmtId="0" fontId="38" fillId="4" borderId="4" xfId="69" applyAlignment="1">
      <alignment horizontal="center" vertical="center"/>
    </xf>
    <xf numFmtId="0" fontId="38" fillId="4" borderId="19" xfId="69" applyBorder="1" applyAlignment="1">
      <alignment horizontal="left" vertical="center" wrapText="1"/>
    </xf>
    <xf numFmtId="0" fontId="38" fillId="4" borderId="5" xfId="69" applyBorder="1" applyAlignment="1">
      <alignment horizontal="left" vertical="center" wrapText="1"/>
    </xf>
    <xf numFmtId="0" fontId="19" fillId="0" borderId="0" xfId="81" applyFont="1" applyAlignment="1">
      <alignment horizontal="left" vertical="center" wrapText="1"/>
    </xf>
    <xf numFmtId="0" fontId="19" fillId="0" borderId="0" xfId="81" applyFont="1" applyAlignment="1">
      <alignment horizontal="left" vertical="top" wrapText="1"/>
    </xf>
    <xf numFmtId="0" fontId="58" fillId="0" borderId="0" xfId="81" applyAlignment="1">
      <alignment horizontal="left" vertical="top" wrapText="1"/>
    </xf>
    <xf numFmtId="0" fontId="38" fillId="4" borderId="4" xfId="69" applyFont="1" applyBorder="1" applyAlignment="1" applyProtection="1">
      <alignment horizontal="center" vertical="center"/>
      <protection locked="0"/>
    </xf>
    <xf numFmtId="0" fontId="38" fillId="4" borderId="25" xfId="69" applyFont="1" applyBorder="1" applyAlignment="1" applyProtection="1">
      <alignment horizontal="center" vertical="center"/>
      <protection locked="0"/>
    </xf>
    <xf numFmtId="0" fontId="38" fillId="4" borderId="4" xfId="69" applyFont="1" applyAlignment="1" applyProtection="1">
      <alignment horizontal="center" vertical="center"/>
      <protection locked="0"/>
    </xf>
    <xf numFmtId="0" fontId="44" fillId="0" borderId="5" xfId="70" applyBorder="1" applyAlignment="1">
      <alignment vertical="top" wrapText="1"/>
      <protection locked="0"/>
    </xf>
    <xf numFmtId="0" fontId="0" fillId="0" borderId="5" xfId="0" applyBorder="1" applyAlignment="1">
      <alignment vertical="top" wrapText="1"/>
    </xf>
    <xf numFmtId="0" fontId="19" fillId="0" borderId="0" xfId="0" applyFont="1" applyFill="1" applyBorder="1" applyAlignment="1">
      <alignment wrapText="1"/>
    </xf>
    <xf numFmtId="0" fontId="0" fillId="0" borderId="0" xfId="0" applyAlignment="1"/>
    <xf numFmtId="0" fontId="44" fillId="0" borderId="0" xfId="70" applyBorder="1" applyAlignment="1">
      <alignment horizontal="left" vertical="top" wrapText="1"/>
      <protection locked="0"/>
    </xf>
    <xf numFmtId="0" fontId="38" fillId="4" borderId="0" xfId="69" applyBorder="1" applyAlignment="1" applyProtection="1">
      <alignment horizontal="center" vertical="center"/>
      <protection locked="0"/>
    </xf>
    <xf numFmtId="0" fontId="38" fillId="4" borderId="4" xfId="69" applyBorder="1" applyAlignment="1" applyProtection="1">
      <alignment horizontal="center" vertical="center"/>
      <protection locked="0"/>
    </xf>
    <xf numFmtId="0" fontId="38" fillId="4" borderId="12" xfId="69" applyBorder="1" applyAlignment="1" applyProtection="1">
      <alignment horizontal="center" vertical="center"/>
      <protection locked="0"/>
    </xf>
    <xf numFmtId="0" fontId="49" fillId="0" borderId="0" xfId="3" applyFill="1" applyBorder="1" applyAlignment="1">
      <alignment horizontal="center" vertical="center"/>
    </xf>
    <xf numFmtId="0" fontId="49" fillId="0" borderId="0" xfId="3" applyAlignment="1"/>
    <xf numFmtId="0" fontId="21" fillId="0" borderId="0" xfId="81" applyFont="1" applyAlignment="1">
      <alignment horizontal="left" vertical="center" wrapText="1"/>
    </xf>
    <xf numFmtId="0" fontId="49" fillId="0" borderId="0" xfId="3"/>
    <xf numFmtId="0" fontId="0" fillId="0" borderId="0" xfId="0" applyAlignment="1">
      <alignment horizontal="left" vertical="top" wrapText="1"/>
    </xf>
    <xf numFmtId="0" fontId="19" fillId="0" borderId="6" xfId="81" applyFont="1" applyBorder="1" applyAlignment="1">
      <alignment horizontal="left" vertical="top" wrapText="1"/>
    </xf>
    <xf numFmtId="0" fontId="0" fillId="0" borderId="6" xfId="0" applyBorder="1" applyAlignment="1">
      <alignment horizontal="left" vertical="top" wrapText="1"/>
    </xf>
    <xf numFmtId="0" fontId="38" fillId="4" borderId="9" xfId="69" applyFont="1" applyBorder="1" applyAlignment="1">
      <alignment horizontal="center" vertical="center" wrapText="1"/>
    </xf>
    <xf numFmtId="0" fontId="38" fillId="4" borderId="10" xfId="69" applyFont="1" applyBorder="1" applyAlignment="1">
      <alignment horizontal="center" vertical="center" wrapText="1"/>
    </xf>
    <xf numFmtId="0" fontId="38" fillId="4" borderId="8" xfId="69" applyFont="1" applyBorder="1" applyAlignment="1">
      <alignment horizontal="center" vertical="center" wrapText="1"/>
    </xf>
    <xf numFmtId="0" fontId="45" fillId="3" borderId="0" xfId="0" applyFont="1" applyFill="1" applyBorder="1" applyAlignment="1" applyProtection="1">
      <alignment horizontal="center"/>
      <protection locked="0"/>
    </xf>
    <xf numFmtId="0" fontId="45" fillId="3" borderId="5" xfId="0" applyFont="1" applyFill="1" applyBorder="1" applyAlignment="1" applyProtection="1">
      <alignment horizontal="center"/>
      <protection locked="0"/>
    </xf>
    <xf numFmtId="0" fontId="44" fillId="3" borderId="0" xfId="70" applyFill="1" applyBorder="1" applyAlignment="1" applyProtection="1">
      <alignment horizontal="left" vertical="top" wrapText="1"/>
      <protection locked="0"/>
    </xf>
    <xf numFmtId="0" fontId="45" fillId="3" borderId="0" xfId="0" applyFont="1" applyFill="1" applyBorder="1" applyAlignment="1" applyProtection="1">
      <alignment horizontal="left" wrapText="1"/>
      <protection locked="0"/>
    </xf>
    <xf numFmtId="0" fontId="45" fillId="3" borderId="7" xfId="0" applyFont="1" applyFill="1" applyBorder="1" applyAlignment="1" applyProtection="1">
      <alignment horizontal="left" wrapText="1"/>
      <protection locked="0"/>
    </xf>
    <xf numFmtId="0" fontId="45" fillId="3" borderId="0" xfId="0" applyFont="1" applyFill="1" applyBorder="1" applyAlignment="1" applyProtection="1">
      <alignment horizontal="left"/>
      <protection locked="0"/>
    </xf>
    <xf numFmtId="0" fontId="45" fillId="3" borderId="5" xfId="0" applyFont="1" applyFill="1" applyBorder="1" applyAlignment="1" applyProtection="1">
      <alignment horizontal="left"/>
      <protection locked="0"/>
    </xf>
    <xf numFmtId="0" fontId="45" fillId="3" borderId="5" xfId="0" applyFont="1" applyFill="1" applyBorder="1" applyAlignment="1" applyProtection="1">
      <alignment horizontal="left" wrapText="1"/>
      <protection locked="0"/>
    </xf>
    <xf numFmtId="0" fontId="45" fillId="3" borderId="0" xfId="0" applyFont="1" applyFill="1" applyBorder="1" applyAlignment="1" applyProtection="1">
      <alignment horizontal="center" wrapText="1"/>
      <protection locked="0"/>
    </xf>
    <xf numFmtId="0" fontId="45" fillId="3" borderId="5" xfId="0" applyFont="1" applyFill="1" applyBorder="1" applyAlignment="1" applyProtection="1">
      <alignment horizontal="center" wrapText="1"/>
      <protection locked="0"/>
    </xf>
    <xf numFmtId="0" fontId="44" fillId="0" borderId="0" xfId="70" applyAlignment="1" applyProtection="1">
      <alignment vertical="top"/>
      <protection locked="0"/>
    </xf>
    <xf numFmtId="0" fontId="44" fillId="3" borderId="0" xfId="70" applyFill="1" applyBorder="1" applyAlignment="1" applyProtection="1">
      <alignment horizontal="left" vertical="center" wrapText="1"/>
      <protection locked="0"/>
    </xf>
    <xf numFmtId="0" fontId="44" fillId="3" borderId="19" xfId="70" applyFill="1" applyBorder="1" applyAlignment="1" applyProtection="1">
      <alignment horizontal="left" vertical="center" wrapText="1"/>
      <protection locked="0"/>
    </xf>
    <xf numFmtId="0" fontId="44" fillId="0" borderId="7" xfId="70" applyBorder="1" applyAlignment="1" applyProtection="1">
      <alignment horizontal="left" vertical="top" wrapText="1"/>
      <protection locked="0"/>
    </xf>
    <xf numFmtId="0" fontId="60" fillId="0" borderId="0" xfId="0" applyFont="1" applyFill="1" applyBorder="1" applyProtection="1">
      <protection locked="0"/>
    </xf>
    <xf numFmtId="0" fontId="38" fillId="4" borderId="6" xfId="69" applyBorder="1" applyAlignment="1" applyProtection="1">
      <alignment horizontal="left" vertical="center"/>
      <protection locked="0"/>
    </xf>
    <xf numFmtId="0" fontId="38" fillId="4" borderId="7" xfId="69" applyBorder="1" applyAlignment="1" applyProtection="1">
      <alignment horizontal="left" vertical="center"/>
      <protection locked="0"/>
    </xf>
    <xf numFmtId="0" fontId="38" fillId="4" borderId="9" xfId="69" applyBorder="1" applyAlignment="1" applyProtection="1">
      <alignment horizontal="center" vertical="center"/>
      <protection locked="0"/>
    </xf>
    <xf numFmtId="0" fontId="38" fillId="4" borderId="10" xfId="69" applyBorder="1" applyAlignment="1" applyProtection="1">
      <alignment horizontal="center" vertical="center"/>
      <protection locked="0"/>
    </xf>
    <xf numFmtId="0" fontId="38" fillId="4" borderId="6" xfId="69" applyBorder="1" applyAlignment="1" applyProtection="1">
      <alignment horizontal="center" vertical="center" wrapText="1"/>
      <protection locked="0"/>
    </xf>
    <xf numFmtId="0" fontId="38" fillId="4" borderId="0" xfId="69" applyBorder="1" applyAlignment="1" applyProtection="1">
      <alignment horizontal="center" vertical="center" wrapText="1"/>
      <protection locked="0"/>
    </xf>
    <xf numFmtId="0" fontId="45" fillId="3" borderId="24" xfId="0" applyFont="1" applyFill="1" applyBorder="1" applyAlignment="1" applyProtection="1">
      <alignment horizontal="left"/>
      <protection locked="0"/>
    </xf>
    <xf numFmtId="0" fontId="5" fillId="0" borderId="7" xfId="0" applyFont="1" applyFill="1" applyBorder="1" applyAlignment="1">
      <alignment horizontal="left" vertical="top" wrapText="1"/>
    </xf>
    <xf numFmtId="0" fontId="31" fillId="0" borderId="7" xfId="0" applyFont="1" applyFill="1" applyBorder="1" applyAlignment="1">
      <alignment horizontal="left" vertical="top" wrapText="1"/>
    </xf>
    <xf numFmtId="0" fontId="4" fillId="3" borderId="7" xfId="12" applyFont="1" applyFill="1" applyBorder="1" applyAlignment="1">
      <alignment horizontal="left" vertical="top" wrapText="1"/>
    </xf>
    <xf numFmtId="0" fontId="31" fillId="3" borderId="7" xfId="12" applyFill="1" applyBorder="1" applyAlignment="1">
      <alignment horizontal="left" vertical="top" wrapText="1"/>
    </xf>
    <xf numFmtId="0" fontId="22" fillId="0" borderId="7" xfId="12" applyFont="1" applyBorder="1" applyAlignment="1">
      <alignment horizontal="left" vertical="top" wrapText="1"/>
    </xf>
    <xf numFmtId="0" fontId="22" fillId="3" borderId="0" xfId="81" applyFont="1" applyFill="1" applyBorder="1" applyAlignment="1">
      <alignment horizontal="left" vertical="top" wrapText="1"/>
    </xf>
  </cellXfs>
  <cellStyles count="130">
    <cellStyle name="20% - Accent1" xfId="99" builtinId="30" customBuiltin="1"/>
    <cellStyle name="20% - Accent2" xfId="103" builtinId="34" customBuiltin="1"/>
    <cellStyle name="20% - Accent3" xfId="107" builtinId="38" customBuiltin="1"/>
    <cellStyle name="20% - Accent4" xfId="111" builtinId="42" customBuiltin="1"/>
    <cellStyle name="20% - Accent5" xfId="115" builtinId="46" customBuiltin="1"/>
    <cellStyle name="20% - Accent6" xfId="119" builtinId="50" customBuiltin="1"/>
    <cellStyle name="40% - Accent1" xfId="100" builtinId="31" customBuiltin="1"/>
    <cellStyle name="40% - Accent2" xfId="104" builtinId="35" customBuiltin="1"/>
    <cellStyle name="40% - Accent3" xfId="108" builtinId="39" customBuiltin="1"/>
    <cellStyle name="40% - Accent4" xfId="112" builtinId="43" customBuiltin="1"/>
    <cellStyle name="40% - Accent5" xfId="116" builtinId="47" customBuiltin="1"/>
    <cellStyle name="40% - Accent6" xfId="120" builtinId="51" customBuiltin="1"/>
    <cellStyle name="60% - Accent1" xfId="101" builtinId="32" customBuiltin="1"/>
    <cellStyle name="60% - Accent2" xfId="105" builtinId="36" customBuiltin="1"/>
    <cellStyle name="60% - Accent3" xfId="109" builtinId="40" customBuiltin="1"/>
    <cellStyle name="60% - Accent4" xfId="113" builtinId="44" customBuiltin="1"/>
    <cellStyle name="60% - Accent5" xfId="117" builtinId="48" customBuiltin="1"/>
    <cellStyle name="60% - Accent6" xfId="121" builtinId="52" customBuiltin="1"/>
    <cellStyle name="Accent1" xfId="98" builtinId="29" customBuiltin="1"/>
    <cellStyle name="Accent2" xfId="102" builtinId="33" customBuiltin="1"/>
    <cellStyle name="Accent3" xfId="106" builtinId="37" customBuiltin="1"/>
    <cellStyle name="Accent4" xfId="110" builtinId="41" customBuiltin="1"/>
    <cellStyle name="Accent5" xfId="114" builtinId="45" customBuiltin="1"/>
    <cellStyle name="Accent6" xfId="118" builtinId="49" customBuiltin="1"/>
    <cellStyle name="Bad" xfId="87" builtinId="27" customBuiltin="1"/>
    <cellStyle name="Calculation" xfId="91" builtinId="22" customBuiltin="1"/>
    <cellStyle name="Caption" xfId="70"/>
    <cellStyle name="Caption 2" xfId="79"/>
    <cellStyle name="Caption 3" xfId="74"/>
    <cellStyle name="Check Cell" xfId="93" builtinId="23" customBuiltin="1"/>
    <cellStyle name="Comma 2" xfId="6"/>
    <cellStyle name="Comma 3" xfId="53"/>
    <cellStyle name="Comma 3 2" xfId="66"/>
    <cellStyle name="Comma 4" xfId="56"/>
    <cellStyle name="Comma 5" xfId="59"/>
    <cellStyle name="Comma 6" xfId="58"/>
    <cellStyle name="Comma 7" xfId="60"/>
    <cellStyle name="Comma 8" xfId="61"/>
    <cellStyle name="Comma 9" xfId="55"/>
    <cellStyle name="Currency 2" xfId="7"/>
    <cellStyle name="Currency 2 2" xfId="8"/>
    <cellStyle name="Currency 2 3" xfId="9"/>
    <cellStyle name="Currency 2 4" xfId="10"/>
    <cellStyle name="Currency 2 5" xfId="47"/>
    <cellStyle name="Explanatory Text" xfId="96" builtinId="53" customBuiltin="1"/>
    <cellStyle name="Followed Hyperlink" xfId="82" builtinId="9" customBuiltin="1"/>
    <cellStyle name="Followed Hyperlink 2" xfId="127"/>
    <cellStyle name="Good" xfId="86" builtinId="26" customBuiltin="1"/>
    <cellStyle name="Heading 1" xfId="1" builtinId="16" customBuiltin="1"/>
    <cellStyle name="Heading 1 2" xfId="75"/>
    <cellStyle name="Heading 1 3" xfId="124"/>
    <cellStyle name="Heading 1 4" xfId="122"/>
    <cellStyle name="Heading 2" xfId="71" builtinId="17" customBuiltin="1"/>
    <cellStyle name="Heading 2 2" xfId="76"/>
    <cellStyle name="Heading 2 3" xfId="125"/>
    <cellStyle name="Heading 2 4" xfId="123"/>
    <cellStyle name="Heading 3" xfId="84" builtinId="18" customBuiltin="1"/>
    <cellStyle name="Heading 4" xfId="85" builtinId="19" customBuiltin="1"/>
    <cellStyle name="Hyperlink" xfId="3" builtinId="8" customBuiltin="1"/>
    <cellStyle name="Hyperlink 2" xfId="46"/>
    <cellStyle name="Hyperlink 3" xfId="57"/>
    <cellStyle name="Hyperlink 4" xfId="77"/>
    <cellStyle name="Hyperlink 5" xfId="78"/>
    <cellStyle name="Hyperlink 6" xfId="73"/>
    <cellStyle name="Hyperlink 7" xfId="80"/>
    <cellStyle name="Hyperlink 8" xfId="128"/>
    <cellStyle name="Input" xfId="89" builtinId="20" customBuiltin="1"/>
    <cellStyle name="Input 2" xfId="11"/>
    <cellStyle name="Linked Cell" xfId="92" builtinId="24" customBuiltin="1"/>
    <cellStyle name="Neutral" xfId="88" builtinId="28" customBuiltin="1"/>
    <cellStyle name="Normal" xfId="0" builtinId="0" customBuiltin="1"/>
    <cellStyle name="Normal 10" xfId="12"/>
    <cellStyle name="Normal 11" xfId="13"/>
    <cellStyle name="Normal 12" xfId="5"/>
    <cellStyle name="Normal 13" xfId="62"/>
    <cellStyle name="Normal 14" xfId="65"/>
    <cellStyle name="Normal 2" xfId="4"/>
    <cellStyle name="Normal 2 2" xfId="15"/>
    <cellStyle name="Normal 2 2 2" xfId="67"/>
    <cellStyle name="Normal 2 2 3" xfId="126"/>
    <cellStyle name="Normal 2 3" xfId="16"/>
    <cellStyle name="Normal 2 4" xfId="17"/>
    <cellStyle name="Normal 2 5" xfId="63"/>
    <cellStyle name="Normal 2 6" xfId="14"/>
    <cellStyle name="Normal 3" xfId="2"/>
    <cellStyle name="Normal 3 2" xfId="19"/>
    <cellStyle name="Normal 3 2 2" xfId="20"/>
    <cellStyle name="Normal 3 2 3" xfId="64"/>
    <cellStyle name="Normal 3 3" xfId="21"/>
    <cellStyle name="Normal 3 4" xfId="68"/>
    <cellStyle name="Normal 3 5" xfId="18"/>
    <cellStyle name="Normal 4" xfId="22"/>
    <cellStyle name="Normal 4 2" xfId="23"/>
    <cellStyle name="Normal 4 2 2" xfId="24"/>
    <cellStyle name="Normal 4 2 3" xfId="48"/>
    <cellStyle name="Normal 4 3" xfId="25"/>
    <cellStyle name="Normal 5" xfId="26"/>
    <cellStyle name="Normal 5 2" xfId="27"/>
    <cellStyle name="Normal 5 2 2" xfId="28"/>
    <cellStyle name="Normal 5 2 3" xfId="49"/>
    <cellStyle name="Normal 5 3" xfId="29"/>
    <cellStyle name="Normal 6" xfId="30"/>
    <cellStyle name="Normal 6 2" xfId="31"/>
    <cellStyle name="Normal 6 2 2" xfId="32"/>
    <cellStyle name="Normal 6 3" xfId="33"/>
    <cellStyle name="Normal 6 4" xfId="34"/>
    <cellStyle name="Normal 6 5" xfId="35"/>
    <cellStyle name="Normal 6 6" xfId="50"/>
    <cellStyle name="Normal 7" xfId="36"/>
    <cellStyle name="Normal 7 2" xfId="37"/>
    <cellStyle name="Normal 7 3" xfId="38"/>
    <cellStyle name="Normal 7 4" xfId="39"/>
    <cellStyle name="Normal 7 5" xfId="51"/>
    <cellStyle name="Normal 8" xfId="40"/>
    <cellStyle name="Normal 8 2" xfId="41"/>
    <cellStyle name="Normal 8 3" xfId="42"/>
    <cellStyle name="Normal 8 4" xfId="52"/>
    <cellStyle name="Normal 9" xfId="43"/>
    <cellStyle name="Note" xfId="95" builtinId="10" customBuiltin="1"/>
    <cellStyle name="NoteStyle" xfId="81"/>
    <cellStyle name="Output" xfId="90" builtinId="21" customBuiltin="1"/>
    <cellStyle name="Percent" xfId="129" builtinId="5"/>
    <cellStyle name="Percent 2" xfId="54"/>
    <cellStyle name="Style 1" xfId="44"/>
    <cellStyle name="Style 2" xfId="45"/>
    <cellStyle name="TableHeading" xfId="69"/>
    <cellStyle name="TableSubHeading" xfId="72"/>
    <cellStyle name="Title" xfId="83" builtinId="15" customBuiltin="1"/>
    <cellStyle name="Total" xfId="97" builtinId="25" customBuiltin="1"/>
    <cellStyle name="Warning Text" xfId="94" builtinId="11" customBuiltin="1"/>
  </cellStyles>
  <dxfs count="0"/>
  <tableStyles count="0" defaultTableStyle="TableStyleMedium2" defaultPivotStyle="PivotStyleLight16"/>
  <colors>
    <mruColors>
      <color rgb="FFB2B2B2"/>
      <color rgb="FF2B8CBE"/>
      <color rgb="FFA6A6A6"/>
      <color rgb="FF92CDDC"/>
      <color rgb="FFABDDA4"/>
      <color rgb="FFDDDDDD"/>
      <color rgb="FF5787C1"/>
      <color rgb="FFEAEAEA"/>
      <color rgb="FF37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665993265993262E-2"/>
          <c:y val="7.9228240409342787E-2"/>
          <c:w val="0.87142508417508413"/>
          <c:h val="0.7085511833135989"/>
        </c:manualLayout>
      </c:layout>
      <c:barChart>
        <c:barDir val="col"/>
        <c:grouping val="clustered"/>
        <c:varyColors val="0"/>
        <c:ser>
          <c:idx val="0"/>
          <c:order val="0"/>
          <c:tx>
            <c:strRef>
              <c:f>GraphsNZ!$N$7</c:f>
              <c:strCache>
                <c:ptCount val="1"/>
                <c:pt idx="0">
                  <c:v>Fetal</c:v>
                </c:pt>
              </c:strCache>
            </c:strRef>
          </c:tx>
          <c:spPr>
            <a:solidFill>
              <a:srgbClr val="B2B2B2"/>
            </a:solidFill>
            <a:ln>
              <a:noFill/>
            </a:ln>
            <a:effectLst/>
          </c:spPr>
          <c:invertIfNegative val="0"/>
          <c:cat>
            <c:numRef>
              <c:f>GraphsNZ!$M$9:$M$26</c:f>
              <c:numCache>
                <c:formatCode>General</c:formatCode>
                <c:ptCount val="1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numCache>
            </c:numRef>
          </c:cat>
          <c:val>
            <c:numRef>
              <c:f>GraphsNZ!$N$9:$N$26</c:f>
              <c:numCache>
                <c:formatCode>0</c:formatCode>
                <c:ptCount val="18"/>
                <c:pt idx="0">
                  <c:v>416</c:v>
                </c:pt>
                <c:pt idx="1">
                  <c:v>420</c:v>
                </c:pt>
                <c:pt idx="2">
                  <c:v>345</c:v>
                </c:pt>
                <c:pt idx="3">
                  <c:v>428</c:v>
                </c:pt>
                <c:pt idx="4">
                  <c:v>369</c:v>
                </c:pt>
                <c:pt idx="5">
                  <c:v>387</c:v>
                </c:pt>
                <c:pt idx="6">
                  <c:v>390</c:v>
                </c:pt>
                <c:pt idx="7">
                  <c:v>393</c:v>
                </c:pt>
                <c:pt idx="8">
                  <c:v>508</c:v>
                </c:pt>
                <c:pt idx="9">
                  <c:v>403</c:v>
                </c:pt>
                <c:pt idx="10">
                  <c:v>409</c:v>
                </c:pt>
                <c:pt idx="11">
                  <c:v>471</c:v>
                </c:pt>
                <c:pt idx="12">
                  <c:v>555</c:v>
                </c:pt>
                <c:pt idx="13">
                  <c:v>482</c:v>
                </c:pt>
                <c:pt idx="14">
                  <c:v>471</c:v>
                </c:pt>
                <c:pt idx="15">
                  <c:v>450</c:v>
                </c:pt>
                <c:pt idx="16">
                  <c:v>448</c:v>
                </c:pt>
                <c:pt idx="17">
                  <c:v>392</c:v>
                </c:pt>
              </c:numCache>
            </c:numRef>
          </c:val>
        </c:ser>
        <c:ser>
          <c:idx val="1"/>
          <c:order val="1"/>
          <c:tx>
            <c:strRef>
              <c:f>GraphsNZ!$Q$7</c:f>
              <c:strCache>
                <c:ptCount val="1"/>
                <c:pt idx="0">
                  <c:v>Infant</c:v>
                </c:pt>
              </c:strCache>
            </c:strRef>
          </c:tx>
          <c:spPr>
            <a:solidFill>
              <a:srgbClr val="2B8CBE"/>
            </a:solidFill>
            <a:ln>
              <a:noFill/>
            </a:ln>
            <a:effectLst/>
          </c:spPr>
          <c:invertIfNegative val="0"/>
          <c:cat>
            <c:numRef>
              <c:f>GraphsNZ!$M$9:$M$26</c:f>
              <c:numCache>
                <c:formatCode>General</c:formatCode>
                <c:ptCount val="1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numCache>
            </c:numRef>
          </c:cat>
          <c:val>
            <c:numRef>
              <c:f>GraphsNZ!$Q$9:$Q$26</c:f>
              <c:numCache>
                <c:formatCode>General</c:formatCode>
                <c:ptCount val="18"/>
                <c:pt idx="0">
                  <c:v>417</c:v>
                </c:pt>
                <c:pt idx="1">
                  <c:v>392</c:v>
                </c:pt>
                <c:pt idx="2">
                  <c:v>309</c:v>
                </c:pt>
                <c:pt idx="3">
                  <c:v>334</c:v>
                </c:pt>
                <c:pt idx="4">
                  <c:v>359</c:v>
                </c:pt>
                <c:pt idx="5">
                  <c:v>315</c:v>
                </c:pt>
                <c:pt idx="6">
                  <c:v>337</c:v>
                </c:pt>
                <c:pt idx="7">
                  <c:v>304</c:v>
                </c:pt>
                <c:pt idx="8">
                  <c:v>347</c:v>
                </c:pt>
                <c:pt idx="9">
                  <c:v>294</c:v>
                </c:pt>
                <c:pt idx="10">
                  <c:v>308</c:v>
                </c:pt>
                <c:pt idx="11">
                  <c:v>312</c:v>
                </c:pt>
                <c:pt idx="12">
                  <c:v>324</c:v>
                </c:pt>
                <c:pt idx="13">
                  <c:v>332</c:v>
                </c:pt>
                <c:pt idx="14">
                  <c:v>359</c:v>
                </c:pt>
                <c:pt idx="15">
                  <c:v>323</c:v>
                </c:pt>
                <c:pt idx="16">
                  <c:v>294</c:v>
                </c:pt>
                <c:pt idx="17">
                  <c:v>296</c:v>
                </c:pt>
              </c:numCache>
            </c:numRef>
          </c:val>
        </c:ser>
        <c:dLbls>
          <c:showLegendKey val="0"/>
          <c:showVal val="0"/>
          <c:showCatName val="0"/>
          <c:showSerName val="0"/>
          <c:showPercent val="0"/>
          <c:showBubbleSize val="0"/>
        </c:dLbls>
        <c:gapWidth val="100"/>
        <c:overlap val="-10"/>
        <c:axId val="569789696"/>
        <c:axId val="569793616"/>
      </c:barChart>
      <c:lineChart>
        <c:grouping val="standard"/>
        <c:varyColors val="0"/>
        <c:ser>
          <c:idx val="2"/>
          <c:order val="2"/>
          <c:spPr>
            <a:ln w="22225" cap="rnd">
              <a:solidFill>
                <a:srgbClr val="B2B2B2"/>
              </a:solidFill>
              <a:round/>
            </a:ln>
            <a:effectLst/>
          </c:spPr>
          <c:marker>
            <c:symbol val="circle"/>
            <c:size val="5"/>
            <c:spPr>
              <a:solidFill>
                <a:srgbClr val="B2B2B2"/>
              </a:solidFill>
              <a:ln w="9525">
                <a:noFill/>
              </a:ln>
              <a:effectLst/>
            </c:spPr>
          </c:marker>
          <c:cat>
            <c:numRef>
              <c:f>GraphsNZ!$M$9:$M$26</c:f>
              <c:numCache>
                <c:formatCode>General</c:formatCode>
                <c:ptCount val="1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numCache>
            </c:numRef>
          </c:cat>
          <c:val>
            <c:numRef>
              <c:f>GraphsNZ!$O$9:$O$26</c:f>
              <c:numCache>
                <c:formatCode>0.0</c:formatCode>
                <c:ptCount val="18"/>
                <c:pt idx="0">
                  <c:v>7.1910112359550569</c:v>
                </c:pt>
                <c:pt idx="1">
                  <c:v>7.2222031158647724</c:v>
                </c:pt>
                <c:pt idx="2">
                  <c:v>5.9325239880317771</c:v>
                </c:pt>
                <c:pt idx="3">
                  <c:v>7.3985721447216024</c:v>
                </c:pt>
                <c:pt idx="4">
                  <c:v>6.4327179540818999</c:v>
                </c:pt>
                <c:pt idx="5">
                  <c:v>6.8361272544205196</c:v>
                </c:pt>
                <c:pt idx="6">
                  <c:v>7.103178216920135</c:v>
                </c:pt>
                <c:pt idx="7">
                  <c:v>6.8984886517228672</c:v>
                </c:pt>
                <c:pt idx="8">
                  <c:v>8.5765899613378114</c:v>
                </c:pt>
                <c:pt idx="9">
                  <c:v>6.8154912903771354</c:v>
                </c:pt>
                <c:pt idx="10">
                  <c:v>6.7399436415470557</c:v>
                </c:pt>
                <c:pt idx="11">
                  <c:v>7.1807537504573729</c:v>
                </c:pt>
                <c:pt idx="12">
                  <c:v>8.4233851384167071</c:v>
                </c:pt>
                <c:pt idx="13">
                  <c:v>7.5587686420876006</c:v>
                </c:pt>
                <c:pt idx="14">
                  <c:v>7.2272518029768298</c:v>
                </c:pt>
                <c:pt idx="15">
                  <c:v>7.185743484925907</c:v>
                </c:pt>
                <c:pt idx="16">
                  <c:v>7.1699502264615971</c:v>
                </c:pt>
                <c:pt idx="17">
                  <c:v>6.5</c:v>
                </c:pt>
              </c:numCache>
            </c:numRef>
          </c:val>
          <c:smooth val="0"/>
        </c:ser>
        <c:ser>
          <c:idx val="3"/>
          <c:order val="3"/>
          <c:spPr>
            <a:ln w="22225" cap="rnd">
              <a:solidFill>
                <a:srgbClr val="2B8CBE"/>
              </a:solidFill>
              <a:round/>
            </a:ln>
            <a:effectLst/>
          </c:spPr>
          <c:marker>
            <c:symbol val="circle"/>
            <c:size val="5"/>
            <c:spPr>
              <a:solidFill>
                <a:srgbClr val="2B8CBE"/>
              </a:solidFill>
              <a:ln w="9525">
                <a:noFill/>
              </a:ln>
              <a:effectLst/>
            </c:spPr>
          </c:marker>
          <c:cat>
            <c:numRef>
              <c:f>GraphsNZ!$M$9:$M$26</c:f>
              <c:numCache>
                <c:formatCode>General</c:formatCode>
                <c:ptCount val="1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numCache>
            </c:numRef>
          </c:cat>
          <c:val>
            <c:numRef>
              <c:f>GraphsNZ!$R$9:$R$26</c:f>
              <c:numCache>
                <c:formatCode>0.0</c:formatCode>
                <c:ptCount val="18"/>
                <c:pt idx="0">
                  <c:v>7.2605077132012399</c:v>
                </c:pt>
                <c:pt idx="1">
                  <c:v>6.7897599334880656</c:v>
                </c:pt>
                <c:pt idx="2">
                  <c:v>5.3521321924689085</c:v>
                </c:pt>
                <c:pt idx="3">
                  <c:v>5.8166872746904437</c:v>
                </c:pt>
                <c:pt idx="4">
                  <c:v>6.2989086570516193</c:v>
                </c:pt>
                <c:pt idx="5">
                  <c:v>5.6025896414342631</c:v>
                </c:pt>
                <c:pt idx="6">
                  <c:v>6.1817848298633402</c:v>
                </c:pt>
                <c:pt idx="7">
                  <c:v>5.373303167420814</c:v>
                </c:pt>
                <c:pt idx="8">
                  <c:v>5.9090986495921536</c:v>
                </c:pt>
                <c:pt idx="9">
                  <c:v>5.006215199141792</c:v>
                </c:pt>
                <c:pt idx="10">
                  <c:v>5.1099976772737827</c:v>
                </c:pt>
                <c:pt idx="11">
                  <c:v>4.7910812180402642</c:v>
                </c:pt>
                <c:pt idx="12">
                  <c:v>4.959208975555998</c:v>
                </c:pt>
                <c:pt idx="13">
                  <c:v>5.2461088725606384</c:v>
                </c:pt>
                <c:pt idx="14">
                  <c:v>5.5487720057497025</c:v>
                </c:pt>
                <c:pt idx="15">
                  <c:v>5.1950976292340849</c:v>
                </c:pt>
                <c:pt idx="16">
                  <c:v>4.7392600951076007</c:v>
                </c:pt>
                <c:pt idx="17">
                  <c:v>5</c:v>
                </c:pt>
              </c:numCache>
            </c:numRef>
          </c:val>
          <c:smooth val="0"/>
        </c:ser>
        <c:dLbls>
          <c:showLegendKey val="0"/>
          <c:showVal val="0"/>
          <c:showCatName val="0"/>
          <c:showSerName val="0"/>
          <c:showPercent val="0"/>
          <c:showBubbleSize val="0"/>
        </c:dLbls>
        <c:marker val="1"/>
        <c:smooth val="0"/>
        <c:axId val="569788912"/>
        <c:axId val="569792832"/>
      </c:lineChart>
      <c:catAx>
        <c:axId val="56978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crossAx val="569793616"/>
        <c:crosses val="autoZero"/>
        <c:auto val="1"/>
        <c:lblAlgn val="ctr"/>
        <c:lblOffset val="100"/>
        <c:noMultiLvlLbl val="0"/>
      </c:catAx>
      <c:valAx>
        <c:axId val="569793616"/>
        <c:scaling>
          <c:orientation val="minMax"/>
          <c:max val="1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crossAx val="569789696"/>
        <c:crosses val="autoZero"/>
        <c:crossBetween val="between"/>
      </c:valAx>
      <c:valAx>
        <c:axId val="56979283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crossAx val="569788912"/>
        <c:crosses val="max"/>
        <c:crossBetween val="between"/>
      </c:valAx>
      <c:catAx>
        <c:axId val="569788912"/>
        <c:scaling>
          <c:orientation val="minMax"/>
        </c:scaling>
        <c:delete val="1"/>
        <c:axPos val="b"/>
        <c:numFmt formatCode="General" sourceLinked="1"/>
        <c:majorTickMark val="out"/>
        <c:minorTickMark val="none"/>
        <c:tickLblPos val="nextTo"/>
        <c:crossAx val="569792832"/>
        <c:crosses val="autoZero"/>
        <c:auto val="1"/>
        <c:lblAlgn val="ctr"/>
        <c:lblOffset val="100"/>
        <c:noMultiLvlLbl val="0"/>
      </c:catAx>
      <c:spPr>
        <a:noFill/>
        <a:ln>
          <a:noFill/>
        </a:ln>
        <a:effectLst/>
      </c:spPr>
    </c:plotArea>
    <c:legend>
      <c:legendPos val="t"/>
      <c:legendEntry>
        <c:idx val="2"/>
        <c:delete val="1"/>
      </c:legendEntry>
      <c:legendEntry>
        <c:idx val="3"/>
        <c:delete val="1"/>
      </c:legendEntry>
      <c:layout>
        <c:manualLayout>
          <c:xMode val="edge"/>
          <c:yMode val="edge"/>
          <c:x val="0.42224107744107736"/>
          <c:y val="8.338969050188523E-2"/>
          <c:w val="0.15551784511784511"/>
          <c:h val="5.545250022037659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chemeClr val="tx1">
              <a:lumMod val="75000"/>
              <a:lumOff val="2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41096701147649"/>
          <c:y val="1.5705092078214147E-2"/>
          <c:w val="0.81203759456538516"/>
          <c:h val="0.82905474239032995"/>
        </c:manualLayout>
      </c:layout>
      <c:barChart>
        <c:barDir val="bar"/>
        <c:grouping val="clustered"/>
        <c:varyColors val="0"/>
        <c:ser>
          <c:idx val="0"/>
          <c:order val="0"/>
          <c:tx>
            <c:v>DHB</c:v>
          </c:tx>
          <c:spPr>
            <a:solidFill>
              <a:srgbClr val="B2B2B2"/>
            </a:solidFill>
            <a:ln>
              <a:noFill/>
            </a:ln>
          </c:spPr>
          <c:invertIfNegative val="0"/>
          <c:errBars>
            <c:errBarType val="both"/>
            <c:errValType val="cust"/>
            <c:noEndCap val="0"/>
            <c:plus>
              <c:numRef>
                <c:f>GraphsDHB!$AP$36:$AP$55</c:f>
                <c:numCache>
                  <c:formatCode>General</c:formatCode>
                  <c:ptCount val="20"/>
                  <c:pt idx="0">
                    <c:v>4.2032768297626939</c:v>
                  </c:pt>
                  <c:pt idx="1">
                    <c:v>1.4181268432761915</c:v>
                  </c:pt>
                  <c:pt idx="2">
                    <c:v>1.9764412622947845</c:v>
                  </c:pt>
                  <c:pt idx="3">
                    <c:v>2.1661834284786057</c:v>
                  </c:pt>
                  <c:pt idx="4">
                    <c:v>2.25173665548144</c:v>
                  </c:pt>
                  <c:pt idx="5">
                    <c:v>5.0153211903394457</c:v>
                  </c:pt>
                  <c:pt idx="6">
                    <c:v>3.5577325721885078</c:v>
                  </c:pt>
                  <c:pt idx="7">
                    <c:v>8.0774132629444324</c:v>
                  </c:pt>
                  <c:pt idx="8">
                    <c:v>4.292004125660597</c:v>
                  </c:pt>
                  <c:pt idx="9">
                    <c:v>5.1006499475645954</c:v>
                  </c:pt>
                  <c:pt idx="10">
                    <c:v>3.9115878983765864</c:v>
                  </c:pt>
                  <c:pt idx="11">
                    <c:v>6.6519873930130622</c:v>
                  </c:pt>
                  <c:pt idx="12">
                    <c:v>2.5372171297852883</c:v>
                  </c:pt>
                  <c:pt idx="13">
                    <c:v>5.1183493807072198</c:v>
                  </c:pt>
                  <c:pt idx="14">
                    <c:v>10.512450035661889</c:v>
                  </c:pt>
                  <c:pt idx="15">
                    <c:v>5.1958891075958658</c:v>
                  </c:pt>
                  <c:pt idx="16">
                    <c:v>11.662355589129842</c:v>
                  </c:pt>
                  <c:pt idx="17">
                    <c:v>1.9710650721685248</c:v>
                  </c:pt>
                  <c:pt idx="18">
                    <c:v>11.223329129600453</c:v>
                  </c:pt>
                  <c:pt idx="19">
                    <c:v>2.5766489500221263</c:v>
                  </c:pt>
                </c:numCache>
              </c:numRef>
            </c:plus>
            <c:minus>
              <c:numRef>
                <c:f>GraphsDHB!$AO$36:$AO$55</c:f>
                <c:numCache>
                  <c:formatCode>General</c:formatCode>
                  <c:ptCount val="20"/>
                  <c:pt idx="0">
                    <c:v>2.7677811971749535</c:v>
                  </c:pt>
                  <c:pt idx="1">
                    <c:v>1.0137380065897441</c:v>
                  </c:pt>
                  <c:pt idx="2">
                    <c:v>1.4813885548246546</c:v>
                  </c:pt>
                  <c:pt idx="3">
                    <c:v>1.8054994341077197</c:v>
                  </c:pt>
                  <c:pt idx="4">
                    <c:v>1.6684921793400185</c:v>
                  </c:pt>
                  <c:pt idx="5">
                    <c:v>2.8281330732973879</c:v>
                  </c:pt>
                  <c:pt idx="6">
                    <c:v>2.4428430314891205</c:v>
                  </c:pt>
                  <c:pt idx="7">
                    <c:v>3.3351931051882322</c:v>
                  </c:pt>
                  <c:pt idx="8">
                    <c:v>2.870226017050836</c:v>
                  </c:pt>
                  <c:pt idx="9">
                    <c:v>2.9869696604806171</c:v>
                  </c:pt>
                  <c:pt idx="10">
                    <c:v>2.4263922162552758</c:v>
                  </c:pt>
                  <c:pt idx="11">
                    <c:v>2.7466296160373678</c:v>
                  </c:pt>
                  <c:pt idx="12">
                    <c:v>1.6707112449137429</c:v>
                  </c:pt>
                  <c:pt idx="13">
                    <c:v>3.4706326154580589</c:v>
                  </c:pt>
                  <c:pt idx="14">
                    <c:v>3.5368022564507751</c:v>
                  </c:pt>
                  <c:pt idx="15">
                    <c:v>3.1392203744355176</c:v>
                  </c:pt>
                  <c:pt idx="16">
                    <c:v>2.486434163305383</c:v>
                  </c:pt>
                  <c:pt idx="17">
                    <c:v>1.4513965906940802</c:v>
                  </c:pt>
                  <c:pt idx="18">
                    <c:v>6.0383239213181996</c:v>
                  </c:pt>
                  <c:pt idx="19">
                    <c:v>1.6674597157210413</c:v>
                  </c:pt>
                </c:numCache>
              </c:numRef>
            </c:minus>
            <c:spPr>
              <a:ln w="12700">
                <a:solidFill>
                  <a:schemeClr val="tx1">
                    <a:lumMod val="75000"/>
                    <a:lumOff val="25000"/>
                  </a:schemeClr>
                </a:solidFill>
              </a:ln>
            </c:spPr>
          </c:errBars>
          <c:cat>
            <c:strRef>
              <c:f>GraphsDHB!$N$8:$N$27</c:f>
              <c:strCache>
                <c:ptCount val="20"/>
                <c:pt idx="0">
                  <c:v>Northland</c:v>
                </c:pt>
                <c:pt idx="1">
                  <c:v>Waitemata</c:v>
                </c:pt>
                <c:pt idx="2">
                  <c:v>Auckland</c:v>
                </c:pt>
                <c:pt idx="3">
                  <c:v>Counties Manukau</c:v>
                </c:pt>
                <c:pt idx="4">
                  <c:v>Waikato</c:v>
                </c:pt>
                <c:pt idx="5">
                  <c:v>Lakes</c:v>
                </c:pt>
                <c:pt idx="6">
                  <c:v>Bay of Plenty</c:v>
                </c:pt>
                <c:pt idx="7">
                  <c:v>Tairāwhiti</c:v>
                </c:pt>
                <c:pt idx="8">
                  <c:v>Hawke's Bay</c:v>
                </c:pt>
                <c:pt idx="9">
                  <c:v>Taranaki</c:v>
                </c:pt>
                <c:pt idx="10">
                  <c:v>MidCentral</c:v>
                </c:pt>
                <c:pt idx="11">
                  <c:v>Whanganui</c:v>
                </c:pt>
                <c:pt idx="12">
                  <c:v>Capital &amp; Coast</c:v>
                </c:pt>
                <c:pt idx="13">
                  <c:v>Hutt Valley</c:v>
                </c:pt>
                <c:pt idx="14">
                  <c:v>Wairarapa</c:v>
                </c:pt>
                <c:pt idx="15">
                  <c:v>Nelson Marlborough</c:v>
                </c:pt>
                <c:pt idx="16">
                  <c:v>West Coast</c:v>
                </c:pt>
                <c:pt idx="17">
                  <c:v>Canterbury</c:v>
                </c:pt>
                <c:pt idx="18">
                  <c:v>South Canterbury</c:v>
                </c:pt>
                <c:pt idx="19">
                  <c:v>Southern</c:v>
                </c:pt>
              </c:strCache>
            </c:strRef>
          </c:cat>
          <c:val>
            <c:numRef>
              <c:f>GraphsDHB!$Q$36:$Q$55</c:f>
              <c:numCache>
                <c:formatCode>0.0</c:formatCode>
                <c:ptCount val="20"/>
                <c:pt idx="0">
                  <c:v>5.9198542805100187</c:v>
                </c:pt>
                <c:pt idx="1">
                  <c:v>2.6048450117218027</c:v>
                </c:pt>
                <c:pt idx="2">
                  <c:v>4.3443282381335484</c:v>
                </c:pt>
                <c:pt idx="3">
                  <c:v>8.023952095808383</c:v>
                </c:pt>
                <c:pt idx="4">
                  <c:v>4.7285795347077739</c:v>
                </c:pt>
                <c:pt idx="5">
                  <c:v>4.7297297297297298</c:v>
                </c:pt>
                <c:pt idx="6">
                  <c:v>5.7020669992872417</c:v>
                </c:pt>
                <c:pt idx="7">
                  <c:v>4.2016806722689077</c:v>
                </c:pt>
                <c:pt idx="8">
                  <c:v>6.3319764812302122</c:v>
                </c:pt>
                <c:pt idx="9">
                  <c:v>5.2562417871222076</c:v>
                </c:pt>
                <c:pt idx="10">
                  <c:v>4.6620046620046622</c:v>
                </c:pt>
                <c:pt idx="11">
                  <c:v>3.4602076124567476</c:v>
                </c:pt>
                <c:pt idx="12">
                  <c:v>3.5733919736118747</c:v>
                </c:pt>
                <c:pt idx="13">
                  <c:v>7.8822911192853384</c:v>
                </c:pt>
                <c:pt idx="14">
                  <c:v>4.0241448692152924</c:v>
                </c:pt>
                <c:pt idx="15">
                  <c:v>5.7840616966580978</c:v>
                </c:pt>
                <c:pt idx="16">
                  <c:v>2.5510204081632653</c:v>
                </c:pt>
                <c:pt idx="17">
                  <c:v>4.0397239521965993</c:v>
                </c:pt>
                <c:pt idx="18">
                  <c:v>9.5389507154213025</c:v>
                </c:pt>
                <c:pt idx="19">
                  <c:v>3.4502587694077054</c:v>
                </c:pt>
              </c:numCache>
            </c:numRef>
          </c:val>
        </c:ser>
        <c:dLbls>
          <c:showLegendKey val="0"/>
          <c:showVal val="0"/>
          <c:showCatName val="0"/>
          <c:showSerName val="0"/>
          <c:showPercent val="0"/>
          <c:showBubbleSize val="0"/>
        </c:dLbls>
        <c:gapWidth val="100"/>
        <c:axId val="374085568"/>
        <c:axId val="374077336"/>
      </c:barChart>
      <c:scatterChart>
        <c:scatterStyle val="lineMarker"/>
        <c:varyColors val="0"/>
        <c:ser>
          <c:idx val="1"/>
          <c:order val="1"/>
          <c:tx>
            <c:strRef>
              <c:f>GraphsDHB!$AQ$35</c:f>
              <c:strCache>
                <c:ptCount val="1"/>
                <c:pt idx="0">
                  <c:v>NZRate</c:v>
                </c:pt>
              </c:strCache>
            </c:strRef>
          </c:tx>
          <c:spPr>
            <a:ln w="19050">
              <a:solidFill>
                <a:srgbClr val="2B8CBE"/>
              </a:solidFill>
            </a:ln>
          </c:spPr>
          <c:marker>
            <c:symbol val="none"/>
          </c:marker>
          <c:xVal>
            <c:numRef>
              <c:f>GraphsDHB!$AQ$36:$AQ$55</c:f>
              <c:numCache>
                <c:formatCode>0.0</c:formatCode>
                <c:ptCount val="20"/>
                <c:pt idx="0">
                  <c:v>4.9580409038374569</c:v>
                </c:pt>
                <c:pt idx="1">
                  <c:v>4.9580409038374569</c:v>
                </c:pt>
                <c:pt idx="2">
                  <c:v>4.9580409038374569</c:v>
                </c:pt>
                <c:pt idx="3">
                  <c:v>4.9580409038374569</c:v>
                </c:pt>
                <c:pt idx="4">
                  <c:v>4.9580409038374569</c:v>
                </c:pt>
                <c:pt idx="5">
                  <c:v>4.9580409038374569</c:v>
                </c:pt>
                <c:pt idx="6">
                  <c:v>4.9580409038374569</c:v>
                </c:pt>
                <c:pt idx="7">
                  <c:v>4.9580409038374569</c:v>
                </c:pt>
                <c:pt idx="8">
                  <c:v>4.9580409038374569</c:v>
                </c:pt>
                <c:pt idx="9">
                  <c:v>4.9580409038374569</c:v>
                </c:pt>
                <c:pt idx="10">
                  <c:v>4.9580409038374569</c:v>
                </c:pt>
                <c:pt idx="11">
                  <c:v>4.9580409038374569</c:v>
                </c:pt>
                <c:pt idx="12">
                  <c:v>4.9580409038374569</c:v>
                </c:pt>
                <c:pt idx="13">
                  <c:v>4.9580409038374569</c:v>
                </c:pt>
                <c:pt idx="14">
                  <c:v>4.9580409038374569</c:v>
                </c:pt>
                <c:pt idx="15">
                  <c:v>4.9580409038374569</c:v>
                </c:pt>
                <c:pt idx="16">
                  <c:v>4.9580409038374569</c:v>
                </c:pt>
                <c:pt idx="17">
                  <c:v>4.9580409038374569</c:v>
                </c:pt>
                <c:pt idx="18">
                  <c:v>4.9580409038374569</c:v>
                </c:pt>
                <c:pt idx="19">
                  <c:v>4.9580409038374569</c:v>
                </c:pt>
              </c:numCache>
            </c:numRef>
          </c:xVal>
          <c:yVal>
            <c:numRef>
              <c:f>GraphsDHB!$AT$3:$AU$3</c:f>
              <c:numCache>
                <c:formatCode>General</c:formatCode>
                <c:ptCount val="2"/>
                <c:pt idx="0">
                  <c:v>0</c:v>
                </c:pt>
                <c:pt idx="1">
                  <c:v>1</c:v>
                </c:pt>
              </c:numCache>
            </c:numRef>
          </c:yVal>
          <c:smooth val="0"/>
        </c:ser>
        <c:dLbls>
          <c:showLegendKey val="0"/>
          <c:showVal val="0"/>
          <c:showCatName val="0"/>
          <c:showSerName val="0"/>
          <c:showPercent val="0"/>
          <c:showBubbleSize val="0"/>
        </c:dLbls>
        <c:axId val="374081648"/>
        <c:axId val="374078120"/>
      </c:scatterChart>
      <c:catAx>
        <c:axId val="374085568"/>
        <c:scaling>
          <c:orientation val="maxMin"/>
        </c:scaling>
        <c:delete val="0"/>
        <c:axPos val="l"/>
        <c:numFmt formatCode="General" sourceLinked="0"/>
        <c:majorTickMark val="out"/>
        <c:minorTickMark val="none"/>
        <c:tickLblPos val="nextTo"/>
        <c:crossAx val="374077336"/>
        <c:crosses val="autoZero"/>
        <c:auto val="1"/>
        <c:lblAlgn val="ctr"/>
        <c:lblOffset val="100"/>
        <c:noMultiLvlLbl val="0"/>
      </c:catAx>
      <c:valAx>
        <c:axId val="374077336"/>
        <c:scaling>
          <c:orientation val="minMax"/>
        </c:scaling>
        <c:delete val="0"/>
        <c:axPos val="b"/>
        <c:title>
          <c:tx>
            <c:rich>
              <a:bodyPr/>
              <a:lstStyle/>
              <a:p>
                <a:pPr>
                  <a:defRPr/>
                </a:pPr>
                <a:r>
                  <a:rPr lang="en-US"/>
                  <a:t>Infant</a:t>
                </a:r>
                <a:r>
                  <a:rPr lang="en-US" baseline="0"/>
                  <a:t> </a:t>
                </a:r>
                <a:r>
                  <a:rPr lang="en-US"/>
                  <a:t>death rate (per 1000 live births)</a:t>
                </a:r>
              </a:p>
            </c:rich>
          </c:tx>
          <c:layout>
            <c:manualLayout>
              <c:xMode val="edge"/>
              <c:yMode val="edge"/>
              <c:x val="0.42074597292985427"/>
              <c:y val="0.89118457300275478"/>
            </c:manualLayout>
          </c:layout>
          <c:overlay val="0"/>
        </c:title>
        <c:numFmt formatCode="0" sourceLinked="0"/>
        <c:majorTickMark val="out"/>
        <c:minorTickMark val="none"/>
        <c:tickLblPos val="nextTo"/>
        <c:crossAx val="374085568"/>
        <c:crosses val="max"/>
        <c:crossBetween val="between"/>
      </c:valAx>
      <c:valAx>
        <c:axId val="374078120"/>
        <c:scaling>
          <c:orientation val="minMax"/>
          <c:max val="1"/>
        </c:scaling>
        <c:delete val="1"/>
        <c:axPos val="r"/>
        <c:numFmt formatCode="General" sourceLinked="1"/>
        <c:majorTickMark val="out"/>
        <c:minorTickMark val="none"/>
        <c:tickLblPos val="nextTo"/>
        <c:crossAx val="374081648"/>
        <c:crosses val="max"/>
        <c:crossBetween val="midCat"/>
      </c:valAx>
      <c:valAx>
        <c:axId val="374081648"/>
        <c:scaling>
          <c:orientation val="minMax"/>
        </c:scaling>
        <c:delete val="1"/>
        <c:axPos val="b"/>
        <c:numFmt formatCode="0.0" sourceLinked="1"/>
        <c:majorTickMark val="out"/>
        <c:minorTickMark val="none"/>
        <c:tickLblPos val="nextTo"/>
        <c:crossAx val="374078120"/>
        <c:crosses val="autoZero"/>
        <c:crossBetween val="midCat"/>
      </c:valAx>
    </c:plotArea>
    <c:plotVisOnly val="1"/>
    <c:dispBlanksAs val="gap"/>
    <c:showDLblsOverMax val="0"/>
  </c:chart>
  <c:spPr>
    <a:ln>
      <a:noFill/>
    </a:ln>
  </c:spPr>
  <c:txPr>
    <a:bodyPr/>
    <a:lstStyle/>
    <a:p>
      <a:pPr>
        <a:defRPr sz="900">
          <a:solidFill>
            <a:schemeClr val="tx1">
              <a:lumMod val="75000"/>
              <a:lumOff val="2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41096701147649"/>
          <c:y val="3.1614281685863645E-2"/>
          <c:w val="0.81203759456538516"/>
          <c:h val="0.81314548491355942"/>
        </c:manualLayout>
      </c:layout>
      <c:barChart>
        <c:barDir val="bar"/>
        <c:grouping val="clustered"/>
        <c:varyColors val="0"/>
        <c:ser>
          <c:idx val="0"/>
          <c:order val="0"/>
          <c:tx>
            <c:v>DHB</c:v>
          </c:tx>
          <c:spPr>
            <a:solidFill>
              <a:srgbClr val="B2B2B2"/>
            </a:solidFill>
            <a:ln>
              <a:noFill/>
            </a:ln>
          </c:spPr>
          <c:invertIfNegative val="0"/>
          <c:errBars>
            <c:errBarType val="both"/>
            <c:errValType val="cust"/>
            <c:noEndCap val="0"/>
            <c:plus>
              <c:numRef>
                <c:f>GraphsDHB!$AP$64:$AP$83</c:f>
                <c:numCache>
                  <c:formatCode>General</c:formatCode>
                  <c:ptCount val="20"/>
                  <c:pt idx="0">
                    <c:v>0.77703850239980521</c:v>
                  </c:pt>
                  <c:pt idx="1">
                    <c:v>0.17959382371320556</c:v>
                  </c:pt>
                  <c:pt idx="2">
                    <c:v>0.22680585943417908</c:v>
                  </c:pt>
                  <c:pt idx="3">
                    <c:v>0.26202619243981817</c:v>
                  </c:pt>
                  <c:pt idx="4">
                    <c:v>0.32685042848409646</c:v>
                  </c:pt>
                  <c:pt idx="5">
                    <c:v>0.79429736261182216</c:v>
                  </c:pt>
                  <c:pt idx="6">
                    <c:v>0.53001906330260895</c:v>
                  </c:pt>
                  <c:pt idx="7">
                    <c:v>0.9858042368022274</c:v>
                  </c:pt>
                  <c:pt idx="8">
                    <c:v>0.57985496341936249</c:v>
                  </c:pt>
                  <c:pt idx="9">
                    <c:v>0.84946905469078582</c:v>
                  </c:pt>
                  <c:pt idx="10">
                    <c:v>0.55392160768580911</c:v>
                  </c:pt>
                  <c:pt idx="11">
                    <c:v>1.5231457467616876</c:v>
                  </c:pt>
                  <c:pt idx="12">
                    <c:v>0.40153042413330481</c:v>
                  </c:pt>
                  <c:pt idx="13">
                    <c:v>0.71730531133575359</c:v>
                  </c:pt>
                  <c:pt idx="14">
                    <c:v>1.7264514316234507</c:v>
                  </c:pt>
                  <c:pt idx="15">
                    <c:v>0.56238693454777933</c:v>
                  </c:pt>
                  <c:pt idx="16">
                    <c:v>2.1666556355160651</c:v>
                  </c:pt>
                  <c:pt idx="17">
                    <c:v>0.3189965680639385</c:v>
                  </c:pt>
                  <c:pt idx="18">
                    <c:v>1.1815757380249632</c:v>
                  </c:pt>
                  <c:pt idx="19">
                    <c:v>0.42391684705910088</c:v>
                  </c:pt>
                </c:numCache>
              </c:numRef>
            </c:plus>
            <c:minus>
              <c:numRef>
                <c:f>GraphsDHB!$AO$64:$AO$83</c:f>
                <c:numCache>
                  <c:formatCode>General</c:formatCode>
                  <c:ptCount val="20"/>
                  <c:pt idx="0">
                    <c:v>0.50285484186922591</c:v>
                  </c:pt>
                  <c:pt idx="1">
                    <c:v>9.6624243067801679E-2</c:v>
                  </c:pt>
                  <c:pt idx="2">
                    <c:v>0.12789552811073834</c:v>
                  </c:pt>
                  <c:pt idx="3">
                    <c:v>0.19029861037074841</c:v>
                  </c:pt>
                  <c:pt idx="4">
                    <c:v>0.21151888873286823</c:v>
                  </c:pt>
                  <c:pt idx="5">
                    <c:v>0.37034036986175556</c:v>
                  </c:pt>
                  <c:pt idx="6">
                    <c:v>0.31038218223878605</c:v>
                  </c:pt>
                  <c:pt idx="7">
                    <c:v>0</c:v>
                  </c:pt>
                  <c:pt idx="8">
                    <c:v>0.29360987912013747</c:v>
                  </c:pt>
                  <c:pt idx="9">
                    <c:v>0.43012912227790828</c:v>
                  </c:pt>
                  <c:pt idx="10">
                    <c:v>0.25826540880135557</c:v>
                  </c:pt>
                  <c:pt idx="11">
                    <c:v>0.77124568521735481</c:v>
                  </c:pt>
                  <c:pt idx="12">
                    <c:v>0.23513850332323882</c:v>
                  </c:pt>
                  <c:pt idx="13">
                    <c:v>0.40448752884423417</c:v>
                  </c:pt>
                  <c:pt idx="14">
                    <c:v>0.36808239879747362</c:v>
                  </c:pt>
                  <c:pt idx="15">
                    <c:v>0.11990185656485547</c:v>
                  </c:pt>
                  <c:pt idx="16">
                    <c:v>0.46193468815910432</c:v>
                  </c:pt>
                  <c:pt idx="17">
                    <c:v>0.21903235489242601</c:v>
                  </c:pt>
                  <c:pt idx="18">
                    <c:v>0</c:v>
                  </c:pt>
                  <c:pt idx="19">
                    <c:v>0.24824812009236602</c:v>
                  </c:pt>
                </c:numCache>
              </c:numRef>
            </c:minus>
            <c:spPr>
              <a:ln w="12700">
                <a:solidFill>
                  <a:schemeClr val="tx1">
                    <a:lumMod val="75000"/>
                    <a:lumOff val="25000"/>
                  </a:schemeClr>
                </a:solidFill>
              </a:ln>
            </c:spPr>
          </c:errBars>
          <c:cat>
            <c:strRef>
              <c:f>GraphsDHB!$N$8:$N$27</c:f>
              <c:strCache>
                <c:ptCount val="20"/>
                <c:pt idx="0">
                  <c:v>Northland</c:v>
                </c:pt>
                <c:pt idx="1">
                  <c:v>Waitemata</c:v>
                </c:pt>
                <c:pt idx="2">
                  <c:v>Auckland</c:v>
                </c:pt>
                <c:pt idx="3">
                  <c:v>Counties Manukau</c:v>
                </c:pt>
                <c:pt idx="4">
                  <c:v>Waikato</c:v>
                </c:pt>
                <c:pt idx="5">
                  <c:v>Lakes</c:v>
                </c:pt>
                <c:pt idx="6">
                  <c:v>Bay of Plenty</c:v>
                </c:pt>
                <c:pt idx="7">
                  <c:v>Tairāwhiti</c:v>
                </c:pt>
                <c:pt idx="8">
                  <c:v>Hawke's Bay</c:v>
                </c:pt>
                <c:pt idx="9">
                  <c:v>Taranaki</c:v>
                </c:pt>
                <c:pt idx="10">
                  <c:v>MidCentral</c:v>
                </c:pt>
                <c:pt idx="11">
                  <c:v>Whanganui</c:v>
                </c:pt>
                <c:pt idx="12">
                  <c:v>Capital &amp; Coast</c:v>
                </c:pt>
                <c:pt idx="13">
                  <c:v>Hutt Valley</c:v>
                </c:pt>
                <c:pt idx="14">
                  <c:v>Wairarapa</c:v>
                </c:pt>
                <c:pt idx="15">
                  <c:v>Nelson Marlborough</c:v>
                </c:pt>
                <c:pt idx="16">
                  <c:v>West Coast</c:v>
                </c:pt>
                <c:pt idx="17">
                  <c:v>Canterbury</c:v>
                </c:pt>
                <c:pt idx="18">
                  <c:v>South Canterbury</c:v>
                </c:pt>
                <c:pt idx="19">
                  <c:v>Southern</c:v>
                </c:pt>
              </c:strCache>
            </c:strRef>
          </c:cat>
          <c:val>
            <c:numRef>
              <c:f>GraphsDHB!$Q$64:$Q$83</c:f>
              <c:numCache>
                <c:formatCode>0.0</c:formatCode>
                <c:ptCount val="20"/>
                <c:pt idx="0">
                  <c:v>1.0404924997832308</c:v>
                </c:pt>
                <c:pt idx="1">
                  <c:v>0.15264068383026355</c:v>
                </c:pt>
                <c:pt idx="2">
                  <c:v>0.2138906713111498</c:v>
                </c:pt>
                <c:pt idx="3">
                  <c:v>0.50976666589429298</c:v>
                </c:pt>
                <c:pt idx="4">
                  <c:v>0.43766868480560212</c:v>
                </c:pt>
                <c:pt idx="5">
                  <c:v>0.50903537795876819</c:v>
                </c:pt>
                <c:pt idx="6">
                  <c:v>0.5461869324776405</c:v>
                </c:pt>
                <c:pt idx="7">
                  <c:v>0</c:v>
                </c:pt>
                <c:pt idx="8">
                  <c:v>0.43478260869565222</c:v>
                </c:pt>
                <c:pt idx="9">
                  <c:v>0.63694267515923564</c:v>
                </c:pt>
                <c:pt idx="10">
                  <c:v>0.35498757543485976</c:v>
                </c:pt>
                <c:pt idx="11">
                  <c:v>1.1420740063956143</c:v>
                </c:pt>
                <c:pt idx="12">
                  <c:v>0.41377883521257891</c:v>
                </c:pt>
                <c:pt idx="13">
                  <c:v>0.67645921917278706</c:v>
                </c:pt>
                <c:pt idx="14">
                  <c:v>0.37764350453172207</c:v>
                </c:pt>
                <c:pt idx="15">
                  <c:v>0.12301636117603641</c:v>
                </c:pt>
                <c:pt idx="16">
                  <c:v>0.47393364928909953</c:v>
                </c:pt>
                <c:pt idx="17">
                  <c:v>0.51126378015657448</c:v>
                </c:pt>
                <c:pt idx="18">
                  <c:v>0</c:v>
                </c:pt>
                <c:pt idx="19">
                  <c:v>0.4368481406651013</c:v>
                </c:pt>
              </c:numCache>
            </c:numRef>
          </c:val>
        </c:ser>
        <c:dLbls>
          <c:showLegendKey val="0"/>
          <c:showVal val="0"/>
          <c:showCatName val="0"/>
          <c:showSerName val="0"/>
          <c:showPercent val="0"/>
          <c:showBubbleSize val="0"/>
        </c:dLbls>
        <c:gapWidth val="100"/>
        <c:axId val="374082432"/>
        <c:axId val="374085960"/>
      </c:barChart>
      <c:scatterChart>
        <c:scatterStyle val="lineMarker"/>
        <c:varyColors val="0"/>
        <c:ser>
          <c:idx val="1"/>
          <c:order val="1"/>
          <c:tx>
            <c:strRef>
              <c:f>GraphsDHB!$AQ$63</c:f>
              <c:strCache>
                <c:ptCount val="1"/>
                <c:pt idx="0">
                  <c:v>NZRate</c:v>
                </c:pt>
              </c:strCache>
            </c:strRef>
          </c:tx>
          <c:spPr>
            <a:ln w="19050">
              <a:solidFill>
                <a:srgbClr val="2B8CBE"/>
              </a:solidFill>
            </a:ln>
          </c:spPr>
          <c:marker>
            <c:symbol val="none"/>
          </c:marker>
          <c:xVal>
            <c:numRef>
              <c:f>GraphsDHB!$AQ$64:$AQ$83</c:f>
              <c:numCache>
                <c:formatCode>0.0</c:formatCode>
                <c:ptCount val="20"/>
                <c:pt idx="0">
                  <c:v>0.42322070960005642</c:v>
                </c:pt>
                <c:pt idx="1">
                  <c:v>0.42322070960005642</c:v>
                </c:pt>
                <c:pt idx="2">
                  <c:v>0.42322070960005642</c:v>
                </c:pt>
                <c:pt idx="3">
                  <c:v>0.42322070960005642</c:v>
                </c:pt>
                <c:pt idx="4">
                  <c:v>0.42322070960005642</c:v>
                </c:pt>
                <c:pt idx="5">
                  <c:v>0.42322070960005642</c:v>
                </c:pt>
                <c:pt idx="6">
                  <c:v>0.42322070960005642</c:v>
                </c:pt>
                <c:pt idx="7">
                  <c:v>0.42322070960005642</c:v>
                </c:pt>
                <c:pt idx="8">
                  <c:v>0.42322070960005642</c:v>
                </c:pt>
                <c:pt idx="9">
                  <c:v>0.42322070960005642</c:v>
                </c:pt>
                <c:pt idx="10">
                  <c:v>0.42322070960005642</c:v>
                </c:pt>
                <c:pt idx="11">
                  <c:v>0.42322070960005642</c:v>
                </c:pt>
                <c:pt idx="12">
                  <c:v>0.42322070960005642</c:v>
                </c:pt>
                <c:pt idx="13">
                  <c:v>0.42322070960005642</c:v>
                </c:pt>
                <c:pt idx="14">
                  <c:v>0.42322070960005642</c:v>
                </c:pt>
                <c:pt idx="15">
                  <c:v>0.42322070960005642</c:v>
                </c:pt>
                <c:pt idx="16">
                  <c:v>0.42322070960005642</c:v>
                </c:pt>
                <c:pt idx="17">
                  <c:v>0.42322070960005642</c:v>
                </c:pt>
                <c:pt idx="18">
                  <c:v>0.42322070960005642</c:v>
                </c:pt>
                <c:pt idx="19">
                  <c:v>0.42322070960005642</c:v>
                </c:pt>
              </c:numCache>
            </c:numRef>
          </c:xVal>
          <c:yVal>
            <c:numRef>
              <c:f>GraphsDHB!$AT$3:$AU$3</c:f>
              <c:numCache>
                <c:formatCode>General</c:formatCode>
                <c:ptCount val="2"/>
                <c:pt idx="0">
                  <c:v>0</c:v>
                </c:pt>
                <c:pt idx="1">
                  <c:v>1</c:v>
                </c:pt>
              </c:numCache>
            </c:numRef>
          </c:yVal>
          <c:smooth val="0"/>
        </c:ser>
        <c:dLbls>
          <c:showLegendKey val="0"/>
          <c:showVal val="0"/>
          <c:showCatName val="0"/>
          <c:showSerName val="0"/>
          <c:showPercent val="0"/>
          <c:showBubbleSize val="0"/>
        </c:dLbls>
        <c:axId val="374078904"/>
        <c:axId val="374086352"/>
      </c:scatterChart>
      <c:catAx>
        <c:axId val="374082432"/>
        <c:scaling>
          <c:orientation val="maxMin"/>
        </c:scaling>
        <c:delete val="0"/>
        <c:axPos val="l"/>
        <c:numFmt formatCode="General" sourceLinked="0"/>
        <c:majorTickMark val="out"/>
        <c:minorTickMark val="none"/>
        <c:tickLblPos val="nextTo"/>
        <c:crossAx val="374085960"/>
        <c:crosses val="autoZero"/>
        <c:auto val="1"/>
        <c:lblAlgn val="ctr"/>
        <c:lblOffset val="100"/>
        <c:noMultiLvlLbl val="0"/>
      </c:catAx>
      <c:valAx>
        <c:axId val="374085960"/>
        <c:scaling>
          <c:orientation val="minMax"/>
        </c:scaling>
        <c:delete val="0"/>
        <c:axPos val="b"/>
        <c:title>
          <c:tx>
            <c:rich>
              <a:bodyPr/>
              <a:lstStyle/>
              <a:p>
                <a:pPr>
                  <a:defRPr/>
                </a:pPr>
                <a:r>
                  <a:rPr lang="en-US"/>
                  <a:t>Rate of SIDS (per 1000 live births)</a:t>
                </a:r>
              </a:p>
            </c:rich>
          </c:tx>
          <c:layout>
            <c:manualLayout>
              <c:xMode val="edge"/>
              <c:yMode val="edge"/>
              <c:x val="0.31780479645926607"/>
              <c:y val="0.89118457300275478"/>
            </c:manualLayout>
          </c:layout>
          <c:overlay val="0"/>
        </c:title>
        <c:numFmt formatCode="0" sourceLinked="0"/>
        <c:majorTickMark val="out"/>
        <c:minorTickMark val="none"/>
        <c:tickLblPos val="nextTo"/>
        <c:crossAx val="374082432"/>
        <c:crosses val="max"/>
        <c:crossBetween val="between"/>
        <c:majorUnit val="1"/>
      </c:valAx>
      <c:valAx>
        <c:axId val="374086352"/>
        <c:scaling>
          <c:orientation val="minMax"/>
          <c:max val="1"/>
        </c:scaling>
        <c:delete val="1"/>
        <c:axPos val="r"/>
        <c:numFmt formatCode="General" sourceLinked="1"/>
        <c:majorTickMark val="out"/>
        <c:minorTickMark val="none"/>
        <c:tickLblPos val="nextTo"/>
        <c:crossAx val="374078904"/>
        <c:crosses val="max"/>
        <c:crossBetween val="midCat"/>
      </c:valAx>
      <c:valAx>
        <c:axId val="374078904"/>
        <c:scaling>
          <c:orientation val="minMax"/>
        </c:scaling>
        <c:delete val="1"/>
        <c:axPos val="b"/>
        <c:numFmt formatCode="0.0" sourceLinked="1"/>
        <c:majorTickMark val="out"/>
        <c:minorTickMark val="none"/>
        <c:tickLblPos val="nextTo"/>
        <c:crossAx val="374086352"/>
        <c:crosses val="autoZero"/>
        <c:crossBetween val="midCat"/>
      </c:valAx>
    </c:plotArea>
    <c:plotVisOnly val="1"/>
    <c:dispBlanksAs val="gap"/>
    <c:showDLblsOverMax val="0"/>
  </c:chart>
  <c:spPr>
    <a:ln>
      <a:noFill/>
    </a:ln>
  </c:spPr>
  <c:txPr>
    <a:bodyPr/>
    <a:lstStyle/>
    <a:p>
      <a:pPr>
        <a:defRPr sz="900">
          <a:solidFill>
            <a:schemeClr val="tx1">
              <a:lumMod val="75000"/>
              <a:lumOff val="2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41096701147649"/>
          <c:y val="2.885946074922453E-2"/>
          <c:w val="0.81203759456538516"/>
          <c:h val="0.81590030585019846"/>
        </c:manualLayout>
      </c:layout>
      <c:barChart>
        <c:barDir val="bar"/>
        <c:grouping val="clustered"/>
        <c:varyColors val="0"/>
        <c:ser>
          <c:idx val="0"/>
          <c:order val="0"/>
          <c:tx>
            <c:v>DHB</c:v>
          </c:tx>
          <c:spPr>
            <a:solidFill>
              <a:schemeClr val="bg1">
                <a:lumMod val="65000"/>
              </a:schemeClr>
            </a:solidFill>
            <a:ln>
              <a:noFill/>
            </a:ln>
          </c:spPr>
          <c:invertIfNegative val="0"/>
          <c:errBars>
            <c:errBarType val="both"/>
            <c:errValType val="cust"/>
            <c:noEndCap val="0"/>
            <c:plus>
              <c:numRef>
                <c:f>GraphsDHB!$AP$92:$AP$111</c:f>
                <c:numCache>
                  <c:formatCode>General</c:formatCode>
                  <c:ptCount val="20"/>
                  <c:pt idx="0">
                    <c:v>0.96251892265181582</c:v>
                  </c:pt>
                  <c:pt idx="1">
                    <c:v>0.22798374499279922</c:v>
                  </c:pt>
                  <c:pt idx="2">
                    <c:v>0.28996306174826836</c:v>
                  </c:pt>
                  <c:pt idx="3">
                    <c:v>0.35915462939145359</c:v>
                  </c:pt>
                  <c:pt idx="4">
                    <c:v>0.40487018509531658</c:v>
                  </c:pt>
                  <c:pt idx="5">
                    <c:v>1.1404409580271004</c:v>
                  </c:pt>
                  <c:pt idx="6">
                    <c:v>0.68157285434293402</c:v>
                  </c:pt>
                  <c:pt idx="7">
                    <c:v>1.88655104824123</c:v>
                  </c:pt>
                  <c:pt idx="8">
                    <c:v>0.82518444537700675</c:v>
                  </c:pt>
                  <c:pt idx="9">
                    <c:v>0.98894130193545426</c:v>
                  </c:pt>
                  <c:pt idx="10">
                    <c:v>0.68895892972961625</c:v>
                  </c:pt>
                  <c:pt idx="11">
                    <c:v>1.7732273230226849</c:v>
                  </c:pt>
                  <c:pt idx="12">
                    <c:v>0.47741780894584029</c:v>
                  </c:pt>
                  <c:pt idx="13">
                    <c:v>0.94126583605390768</c:v>
                  </c:pt>
                  <c:pt idx="14">
                    <c:v>1.9730693609229455</c:v>
                  </c:pt>
                  <c:pt idx="15">
                    <c:v>0.64272206516471375</c:v>
                  </c:pt>
                  <c:pt idx="16">
                    <c:v>2.1666556355160651</c:v>
                  </c:pt>
                  <c:pt idx="17">
                    <c:v>0.38651618735021653</c:v>
                  </c:pt>
                  <c:pt idx="18">
                    <c:v>1.1815757380249632</c:v>
                  </c:pt>
                  <c:pt idx="19">
                    <c:v>0.42391684705910088</c:v>
                  </c:pt>
                </c:numCache>
              </c:numRef>
            </c:plus>
            <c:minus>
              <c:numRef>
                <c:f>GraphsDHB!$AO$92:$AO$111</c:f>
                <c:numCache>
                  <c:formatCode>General</c:formatCode>
                  <c:ptCount val="20"/>
                  <c:pt idx="0">
                    <c:v>0.69371967535973389</c:v>
                  </c:pt>
                  <c:pt idx="1">
                    <c:v>0.14753803020448208</c:v>
                  </c:pt>
                  <c:pt idx="2">
                    <c:v>0.19390930191277533</c:v>
                  </c:pt>
                  <c:pt idx="3">
                    <c:v>0.28885621875788947</c:v>
                  </c:pt>
                  <c:pt idx="4">
                    <c:v>0.29180352381369212</c:v>
                  </c:pt>
                  <c:pt idx="5">
                    <c:v>0.73802811036876836</c:v>
                  </c:pt>
                  <c:pt idx="6">
                    <c:v>0.46798781636911813</c:v>
                  </c:pt>
                  <c:pt idx="7">
                    <c:v>1.0149935185754004</c:v>
                  </c:pt>
                  <c:pt idx="8">
                    <c:v>0.5518321498869041</c:v>
                  </c:pt>
                  <c:pt idx="9">
                    <c:v>0.57912965901292979</c:v>
                  </c:pt>
                  <c:pt idx="10">
                    <c:v>0.40345827327400591</c:v>
                  </c:pt>
                  <c:pt idx="11">
                    <c:v>1.0384120199295337</c:v>
                  </c:pt>
                  <c:pt idx="12">
                    <c:v>0.31437092732989536</c:v>
                  </c:pt>
                  <c:pt idx="13">
                    <c:v>0.63825027707930893</c:v>
                  </c:pt>
                  <c:pt idx="14">
                    <c:v>0.66381824828400116</c:v>
                  </c:pt>
                  <c:pt idx="15">
                    <c:v>0.2162370182625212</c:v>
                  </c:pt>
                  <c:pt idx="16">
                    <c:v>0.46193468815910432</c:v>
                  </c:pt>
                  <c:pt idx="17">
                    <c:v>0.28809512012793281</c:v>
                  </c:pt>
                  <c:pt idx="18">
                    <c:v>0</c:v>
                  </c:pt>
                  <c:pt idx="19">
                    <c:v>0.24824812009236602</c:v>
                  </c:pt>
                </c:numCache>
              </c:numRef>
            </c:minus>
            <c:spPr>
              <a:ln w="12700">
                <a:solidFill>
                  <a:schemeClr val="tx1">
                    <a:lumMod val="75000"/>
                    <a:lumOff val="25000"/>
                  </a:schemeClr>
                </a:solidFill>
              </a:ln>
            </c:spPr>
          </c:errBars>
          <c:cat>
            <c:strRef>
              <c:f>GraphsDHB!$N$8:$N$27</c:f>
              <c:strCache>
                <c:ptCount val="20"/>
                <c:pt idx="0">
                  <c:v>Northland</c:v>
                </c:pt>
                <c:pt idx="1">
                  <c:v>Waitemata</c:v>
                </c:pt>
                <c:pt idx="2">
                  <c:v>Auckland</c:v>
                </c:pt>
                <c:pt idx="3">
                  <c:v>Counties Manukau</c:v>
                </c:pt>
                <c:pt idx="4">
                  <c:v>Waikato</c:v>
                </c:pt>
                <c:pt idx="5">
                  <c:v>Lakes</c:v>
                </c:pt>
                <c:pt idx="6">
                  <c:v>Bay of Plenty</c:v>
                </c:pt>
                <c:pt idx="7">
                  <c:v>Tairāwhiti</c:v>
                </c:pt>
                <c:pt idx="8">
                  <c:v>Hawke's Bay</c:v>
                </c:pt>
                <c:pt idx="9">
                  <c:v>Taranaki</c:v>
                </c:pt>
                <c:pt idx="10">
                  <c:v>MidCentral</c:v>
                </c:pt>
                <c:pt idx="11">
                  <c:v>Whanganui</c:v>
                </c:pt>
                <c:pt idx="12">
                  <c:v>Capital &amp; Coast</c:v>
                </c:pt>
                <c:pt idx="13">
                  <c:v>Hutt Valley</c:v>
                </c:pt>
                <c:pt idx="14">
                  <c:v>Wairarapa</c:v>
                </c:pt>
                <c:pt idx="15">
                  <c:v>Nelson Marlborough</c:v>
                </c:pt>
                <c:pt idx="16">
                  <c:v>West Coast</c:v>
                </c:pt>
                <c:pt idx="17">
                  <c:v>Canterbury</c:v>
                </c:pt>
                <c:pt idx="18">
                  <c:v>South Canterbury</c:v>
                </c:pt>
                <c:pt idx="19">
                  <c:v>Southern</c:v>
                </c:pt>
              </c:strCache>
            </c:strRef>
          </c:cat>
          <c:val>
            <c:numRef>
              <c:f>GraphsDHB!$Q$92:$Q$111</c:f>
              <c:numCache>
                <c:formatCode>0.0</c:formatCode>
                <c:ptCount val="20"/>
                <c:pt idx="0">
                  <c:v>1.8208618746206537</c:v>
                </c:pt>
                <c:pt idx="1">
                  <c:v>0.3052813676605271</c:v>
                </c:pt>
                <c:pt idx="2">
                  <c:v>0.42778134262229961</c:v>
                </c:pt>
                <c:pt idx="3">
                  <c:v>1.0890469680468984</c:v>
                </c:pt>
                <c:pt idx="4">
                  <c:v>0.76592019840980374</c:v>
                </c:pt>
                <c:pt idx="5">
                  <c:v>1.5271061338763043</c:v>
                </c:pt>
                <c:pt idx="6">
                  <c:v>1.092373864955281</c:v>
                </c:pt>
                <c:pt idx="7">
                  <c:v>1.6034206306787815</c:v>
                </c:pt>
                <c:pt idx="8">
                  <c:v>1.2173913043478259</c:v>
                </c:pt>
                <c:pt idx="9">
                  <c:v>1.0191082802547771</c:v>
                </c:pt>
                <c:pt idx="10">
                  <c:v>0.70997515086971952</c:v>
                </c:pt>
                <c:pt idx="11">
                  <c:v>1.8273184102329831</c:v>
                </c:pt>
                <c:pt idx="12">
                  <c:v>0.67239060722044064</c:v>
                </c:pt>
                <c:pt idx="13">
                  <c:v>1.4495554696559723</c:v>
                </c:pt>
                <c:pt idx="14">
                  <c:v>0.75528700906344415</c:v>
                </c:pt>
                <c:pt idx="15">
                  <c:v>0.24603272235207282</c:v>
                </c:pt>
                <c:pt idx="16">
                  <c:v>0.47393364928909953</c:v>
                </c:pt>
                <c:pt idx="17">
                  <c:v>0.83080364275443364</c:v>
                </c:pt>
                <c:pt idx="18">
                  <c:v>0</c:v>
                </c:pt>
                <c:pt idx="19">
                  <c:v>0.4368481406651013</c:v>
                </c:pt>
              </c:numCache>
            </c:numRef>
          </c:val>
        </c:ser>
        <c:dLbls>
          <c:showLegendKey val="0"/>
          <c:showVal val="0"/>
          <c:showCatName val="0"/>
          <c:showSerName val="0"/>
          <c:showPercent val="0"/>
          <c:showBubbleSize val="0"/>
        </c:dLbls>
        <c:gapWidth val="100"/>
        <c:axId val="374075768"/>
        <c:axId val="374079296"/>
      </c:barChart>
      <c:scatterChart>
        <c:scatterStyle val="lineMarker"/>
        <c:varyColors val="0"/>
        <c:ser>
          <c:idx val="1"/>
          <c:order val="1"/>
          <c:tx>
            <c:strRef>
              <c:f>GraphsDHB!$AQ$63</c:f>
              <c:strCache>
                <c:ptCount val="1"/>
                <c:pt idx="0">
                  <c:v>NZRate</c:v>
                </c:pt>
              </c:strCache>
            </c:strRef>
          </c:tx>
          <c:spPr>
            <a:ln w="19050">
              <a:solidFill>
                <a:srgbClr val="2B8CBE"/>
              </a:solidFill>
            </a:ln>
          </c:spPr>
          <c:marker>
            <c:symbol val="none"/>
          </c:marker>
          <c:xVal>
            <c:numRef>
              <c:f>GraphsDHB!$AQ$92:$AQ$111</c:f>
              <c:numCache>
                <c:formatCode>0.0</c:formatCode>
                <c:ptCount val="20"/>
                <c:pt idx="0">
                  <c:v>0.81758546172738167</c:v>
                </c:pt>
                <c:pt idx="1">
                  <c:v>0.81758546172738167</c:v>
                </c:pt>
                <c:pt idx="2">
                  <c:v>0.81758546172738167</c:v>
                </c:pt>
                <c:pt idx="3">
                  <c:v>0.81758546172738167</c:v>
                </c:pt>
                <c:pt idx="4">
                  <c:v>0.81758546172738167</c:v>
                </c:pt>
                <c:pt idx="5">
                  <c:v>0.81758546172738167</c:v>
                </c:pt>
                <c:pt idx="6">
                  <c:v>0.81758546172738167</c:v>
                </c:pt>
                <c:pt idx="7">
                  <c:v>0.81758546172738167</c:v>
                </c:pt>
                <c:pt idx="8">
                  <c:v>0.81758546172738167</c:v>
                </c:pt>
                <c:pt idx="9">
                  <c:v>0.81758546172738167</c:v>
                </c:pt>
                <c:pt idx="10">
                  <c:v>0.81758546172738167</c:v>
                </c:pt>
                <c:pt idx="11">
                  <c:v>0.81758546172738167</c:v>
                </c:pt>
                <c:pt idx="12">
                  <c:v>0.81758546172738167</c:v>
                </c:pt>
                <c:pt idx="13">
                  <c:v>0.81758546172738167</c:v>
                </c:pt>
                <c:pt idx="14">
                  <c:v>0.81758546172738167</c:v>
                </c:pt>
                <c:pt idx="15">
                  <c:v>0.81758546172738167</c:v>
                </c:pt>
                <c:pt idx="16">
                  <c:v>0.81758546172738167</c:v>
                </c:pt>
                <c:pt idx="17">
                  <c:v>0.81758546172738167</c:v>
                </c:pt>
                <c:pt idx="18">
                  <c:v>0.81758546172738167</c:v>
                </c:pt>
                <c:pt idx="19">
                  <c:v>0.81758546172738167</c:v>
                </c:pt>
              </c:numCache>
            </c:numRef>
          </c:xVal>
          <c:yVal>
            <c:numRef>
              <c:f>GraphsDHB!$AT$3:$AU$3</c:f>
              <c:numCache>
                <c:formatCode>General</c:formatCode>
                <c:ptCount val="2"/>
                <c:pt idx="0">
                  <c:v>0</c:v>
                </c:pt>
                <c:pt idx="1">
                  <c:v>1</c:v>
                </c:pt>
              </c:numCache>
            </c:numRef>
          </c:yVal>
          <c:smooth val="0"/>
        </c:ser>
        <c:dLbls>
          <c:showLegendKey val="0"/>
          <c:showVal val="0"/>
          <c:showCatName val="0"/>
          <c:showSerName val="0"/>
          <c:showPercent val="0"/>
          <c:showBubbleSize val="0"/>
        </c:dLbls>
        <c:axId val="374089096"/>
        <c:axId val="374089880"/>
      </c:scatterChart>
      <c:catAx>
        <c:axId val="374075768"/>
        <c:scaling>
          <c:orientation val="maxMin"/>
        </c:scaling>
        <c:delete val="0"/>
        <c:axPos val="l"/>
        <c:numFmt formatCode="General" sourceLinked="0"/>
        <c:majorTickMark val="out"/>
        <c:minorTickMark val="none"/>
        <c:tickLblPos val="nextTo"/>
        <c:crossAx val="374079296"/>
        <c:crosses val="autoZero"/>
        <c:auto val="1"/>
        <c:lblAlgn val="ctr"/>
        <c:lblOffset val="100"/>
        <c:noMultiLvlLbl val="0"/>
      </c:catAx>
      <c:valAx>
        <c:axId val="374079296"/>
        <c:scaling>
          <c:orientation val="minMax"/>
        </c:scaling>
        <c:delete val="0"/>
        <c:axPos val="b"/>
        <c:title>
          <c:tx>
            <c:rich>
              <a:bodyPr/>
              <a:lstStyle/>
              <a:p>
                <a:pPr>
                  <a:defRPr/>
                </a:pPr>
                <a:r>
                  <a:rPr lang="en-US"/>
                  <a:t>Rate of SUDI (per 1000 live births)</a:t>
                </a:r>
              </a:p>
            </c:rich>
          </c:tx>
          <c:layout>
            <c:manualLayout>
              <c:xMode val="edge"/>
              <c:yMode val="edge"/>
              <c:x val="0.31780479645926607"/>
              <c:y val="0.89118457300275478"/>
            </c:manualLayout>
          </c:layout>
          <c:overlay val="0"/>
        </c:title>
        <c:numFmt formatCode="0" sourceLinked="0"/>
        <c:majorTickMark val="out"/>
        <c:minorTickMark val="none"/>
        <c:tickLblPos val="nextTo"/>
        <c:crossAx val="374075768"/>
        <c:crosses val="max"/>
        <c:crossBetween val="between"/>
        <c:majorUnit val="1"/>
      </c:valAx>
      <c:valAx>
        <c:axId val="374089880"/>
        <c:scaling>
          <c:orientation val="minMax"/>
          <c:max val="1"/>
        </c:scaling>
        <c:delete val="1"/>
        <c:axPos val="r"/>
        <c:numFmt formatCode="General" sourceLinked="1"/>
        <c:majorTickMark val="out"/>
        <c:minorTickMark val="none"/>
        <c:tickLblPos val="nextTo"/>
        <c:crossAx val="374089096"/>
        <c:crosses val="max"/>
        <c:crossBetween val="midCat"/>
      </c:valAx>
      <c:valAx>
        <c:axId val="374089096"/>
        <c:scaling>
          <c:orientation val="minMax"/>
        </c:scaling>
        <c:delete val="1"/>
        <c:axPos val="b"/>
        <c:numFmt formatCode="0.0" sourceLinked="1"/>
        <c:majorTickMark val="out"/>
        <c:minorTickMark val="none"/>
        <c:tickLblPos val="nextTo"/>
        <c:crossAx val="374089880"/>
        <c:crosses val="autoZero"/>
        <c:crossBetween val="midCat"/>
      </c:valAx>
    </c:plotArea>
    <c:plotVisOnly val="1"/>
    <c:dispBlanksAs val="gap"/>
    <c:showDLblsOverMax val="0"/>
  </c:chart>
  <c:spPr>
    <a:ln>
      <a:noFill/>
    </a:ln>
  </c:spPr>
  <c:txPr>
    <a:bodyPr/>
    <a:lstStyle/>
    <a:p>
      <a:pPr>
        <a:defRPr sz="900">
          <a:solidFill>
            <a:schemeClr val="tx1">
              <a:lumMod val="75000"/>
              <a:lumOff val="2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063156940547268E-2"/>
          <c:y val="0.12144016881610729"/>
          <c:w val="0.91705431051887742"/>
          <c:h val="0.6330510958857416"/>
        </c:manualLayout>
      </c:layout>
      <c:barChart>
        <c:barDir val="col"/>
        <c:grouping val="clustered"/>
        <c:varyColors val="0"/>
        <c:ser>
          <c:idx val="0"/>
          <c:order val="0"/>
          <c:tx>
            <c:strRef>
              <c:f>DHB!$AC$9</c:f>
              <c:strCache>
                <c:ptCount val="1"/>
                <c:pt idx="0">
                  <c:v>1</c:v>
                </c:pt>
              </c:strCache>
            </c:strRef>
          </c:tx>
          <c:spPr>
            <a:solidFill>
              <a:schemeClr val="bg1">
                <a:lumMod val="65000"/>
              </a:schemeClr>
            </a:solidFill>
            <a:ln>
              <a:noFill/>
            </a:ln>
          </c:spPr>
          <c:invertIfNegative val="0"/>
          <c:dPt>
            <c:idx val="0"/>
            <c:invertIfNegative val="0"/>
            <c:bubble3D val="0"/>
            <c:spPr>
              <a:solidFill>
                <a:srgbClr val="2B8CBE"/>
              </a:solidFill>
              <a:ln>
                <a:noFill/>
              </a:ln>
            </c:spPr>
          </c:dPt>
          <c:dPt>
            <c:idx val="1"/>
            <c:invertIfNegative val="0"/>
            <c:bubble3D val="0"/>
            <c:spPr>
              <a:solidFill>
                <a:srgbClr val="2B8CBE"/>
              </a:solidFill>
              <a:ln>
                <a:noFill/>
              </a:ln>
            </c:spPr>
          </c:dPt>
          <c:dPt>
            <c:idx val="2"/>
            <c:invertIfNegative val="0"/>
            <c:bubble3D val="0"/>
            <c:spPr>
              <a:solidFill>
                <a:srgbClr val="2B8CBE"/>
              </a:solidFill>
              <a:ln>
                <a:noFill/>
              </a:ln>
            </c:spPr>
          </c:dPt>
          <c:dPt>
            <c:idx val="3"/>
            <c:invertIfNegative val="0"/>
            <c:bubble3D val="0"/>
            <c:spPr>
              <a:solidFill>
                <a:srgbClr val="2B8CBE"/>
              </a:solidFill>
              <a:ln>
                <a:noFill/>
              </a:ln>
            </c:spPr>
          </c:dPt>
          <c:errBars>
            <c:errBarType val="both"/>
            <c:errValType val="cust"/>
            <c:noEndCap val="0"/>
            <c:plus>
              <c:numRef>
                <c:f>DHB!$AD$10:$AD$17</c:f>
                <c:numCache>
                  <c:formatCode>General</c:formatCode>
                  <c:ptCount val="8"/>
                  <c:pt idx="0">
                    <c:v>6.1109657989932842</c:v>
                  </c:pt>
                  <c:pt idx="1">
                    <c:v>75.28325416559052</c:v>
                  </c:pt>
                  <c:pt idx="2">
                    <c:v>70.332975245213817</c:v>
                  </c:pt>
                  <c:pt idx="3">
                    <c:v>10.663721456309496</c:v>
                  </c:pt>
                  <c:pt idx="4">
                    <c:v>6.5748973207461141</c:v>
                  </c:pt>
                  <c:pt idx="5">
                    <c:v>75.28325416559052</c:v>
                  </c:pt>
                  <c:pt idx="6">
                    <c:v>71.43192798342028</c:v>
                  </c:pt>
                  <c:pt idx="7">
                    <c:v>5.1234436862693551</c:v>
                  </c:pt>
                </c:numCache>
              </c:numRef>
            </c:plus>
            <c:minus>
              <c:numRef>
                <c:f>DHB!$AE$10:$AE$17</c:f>
                <c:numCache>
                  <c:formatCode>General</c:formatCode>
                  <c:ptCount val="8"/>
                  <c:pt idx="0">
                    <c:v>3.7906855818409082</c:v>
                  </c:pt>
                  <c:pt idx="1">
                    <c:v>0</c:v>
                  </c:pt>
                  <c:pt idx="2">
                    <c:v>14.99511064639554</c:v>
                  </c:pt>
                  <c:pt idx="3">
                    <c:v>6.2447360209498619</c:v>
                  </c:pt>
                  <c:pt idx="4">
                    <c:v>4.2548972056330019</c:v>
                  </c:pt>
                  <c:pt idx="5">
                    <c:v>0</c:v>
                  </c:pt>
                  <c:pt idx="6">
                    <c:v>15.229409250245471</c:v>
                  </c:pt>
                  <c:pt idx="7">
                    <c:v>0</c:v>
                  </c:pt>
                </c:numCache>
              </c:numRef>
            </c:minus>
            <c:spPr>
              <a:ln w="12700">
                <a:solidFill>
                  <a:schemeClr val="tx1">
                    <a:lumMod val="65000"/>
                    <a:lumOff val="35000"/>
                  </a:schemeClr>
                </a:solidFill>
              </a:ln>
            </c:spPr>
          </c:errBars>
          <c:cat>
            <c:multiLvlStrRef>
              <c:f>DHB!$AA$10:$AB$17</c:f>
              <c:multiLvlStrCache>
                <c:ptCount val="8"/>
                <c:lvl>
                  <c:pt idx="0">
                    <c:v>Māori</c:v>
                  </c:pt>
                  <c:pt idx="1">
                    <c:v>Pacific peoples</c:v>
                  </c:pt>
                  <c:pt idx="2">
                    <c:v>Asian</c:v>
                  </c:pt>
                  <c:pt idx="3">
                    <c:v>European or Other</c:v>
                  </c:pt>
                  <c:pt idx="4">
                    <c:v>Māori</c:v>
                  </c:pt>
                  <c:pt idx="5">
                    <c:v>Pacific peoples</c:v>
                  </c:pt>
                  <c:pt idx="6">
                    <c:v>Asian</c:v>
                  </c:pt>
                  <c:pt idx="7">
                    <c:v>European or Other</c:v>
                  </c:pt>
                </c:lvl>
                <c:lvl>
                  <c:pt idx="0">
                    <c:v>Fetal death rate (per 1000 total births)</c:v>
                  </c:pt>
                  <c:pt idx="4">
                    <c:v>Infant death rate (per 1000 live births)</c:v>
                  </c:pt>
                </c:lvl>
              </c:multiLvlStrCache>
            </c:multiLvlStrRef>
          </c:cat>
          <c:val>
            <c:numRef>
              <c:f>DHB!$AC$10:$AC$17</c:f>
              <c:numCache>
                <c:formatCode>0.0</c:formatCode>
                <c:ptCount val="8"/>
                <c:pt idx="0">
                  <c:v>7.2833211944646763</c:v>
                </c:pt>
                <c:pt idx="1">
                  <c:v>0</c:v>
                </c:pt>
                <c:pt idx="2">
                  <c:v>15.384615384615385</c:v>
                </c:pt>
                <c:pt idx="3">
                  <c:v>10.989010989010989</c:v>
                </c:pt>
                <c:pt idx="4">
                  <c:v>8.8041085840058688</c:v>
                </c:pt>
                <c:pt idx="5">
                  <c:v>0</c:v>
                </c:pt>
                <c:pt idx="6">
                  <c:v>15.625</c:v>
                </c:pt>
                <c:pt idx="7">
                  <c:v>0</c:v>
                </c:pt>
              </c:numCache>
            </c:numRef>
          </c:val>
        </c:ser>
        <c:dLbls>
          <c:showLegendKey val="0"/>
          <c:showVal val="0"/>
          <c:showCatName val="0"/>
          <c:showSerName val="0"/>
          <c:showPercent val="0"/>
          <c:showBubbleSize val="0"/>
        </c:dLbls>
        <c:gapWidth val="150"/>
        <c:axId val="374089488"/>
        <c:axId val="374090272"/>
      </c:barChart>
      <c:lineChart>
        <c:grouping val="standard"/>
        <c:varyColors val="0"/>
        <c:ser>
          <c:idx val="1"/>
          <c:order val="1"/>
          <c:tx>
            <c:strRef>
              <c:f>DHB!$AF$9</c:f>
              <c:strCache>
                <c:ptCount val="1"/>
                <c:pt idx="0">
                  <c:v>National</c:v>
                </c:pt>
              </c:strCache>
            </c:strRef>
          </c:tx>
          <c:spPr>
            <a:ln>
              <a:noFill/>
            </a:ln>
          </c:spPr>
          <c:marker>
            <c:symbol val="dash"/>
            <c:size val="10"/>
            <c:spPr>
              <a:solidFill>
                <a:schemeClr val="accent6">
                  <a:lumMod val="75000"/>
                </a:schemeClr>
              </a:solidFill>
              <a:ln>
                <a:solidFill>
                  <a:schemeClr val="accent6">
                    <a:lumMod val="75000"/>
                  </a:schemeClr>
                </a:solidFill>
              </a:ln>
            </c:spPr>
          </c:marker>
          <c:cat>
            <c:multiLvlStrRef>
              <c:f>DHB!$AA$10:$AB$17</c:f>
              <c:multiLvlStrCache>
                <c:ptCount val="8"/>
                <c:lvl>
                  <c:pt idx="0">
                    <c:v>Māori</c:v>
                  </c:pt>
                  <c:pt idx="1">
                    <c:v>Pacific peoples</c:v>
                  </c:pt>
                  <c:pt idx="2">
                    <c:v>Asian</c:v>
                  </c:pt>
                  <c:pt idx="3">
                    <c:v>European or Other</c:v>
                  </c:pt>
                  <c:pt idx="4">
                    <c:v>Māori</c:v>
                  </c:pt>
                  <c:pt idx="5">
                    <c:v>Pacific peoples</c:v>
                  </c:pt>
                  <c:pt idx="6">
                    <c:v>Asian</c:v>
                  </c:pt>
                  <c:pt idx="7">
                    <c:v>European or Other</c:v>
                  </c:pt>
                </c:lvl>
                <c:lvl>
                  <c:pt idx="0">
                    <c:v>Fetal death rate (per 1000 total births)</c:v>
                  </c:pt>
                  <c:pt idx="4">
                    <c:v>Infant death rate (per 1000 live births)</c:v>
                  </c:pt>
                </c:lvl>
              </c:multiLvlStrCache>
            </c:multiLvlStrRef>
          </c:cat>
          <c:val>
            <c:numRef>
              <c:f>DHB!$AF$10:$AF$17</c:f>
              <c:numCache>
                <c:formatCode>0.0</c:formatCode>
                <c:ptCount val="8"/>
                <c:pt idx="0">
                  <c:v>6.776323410170277</c:v>
                </c:pt>
                <c:pt idx="1">
                  <c:v>7.5535686758131648</c:v>
                </c:pt>
                <c:pt idx="2">
                  <c:v>6.8438462415877721</c:v>
                </c:pt>
                <c:pt idx="3">
                  <c:v>6.0203822580060207</c:v>
                </c:pt>
                <c:pt idx="4">
                  <c:v>5.3064318619161464</c:v>
                </c:pt>
                <c:pt idx="5">
                  <c:v>7.6110593351972664</c:v>
                </c:pt>
                <c:pt idx="6">
                  <c:v>4.1346043413345583</c:v>
                </c:pt>
                <c:pt idx="7">
                  <c:v>4.3784434633487797</c:v>
                </c:pt>
              </c:numCache>
            </c:numRef>
          </c:val>
          <c:smooth val="0"/>
        </c:ser>
        <c:dLbls>
          <c:showLegendKey val="0"/>
          <c:showVal val="0"/>
          <c:showCatName val="0"/>
          <c:showSerName val="0"/>
          <c:showPercent val="0"/>
          <c:showBubbleSize val="0"/>
        </c:dLbls>
        <c:marker val="1"/>
        <c:smooth val="0"/>
        <c:axId val="374089488"/>
        <c:axId val="374090272"/>
      </c:lineChart>
      <c:catAx>
        <c:axId val="374089488"/>
        <c:scaling>
          <c:orientation val="minMax"/>
        </c:scaling>
        <c:delete val="0"/>
        <c:axPos val="b"/>
        <c:title>
          <c:tx>
            <c:rich>
              <a:bodyPr/>
              <a:lstStyle/>
              <a:p>
                <a:pPr>
                  <a:defRPr/>
                </a:pPr>
                <a:r>
                  <a:rPr lang="en-US"/>
                  <a:t>Ethnic group</a:t>
                </a:r>
              </a:p>
            </c:rich>
          </c:tx>
          <c:overlay val="0"/>
        </c:title>
        <c:numFmt formatCode="General" sourceLinked="0"/>
        <c:majorTickMark val="out"/>
        <c:minorTickMark val="none"/>
        <c:tickLblPos val="nextTo"/>
        <c:crossAx val="374090272"/>
        <c:crosses val="autoZero"/>
        <c:auto val="1"/>
        <c:lblAlgn val="ctr"/>
        <c:lblOffset val="100"/>
        <c:noMultiLvlLbl val="0"/>
      </c:catAx>
      <c:valAx>
        <c:axId val="374090272"/>
        <c:scaling>
          <c:orientation val="minMax"/>
        </c:scaling>
        <c:delete val="0"/>
        <c:axPos val="l"/>
        <c:numFmt formatCode="0" sourceLinked="0"/>
        <c:majorTickMark val="out"/>
        <c:minorTickMark val="none"/>
        <c:tickLblPos val="nextTo"/>
        <c:crossAx val="374089488"/>
        <c:crosses val="autoZero"/>
        <c:crossBetween val="between"/>
      </c:valAx>
    </c:plotArea>
    <c:plotVisOnly val="1"/>
    <c:dispBlanksAs val="gap"/>
    <c:showDLblsOverMax val="0"/>
  </c:chart>
  <c:spPr>
    <a:ln>
      <a:noFill/>
    </a:ln>
  </c:spPr>
  <c:txPr>
    <a:bodyPr/>
    <a:lstStyle/>
    <a:p>
      <a:pPr>
        <a:defRPr sz="900">
          <a:solidFill>
            <a:schemeClr val="tx1">
              <a:lumMod val="75000"/>
              <a:lumOff val="2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063156940547268E-2"/>
          <c:y val="0.12144016881610729"/>
          <c:w val="0.91705431051887742"/>
          <c:h val="0.64603810887275459"/>
        </c:manualLayout>
      </c:layout>
      <c:barChart>
        <c:barDir val="col"/>
        <c:grouping val="clustered"/>
        <c:varyColors val="0"/>
        <c:ser>
          <c:idx val="0"/>
          <c:order val="0"/>
          <c:tx>
            <c:strRef>
              <c:f>DHB!$AC$9</c:f>
              <c:strCache>
                <c:ptCount val="1"/>
                <c:pt idx="0">
                  <c:v>1</c:v>
                </c:pt>
              </c:strCache>
            </c:strRef>
          </c:tx>
          <c:spPr>
            <a:solidFill>
              <a:srgbClr val="2B8CBE"/>
            </a:solidFill>
            <a:ln>
              <a:no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spPr>
              <a:solidFill>
                <a:srgbClr val="A6A6A6"/>
              </a:solidFill>
              <a:ln>
                <a:noFill/>
              </a:ln>
            </c:spPr>
          </c:dPt>
          <c:dPt>
            <c:idx val="7"/>
            <c:invertIfNegative val="0"/>
            <c:bubble3D val="0"/>
            <c:spPr>
              <a:solidFill>
                <a:srgbClr val="A6A6A6"/>
              </a:solidFill>
              <a:ln>
                <a:noFill/>
              </a:ln>
            </c:spPr>
          </c:dPt>
          <c:dPt>
            <c:idx val="8"/>
            <c:invertIfNegative val="0"/>
            <c:bubble3D val="0"/>
            <c:spPr>
              <a:solidFill>
                <a:srgbClr val="A6A6A6"/>
              </a:solidFill>
              <a:ln>
                <a:noFill/>
              </a:ln>
            </c:spPr>
          </c:dPt>
          <c:dPt>
            <c:idx val="9"/>
            <c:invertIfNegative val="0"/>
            <c:bubble3D val="0"/>
            <c:spPr>
              <a:solidFill>
                <a:srgbClr val="A6A6A6"/>
              </a:solidFill>
              <a:ln>
                <a:noFill/>
              </a:ln>
            </c:spPr>
          </c:dPt>
          <c:dPt>
            <c:idx val="10"/>
            <c:invertIfNegative val="0"/>
            <c:bubble3D val="0"/>
            <c:spPr>
              <a:solidFill>
                <a:srgbClr val="A6A6A6"/>
              </a:solidFill>
              <a:ln>
                <a:noFill/>
              </a:ln>
            </c:spPr>
          </c:dPt>
          <c:dPt>
            <c:idx val="11"/>
            <c:invertIfNegative val="0"/>
            <c:bubble3D val="0"/>
            <c:spPr>
              <a:solidFill>
                <a:srgbClr val="A6A6A6"/>
              </a:solidFill>
              <a:ln>
                <a:noFill/>
              </a:ln>
            </c:spPr>
          </c:dPt>
          <c:errBars>
            <c:errBarType val="both"/>
            <c:errValType val="cust"/>
            <c:noEndCap val="0"/>
            <c:plus>
              <c:numRef>
                <c:f>DHB!$AD$25:$AD$36</c:f>
                <c:numCache>
                  <c:formatCode>General</c:formatCode>
                  <c:ptCount val="12"/>
                  <c:pt idx="0">
                    <c:v>28.992748170968127</c:v>
                  </c:pt>
                  <c:pt idx="1">
                    <c:v>10.543224113857598</c:v>
                  </c:pt>
                  <c:pt idx="2">
                    <c:v>9.2636306165318434</c:v>
                  </c:pt>
                  <c:pt idx="3">
                    <c:v>15.543897620798759</c:v>
                  </c:pt>
                  <c:pt idx="4">
                    <c:v>15.549807452173122</c:v>
                  </c:pt>
                  <c:pt idx="5">
                    <c:v>49.289506299282635</c:v>
                  </c:pt>
                  <c:pt idx="6">
                    <c:v>23.220834078773155</c:v>
                  </c:pt>
                  <c:pt idx="7">
                    <c:v>7.7749037260865608</c:v>
                  </c:pt>
                  <c:pt idx="8">
                    <c:v>10.262051725520152</c:v>
                  </c:pt>
                  <c:pt idx="9">
                    <c:v>13.602059126750767</c:v>
                  </c:pt>
                  <c:pt idx="10">
                    <c:v>15.602878467368253</c:v>
                  </c:pt>
                  <c:pt idx="11">
                    <c:v>55.454548747522345</c:v>
                  </c:pt>
                </c:numCache>
              </c:numRef>
            </c:plus>
            <c:minus>
              <c:numRef>
                <c:f>DHB!$AE$25:$AE$36</c:f>
                <c:numCache>
                  <c:formatCode>General</c:formatCode>
                  <c:ptCount val="12"/>
                  <c:pt idx="0">
                    <c:v>14.68049395600687</c:v>
                  </c:pt>
                  <c:pt idx="1">
                    <c:v>4.9157679499555318</c:v>
                  </c:pt>
                  <c:pt idx="2">
                    <c:v>3.1166502153475792</c:v>
                  </c:pt>
                  <c:pt idx="3">
                    <c:v>7.8706610952950591</c:v>
                  </c:pt>
                  <c:pt idx="4">
                    <c:v>3.3152455510738434</c:v>
                  </c:pt>
                  <c:pt idx="5">
                    <c:v>16.582931334490894</c:v>
                  </c:pt>
                  <c:pt idx="6">
                    <c:v>7.8124032064712665</c:v>
                  </c:pt>
                  <c:pt idx="7">
                    <c:v>1.6576227755369217</c:v>
                  </c:pt>
                  <c:pt idx="8">
                    <c:v>4.2372382154882526</c:v>
                  </c:pt>
                  <c:pt idx="9">
                    <c:v>5.616339332793391</c:v>
                  </c:pt>
                  <c:pt idx="10">
                    <c:v>3.326560382306178</c:v>
                  </c:pt>
                  <c:pt idx="11">
                    <c:v>22.897383433696135</c:v>
                  </c:pt>
                </c:numCache>
              </c:numRef>
            </c:minus>
            <c:spPr>
              <a:ln w="12700">
                <a:solidFill>
                  <a:schemeClr val="tx1">
                    <a:lumMod val="65000"/>
                    <a:lumOff val="35000"/>
                  </a:schemeClr>
                </a:solidFill>
              </a:ln>
            </c:spPr>
          </c:errBars>
          <c:cat>
            <c:multiLvlStrRef>
              <c:f>DHB!$AA$25:$AB$36</c:f>
              <c:multiLvlStrCache>
                <c:ptCount val="12"/>
                <c:lvl>
                  <c:pt idx="0">
                    <c:v> &lt;20</c:v>
                  </c:pt>
                  <c:pt idx="1">
                    <c:v>20−24</c:v>
                  </c:pt>
                  <c:pt idx="2">
                    <c:v>25−29</c:v>
                  </c:pt>
                  <c:pt idx="3">
                    <c:v>30−34</c:v>
                  </c:pt>
                  <c:pt idx="4">
                    <c:v>35−39</c:v>
                  </c:pt>
                  <c:pt idx="5">
                    <c:v>≥40</c:v>
                  </c:pt>
                  <c:pt idx="6">
                    <c:v> &lt;20</c:v>
                  </c:pt>
                  <c:pt idx="7">
                    <c:v>20−24</c:v>
                  </c:pt>
                  <c:pt idx="8">
                    <c:v>25−29</c:v>
                  </c:pt>
                  <c:pt idx="9">
                    <c:v>30−34</c:v>
                  </c:pt>
                  <c:pt idx="10">
                    <c:v>35−39</c:v>
                  </c:pt>
                  <c:pt idx="11">
                    <c:v>≥40</c:v>
                  </c:pt>
                </c:lvl>
                <c:lvl>
                  <c:pt idx="0">
                    <c:v>Fetal death rate (per 1000 total births)</c:v>
                  </c:pt>
                  <c:pt idx="6">
                    <c:v>Infant death rate (per 1000 live births)</c:v>
                  </c:pt>
                </c:lvl>
              </c:multiLvlStrCache>
            </c:multiLvlStrRef>
          </c:cat>
          <c:val>
            <c:numRef>
              <c:f>DHB!$AC$25:$AC$36</c:f>
              <c:numCache>
                <c:formatCode>0.0</c:formatCode>
                <c:ptCount val="12"/>
                <c:pt idx="0">
                  <c:v>21.739130434782609</c:v>
                </c:pt>
                <c:pt idx="1">
                  <c:v>6.756756756756757</c:v>
                </c:pt>
                <c:pt idx="2">
                  <c:v>3.5460992907801416</c:v>
                </c:pt>
                <c:pt idx="3">
                  <c:v>11.655011655011656</c:v>
                </c:pt>
                <c:pt idx="4">
                  <c:v>3.4013605442176869</c:v>
                </c:pt>
                <c:pt idx="5">
                  <c:v>18.867924528301884</c:v>
                </c:pt>
                <c:pt idx="6">
                  <c:v>8.8888888888888893</c:v>
                </c:pt>
                <c:pt idx="7">
                  <c:v>1.7006802721088434</c:v>
                </c:pt>
                <c:pt idx="8">
                  <c:v>5.3380782918149468</c:v>
                </c:pt>
                <c:pt idx="9">
                  <c:v>7.0754716981132075</c:v>
                </c:pt>
                <c:pt idx="10">
                  <c:v>3.4129692832764507</c:v>
                </c:pt>
                <c:pt idx="11">
                  <c:v>28.846153846153847</c:v>
                </c:pt>
              </c:numCache>
            </c:numRef>
          </c:val>
        </c:ser>
        <c:dLbls>
          <c:showLegendKey val="0"/>
          <c:showVal val="0"/>
          <c:showCatName val="0"/>
          <c:showSerName val="0"/>
          <c:showPercent val="0"/>
          <c:showBubbleSize val="0"/>
        </c:dLbls>
        <c:gapWidth val="150"/>
        <c:axId val="374087920"/>
        <c:axId val="374088312"/>
      </c:barChart>
      <c:lineChart>
        <c:grouping val="standard"/>
        <c:varyColors val="0"/>
        <c:ser>
          <c:idx val="1"/>
          <c:order val="1"/>
          <c:tx>
            <c:strRef>
              <c:f>DHB!$AF$9</c:f>
              <c:strCache>
                <c:ptCount val="1"/>
                <c:pt idx="0">
                  <c:v>National</c:v>
                </c:pt>
              </c:strCache>
            </c:strRef>
          </c:tx>
          <c:spPr>
            <a:ln>
              <a:noFill/>
            </a:ln>
          </c:spPr>
          <c:marker>
            <c:symbol val="dash"/>
            <c:size val="10"/>
            <c:spPr>
              <a:solidFill>
                <a:schemeClr val="accent6">
                  <a:lumMod val="75000"/>
                </a:schemeClr>
              </a:solidFill>
              <a:ln>
                <a:solidFill>
                  <a:schemeClr val="accent6">
                    <a:lumMod val="75000"/>
                  </a:schemeClr>
                </a:solidFill>
              </a:ln>
            </c:spPr>
          </c:marker>
          <c:cat>
            <c:multiLvlStrRef>
              <c:f>DHB!$AA$25:$AB$36</c:f>
              <c:multiLvlStrCache>
                <c:ptCount val="12"/>
                <c:lvl>
                  <c:pt idx="0">
                    <c:v> &lt;20</c:v>
                  </c:pt>
                  <c:pt idx="1">
                    <c:v>20−24</c:v>
                  </c:pt>
                  <c:pt idx="2">
                    <c:v>25−29</c:v>
                  </c:pt>
                  <c:pt idx="3">
                    <c:v>30−34</c:v>
                  </c:pt>
                  <c:pt idx="4">
                    <c:v>35−39</c:v>
                  </c:pt>
                  <c:pt idx="5">
                    <c:v>≥40</c:v>
                  </c:pt>
                  <c:pt idx="6">
                    <c:v> &lt;20</c:v>
                  </c:pt>
                  <c:pt idx="7">
                    <c:v>20−24</c:v>
                  </c:pt>
                  <c:pt idx="8">
                    <c:v>25−29</c:v>
                  </c:pt>
                  <c:pt idx="9">
                    <c:v>30−34</c:v>
                  </c:pt>
                  <c:pt idx="10">
                    <c:v>35−39</c:v>
                  </c:pt>
                  <c:pt idx="11">
                    <c:v>≥40</c:v>
                  </c:pt>
                </c:lvl>
                <c:lvl>
                  <c:pt idx="0">
                    <c:v>Fetal death rate (per 1000 total births)</c:v>
                  </c:pt>
                  <c:pt idx="6">
                    <c:v>Infant death rate (per 1000 live births)</c:v>
                  </c:pt>
                </c:lvl>
              </c:multiLvlStrCache>
            </c:multiLvlStrRef>
          </c:cat>
          <c:val>
            <c:numRef>
              <c:f>DHB!$AF$25:$AF$36</c:f>
              <c:numCache>
                <c:formatCode>0.0</c:formatCode>
                <c:ptCount val="12"/>
                <c:pt idx="0">
                  <c:v>9.8751089166424642</c:v>
                </c:pt>
                <c:pt idx="1">
                  <c:v>5.7934280800217248</c:v>
                </c:pt>
                <c:pt idx="2">
                  <c:v>5.6504430461024784</c:v>
                </c:pt>
                <c:pt idx="3">
                  <c:v>6.3239255182105634</c:v>
                </c:pt>
                <c:pt idx="4">
                  <c:v>6.2141955529663075</c:v>
                </c:pt>
                <c:pt idx="5">
                  <c:v>12.820512820512819</c:v>
                </c:pt>
                <c:pt idx="6">
                  <c:v>11.146963919037841</c:v>
                </c:pt>
                <c:pt idx="7">
                  <c:v>6.7376855139761451</c:v>
                </c:pt>
                <c:pt idx="8">
                  <c:v>4.3264884411726721</c:v>
                </c:pt>
                <c:pt idx="9">
                  <c:v>3.1820860341779609</c:v>
                </c:pt>
                <c:pt idx="10">
                  <c:v>3.9081582804103565</c:v>
                </c:pt>
                <c:pt idx="11">
                  <c:v>8.0213903743315509</c:v>
                </c:pt>
              </c:numCache>
            </c:numRef>
          </c:val>
          <c:smooth val="0"/>
        </c:ser>
        <c:dLbls>
          <c:showLegendKey val="0"/>
          <c:showVal val="0"/>
          <c:showCatName val="0"/>
          <c:showSerName val="0"/>
          <c:showPercent val="0"/>
          <c:showBubbleSize val="0"/>
        </c:dLbls>
        <c:marker val="1"/>
        <c:smooth val="0"/>
        <c:axId val="374087920"/>
        <c:axId val="374088312"/>
      </c:lineChart>
      <c:catAx>
        <c:axId val="374087920"/>
        <c:scaling>
          <c:orientation val="minMax"/>
        </c:scaling>
        <c:delete val="0"/>
        <c:axPos val="b"/>
        <c:title>
          <c:tx>
            <c:rich>
              <a:bodyPr/>
              <a:lstStyle/>
              <a:p>
                <a:pPr>
                  <a:defRPr/>
                </a:pPr>
                <a:r>
                  <a:rPr lang="en-US"/>
                  <a:t>Maternal age group (years)</a:t>
                </a:r>
              </a:p>
            </c:rich>
          </c:tx>
          <c:layout>
            <c:manualLayout>
              <c:xMode val="edge"/>
              <c:yMode val="edge"/>
              <c:x val="0.38792881659023393"/>
              <c:y val="0.92226164911204278"/>
            </c:manualLayout>
          </c:layout>
          <c:overlay val="0"/>
        </c:title>
        <c:numFmt formatCode="General" sourceLinked="0"/>
        <c:majorTickMark val="out"/>
        <c:minorTickMark val="none"/>
        <c:tickLblPos val="nextTo"/>
        <c:crossAx val="374088312"/>
        <c:crosses val="autoZero"/>
        <c:auto val="1"/>
        <c:lblAlgn val="ctr"/>
        <c:lblOffset val="100"/>
        <c:noMultiLvlLbl val="0"/>
      </c:catAx>
      <c:valAx>
        <c:axId val="374088312"/>
        <c:scaling>
          <c:orientation val="minMax"/>
        </c:scaling>
        <c:delete val="0"/>
        <c:axPos val="l"/>
        <c:numFmt formatCode="0" sourceLinked="0"/>
        <c:majorTickMark val="out"/>
        <c:minorTickMark val="none"/>
        <c:tickLblPos val="nextTo"/>
        <c:crossAx val="374087920"/>
        <c:crosses val="autoZero"/>
        <c:crossBetween val="between"/>
      </c:valAx>
    </c:plotArea>
    <c:plotVisOnly val="1"/>
    <c:dispBlanksAs val="gap"/>
    <c:showDLblsOverMax val="0"/>
  </c:chart>
  <c:spPr>
    <a:ln>
      <a:noFill/>
    </a:ln>
  </c:spPr>
  <c:txPr>
    <a:bodyPr/>
    <a:lstStyle/>
    <a:p>
      <a:pPr>
        <a:defRPr sz="900">
          <a:solidFill>
            <a:schemeClr val="tx1">
              <a:lumMod val="75000"/>
              <a:lumOff val="2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063157720426901E-2"/>
          <c:y val="8.1800643597746039E-2"/>
          <c:w val="0.91705431051887742"/>
          <c:h val="0.55834761172832592"/>
        </c:manualLayout>
      </c:layout>
      <c:barChart>
        <c:barDir val="col"/>
        <c:grouping val="clustered"/>
        <c:varyColors val="0"/>
        <c:ser>
          <c:idx val="0"/>
          <c:order val="0"/>
          <c:tx>
            <c:strRef>
              <c:f>DHB!$AC$9</c:f>
              <c:strCache>
                <c:ptCount val="1"/>
                <c:pt idx="0">
                  <c:v>1</c:v>
                </c:pt>
              </c:strCache>
            </c:strRef>
          </c:tx>
          <c:spPr>
            <a:solidFill>
              <a:schemeClr val="bg1">
                <a:lumMod val="65000"/>
              </a:schemeClr>
            </a:solidFill>
            <a:ln>
              <a:noFill/>
            </a:ln>
          </c:spPr>
          <c:invertIfNegative val="0"/>
          <c:dPt>
            <c:idx val="0"/>
            <c:invertIfNegative val="0"/>
            <c:bubble3D val="0"/>
            <c:spPr>
              <a:solidFill>
                <a:srgbClr val="2B8CBE"/>
              </a:solidFill>
              <a:ln>
                <a:noFill/>
              </a:ln>
            </c:spPr>
          </c:dPt>
          <c:dPt>
            <c:idx val="1"/>
            <c:invertIfNegative val="0"/>
            <c:bubble3D val="0"/>
            <c:spPr>
              <a:solidFill>
                <a:srgbClr val="2B8CBE"/>
              </a:solidFill>
              <a:ln>
                <a:noFill/>
              </a:ln>
            </c:spPr>
          </c:dPt>
          <c:dPt>
            <c:idx val="2"/>
            <c:invertIfNegative val="0"/>
            <c:bubble3D val="0"/>
            <c:spPr>
              <a:solidFill>
                <a:srgbClr val="2B8CBE"/>
              </a:solidFill>
              <a:ln>
                <a:noFill/>
              </a:ln>
            </c:spPr>
          </c:dPt>
          <c:dPt>
            <c:idx val="3"/>
            <c:invertIfNegative val="0"/>
            <c:bubble3D val="0"/>
            <c:spPr>
              <a:solidFill>
                <a:srgbClr val="2B8CBE"/>
              </a:solidFill>
              <a:ln>
                <a:noFill/>
              </a:ln>
            </c:spPr>
          </c:dPt>
          <c:dPt>
            <c:idx val="4"/>
            <c:invertIfNegative val="0"/>
            <c:bubble3D val="0"/>
            <c:spPr>
              <a:solidFill>
                <a:srgbClr val="2B8CBE"/>
              </a:solidFill>
              <a:ln>
                <a:noFill/>
              </a:ln>
            </c:spPr>
          </c:dPt>
          <c:dPt>
            <c:idx val="5"/>
            <c:invertIfNegative val="0"/>
            <c:bubble3D val="0"/>
          </c:dPt>
          <c:errBars>
            <c:errBarType val="both"/>
            <c:errValType val="cust"/>
            <c:noEndCap val="0"/>
            <c:plus>
              <c:numRef>
                <c:f>DHB!$AD$42:$AD$51</c:f>
                <c:numCache>
                  <c:formatCode>General</c:formatCode>
                  <c:ptCount val="10"/>
                  <c:pt idx="0">
                    <c:v>76.194056515648285</c:v>
                  </c:pt>
                  <c:pt idx="1">
                    <c:v>17.85798199585507</c:v>
                  </c:pt>
                  <c:pt idx="2">
                    <c:v>14.082716085509325</c:v>
                  </c:pt>
                  <c:pt idx="3">
                    <c:v>11.933561674762666</c:v>
                  </c:pt>
                  <c:pt idx="4">
                    <c:v>8.5686415233921789</c:v>
                  </c:pt>
                  <c:pt idx="5">
                    <c:v>62.523380578202293</c:v>
                  </c:pt>
                  <c:pt idx="6">
                    <c:v>20.488971245976309</c:v>
                  </c:pt>
                  <c:pt idx="7">
                    <c:v>15.629466313664837</c:v>
                  </c:pt>
                  <c:pt idx="8">
                    <c:v>8.4954271019901775</c:v>
                  </c:pt>
                  <c:pt idx="9">
                    <c:v>7.8613296464573317</c:v>
                  </c:pt>
                </c:numCache>
              </c:numRef>
            </c:plus>
            <c:minus>
              <c:numRef>
                <c:f>DHB!$AE$42:$AE$51</c:f>
                <c:numCache>
                  <c:formatCode>General</c:formatCode>
                  <c:ptCount val="10"/>
                  <c:pt idx="0">
                    <c:v>16.244703200261835</c:v>
                  </c:pt>
                  <c:pt idx="1">
                    <c:v>3.8073523125613677</c:v>
                  </c:pt>
                  <c:pt idx="2">
                    <c:v>4.7379803812831138</c:v>
                  </c:pt>
                  <c:pt idx="3">
                    <c:v>6.729319852861952</c:v>
                  </c:pt>
                  <c:pt idx="4">
                    <c:v>5.017845279527041</c:v>
                  </c:pt>
                  <c:pt idx="5">
                    <c:v>0</c:v>
                  </c:pt>
                  <c:pt idx="6">
                    <c:v>6.8932969468864105</c:v>
                  </c:pt>
                  <c:pt idx="7">
                    <c:v>6.4534630815837346</c:v>
                  </c:pt>
                  <c:pt idx="8">
                    <c:v>2.8581962950504631</c:v>
                  </c:pt>
                  <c:pt idx="9">
                    <c:v>4.2295164215023924</c:v>
                  </c:pt>
                </c:numCache>
              </c:numRef>
            </c:minus>
            <c:spPr>
              <a:ln w="12700">
                <a:solidFill>
                  <a:schemeClr val="tx1">
                    <a:lumMod val="65000"/>
                    <a:lumOff val="35000"/>
                  </a:schemeClr>
                </a:solidFill>
              </a:ln>
            </c:spPr>
          </c:errBars>
          <c:cat>
            <c:multiLvlStrRef>
              <c:f>DHB!$AA$42:$AB$51</c:f>
              <c:multiLvlStrCache>
                <c:ptCount val="10"/>
                <c:lvl>
                  <c:pt idx="0">
                    <c:v>1 (least deprived)</c:v>
                  </c:pt>
                  <c:pt idx="1">
                    <c:v>2</c:v>
                  </c:pt>
                  <c:pt idx="2">
                    <c:v>3</c:v>
                  </c:pt>
                  <c:pt idx="3">
                    <c:v>4</c:v>
                  </c:pt>
                  <c:pt idx="4">
                    <c:v>5 (most deprived)</c:v>
                  </c:pt>
                  <c:pt idx="5">
                    <c:v>1 (least deprived)</c:v>
                  </c:pt>
                  <c:pt idx="6">
                    <c:v>2</c:v>
                  </c:pt>
                  <c:pt idx="7">
                    <c:v>3</c:v>
                  </c:pt>
                  <c:pt idx="8">
                    <c:v>4</c:v>
                  </c:pt>
                  <c:pt idx="9">
                    <c:v>5 (most deprived)</c:v>
                  </c:pt>
                </c:lvl>
                <c:lvl>
                  <c:pt idx="0">
                    <c:v>Fetal death rate (per 1000 total births)</c:v>
                  </c:pt>
                  <c:pt idx="5">
                    <c:v>Infant death rate (per 1000 live births)</c:v>
                  </c:pt>
                </c:lvl>
              </c:multiLvlStrCache>
            </c:multiLvlStrRef>
          </c:cat>
          <c:val>
            <c:numRef>
              <c:f>DHB!$AC$42:$AC$51</c:f>
              <c:numCache>
                <c:formatCode>0.0</c:formatCode>
                <c:ptCount val="10"/>
                <c:pt idx="0">
                  <c:v>16.666666666666668</c:v>
                </c:pt>
                <c:pt idx="1">
                  <c:v>3.90625</c:v>
                </c:pt>
                <c:pt idx="2">
                  <c:v>5.3908355795148255</c:v>
                </c:pt>
                <c:pt idx="3">
                  <c:v>11.254019292604502</c:v>
                </c:pt>
                <c:pt idx="4">
                  <c:v>8.8300220750551883</c:v>
                </c:pt>
                <c:pt idx="5">
                  <c:v>0</c:v>
                </c:pt>
                <c:pt idx="6">
                  <c:v>7.8431372549019605</c:v>
                </c:pt>
                <c:pt idx="7">
                  <c:v>8.1300813008130088</c:v>
                </c:pt>
                <c:pt idx="8">
                  <c:v>3.2520325203252032</c:v>
                </c:pt>
                <c:pt idx="9">
                  <c:v>6.6815144766146997</c:v>
                </c:pt>
              </c:numCache>
            </c:numRef>
          </c:val>
        </c:ser>
        <c:dLbls>
          <c:showLegendKey val="0"/>
          <c:showVal val="0"/>
          <c:showCatName val="0"/>
          <c:showSerName val="0"/>
          <c:showPercent val="0"/>
          <c:showBubbleSize val="0"/>
        </c:dLbls>
        <c:gapWidth val="150"/>
        <c:axId val="373924504"/>
        <c:axId val="373928424"/>
      </c:barChart>
      <c:lineChart>
        <c:grouping val="standard"/>
        <c:varyColors val="0"/>
        <c:ser>
          <c:idx val="1"/>
          <c:order val="1"/>
          <c:tx>
            <c:strRef>
              <c:f>DHB!$AF$9</c:f>
              <c:strCache>
                <c:ptCount val="1"/>
                <c:pt idx="0">
                  <c:v>National</c:v>
                </c:pt>
              </c:strCache>
            </c:strRef>
          </c:tx>
          <c:spPr>
            <a:ln>
              <a:noFill/>
            </a:ln>
          </c:spPr>
          <c:marker>
            <c:symbol val="dash"/>
            <c:size val="10"/>
            <c:spPr>
              <a:solidFill>
                <a:schemeClr val="accent6">
                  <a:lumMod val="75000"/>
                </a:schemeClr>
              </a:solidFill>
              <a:ln>
                <a:solidFill>
                  <a:schemeClr val="accent6">
                    <a:lumMod val="75000"/>
                  </a:schemeClr>
                </a:solidFill>
              </a:ln>
            </c:spPr>
          </c:marker>
          <c:cat>
            <c:multiLvlStrRef>
              <c:f>DHB!$AA$42:$AB$51</c:f>
              <c:multiLvlStrCache>
                <c:ptCount val="10"/>
                <c:lvl>
                  <c:pt idx="0">
                    <c:v>1 (least deprived)</c:v>
                  </c:pt>
                  <c:pt idx="1">
                    <c:v>2</c:v>
                  </c:pt>
                  <c:pt idx="2">
                    <c:v>3</c:v>
                  </c:pt>
                  <c:pt idx="3">
                    <c:v>4</c:v>
                  </c:pt>
                  <c:pt idx="4">
                    <c:v>5 (most deprived)</c:v>
                  </c:pt>
                  <c:pt idx="5">
                    <c:v>1 (least deprived)</c:v>
                  </c:pt>
                  <c:pt idx="6">
                    <c:v>2</c:v>
                  </c:pt>
                  <c:pt idx="7">
                    <c:v>3</c:v>
                  </c:pt>
                  <c:pt idx="8">
                    <c:v>4</c:v>
                  </c:pt>
                  <c:pt idx="9">
                    <c:v>5 (most deprived)</c:v>
                  </c:pt>
                </c:lvl>
                <c:lvl>
                  <c:pt idx="0">
                    <c:v>Fetal death rate (per 1000 total births)</c:v>
                  </c:pt>
                  <c:pt idx="5">
                    <c:v>Infant death rate (per 1000 live births)</c:v>
                  </c:pt>
                </c:lvl>
              </c:multiLvlStrCache>
            </c:multiLvlStrRef>
          </c:cat>
          <c:val>
            <c:numRef>
              <c:f>DHB!$AF$42:$AF$51</c:f>
              <c:numCache>
                <c:formatCode>0.0</c:formatCode>
                <c:ptCount val="10"/>
                <c:pt idx="0">
                  <c:v>5.8370044052863435</c:v>
                </c:pt>
                <c:pt idx="1">
                  <c:v>4.962527850921612</c:v>
                </c:pt>
                <c:pt idx="2">
                  <c:v>7.2934973637961331</c:v>
                </c:pt>
                <c:pt idx="3">
                  <c:v>6.5251685070988099</c:v>
                </c:pt>
                <c:pt idx="4">
                  <c:v>7.1103708923195184</c:v>
                </c:pt>
                <c:pt idx="5">
                  <c:v>2.9910269192422732</c:v>
                </c:pt>
                <c:pt idx="6">
                  <c:v>3.5623409669211199</c:v>
                </c:pt>
                <c:pt idx="7">
                  <c:v>4.6029919447640966</c:v>
                </c:pt>
                <c:pt idx="8">
                  <c:v>4.8357993504150132</c:v>
                </c:pt>
                <c:pt idx="9">
                  <c:v>7.354838709677419</c:v>
                </c:pt>
              </c:numCache>
            </c:numRef>
          </c:val>
          <c:smooth val="0"/>
        </c:ser>
        <c:dLbls>
          <c:showLegendKey val="0"/>
          <c:showVal val="0"/>
          <c:showCatName val="0"/>
          <c:showSerName val="0"/>
          <c:showPercent val="0"/>
          <c:showBubbleSize val="0"/>
        </c:dLbls>
        <c:marker val="1"/>
        <c:smooth val="0"/>
        <c:axId val="373924504"/>
        <c:axId val="373928424"/>
      </c:lineChart>
      <c:catAx>
        <c:axId val="373924504"/>
        <c:scaling>
          <c:orientation val="minMax"/>
        </c:scaling>
        <c:delete val="0"/>
        <c:axPos val="b"/>
        <c:title>
          <c:tx>
            <c:rich>
              <a:bodyPr/>
              <a:lstStyle/>
              <a:p>
                <a:pPr>
                  <a:defRPr/>
                </a:pPr>
                <a:r>
                  <a:rPr lang="en-US"/>
                  <a:t>Deprivation quintile of residence</a:t>
                </a:r>
              </a:p>
            </c:rich>
          </c:tx>
          <c:layout>
            <c:manualLayout>
              <c:xMode val="edge"/>
              <c:yMode val="edge"/>
              <c:x val="0.35945883736141815"/>
              <c:y val="0.80171208473017275"/>
            </c:manualLayout>
          </c:layout>
          <c:overlay val="0"/>
        </c:title>
        <c:numFmt formatCode="General" sourceLinked="0"/>
        <c:majorTickMark val="out"/>
        <c:minorTickMark val="none"/>
        <c:tickLblPos val="nextTo"/>
        <c:crossAx val="373928424"/>
        <c:crosses val="autoZero"/>
        <c:auto val="1"/>
        <c:lblAlgn val="ctr"/>
        <c:lblOffset val="100"/>
        <c:noMultiLvlLbl val="0"/>
      </c:catAx>
      <c:valAx>
        <c:axId val="373928424"/>
        <c:scaling>
          <c:orientation val="minMax"/>
        </c:scaling>
        <c:delete val="0"/>
        <c:axPos val="l"/>
        <c:numFmt formatCode="0" sourceLinked="0"/>
        <c:majorTickMark val="out"/>
        <c:minorTickMark val="none"/>
        <c:tickLblPos val="nextTo"/>
        <c:crossAx val="373924504"/>
        <c:crosses val="autoZero"/>
        <c:crossBetween val="between"/>
      </c:valAx>
    </c:plotArea>
    <c:plotVisOnly val="1"/>
    <c:dispBlanksAs val="gap"/>
    <c:showDLblsOverMax val="0"/>
  </c:chart>
  <c:spPr>
    <a:ln>
      <a:noFill/>
    </a:ln>
  </c:spPr>
  <c:txPr>
    <a:bodyPr/>
    <a:lstStyle/>
    <a:p>
      <a:pPr>
        <a:defRPr sz="900">
          <a:solidFill>
            <a:schemeClr val="tx1">
              <a:lumMod val="75000"/>
              <a:lumOff val="2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046031746031757E-2"/>
          <c:y val="9.8777690956569367E-2"/>
          <c:w val="0.91381111111111113"/>
          <c:h val="0.60980839227157679"/>
        </c:manualLayout>
      </c:layout>
      <c:barChart>
        <c:barDir val="col"/>
        <c:grouping val="clustered"/>
        <c:varyColors val="0"/>
        <c:ser>
          <c:idx val="0"/>
          <c:order val="0"/>
          <c:tx>
            <c:strRef>
              <c:f>GraphsNZ!$N$33</c:f>
              <c:strCache>
                <c:ptCount val="1"/>
                <c:pt idx="0">
                  <c:v>2008–2012</c:v>
                </c:pt>
              </c:strCache>
            </c:strRef>
          </c:tx>
          <c:spPr>
            <a:solidFill>
              <a:schemeClr val="bg1">
                <a:lumMod val="65000"/>
              </a:schemeClr>
            </a:solidFill>
            <a:ln>
              <a:noFill/>
            </a:ln>
            <a:effectLst/>
          </c:spPr>
          <c:invertIfNegative val="0"/>
          <c:errBars>
            <c:errBarType val="both"/>
            <c:errValType val="cust"/>
            <c:noEndCap val="0"/>
            <c:plus>
              <c:numRef>
                <c:f>GraphsNZ!$AI$35:$AI$42</c:f>
                <c:numCache>
                  <c:formatCode>General</c:formatCode>
                  <c:ptCount val="8"/>
                  <c:pt idx="0">
                    <c:v>0.58810887054143191</c:v>
                  </c:pt>
                  <c:pt idx="1">
                    <c:v>1.028621123941301</c:v>
                  </c:pt>
                  <c:pt idx="2">
                    <c:v>0.96613331772185163</c:v>
                  </c:pt>
                  <c:pt idx="3">
                    <c:v>0.42827625338239095</c:v>
                  </c:pt>
                  <c:pt idx="4">
                    <c:v>0.55815227934946776</c:v>
                  </c:pt>
                  <c:pt idx="5">
                    <c:v>0.90292032706137704</c:v>
                  </c:pt>
                  <c:pt idx="6">
                    <c:v>0.61692374982074716</c:v>
                  </c:pt>
                  <c:pt idx="7">
                    <c:v>0.33793063256276401</c:v>
                  </c:pt>
                </c:numCache>
              </c:numRef>
            </c:plus>
            <c:minus>
              <c:numRef>
                <c:f>GraphsNZ!$AJ$35:$AJ$42</c:f>
                <c:numCache>
                  <c:formatCode>General</c:formatCode>
                  <c:ptCount val="8"/>
                  <c:pt idx="0">
                    <c:v>0.55677921560511656</c:v>
                  </c:pt>
                  <c:pt idx="1">
                    <c:v>0.94676461043087468</c:v>
                  </c:pt>
                  <c:pt idx="2">
                    <c:v>0.88682360062992149</c:v>
                  </c:pt>
                  <c:pt idx="3">
                    <c:v>0.40918572676190657</c:v>
                  </c:pt>
                  <c:pt idx="4">
                    <c:v>0.52655075089173398</c:v>
                  </c:pt>
                  <c:pt idx="5">
                    <c:v>0.82008985675198431</c:v>
                  </c:pt>
                  <c:pt idx="6">
                    <c:v>0.53601654338477589</c:v>
                  </c:pt>
                  <c:pt idx="7">
                    <c:v>0.31865172153653454</c:v>
                  </c:pt>
                </c:numCache>
              </c:numRef>
            </c:minus>
            <c:spPr>
              <a:noFill/>
              <a:ln w="12700" cap="flat" cmpd="sng" algn="ctr">
                <a:solidFill>
                  <a:schemeClr val="tx1">
                    <a:lumMod val="75000"/>
                    <a:lumOff val="25000"/>
                  </a:schemeClr>
                </a:solidFill>
                <a:round/>
              </a:ln>
              <a:effectLst/>
            </c:spPr>
          </c:errBars>
          <c:cat>
            <c:multiLvlStrRef>
              <c:f>GraphsNZ!$AB$35:$AC$42</c:f>
              <c:multiLvlStrCache>
                <c:ptCount val="8"/>
                <c:lvl>
                  <c:pt idx="0">
                    <c:v>Māori</c:v>
                  </c:pt>
                  <c:pt idx="1">
                    <c:v>Pacific peoples</c:v>
                  </c:pt>
                  <c:pt idx="2">
                    <c:v>Asian</c:v>
                  </c:pt>
                  <c:pt idx="3">
                    <c:v>European or Other</c:v>
                  </c:pt>
                  <c:pt idx="4">
                    <c:v>Māori</c:v>
                  </c:pt>
                  <c:pt idx="5">
                    <c:v>Pacific peoples</c:v>
                  </c:pt>
                  <c:pt idx="6">
                    <c:v>Asian</c:v>
                  </c:pt>
                  <c:pt idx="7">
                    <c:v>European or Other</c:v>
                  </c:pt>
                </c:lvl>
                <c:lvl>
                  <c:pt idx="0">
                    <c:v>Fetal death rate (per 1000 total births)</c:v>
                  </c:pt>
                  <c:pt idx="4">
                    <c:v>Infant death rate (per 1000 live births)</c:v>
                  </c:pt>
                </c:lvl>
              </c:multiLvlStrCache>
            </c:multiLvlStrRef>
          </c:cat>
          <c:val>
            <c:numRef>
              <c:f>GraphsNZ!$N$35:$N$42</c:f>
              <c:numCache>
                <c:formatCode>0.0</c:formatCode>
                <c:ptCount val="8"/>
                <c:pt idx="0">
                  <c:v>7.8264495504068252</c:v>
                </c:pt>
                <c:pt idx="1">
                  <c:v>8.8834601077119526</c:v>
                </c:pt>
                <c:pt idx="2">
                  <c:v>8.0642993467917545</c:v>
                </c:pt>
                <c:pt idx="3">
                  <c:v>6.8807938373155766</c:v>
                </c:pt>
                <c:pt idx="4">
                  <c:v>6.9614319428429798</c:v>
                </c:pt>
                <c:pt idx="5">
                  <c:v>6.6662932048624723</c:v>
                </c:pt>
                <c:pt idx="6">
                  <c:v>3.0351480989675075</c:v>
                </c:pt>
                <c:pt idx="7">
                  <c:v>4.180744908825579</c:v>
                </c:pt>
              </c:numCache>
            </c:numRef>
          </c:val>
        </c:ser>
        <c:ser>
          <c:idx val="1"/>
          <c:order val="1"/>
          <c:tx>
            <c:strRef>
              <c:f>GraphsNZ!$O$33</c:f>
              <c:strCache>
                <c:ptCount val="1"/>
                <c:pt idx="0">
                  <c:v>2013</c:v>
                </c:pt>
              </c:strCache>
            </c:strRef>
          </c:tx>
          <c:spPr>
            <a:solidFill>
              <a:srgbClr val="2B8CBE"/>
            </a:solidFill>
            <a:ln>
              <a:noFill/>
            </a:ln>
            <a:effectLst/>
          </c:spPr>
          <c:invertIfNegative val="0"/>
          <c:errBars>
            <c:errBarType val="both"/>
            <c:errValType val="cust"/>
            <c:noEndCap val="0"/>
            <c:plus>
              <c:numRef>
                <c:f>GraphsNZ!$AI$43:$AI$50</c:f>
                <c:numCache>
                  <c:formatCode>General</c:formatCode>
                  <c:ptCount val="8"/>
                  <c:pt idx="0">
                    <c:v>1.3449223446459238</c:v>
                  </c:pt>
                  <c:pt idx="1">
                    <c:v>2.4326496983071211</c:v>
                  </c:pt>
                  <c:pt idx="2">
                    <c:v>1.9655404821082856</c:v>
                  </c:pt>
                  <c:pt idx="3">
                    <c:v>0.98871251226537371</c:v>
                  </c:pt>
                  <c:pt idx="4">
                    <c:v>1.2086905893374364</c:v>
                  </c:pt>
                  <c:pt idx="5">
                    <c:v>2.451164739502687</c:v>
                  </c:pt>
                  <c:pt idx="6">
                    <c:v>1.5894308589911779</c:v>
                  </c:pt>
                  <c:pt idx="7">
                    <c:v>0.85710166633897433</c:v>
                  </c:pt>
                </c:numCache>
              </c:numRef>
            </c:plus>
            <c:minus>
              <c:numRef>
                <c:f>GraphsNZ!$AJ$43:$AJ$50</c:f>
                <c:numCache>
                  <c:formatCode>General</c:formatCode>
                  <c:ptCount val="8"/>
                  <c:pt idx="0">
                    <c:v>1.1721193247318613</c:v>
                  </c:pt>
                  <c:pt idx="1">
                    <c:v>1.9653969864607443</c:v>
                  </c:pt>
                  <c:pt idx="2">
                    <c:v>1.6212705657571274</c:v>
                  </c:pt>
                  <c:pt idx="3">
                    <c:v>0.88101755262998882</c:v>
                  </c:pt>
                  <c:pt idx="4">
                    <c:v>1.0340239374406055</c:v>
                  </c:pt>
                  <c:pt idx="5">
                    <c:v>1.980355739541916</c:v>
                  </c:pt>
                  <c:pt idx="6">
                    <c:v>1.2387782913385514</c:v>
                  </c:pt>
                  <c:pt idx="7">
                    <c:v>0.74827870157482756</c:v>
                  </c:pt>
                </c:numCache>
              </c:numRef>
            </c:minus>
            <c:spPr>
              <a:noFill/>
              <a:ln w="12700" cap="flat" cmpd="sng" algn="ctr">
                <a:solidFill>
                  <a:schemeClr val="tx1">
                    <a:lumMod val="75000"/>
                    <a:lumOff val="25000"/>
                  </a:schemeClr>
                </a:solidFill>
                <a:round/>
              </a:ln>
              <a:effectLst/>
            </c:spPr>
          </c:errBars>
          <c:cat>
            <c:multiLvlStrRef>
              <c:f>GraphsNZ!$AB$35:$AC$42</c:f>
              <c:multiLvlStrCache>
                <c:ptCount val="8"/>
                <c:lvl>
                  <c:pt idx="0">
                    <c:v>Māori</c:v>
                  </c:pt>
                  <c:pt idx="1">
                    <c:v>Pacific peoples</c:v>
                  </c:pt>
                  <c:pt idx="2">
                    <c:v>Asian</c:v>
                  </c:pt>
                  <c:pt idx="3">
                    <c:v>European or Other</c:v>
                  </c:pt>
                  <c:pt idx="4">
                    <c:v>Māori</c:v>
                  </c:pt>
                  <c:pt idx="5">
                    <c:v>Pacific peoples</c:v>
                  </c:pt>
                  <c:pt idx="6">
                    <c:v>Asian</c:v>
                  </c:pt>
                  <c:pt idx="7">
                    <c:v>European or Other</c:v>
                  </c:pt>
                </c:lvl>
                <c:lvl>
                  <c:pt idx="0">
                    <c:v>Fetal death rate (per 1000 total births)</c:v>
                  </c:pt>
                  <c:pt idx="4">
                    <c:v>Infant death rate (per 1000 live births)</c:v>
                  </c:pt>
                </c:lvl>
              </c:multiLvlStrCache>
            </c:multiLvlStrRef>
          </c:cat>
          <c:val>
            <c:numRef>
              <c:f>GraphsNZ!$O$35:$O$42</c:f>
              <c:numCache>
                <c:formatCode>0.0</c:formatCode>
                <c:ptCount val="8"/>
                <c:pt idx="0">
                  <c:v>6.776323410170277</c:v>
                </c:pt>
                <c:pt idx="1">
                  <c:v>7.5535686758131648</c:v>
                </c:pt>
                <c:pt idx="2">
                  <c:v>6.8438462415877721</c:v>
                </c:pt>
                <c:pt idx="3">
                  <c:v>6.0203822580060207</c:v>
                </c:pt>
                <c:pt idx="4">
                  <c:v>5.3064318619161464</c:v>
                </c:pt>
                <c:pt idx="5">
                  <c:v>7.6110593351972664</c:v>
                </c:pt>
                <c:pt idx="6">
                  <c:v>4.1346043413345583</c:v>
                </c:pt>
                <c:pt idx="7">
                  <c:v>4.3784434633487797</c:v>
                </c:pt>
              </c:numCache>
            </c:numRef>
          </c:val>
        </c:ser>
        <c:dLbls>
          <c:showLegendKey val="0"/>
          <c:showVal val="0"/>
          <c:showCatName val="0"/>
          <c:showSerName val="0"/>
          <c:showPercent val="0"/>
          <c:showBubbleSize val="0"/>
        </c:dLbls>
        <c:gapWidth val="100"/>
        <c:overlap val="-15"/>
        <c:axId val="569794008"/>
        <c:axId val="569794400"/>
      </c:barChart>
      <c:catAx>
        <c:axId val="569794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r>
                  <a:rPr lang="en-NZ" b="1"/>
                  <a:t>Ethnic group</a:t>
                </a:r>
              </a:p>
            </c:rich>
          </c:tx>
          <c:layout>
            <c:manualLayout>
              <c:xMode val="edge"/>
              <c:yMode val="edge"/>
              <c:x val="0.45287904761904763"/>
              <c:y val="0.872486893336806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569794400"/>
        <c:crosses val="autoZero"/>
        <c:auto val="1"/>
        <c:lblAlgn val="ctr"/>
        <c:lblOffset val="100"/>
        <c:noMultiLvlLbl val="0"/>
      </c:catAx>
      <c:valAx>
        <c:axId val="5697944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569794008"/>
        <c:crosses val="autoZero"/>
        <c:crossBetween val="between"/>
      </c:valAx>
      <c:spPr>
        <a:noFill/>
        <a:ln>
          <a:noFill/>
        </a:ln>
        <a:effectLst/>
      </c:spPr>
    </c:plotArea>
    <c:legend>
      <c:legendPos val="tr"/>
      <c:layout>
        <c:manualLayout>
          <c:xMode val="edge"/>
          <c:yMode val="edge"/>
          <c:x val="0.74783428571428567"/>
          <c:y val="8.4666666666666668E-2"/>
          <c:w val="0.21587999999999999"/>
          <c:h val="9.1366111111111106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chemeClr val="tx1">
              <a:lumMod val="85000"/>
              <a:lumOff val="1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14285714285718E-2"/>
          <c:y val="8.8547703915527187E-2"/>
          <c:w val="0.91381111111111113"/>
          <c:h val="0.65412785038698806"/>
        </c:manualLayout>
      </c:layout>
      <c:barChart>
        <c:barDir val="col"/>
        <c:grouping val="clustered"/>
        <c:varyColors val="0"/>
        <c:ser>
          <c:idx val="0"/>
          <c:order val="0"/>
          <c:tx>
            <c:strRef>
              <c:f>GraphsNZ!$N$57</c:f>
              <c:strCache>
                <c:ptCount val="1"/>
                <c:pt idx="0">
                  <c:v>2008–2012</c:v>
                </c:pt>
              </c:strCache>
            </c:strRef>
          </c:tx>
          <c:spPr>
            <a:solidFill>
              <a:schemeClr val="bg1">
                <a:lumMod val="65000"/>
              </a:schemeClr>
            </a:solidFill>
            <a:ln>
              <a:noFill/>
            </a:ln>
            <a:effectLst/>
          </c:spPr>
          <c:invertIfNegative val="0"/>
          <c:errBars>
            <c:errBarType val="both"/>
            <c:errValType val="cust"/>
            <c:noEndCap val="0"/>
            <c:plus>
              <c:numRef>
                <c:f>GraphsNZ!$AI$53:$AI$64</c:f>
                <c:numCache>
                  <c:formatCode>General</c:formatCode>
                  <c:ptCount val="12"/>
                  <c:pt idx="0">
                    <c:v>1.3678098389018469</c:v>
                  </c:pt>
                  <c:pt idx="1">
                    <c:v>0.74078462304056636</c:v>
                  </c:pt>
                  <c:pt idx="2">
                    <c:v>0.58874170606349097</c:v>
                  </c:pt>
                  <c:pt idx="3">
                    <c:v>0.55985897613070534</c:v>
                  </c:pt>
                  <c:pt idx="4">
                    <c:v>0.79395514564244252</c:v>
                  </c:pt>
                  <c:pt idx="5">
                    <c:v>1.8869612365456145</c:v>
                  </c:pt>
                  <c:pt idx="6">
                    <c:v>1.3899403316157208</c:v>
                  </c:pt>
                  <c:pt idx="7">
                    <c:v>0.71205150890794844</c:v>
                  </c:pt>
                  <c:pt idx="8">
                    <c:v>0.48902844789975575</c:v>
                  </c:pt>
                  <c:pt idx="9">
                    <c:v>0.41509093512906015</c:v>
                  </c:pt>
                  <c:pt idx="10">
                    <c:v>0.57457688429960907</c:v>
                  </c:pt>
                  <c:pt idx="11">
                    <c:v>1.3868386175000005</c:v>
                  </c:pt>
                </c:numCache>
              </c:numRef>
            </c:plus>
            <c:minus>
              <c:numRef>
                <c:f>GraphsNZ!$AJ$53:$AJ$64</c:f>
                <c:numCache>
                  <c:formatCode>General</c:formatCode>
                  <c:ptCount val="12"/>
                  <c:pt idx="0">
                    <c:v>1.238084823326334</c:v>
                  </c:pt>
                  <c:pt idx="1">
                    <c:v>0.69105664488792851</c:v>
                  </c:pt>
                  <c:pt idx="2">
                    <c:v>0.55183641790737781</c:v>
                  </c:pt>
                  <c:pt idx="3">
                    <c:v>0.52686616938092712</c:v>
                  </c:pt>
                  <c:pt idx="4">
                    <c:v>0.74202205784650754</c:v>
                  </c:pt>
                  <c:pt idx="5">
                    <c:v>1.6562377092143699</c:v>
                  </c:pt>
                  <c:pt idx="6">
                    <c:v>1.2589595890126599</c:v>
                  </c:pt>
                  <c:pt idx="7">
                    <c:v>0.66189883868727772</c:v>
                  </c:pt>
                  <c:pt idx="8">
                    <c:v>0.45175741872738806</c:v>
                  </c:pt>
                  <c:pt idx="9">
                    <c:v>0.3817047653362402</c:v>
                  </c:pt>
                  <c:pt idx="10">
                    <c:v>0.52186739030656204</c:v>
                  </c:pt>
                  <c:pt idx="11">
                    <c:v>1.1510093454674184</c:v>
                  </c:pt>
                </c:numCache>
              </c:numRef>
            </c:minus>
            <c:spPr>
              <a:noFill/>
              <a:ln w="12700" cap="flat" cmpd="sng" algn="ctr">
                <a:solidFill>
                  <a:schemeClr val="tx1">
                    <a:lumMod val="75000"/>
                    <a:lumOff val="25000"/>
                  </a:schemeClr>
                </a:solidFill>
                <a:round/>
              </a:ln>
              <a:effectLst/>
            </c:spPr>
          </c:errBars>
          <c:cat>
            <c:multiLvlStrRef>
              <c:f>GraphsNZ!$AB$53:$AC$64</c:f>
              <c:multiLvlStrCache>
                <c:ptCount val="12"/>
                <c:lvl>
                  <c:pt idx="0">
                    <c:v> &lt;20</c:v>
                  </c:pt>
                  <c:pt idx="1">
                    <c:v>20−24</c:v>
                  </c:pt>
                  <c:pt idx="2">
                    <c:v>25−29</c:v>
                  </c:pt>
                  <c:pt idx="3">
                    <c:v>30−34</c:v>
                  </c:pt>
                  <c:pt idx="4">
                    <c:v>35−39</c:v>
                  </c:pt>
                  <c:pt idx="5">
                    <c:v>≥40</c:v>
                  </c:pt>
                  <c:pt idx="6">
                    <c:v> &lt;20</c:v>
                  </c:pt>
                  <c:pt idx="7">
                    <c:v>20−24</c:v>
                  </c:pt>
                  <c:pt idx="8">
                    <c:v>25−29</c:v>
                  </c:pt>
                  <c:pt idx="9">
                    <c:v>30−34</c:v>
                  </c:pt>
                  <c:pt idx="10">
                    <c:v>35−39</c:v>
                  </c:pt>
                  <c:pt idx="11">
                    <c:v>≥40</c:v>
                  </c:pt>
                </c:lvl>
                <c:lvl>
                  <c:pt idx="0">
                    <c:v>Fetal death rate (per 1000 total births)</c:v>
                  </c:pt>
                  <c:pt idx="6">
                    <c:v>Infant death rate (per 1000 live births)</c:v>
                  </c:pt>
                </c:lvl>
              </c:multiLvlStrCache>
            </c:multiLvlStrRef>
          </c:cat>
          <c:val>
            <c:numRef>
              <c:f>GraphsNZ!$N$59:$N$70</c:f>
              <c:numCache>
                <c:formatCode>0.0</c:formatCode>
                <c:ptCount val="12"/>
                <c:pt idx="0">
                  <c:v>9.73129356068908</c:v>
                </c:pt>
                <c:pt idx="1">
                  <c:v>7.6966016543464661</c:v>
                </c:pt>
                <c:pt idx="2">
                  <c:v>6.5850654736471714</c:v>
                </c:pt>
                <c:pt idx="3">
                  <c:v>6.6905051050240631</c:v>
                </c:pt>
                <c:pt idx="4">
                  <c:v>8.4829633818747343</c:v>
                </c:pt>
                <c:pt idx="5">
                  <c:v>10.06815365551425</c:v>
                </c:pt>
                <c:pt idx="6">
                  <c:v>9.95971847195786</c:v>
                </c:pt>
                <c:pt idx="7">
                  <c:v>7.023285943200027</c:v>
                </c:pt>
                <c:pt idx="8">
                  <c:v>4.4275774826059457</c:v>
                </c:pt>
                <c:pt idx="9">
                  <c:v>3.5432491481485671</c:v>
                </c:pt>
                <c:pt idx="10">
                  <c:v>4.2421217738485666</c:v>
                </c:pt>
                <c:pt idx="11">
                  <c:v>5.0070411516194646</c:v>
                </c:pt>
              </c:numCache>
            </c:numRef>
          </c:val>
        </c:ser>
        <c:ser>
          <c:idx val="1"/>
          <c:order val="1"/>
          <c:tx>
            <c:strRef>
              <c:f>GraphsNZ!$O$57</c:f>
              <c:strCache>
                <c:ptCount val="1"/>
                <c:pt idx="0">
                  <c:v>2013</c:v>
                </c:pt>
              </c:strCache>
            </c:strRef>
          </c:tx>
          <c:spPr>
            <a:solidFill>
              <a:srgbClr val="2B8CBE"/>
            </a:solidFill>
            <a:ln>
              <a:noFill/>
            </a:ln>
            <a:effectLst/>
          </c:spPr>
          <c:invertIfNegative val="0"/>
          <c:errBars>
            <c:errBarType val="both"/>
            <c:errValType val="cust"/>
            <c:noEndCap val="0"/>
            <c:plus>
              <c:numRef>
                <c:f>GraphsNZ!$AI$65:$AI$76</c:f>
                <c:numCache>
                  <c:formatCode>General</c:formatCode>
                  <c:ptCount val="12"/>
                  <c:pt idx="0">
                    <c:v>3.9243659875698782</c:v>
                  </c:pt>
                  <c:pt idx="1">
                    <c:v>1.6046502406884233</c:v>
                  </c:pt>
                  <c:pt idx="2">
                    <c:v>1.311060822040214</c:v>
                  </c:pt>
                  <c:pt idx="3">
                    <c:v>1.3112021483955294</c:v>
                  </c:pt>
                  <c:pt idx="4">
                    <c:v>1.7211934371186528</c:v>
                  </c:pt>
                  <c:pt idx="5">
                    <c:v>5.0948688141791489</c:v>
                  </c:pt>
                  <c:pt idx="6">
                    <c:v>4.153114966048582</c:v>
                  </c:pt>
                  <c:pt idx="7">
                    <c:v>1.7208616499951388</c:v>
                  </c:pt>
                  <c:pt idx="8">
                    <c:v>1.1679989427738828</c:v>
                  </c:pt>
                  <c:pt idx="9">
                    <c:v>0.96984598666533373</c:v>
                  </c:pt>
                  <c:pt idx="10">
                    <c:v>1.4136440609657139</c:v>
                  </c:pt>
                  <c:pt idx="11">
                    <c:v>4.2401568888248242</c:v>
                  </c:pt>
                </c:numCache>
              </c:numRef>
            </c:plus>
            <c:minus>
              <c:numRef>
                <c:f>GraphsNZ!$AJ$65:$AJ$76</c:f>
                <c:numCache>
                  <c:formatCode>General</c:formatCode>
                  <c:ptCount val="12"/>
                  <c:pt idx="0">
                    <c:v>3.0363089211233598</c:v>
                  </c:pt>
                  <c:pt idx="1">
                    <c:v>1.3317825159558732</c:v>
                  </c:pt>
                  <c:pt idx="2">
                    <c:v>1.1186224944717589</c:v>
                  </c:pt>
                  <c:pt idx="3">
                    <c:v>1.1362868422073005</c:v>
                  </c:pt>
                  <c:pt idx="4">
                    <c:v>1.4285077632551264</c:v>
                  </c:pt>
                  <c:pt idx="5">
                    <c:v>3.9419349982759133</c:v>
                  </c:pt>
                  <c:pt idx="6">
                    <c:v>3.2587088163108993</c:v>
                  </c:pt>
                  <c:pt idx="7">
                    <c:v>1.4471532146643931</c:v>
                  </c:pt>
                  <c:pt idx="8">
                    <c:v>0.97351932550687481</c:v>
                  </c:pt>
                  <c:pt idx="9">
                    <c:v>0.79160506938451647</c:v>
                  </c:pt>
                  <c:pt idx="10">
                    <c:v>1.1161127072018595</c:v>
                  </c:pt>
                  <c:pt idx="11">
                    <c:v>3.0560233063116167</c:v>
                  </c:pt>
                </c:numCache>
              </c:numRef>
            </c:minus>
            <c:spPr>
              <a:noFill/>
              <a:ln w="12700" cap="flat" cmpd="sng" algn="ctr">
                <a:solidFill>
                  <a:schemeClr val="tx1">
                    <a:lumMod val="75000"/>
                    <a:lumOff val="25000"/>
                  </a:schemeClr>
                </a:solidFill>
                <a:round/>
              </a:ln>
              <a:effectLst/>
            </c:spPr>
          </c:errBars>
          <c:cat>
            <c:multiLvlStrRef>
              <c:f>GraphsNZ!$AB$53:$AC$64</c:f>
              <c:multiLvlStrCache>
                <c:ptCount val="12"/>
                <c:lvl>
                  <c:pt idx="0">
                    <c:v> &lt;20</c:v>
                  </c:pt>
                  <c:pt idx="1">
                    <c:v>20−24</c:v>
                  </c:pt>
                  <c:pt idx="2">
                    <c:v>25−29</c:v>
                  </c:pt>
                  <c:pt idx="3">
                    <c:v>30−34</c:v>
                  </c:pt>
                  <c:pt idx="4">
                    <c:v>35−39</c:v>
                  </c:pt>
                  <c:pt idx="5">
                    <c:v>≥40</c:v>
                  </c:pt>
                  <c:pt idx="6">
                    <c:v> &lt;20</c:v>
                  </c:pt>
                  <c:pt idx="7">
                    <c:v>20−24</c:v>
                  </c:pt>
                  <c:pt idx="8">
                    <c:v>25−29</c:v>
                  </c:pt>
                  <c:pt idx="9">
                    <c:v>30−34</c:v>
                  </c:pt>
                  <c:pt idx="10">
                    <c:v>35−39</c:v>
                  </c:pt>
                  <c:pt idx="11">
                    <c:v>≥40</c:v>
                  </c:pt>
                </c:lvl>
                <c:lvl>
                  <c:pt idx="0">
                    <c:v>Fetal death rate (per 1000 total births)</c:v>
                  </c:pt>
                  <c:pt idx="6">
                    <c:v>Infant death rate (per 1000 live births)</c:v>
                  </c:pt>
                </c:lvl>
              </c:multiLvlStrCache>
            </c:multiLvlStrRef>
          </c:cat>
          <c:val>
            <c:numRef>
              <c:f>GraphsNZ!$O$59:$O$70</c:f>
              <c:numCache>
                <c:formatCode>0.0</c:formatCode>
                <c:ptCount val="12"/>
                <c:pt idx="0">
                  <c:v>9.8751089166424642</c:v>
                </c:pt>
                <c:pt idx="1">
                  <c:v>5.7934280800217248</c:v>
                </c:pt>
                <c:pt idx="2">
                  <c:v>5.6504430461024784</c:v>
                </c:pt>
                <c:pt idx="3">
                  <c:v>6.3239255182105634</c:v>
                </c:pt>
                <c:pt idx="4">
                  <c:v>6.2141955529663075</c:v>
                </c:pt>
                <c:pt idx="5">
                  <c:v>12.820512820512819</c:v>
                </c:pt>
                <c:pt idx="6">
                  <c:v>11.146963919037841</c:v>
                </c:pt>
                <c:pt idx="7">
                  <c:v>6.7376855139761451</c:v>
                </c:pt>
                <c:pt idx="8">
                  <c:v>4.3264884411726721</c:v>
                </c:pt>
                <c:pt idx="9">
                  <c:v>3.1820860341779609</c:v>
                </c:pt>
                <c:pt idx="10">
                  <c:v>3.9081582804103565</c:v>
                </c:pt>
                <c:pt idx="11">
                  <c:v>8.0213903743315509</c:v>
                </c:pt>
              </c:numCache>
            </c:numRef>
          </c:val>
        </c:ser>
        <c:dLbls>
          <c:showLegendKey val="0"/>
          <c:showVal val="0"/>
          <c:showCatName val="0"/>
          <c:showSerName val="0"/>
          <c:showPercent val="0"/>
          <c:showBubbleSize val="0"/>
        </c:dLbls>
        <c:gapWidth val="100"/>
        <c:overlap val="-15"/>
        <c:axId val="569789304"/>
        <c:axId val="569790088"/>
      </c:barChart>
      <c:catAx>
        <c:axId val="56978930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r>
                  <a:rPr lang="en-NZ" b="1"/>
                  <a:t>Maternal</a:t>
                </a:r>
                <a:r>
                  <a:rPr lang="en-NZ" b="1" baseline="0"/>
                  <a:t> age group (years)</a:t>
                </a:r>
                <a:endParaRPr lang="en-NZ" b="1"/>
              </a:p>
            </c:rich>
          </c:tx>
          <c:layout>
            <c:manualLayout>
              <c:xMode val="edge"/>
              <c:yMode val="edge"/>
              <c:x val="0.40248222222222224"/>
              <c:y val="0.881763833229286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569790088"/>
        <c:crosses val="autoZero"/>
        <c:auto val="1"/>
        <c:lblAlgn val="ctr"/>
        <c:lblOffset val="100"/>
        <c:noMultiLvlLbl val="0"/>
      </c:catAx>
      <c:valAx>
        <c:axId val="5697900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569789304"/>
        <c:crosses val="autoZero"/>
        <c:crossBetween val="between"/>
      </c:valAx>
      <c:spPr>
        <a:noFill/>
        <a:ln>
          <a:noFill/>
        </a:ln>
        <a:effectLst/>
      </c:spPr>
    </c:plotArea>
    <c:legend>
      <c:legendPos val="tr"/>
      <c:layout>
        <c:manualLayout>
          <c:xMode val="edge"/>
          <c:yMode val="edge"/>
          <c:x val="0.74783428571428567"/>
          <c:y val="8.4666666666666668E-2"/>
          <c:w val="0.21587999999999999"/>
          <c:h val="9.1366111111111106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chemeClr val="tx1">
              <a:lumMod val="85000"/>
              <a:lumOff val="1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14285714285718E-2"/>
          <c:y val="9.8777777777777784E-2"/>
          <c:w val="0.91381111111111113"/>
          <c:h val="0.60556306782848535"/>
        </c:manualLayout>
      </c:layout>
      <c:barChart>
        <c:barDir val="col"/>
        <c:grouping val="clustered"/>
        <c:varyColors val="0"/>
        <c:ser>
          <c:idx val="0"/>
          <c:order val="0"/>
          <c:tx>
            <c:strRef>
              <c:f>GraphsNZ!$N$81</c:f>
              <c:strCache>
                <c:ptCount val="1"/>
                <c:pt idx="0">
                  <c:v>2008–2012</c:v>
                </c:pt>
              </c:strCache>
            </c:strRef>
          </c:tx>
          <c:spPr>
            <a:solidFill>
              <a:schemeClr val="bg1">
                <a:lumMod val="65000"/>
              </a:schemeClr>
            </a:solidFill>
            <a:ln>
              <a:noFill/>
            </a:ln>
            <a:effectLst/>
          </c:spPr>
          <c:invertIfNegative val="0"/>
          <c:errBars>
            <c:errBarType val="both"/>
            <c:errValType val="cust"/>
            <c:noEndCap val="0"/>
            <c:plus>
              <c:numRef>
                <c:f>GraphsNZ!$AI$80:$AI$89</c:f>
                <c:numCache>
                  <c:formatCode>General</c:formatCode>
                  <c:ptCount val="10"/>
                  <c:pt idx="0">
                    <c:v>0.77491377157156371</c:v>
                  </c:pt>
                  <c:pt idx="1">
                    <c:v>0.77863304383831</c:v>
                  </c:pt>
                  <c:pt idx="2">
                    <c:v>0.71200051746615589</c:v>
                  </c:pt>
                  <c:pt idx="3">
                    <c:v>0.63937337633536462</c:v>
                  </c:pt>
                  <c:pt idx="4">
                    <c:v>0.64239089170433772</c:v>
                  </c:pt>
                  <c:pt idx="5">
                    <c:v>0.52835361310939</c:v>
                  </c:pt>
                  <c:pt idx="6">
                    <c:v>0.55355744105506632</c:v>
                  </c:pt>
                  <c:pt idx="7">
                    <c:v>0.55061035851446505</c:v>
                  </c:pt>
                  <c:pt idx="8">
                    <c:v>0.53707172732015351</c:v>
                  </c:pt>
                  <c:pt idx="9">
                    <c:v>0.62725175876946082</c:v>
                  </c:pt>
                </c:numCache>
              </c:numRef>
            </c:plus>
            <c:minus>
              <c:numRef>
                <c:f>GraphsNZ!$AJ$80:$AJ$89</c:f>
                <c:numCache>
                  <c:formatCode>General</c:formatCode>
                  <c:ptCount val="10"/>
                  <c:pt idx="0">
                    <c:v>0.71268234450575996</c:v>
                  </c:pt>
                  <c:pt idx="1">
                    <c:v>0.72101079446429939</c:v>
                  </c:pt>
                  <c:pt idx="2">
                    <c:v>0.66298876740492485</c:v>
                  </c:pt>
                  <c:pt idx="3">
                    <c:v>0.59940520061824021</c:v>
                  </c:pt>
                  <c:pt idx="4">
                    <c:v>0.60857274645429094</c:v>
                  </c:pt>
                  <c:pt idx="5">
                    <c:v>0.46511038976202501</c:v>
                  </c:pt>
                  <c:pt idx="6">
                    <c:v>0.49507109217509537</c:v>
                  </c:pt>
                  <c:pt idx="7">
                    <c:v>0.50098941300893518</c:v>
                  </c:pt>
                  <c:pt idx="8">
                    <c:v>0.49669180235205967</c:v>
                  </c:pt>
                  <c:pt idx="9">
                    <c:v>0.59312421153912709</c:v>
                  </c:pt>
                </c:numCache>
              </c:numRef>
            </c:minus>
            <c:spPr>
              <a:noFill/>
              <a:ln w="12700" cap="flat" cmpd="sng" algn="ctr">
                <a:solidFill>
                  <a:schemeClr val="tx1">
                    <a:lumMod val="75000"/>
                    <a:lumOff val="25000"/>
                  </a:schemeClr>
                </a:solidFill>
                <a:round/>
              </a:ln>
              <a:effectLst/>
            </c:spPr>
          </c:errBars>
          <c:cat>
            <c:multiLvlStrRef>
              <c:f>GraphsNZ!$AB$80:$AC$89</c:f>
              <c:multiLvlStrCache>
                <c:ptCount val="10"/>
                <c:lvl>
                  <c:pt idx="0">
                    <c:v>1 (least deprived)</c:v>
                  </c:pt>
                  <c:pt idx="1">
                    <c:v>2</c:v>
                  </c:pt>
                  <c:pt idx="2">
                    <c:v>3</c:v>
                  </c:pt>
                  <c:pt idx="3">
                    <c:v>4</c:v>
                  </c:pt>
                  <c:pt idx="4">
                    <c:v>5 (most deprived)</c:v>
                  </c:pt>
                  <c:pt idx="5">
                    <c:v>1 (least deprived)</c:v>
                  </c:pt>
                  <c:pt idx="6">
                    <c:v>2</c:v>
                  </c:pt>
                  <c:pt idx="7">
                    <c:v>3</c:v>
                  </c:pt>
                  <c:pt idx="8">
                    <c:v>4</c:v>
                  </c:pt>
                  <c:pt idx="9">
                    <c:v>5 (most deprived)</c:v>
                  </c:pt>
                </c:lvl>
                <c:lvl>
                  <c:pt idx="0">
                    <c:v>Fetal death rate (per 1000 total births)</c:v>
                  </c:pt>
                  <c:pt idx="5">
                    <c:v>Infant death rate (per 1000 live births)</c:v>
                  </c:pt>
                </c:lvl>
              </c:multiLvlStrCache>
            </c:multiLvlStrRef>
          </c:cat>
          <c:val>
            <c:numRef>
              <c:f>GraphsNZ!$N$83:$N$92</c:f>
              <c:numCache>
                <c:formatCode>0.0</c:formatCode>
                <c:ptCount val="10"/>
                <c:pt idx="0">
                  <c:v>6.6258704368010131</c:v>
                </c:pt>
                <c:pt idx="1">
                  <c:v>7.2792736380713841</c:v>
                </c:pt>
                <c:pt idx="2">
                  <c:v>7.1994000499958339</c:v>
                </c:pt>
                <c:pt idx="3">
                  <c:v>7.1727028976630871</c:v>
                </c:pt>
                <c:pt idx="4">
                  <c:v>8.6571092180898948</c:v>
                </c:pt>
                <c:pt idx="5">
                  <c:v>2.888945534879769</c:v>
                </c:pt>
                <c:pt idx="6">
                  <c:v>3.4889221792951193</c:v>
                </c:pt>
                <c:pt idx="7">
                  <c:v>4.1461736021351951</c:v>
                </c:pt>
                <c:pt idx="8">
                  <c:v>4.9351575137773152</c:v>
                </c:pt>
                <c:pt idx="9">
                  <c:v>8.1621722323133525</c:v>
                </c:pt>
              </c:numCache>
            </c:numRef>
          </c:val>
        </c:ser>
        <c:ser>
          <c:idx val="1"/>
          <c:order val="1"/>
          <c:tx>
            <c:strRef>
              <c:f>GraphsNZ!$O$81</c:f>
              <c:strCache>
                <c:ptCount val="1"/>
                <c:pt idx="0">
                  <c:v>2013</c:v>
                </c:pt>
              </c:strCache>
            </c:strRef>
          </c:tx>
          <c:spPr>
            <a:solidFill>
              <a:srgbClr val="2B8CBE"/>
            </a:solidFill>
            <a:ln>
              <a:noFill/>
            </a:ln>
            <a:effectLst/>
          </c:spPr>
          <c:invertIfNegative val="0"/>
          <c:errBars>
            <c:errBarType val="both"/>
            <c:errValType val="cust"/>
            <c:noEndCap val="0"/>
            <c:plus>
              <c:numRef>
                <c:f>GraphsNZ!$AI$90:$AI$99</c:f>
                <c:numCache>
                  <c:formatCode>General</c:formatCode>
                  <c:ptCount val="10"/>
                  <c:pt idx="0">
                    <c:v>1.797941071498264</c:v>
                  </c:pt>
                  <c:pt idx="1">
                    <c:v>1.5981971432973765</c:v>
                  </c:pt>
                  <c:pt idx="2">
                    <c:v>1.7478899646103763</c:v>
                  </c:pt>
                  <c:pt idx="3">
                    <c:v>1.486292479316484</c:v>
                  </c:pt>
                  <c:pt idx="4">
                    <c:v>1.452349778393164</c:v>
                  </c:pt>
                  <c:pt idx="5">
                    <c:v>1.3607602132670973</c:v>
                  </c:pt>
                  <c:pt idx="6">
                    <c:v>1.3920129637743583</c:v>
                  </c:pt>
                  <c:pt idx="7">
                    <c:v>1.4332195928895182</c:v>
                  </c:pt>
                  <c:pt idx="8">
                    <c:v>1.305494884720054</c:v>
                  </c:pt>
                  <c:pt idx="9">
                    <c:v>1.4805692636151866</c:v>
                  </c:pt>
                </c:numCache>
              </c:numRef>
            </c:plus>
            <c:minus>
              <c:numRef>
                <c:f>GraphsNZ!$AJ$90:$AJ$99</c:f>
                <c:numCache>
                  <c:formatCode>General</c:formatCode>
                  <c:ptCount val="10"/>
                  <c:pt idx="0">
                    <c:v>1.4646875625156976</c:v>
                  </c:pt>
                  <c:pt idx="1">
                    <c:v>1.2912224277061828</c:v>
                  </c:pt>
                  <c:pt idx="2">
                    <c:v>1.4842674255006072</c:v>
                  </c:pt>
                  <c:pt idx="3">
                    <c:v>1.2715098596851382</c:v>
                  </c:pt>
                  <c:pt idx="4">
                    <c:v>1.2610769412478078</c:v>
                  </c:pt>
                  <c:pt idx="5">
                    <c:v>1.0199213324731613</c:v>
                  </c:pt>
                  <c:pt idx="6">
                    <c:v>1.0810399590310684</c:v>
                  </c:pt>
                  <c:pt idx="7">
                    <c:v>1.1652573957279611</c:v>
                  </c:pt>
                  <c:pt idx="8">
                    <c:v>1.0881212756982657</c:v>
                  </c:pt>
                  <c:pt idx="9">
                    <c:v>1.2880037314867483</c:v>
                  </c:pt>
                </c:numCache>
              </c:numRef>
            </c:minus>
            <c:spPr>
              <a:noFill/>
              <a:ln w="12700" cap="flat" cmpd="sng" algn="ctr">
                <a:solidFill>
                  <a:schemeClr val="tx1">
                    <a:lumMod val="75000"/>
                    <a:lumOff val="25000"/>
                  </a:schemeClr>
                </a:solidFill>
                <a:round/>
              </a:ln>
              <a:effectLst/>
            </c:spPr>
          </c:errBars>
          <c:cat>
            <c:multiLvlStrRef>
              <c:f>GraphsNZ!$AB$80:$AC$89</c:f>
              <c:multiLvlStrCache>
                <c:ptCount val="10"/>
                <c:lvl>
                  <c:pt idx="0">
                    <c:v>1 (least deprived)</c:v>
                  </c:pt>
                  <c:pt idx="1">
                    <c:v>2</c:v>
                  </c:pt>
                  <c:pt idx="2">
                    <c:v>3</c:v>
                  </c:pt>
                  <c:pt idx="3">
                    <c:v>4</c:v>
                  </c:pt>
                  <c:pt idx="4">
                    <c:v>5 (most deprived)</c:v>
                  </c:pt>
                  <c:pt idx="5">
                    <c:v>1 (least deprived)</c:v>
                  </c:pt>
                  <c:pt idx="6">
                    <c:v>2</c:v>
                  </c:pt>
                  <c:pt idx="7">
                    <c:v>3</c:v>
                  </c:pt>
                  <c:pt idx="8">
                    <c:v>4</c:v>
                  </c:pt>
                  <c:pt idx="9">
                    <c:v>5 (most deprived)</c:v>
                  </c:pt>
                </c:lvl>
                <c:lvl>
                  <c:pt idx="0">
                    <c:v>Fetal death rate (per 1000 total births)</c:v>
                  </c:pt>
                  <c:pt idx="5">
                    <c:v>Infant death rate (per 1000 live births)</c:v>
                  </c:pt>
                </c:lvl>
              </c:multiLvlStrCache>
            </c:multiLvlStrRef>
          </c:cat>
          <c:val>
            <c:numRef>
              <c:f>GraphsNZ!$O$83:$O$92</c:f>
              <c:numCache>
                <c:formatCode>0.0</c:formatCode>
                <c:ptCount val="10"/>
                <c:pt idx="0">
                  <c:v>5.8370044052863435</c:v>
                </c:pt>
                <c:pt idx="1">
                  <c:v>4.962527850921612</c:v>
                </c:pt>
                <c:pt idx="2">
                  <c:v>7.2934973637961331</c:v>
                </c:pt>
                <c:pt idx="3">
                  <c:v>6.5251685070988099</c:v>
                </c:pt>
                <c:pt idx="4">
                  <c:v>7.1103708923195184</c:v>
                </c:pt>
                <c:pt idx="5">
                  <c:v>2.9910269192422732</c:v>
                </c:pt>
                <c:pt idx="6">
                  <c:v>3.5623409669211199</c:v>
                </c:pt>
                <c:pt idx="7">
                  <c:v>4.6029919447640966</c:v>
                </c:pt>
                <c:pt idx="8">
                  <c:v>4.8357993504150132</c:v>
                </c:pt>
                <c:pt idx="9">
                  <c:v>7.354838709677419</c:v>
                </c:pt>
              </c:numCache>
            </c:numRef>
          </c:val>
        </c:ser>
        <c:dLbls>
          <c:showLegendKey val="0"/>
          <c:showVal val="0"/>
          <c:showCatName val="0"/>
          <c:showSerName val="0"/>
          <c:showPercent val="0"/>
          <c:showBubbleSize val="0"/>
        </c:dLbls>
        <c:gapWidth val="100"/>
        <c:overlap val="-15"/>
        <c:axId val="374082824"/>
        <c:axId val="374078512"/>
      </c:barChart>
      <c:catAx>
        <c:axId val="37408282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r>
                  <a:rPr lang="en-NZ" b="1"/>
                  <a:t>Deprivation</a:t>
                </a:r>
                <a:r>
                  <a:rPr lang="en-NZ" b="1" baseline="0"/>
                  <a:t> quintile of residence</a:t>
                </a:r>
                <a:endParaRPr lang="en-NZ" b="1"/>
              </a:p>
            </c:rich>
          </c:tx>
          <c:layout>
            <c:manualLayout>
              <c:xMode val="edge"/>
              <c:yMode val="edge"/>
              <c:x val="0.38433936507936506"/>
              <c:y val="0.8648314464341524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374078512"/>
        <c:crosses val="autoZero"/>
        <c:auto val="1"/>
        <c:lblAlgn val="ctr"/>
        <c:lblOffset val="100"/>
        <c:noMultiLvlLbl val="0"/>
      </c:catAx>
      <c:valAx>
        <c:axId val="374078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374082824"/>
        <c:crosses val="autoZero"/>
        <c:crossBetween val="between"/>
      </c:valAx>
      <c:spPr>
        <a:noFill/>
        <a:ln>
          <a:noFill/>
        </a:ln>
        <a:effectLst/>
      </c:spPr>
    </c:plotArea>
    <c:legend>
      <c:legendPos val="tr"/>
      <c:layout>
        <c:manualLayout>
          <c:xMode val="edge"/>
          <c:yMode val="edge"/>
          <c:x val="0.74783428571428567"/>
          <c:y val="8.4666666666666668E-2"/>
          <c:w val="0.21587999999999999"/>
          <c:h val="9.1366111111111106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chemeClr val="tx1">
              <a:lumMod val="85000"/>
              <a:lumOff val="1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14285714285718E-2"/>
          <c:y val="9.8777777777777784E-2"/>
          <c:w val="0.88839571739749545"/>
          <c:h val="0.66694416666666667"/>
        </c:manualLayout>
      </c:layout>
      <c:lineChart>
        <c:grouping val="standard"/>
        <c:varyColors val="0"/>
        <c:ser>
          <c:idx val="0"/>
          <c:order val="0"/>
          <c:tx>
            <c:strRef>
              <c:f>GraphsNZ!$N$105</c:f>
              <c:strCache>
                <c:ptCount val="1"/>
                <c:pt idx="0">
                  <c:v>SUDI</c:v>
                </c:pt>
              </c:strCache>
            </c:strRef>
          </c:tx>
          <c:spPr>
            <a:ln w="28575" cap="rnd">
              <a:solidFill>
                <a:schemeClr val="bg1">
                  <a:lumMod val="50000"/>
                </a:schemeClr>
              </a:solidFill>
              <a:round/>
            </a:ln>
            <a:effectLst/>
          </c:spPr>
          <c:marker>
            <c:symbol val="none"/>
          </c:marker>
          <c:dLbls>
            <c:dLbl>
              <c:idx val="12"/>
              <c:layout>
                <c:manualLayout>
                  <c:x val="5.865102639296188E-2"/>
                  <c:y val="-4.3243243243243246E-2"/>
                </c:manualLayout>
              </c:layout>
              <c:tx>
                <c:strRef>
                  <c:f>GraphsNZ!$N$105</c:f>
                  <c:strCache>
                    <c:ptCount val="1"/>
                    <c:pt idx="0">
                      <c:v>SUDI</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{45791900-7373-4D56-B8B4-1AC1944B983E}</c15:txfldGUID>
                      <c15:f>GraphsNZ!$N$105</c15:f>
                      <c15:dlblFieldTableCache>
                        <c:ptCount val="1"/>
                        <c:pt idx="0">
                          <c:v>SUDI</c:v>
                        </c:pt>
                      </c15:dlblFieldTableCache>
                    </c15:dlblFTEntry>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errBars>
            <c:errDir val="y"/>
            <c:errBarType val="both"/>
            <c:errValType val="cust"/>
            <c:noEndCap val="0"/>
            <c:plus>
              <c:numRef>
                <c:f>GraphsNZ!$AO$107:$AO$120</c:f>
                <c:numCache>
                  <c:formatCode>General</c:formatCode>
                  <c:ptCount val="14"/>
                  <c:pt idx="0">
                    <c:v>0.35087405288078943</c:v>
                  </c:pt>
                  <c:pt idx="1">
                    <c:v>0.33615935369053473</c:v>
                  </c:pt>
                  <c:pt idx="2">
                    <c:v>0.31144546903961423</c:v>
                  </c:pt>
                  <c:pt idx="3">
                    <c:v>0.30898617568838804</c:v>
                  </c:pt>
                  <c:pt idx="4">
                    <c:v>0.30393262973403234</c:v>
                  </c:pt>
                  <c:pt idx="5">
                    <c:v>0.28025076019055473</c:v>
                  </c:pt>
                  <c:pt idx="6">
                    <c:v>0.29611168689437539</c:v>
                  </c:pt>
                  <c:pt idx="7">
                    <c:v>0.27220975121519941</c:v>
                  </c:pt>
                  <c:pt idx="8">
                    <c:v>0.27502460383736871</c:v>
                  </c:pt>
                  <c:pt idx="9">
                    <c:v>0.28202316213749823</c:v>
                  </c:pt>
                  <c:pt idx="10">
                    <c:v>0.2643889606110722</c:v>
                  </c:pt>
                  <c:pt idx="11">
                    <c:v>0.26471332701307149</c:v>
                  </c:pt>
                  <c:pt idx="12">
                    <c:v>0.22308655580295278</c:v>
                  </c:pt>
                  <c:pt idx="13">
                    <c:v>0.24490594070007066</c:v>
                  </c:pt>
                </c:numCache>
              </c:numRef>
            </c:plus>
            <c:minus>
              <c:numRef>
                <c:f>GraphsNZ!$AP$107:$AP$120</c:f>
                <c:numCache>
                  <c:formatCode>General</c:formatCode>
                  <c:ptCount val="14"/>
                  <c:pt idx="0">
                    <c:v>0.29824736393680018</c:v>
                  </c:pt>
                  <c:pt idx="1">
                    <c:v>0.28269215560363925</c:v>
                  </c:pt>
                  <c:pt idx="2">
                    <c:v>0.25604270970834164</c:v>
                  </c:pt>
                  <c:pt idx="3">
                    <c:v>0.25567299762845419</c:v>
                  </c:pt>
                  <c:pt idx="4">
                    <c:v>0.25261604943149585</c:v>
                  </c:pt>
                  <c:pt idx="5">
                    <c:v>0.22874551786155006</c:v>
                  </c:pt>
                  <c:pt idx="6">
                    <c:v>0.24611560989424508</c:v>
                  </c:pt>
                  <c:pt idx="7">
                    <c:v>0.22592100019601269</c:v>
                  </c:pt>
                  <c:pt idx="8">
                    <c:v>0.22891348600797023</c:v>
                  </c:pt>
                  <c:pt idx="9">
                    <c:v>0.23440581924256509</c:v>
                  </c:pt>
                  <c:pt idx="10">
                    <c:v>0.21772309264913769</c:v>
                  </c:pt>
                  <c:pt idx="11">
                    <c:v>0.21606359615683801</c:v>
                  </c:pt>
                  <c:pt idx="12">
                    <c:v>0.17387027617771861</c:v>
                  </c:pt>
                  <c:pt idx="13">
                    <c:v>0.19392794310890465</c:v>
                  </c:pt>
                </c:numCache>
              </c:numRef>
            </c:minus>
            <c:spPr>
              <a:noFill/>
              <a:ln w="12700" cap="flat" cmpd="sng" algn="ctr">
                <a:solidFill>
                  <a:schemeClr val="tx1">
                    <a:lumMod val="75000"/>
                    <a:lumOff val="25000"/>
                  </a:schemeClr>
                </a:solidFill>
                <a:round/>
              </a:ln>
              <a:effectLst/>
            </c:spPr>
          </c:errBars>
          <c:cat>
            <c:numRef>
              <c:f>GraphsNZ!$M$107:$M$120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GraphsNZ!$N$107:$N$120</c:f>
              <c:numCache>
                <c:formatCode>0.0</c:formatCode>
                <c:ptCount val="14"/>
                <c:pt idx="0">
                  <c:v>1.4738393515106853</c:v>
                </c:pt>
                <c:pt idx="1">
                  <c:v>1.3161639157655094</c:v>
                </c:pt>
                <c:pt idx="2">
                  <c:v>1.0639273594423553</c:v>
                </c:pt>
                <c:pt idx="3">
                  <c:v>1.095871040723982</c:v>
                </c:pt>
                <c:pt idx="4">
                  <c:v>1.1068916778774927</c:v>
                </c:pt>
                <c:pt idx="5">
                  <c:v>0.91950891412808422</c:v>
                </c:pt>
                <c:pt idx="6">
                  <c:v>1.0784086007233633</c:v>
                </c:pt>
                <c:pt idx="7">
                  <c:v>0.98278589088005408</c:v>
                </c:pt>
                <c:pt idx="8">
                  <c:v>1.010209235761407</c:v>
                </c:pt>
                <c:pt idx="9">
                  <c:v>1.0270996286639804</c:v>
                </c:pt>
                <c:pt idx="10">
                  <c:v>0.91191517643240239</c:v>
                </c:pt>
                <c:pt idx="11">
                  <c:v>0.86853025380384086</c:v>
                </c:pt>
                <c:pt idx="12">
                  <c:v>0.58031756266623691</c:v>
                </c:pt>
                <c:pt idx="13">
                  <c:v>0.68675566573424229</c:v>
                </c:pt>
              </c:numCache>
            </c:numRef>
          </c:val>
          <c:smooth val="0"/>
        </c:ser>
        <c:ser>
          <c:idx val="1"/>
          <c:order val="1"/>
          <c:tx>
            <c:strRef>
              <c:f>GraphsNZ!$O$105</c:f>
              <c:strCache>
                <c:ptCount val="1"/>
                <c:pt idx="0">
                  <c:v>SIDS</c:v>
                </c:pt>
              </c:strCache>
            </c:strRef>
          </c:tx>
          <c:spPr>
            <a:ln w="25400" cap="rnd">
              <a:solidFill>
                <a:srgbClr val="2B8CBE"/>
              </a:solidFill>
              <a:prstDash val="sysDash"/>
              <a:round/>
            </a:ln>
            <a:effectLst/>
          </c:spPr>
          <c:marker>
            <c:symbol val="none"/>
          </c:marker>
          <c:dLbls>
            <c:dLbl>
              <c:idx val="12"/>
              <c:layout>
                <c:manualLayout>
                  <c:x val="5.6695992179863007E-2"/>
                  <c:y val="-3.6036036036036036E-2"/>
                </c:manualLayout>
              </c:layout>
              <c:tx>
                <c:strRef>
                  <c:f>GraphsNZ!$O$105</c:f>
                  <c:strCache>
                    <c:ptCount val="1"/>
                    <c:pt idx="0">
                      <c:v>SIDS</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{1E2468F3-F9E0-4CFC-A9E0-51DAE8BAD62B}</c15:txfldGUID>
                      <c15:f>GraphsNZ!$O$105</c15:f>
                      <c15:dlblFieldTableCache>
                        <c:ptCount val="1"/>
                        <c:pt idx="0">
                          <c:v>SIDS</c:v>
                        </c:pt>
                      </c15:dlblFieldTableCache>
                    </c15:dlblFTEntry>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GraphsNZ!$M$107:$M$120</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GraphsNZ!$O$107:$O$120</c:f>
              <c:numCache>
                <c:formatCode>0.0</c:formatCode>
                <c:ptCount val="14"/>
                <c:pt idx="0">
                  <c:v>1.1229252201986175</c:v>
                </c:pt>
                <c:pt idx="1">
                  <c:v>0.83594194649971543</c:v>
                </c:pt>
                <c:pt idx="2">
                  <c:v>0.8071173071631661</c:v>
                </c:pt>
                <c:pt idx="3">
                  <c:v>0.84841628959276016</c:v>
                </c:pt>
                <c:pt idx="4">
                  <c:v>0.74928052040937965</c:v>
                </c:pt>
                <c:pt idx="5">
                  <c:v>0.68111771416895128</c:v>
                </c:pt>
                <c:pt idx="6">
                  <c:v>0.81295417592992003</c:v>
                </c:pt>
                <c:pt idx="7">
                  <c:v>0.85993765452004733</c:v>
                </c:pt>
                <c:pt idx="8">
                  <c:v>0.76531002709197504</c:v>
                </c:pt>
                <c:pt idx="9">
                  <c:v>0.67946590819309471</c:v>
                </c:pt>
                <c:pt idx="10">
                  <c:v>0.41731711463855703</c:v>
                </c:pt>
                <c:pt idx="11">
                  <c:v>0.38601344613504035</c:v>
                </c:pt>
                <c:pt idx="12">
                  <c:v>0.29015878133311845</c:v>
                </c:pt>
                <c:pt idx="13">
                  <c:v>0.33500276377280114</c:v>
                </c:pt>
              </c:numCache>
            </c:numRef>
          </c:val>
          <c:smooth val="0"/>
        </c:ser>
        <c:dLbls>
          <c:showLegendKey val="0"/>
          <c:showVal val="0"/>
          <c:showCatName val="0"/>
          <c:showSerName val="0"/>
          <c:showPercent val="0"/>
          <c:showBubbleSize val="0"/>
        </c:dLbls>
        <c:smooth val="0"/>
        <c:axId val="374074592"/>
        <c:axId val="374084000"/>
      </c:lineChart>
      <c:catAx>
        <c:axId val="374074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374084000"/>
        <c:crosses val="autoZero"/>
        <c:auto val="1"/>
        <c:lblAlgn val="ctr"/>
        <c:lblOffset val="100"/>
        <c:noMultiLvlLbl val="0"/>
      </c:catAx>
      <c:valAx>
        <c:axId val="3740840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3740745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chemeClr val="tx1">
              <a:lumMod val="85000"/>
              <a:lumOff val="1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14285714285718E-2"/>
          <c:y val="9.8777777777777784E-2"/>
          <c:w val="0.88839571739749545"/>
          <c:h val="0.64224972222222221"/>
        </c:manualLayout>
      </c:layout>
      <c:barChart>
        <c:barDir val="col"/>
        <c:grouping val="clustered"/>
        <c:varyColors val="0"/>
        <c:ser>
          <c:idx val="0"/>
          <c:order val="0"/>
          <c:tx>
            <c:strRef>
              <c:f>GraphsNZ!$N$130</c:f>
              <c:strCache>
                <c:ptCount val="1"/>
                <c:pt idx="0">
                  <c:v>SUDI</c:v>
                </c:pt>
              </c:strCache>
            </c:strRef>
          </c:tx>
          <c:spPr>
            <a:solidFill>
              <a:schemeClr val="bg1">
                <a:lumMod val="65000"/>
              </a:schemeClr>
            </a:solidFill>
            <a:ln>
              <a:noFill/>
            </a:ln>
            <a:effectLst/>
          </c:spPr>
          <c:invertIfNegative val="0"/>
          <c:dLbls>
            <c:dLbl>
              <c:idx val="12"/>
              <c:tx>
                <c:strRef>
                  <c:f>GraphsNZ!$N$105</c:f>
                  <c:strCache>
                    <c:ptCount val="1"/>
                    <c:pt idx="0">
                      <c:v>SUDI</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{C898670C-AE1E-46B6-A7FD-B8AD6C50AA3E}</c15:txfldGUID>
                      <c15:f>GraphsNZ!$N$105</c15:f>
                      <c15:dlblFieldTableCache>
                        <c:ptCount val="1"/>
                        <c:pt idx="0">
                          <c:v>SUDI</c:v>
                        </c:pt>
                      </c15:dlblFieldTableCache>
                    </c15:dlblFTEntry>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GraphsNZ!$AO$128:$AO$131</c:f>
                <c:numCache>
                  <c:formatCode>General</c:formatCode>
                  <c:ptCount val="4"/>
                  <c:pt idx="0">
                    <c:v>0.29532289369517772</c:v>
                  </c:pt>
                  <c:pt idx="1">
                    <c:v>0.35704905476297133</c:v>
                  </c:pt>
                  <c:pt idx="2">
                    <c:v>0.15983172455004221</c:v>
                  </c:pt>
                  <c:pt idx="3">
                    <c:v>0.12023720551370143</c:v>
                  </c:pt>
                </c:numCache>
              </c:numRef>
            </c:plus>
            <c:minus>
              <c:numRef>
                <c:f>GraphsNZ!$AP$128:$AP$131</c:f>
                <c:numCache>
                  <c:formatCode>General</c:formatCode>
                  <c:ptCount val="4"/>
                  <c:pt idx="0">
                    <c:v>0.26249101119787999</c:v>
                  </c:pt>
                  <c:pt idx="1">
                    <c:v>0.26902841845821679</c:v>
                  </c:pt>
                  <c:pt idx="2">
                    <c:v>7.4521385531066422E-2</c:v>
                  </c:pt>
                  <c:pt idx="3">
                    <c:v>9.9791097156376241E-2</c:v>
                  </c:pt>
                </c:numCache>
              </c:numRef>
            </c:minus>
            <c:spPr>
              <a:noFill/>
              <a:ln w="12700" cap="flat" cmpd="sng" algn="ctr">
                <a:solidFill>
                  <a:schemeClr val="tx1">
                    <a:lumMod val="75000"/>
                    <a:lumOff val="25000"/>
                  </a:schemeClr>
                </a:solidFill>
                <a:round/>
              </a:ln>
              <a:effectLst/>
            </c:spPr>
          </c:errBars>
          <c:cat>
            <c:strRef>
              <c:f>GraphsNZ!$M$132:$M$135</c:f>
              <c:strCache>
                <c:ptCount val="4"/>
                <c:pt idx="0">
                  <c:v>Māori</c:v>
                </c:pt>
                <c:pt idx="1">
                  <c:v>Pacific peoples</c:v>
                </c:pt>
                <c:pt idx="2">
                  <c:v>Asian</c:v>
                </c:pt>
                <c:pt idx="3">
                  <c:v>European or Other</c:v>
                </c:pt>
              </c:strCache>
            </c:strRef>
          </c:cat>
          <c:val>
            <c:numRef>
              <c:f>GraphsNZ!$N$132:$N$135</c:f>
              <c:numCache>
                <c:formatCode>0.0</c:formatCode>
                <c:ptCount val="4"/>
                <c:pt idx="0">
                  <c:v>1.7570225650319358</c:v>
                </c:pt>
                <c:pt idx="1">
                  <c:v>0.80185572324522469</c:v>
                </c:pt>
                <c:pt idx="2">
                  <c:v>0.10243015543776088</c:v>
                </c:pt>
                <c:pt idx="3">
                  <c:v>0.43410432069456695</c:v>
                </c:pt>
              </c:numCache>
            </c:numRef>
          </c:val>
        </c:ser>
        <c:dLbls>
          <c:showLegendKey val="0"/>
          <c:showVal val="0"/>
          <c:showCatName val="0"/>
          <c:showSerName val="0"/>
          <c:showPercent val="0"/>
          <c:showBubbleSize val="0"/>
        </c:dLbls>
        <c:gapWidth val="150"/>
        <c:axId val="374085176"/>
        <c:axId val="374083608"/>
      </c:barChart>
      <c:lineChart>
        <c:grouping val="standard"/>
        <c:varyColors val="0"/>
        <c:ser>
          <c:idx val="1"/>
          <c:order val="1"/>
          <c:tx>
            <c:strRef>
              <c:f>GraphsNZ!$O$130</c:f>
              <c:strCache>
                <c:ptCount val="1"/>
                <c:pt idx="0">
                  <c:v>SIDS</c:v>
                </c:pt>
              </c:strCache>
            </c:strRef>
          </c:tx>
          <c:spPr>
            <a:ln w="34925" cap="rnd">
              <a:noFill/>
              <a:prstDash val="sysDash"/>
              <a:round/>
            </a:ln>
            <a:effectLst/>
          </c:spPr>
          <c:marker>
            <c:symbol val="dash"/>
            <c:size val="13"/>
            <c:spPr>
              <a:solidFill>
                <a:srgbClr val="2B8CBE"/>
              </a:solidFill>
              <a:ln w="9525">
                <a:noFill/>
              </a:ln>
              <a:effectLst/>
            </c:spPr>
          </c:marker>
          <c:dLbls>
            <c:dLbl>
              <c:idx val="12"/>
              <c:tx>
                <c:strRef>
                  <c:f>GraphsNZ!$O$105</c:f>
                  <c:strCache>
                    <c:ptCount val="1"/>
                    <c:pt idx="0">
                      <c:v>SIDS</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{C90034D8-64BF-4C9D-A3F8-85A7C9C92539}</c15:txfldGUID>
                      <c15:f>GraphsNZ!$O$105</c15:f>
                      <c15:dlblFieldTableCache>
                        <c:ptCount val="1"/>
                        <c:pt idx="0">
                          <c:v>SIDS</c:v>
                        </c:pt>
                      </c15:dlblFieldTableCache>
                    </c15:dlblFTEntry>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GraphsNZ!$M$132:$M$135</c:f>
              <c:strCache>
                <c:ptCount val="4"/>
                <c:pt idx="0">
                  <c:v>Māori</c:v>
                </c:pt>
                <c:pt idx="1">
                  <c:v>Pacific peoples</c:v>
                </c:pt>
                <c:pt idx="2">
                  <c:v>Asian</c:v>
                </c:pt>
                <c:pt idx="3">
                  <c:v>European or Other</c:v>
                </c:pt>
              </c:strCache>
            </c:strRef>
          </c:cat>
          <c:val>
            <c:numRef>
              <c:f>GraphsNZ!$O$132:$O$135</c:f>
              <c:numCache>
                <c:formatCode>0.0</c:formatCode>
                <c:ptCount val="4"/>
                <c:pt idx="0">
                  <c:v>0.86193559794019492</c:v>
                </c:pt>
                <c:pt idx="1">
                  <c:v>0.343652452819382</c:v>
                </c:pt>
                <c:pt idx="2">
                  <c:v>5.1215077718880439E-2</c:v>
                </c:pt>
                <c:pt idx="3">
                  <c:v>0.27131520043410434</c:v>
                </c:pt>
              </c:numCache>
            </c:numRef>
          </c:val>
          <c:smooth val="0"/>
        </c:ser>
        <c:dLbls>
          <c:showLegendKey val="0"/>
          <c:showVal val="0"/>
          <c:showCatName val="0"/>
          <c:showSerName val="0"/>
          <c:showPercent val="0"/>
          <c:showBubbleSize val="0"/>
        </c:dLbls>
        <c:marker val="1"/>
        <c:smooth val="0"/>
        <c:axId val="374085176"/>
        <c:axId val="374083608"/>
      </c:lineChart>
      <c:catAx>
        <c:axId val="374085176"/>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r>
                  <a:rPr lang="en-NZ" b="1"/>
                  <a:t>Ethnic group</a:t>
                </a:r>
              </a:p>
            </c:rich>
          </c:tx>
          <c:layout>
            <c:manualLayout>
              <c:xMode val="edge"/>
              <c:yMode val="edge"/>
              <c:x val="0.44808999314968329"/>
              <c:y val="0.815040277777777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374083608"/>
        <c:crosses val="autoZero"/>
        <c:auto val="1"/>
        <c:lblAlgn val="ctr"/>
        <c:lblOffset val="100"/>
        <c:noMultiLvlLbl val="0"/>
      </c:catAx>
      <c:valAx>
        <c:axId val="3740836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3740851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chemeClr val="tx1">
              <a:lumMod val="85000"/>
              <a:lumOff val="1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14285714285718E-2"/>
          <c:y val="9.8777777777777784E-2"/>
          <c:w val="0.88839571739749545"/>
          <c:h val="0.64224972222222221"/>
        </c:manualLayout>
      </c:layout>
      <c:barChart>
        <c:barDir val="col"/>
        <c:grouping val="clustered"/>
        <c:varyColors val="0"/>
        <c:ser>
          <c:idx val="0"/>
          <c:order val="0"/>
          <c:tx>
            <c:strRef>
              <c:f>GraphsNZ!$N$153</c:f>
              <c:strCache>
                <c:ptCount val="1"/>
                <c:pt idx="0">
                  <c:v>SUDI</c:v>
                </c:pt>
              </c:strCache>
            </c:strRef>
          </c:tx>
          <c:spPr>
            <a:solidFill>
              <a:schemeClr val="bg1">
                <a:lumMod val="65000"/>
              </a:schemeClr>
            </a:solidFill>
            <a:ln>
              <a:noFill/>
            </a:ln>
            <a:effectLst/>
          </c:spPr>
          <c:invertIfNegative val="0"/>
          <c:dLbls>
            <c:dLbl>
              <c:idx val="12"/>
              <c:tx>
                <c:strRef>
                  <c:f>GraphsNZ!$N$105</c:f>
                  <c:strCache>
                    <c:ptCount val="1"/>
                    <c:pt idx="0">
                      <c:v>SUDI</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{15E8AB7F-12E7-4C02-AB5A-AF1B92C43066}</c15:txfldGUID>
                      <c15:f>GraphsNZ!$N$105</c15:f>
                      <c15:dlblFieldTableCache>
                        <c:ptCount val="1"/>
                        <c:pt idx="0">
                          <c:v>SUDI</c:v>
                        </c:pt>
                      </c15:dlblFieldTableCache>
                    </c15:dlblFTEntry>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GraphsNZ!$AO$151:$AO$156</c:f>
                <c:numCache>
                  <c:formatCode>General</c:formatCode>
                  <c:ptCount val="6"/>
                  <c:pt idx="0">
                    <c:v>0.76271622005405026</c:v>
                  </c:pt>
                  <c:pt idx="1">
                    <c:v>0.37045134473872565</c:v>
                  </c:pt>
                  <c:pt idx="2">
                    <c:v>0.19890679954380708</c:v>
                  </c:pt>
                  <c:pt idx="3">
                    <c:v>0.14893841214287568</c:v>
                  </c:pt>
                  <c:pt idx="4">
                    <c:v>0.19601487116930139</c:v>
                  </c:pt>
                  <c:pt idx="5">
                    <c:v>0.51365984280716914</c:v>
                  </c:pt>
                </c:numCache>
              </c:numRef>
            </c:plus>
            <c:minus>
              <c:numRef>
                <c:f>GraphsNZ!$AP$151:$AP$156</c:f>
                <c:numCache>
                  <c:formatCode>General</c:formatCode>
                  <c:ptCount val="6"/>
                  <c:pt idx="0">
                    <c:v>0.6162170251895045</c:v>
                  </c:pt>
                  <c:pt idx="1">
                    <c:v>0.31873574633798341</c:v>
                  </c:pt>
                  <c:pt idx="2">
                    <c:v>0.16034322091329251</c:v>
                  </c:pt>
                  <c:pt idx="3">
                    <c:v>0.11382854155717367</c:v>
                  </c:pt>
                  <c:pt idx="4">
                    <c:v>0.13888496915140369</c:v>
                  </c:pt>
                  <c:pt idx="5">
                    <c:v>0.26009194345105374</c:v>
                  </c:pt>
                </c:numCache>
              </c:numRef>
            </c:minus>
            <c:spPr>
              <a:noFill/>
              <a:ln w="12700" cap="flat" cmpd="sng" algn="ctr">
                <a:solidFill>
                  <a:schemeClr val="tx1">
                    <a:lumMod val="75000"/>
                    <a:lumOff val="25000"/>
                  </a:schemeClr>
                </a:solidFill>
                <a:round/>
              </a:ln>
              <a:effectLst/>
            </c:spPr>
          </c:errBars>
          <c:cat>
            <c:strRef>
              <c:f>GraphsNZ!$M$155:$M$160</c:f>
              <c:strCache>
                <c:ptCount val="6"/>
                <c:pt idx="0">
                  <c:v> &lt;20</c:v>
                </c:pt>
                <c:pt idx="1">
                  <c:v>20−24</c:v>
                </c:pt>
                <c:pt idx="2">
                  <c:v>25−29</c:v>
                </c:pt>
                <c:pt idx="3">
                  <c:v>30−34</c:v>
                </c:pt>
                <c:pt idx="4">
                  <c:v>35−39</c:v>
                </c:pt>
                <c:pt idx="5">
                  <c:v>≥40</c:v>
                </c:pt>
              </c:strCache>
            </c:strRef>
          </c:cat>
          <c:val>
            <c:numRef>
              <c:f>GraphsNZ!$N$155:$N$160</c:f>
              <c:numCache>
                <c:formatCode>0.0</c:formatCode>
                <c:ptCount val="6"/>
                <c:pt idx="0">
                  <c:v>2.3682938617689704</c:v>
                </c:pt>
                <c:pt idx="1">
                  <c:v>1.6940363007778738</c:v>
                </c:pt>
                <c:pt idx="2">
                  <c:v>0.61041520951230366</c:v>
                </c:pt>
                <c:pt idx="3">
                  <c:v>0.35510550069875596</c:v>
                </c:pt>
                <c:pt idx="4">
                  <c:v>0.34901449328606327</c:v>
                </c:pt>
                <c:pt idx="5">
                  <c:v>0.38514866738561082</c:v>
                </c:pt>
              </c:numCache>
            </c:numRef>
          </c:val>
        </c:ser>
        <c:dLbls>
          <c:showLegendKey val="0"/>
          <c:showVal val="0"/>
          <c:showCatName val="0"/>
          <c:showSerName val="0"/>
          <c:showPercent val="0"/>
          <c:showBubbleSize val="0"/>
        </c:dLbls>
        <c:gapWidth val="150"/>
        <c:axId val="374083216"/>
        <c:axId val="374076160"/>
      </c:barChart>
      <c:lineChart>
        <c:grouping val="standard"/>
        <c:varyColors val="0"/>
        <c:ser>
          <c:idx val="1"/>
          <c:order val="1"/>
          <c:tx>
            <c:strRef>
              <c:f>GraphsNZ!$O$153</c:f>
              <c:strCache>
                <c:ptCount val="1"/>
                <c:pt idx="0">
                  <c:v>SIDS</c:v>
                </c:pt>
              </c:strCache>
            </c:strRef>
          </c:tx>
          <c:spPr>
            <a:ln w="34925" cap="rnd">
              <a:noFill/>
              <a:prstDash val="sysDash"/>
              <a:round/>
            </a:ln>
            <a:effectLst/>
          </c:spPr>
          <c:marker>
            <c:symbol val="dash"/>
            <c:size val="13"/>
            <c:spPr>
              <a:solidFill>
                <a:srgbClr val="2B8CBE"/>
              </a:solidFill>
              <a:ln w="9525">
                <a:noFill/>
              </a:ln>
              <a:effectLst/>
            </c:spPr>
          </c:marker>
          <c:dLbls>
            <c:dLbl>
              <c:idx val="12"/>
              <c:tx>
                <c:strRef>
                  <c:f>GraphsNZ!$O$105</c:f>
                  <c:strCache>
                    <c:ptCount val="1"/>
                    <c:pt idx="0">
                      <c:v>SIDS</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{4A1E0545-5AD9-48D0-B5D7-7FF910635E55}</c15:txfldGUID>
                      <c15:f>GraphsNZ!$O$105</c15:f>
                      <c15:dlblFieldTableCache>
                        <c:ptCount val="1"/>
                        <c:pt idx="0">
                          <c:v>SIDS</c:v>
                        </c:pt>
                      </c15:dlblFieldTableCache>
                    </c15:dlblFTEntry>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GraphsNZ!$M$155:$M$160</c:f>
              <c:strCache>
                <c:ptCount val="6"/>
                <c:pt idx="0">
                  <c:v> &lt;20</c:v>
                </c:pt>
                <c:pt idx="1">
                  <c:v>20−24</c:v>
                </c:pt>
                <c:pt idx="2">
                  <c:v>25−29</c:v>
                </c:pt>
                <c:pt idx="3">
                  <c:v>30−34</c:v>
                </c:pt>
                <c:pt idx="4">
                  <c:v>35−39</c:v>
                </c:pt>
                <c:pt idx="5">
                  <c:v>≥40</c:v>
                </c:pt>
              </c:strCache>
            </c:strRef>
          </c:cat>
          <c:val>
            <c:numRef>
              <c:f>GraphsNZ!$O$155:$O$160</c:f>
              <c:numCache>
                <c:formatCode>0.0</c:formatCode>
                <c:ptCount val="6"/>
                <c:pt idx="0">
                  <c:v>1.4016433059449009</c:v>
                </c:pt>
                <c:pt idx="1">
                  <c:v>0.93344857389801217</c:v>
                </c:pt>
                <c:pt idx="2">
                  <c:v>0.29249062122464553</c:v>
                </c:pt>
                <c:pt idx="3">
                  <c:v>0.14891520997044608</c:v>
                </c:pt>
                <c:pt idx="4">
                  <c:v>0.16532265471445104</c:v>
                </c:pt>
                <c:pt idx="5">
                  <c:v>0.15405946695424436</c:v>
                </c:pt>
              </c:numCache>
            </c:numRef>
          </c:val>
          <c:smooth val="0"/>
        </c:ser>
        <c:dLbls>
          <c:showLegendKey val="0"/>
          <c:showVal val="0"/>
          <c:showCatName val="0"/>
          <c:showSerName val="0"/>
          <c:showPercent val="0"/>
          <c:showBubbleSize val="0"/>
        </c:dLbls>
        <c:marker val="1"/>
        <c:smooth val="0"/>
        <c:axId val="374083216"/>
        <c:axId val="374076160"/>
      </c:lineChart>
      <c:catAx>
        <c:axId val="374083216"/>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r>
                  <a:rPr lang="en-NZ" b="1"/>
                  <a:t>Maternal</a:t>
                </a:r>
                <a:r>
                  <a:rPr lang="en-NZ" b="1" baseline="0"/>
                  <a:t> age group (years)</a:t>
                </a:r>
                <a:endParaRPr lang="en-NZ" b="1"/>
              </a:p>
            </c:rich>
          </c:tx>
          <c:layout>
            <c:manualLayout>
              <c:xMode val="edge"/>
              <c:yMode val="edge"/>
              <c:x val="0.38357386411742511"/>
              <c:y val="0.815040277777777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374076160"/>
        <c:crosses val="autoZero"/>
        <c:auto val="1"/>
        <c:lblAlgn val="ctr"/>
        <c:lblOffset val="100"/>
        <c:noMultiLvlLbl val="0"/>
      </c:catAx>
      <c:valAx>
        <c:axId val="37407616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3740832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chemeClr val="tx1">
              <a:lumMod val="85000"/>
              <a:lumOff val="1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14285714285718E-2"/>
          <c:y val="9.8777777777777784E-2"/>
          <c:w val="0.88839571739749545"/>
          <c:h val="0.64224972222222221"/>
        </c:manualLayout>
      </c:layout>
      <c:barChart>
        <c:barDir val="col"/>
        <c:grouping val="clustered"/>
        <c:varyColors val="0"/>
        <c:ser>
          <c:idx val="0"/>
          <c:order val="0"/>
          <c:tx>
            <c:strRef>
              <c:f>GraphsNZ!$N$176</c:f>
              <c:strCache>
                <c:ptCount val="1"/>
                <c:pt idx="0">
                  <c:v>SUDI</c:v>
                </c:pt>
              </c:strCache>
            </c:strRef>
          </c:tx>
          <c:spPr>
            <a:solidFill>
              <a:schemeClr val="bg1">
                <a:lumMod val="65000"/>
              </a:schemeClr>
            </a:solidFill>
            <a:ln>
              <a:noFill/>
            </a:ln>
            <a:effectLst/>
          </c:spPr>
          <c:invertIfNegative val="0"/>
          <c:dLbls>
            <c:dLbl>
              <c:idx val="12"/>
              <c:tx>
                <c:strRef>
                  <c:f>GraphsNZ!$N$105</c:f>
                  <c:strCache>
                    <c:ptCount val="1"/>
                    <c:pt idx="0">
                      <c:v>SUDI</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{5B95CAD8-B35B-470F-8957-E459FE2E4D10}</c15:txfldGUID>
                      <c15:f>GraphsNZ!$N$105</c15:f>
                      <c15:dlblFieldTableCache>
                        <c:ptCount val="1"/>
                        <c:pt idx="0">
                          <c:v>SUDI</c:v>
                        </c:pt>
                      </c15:dlblFieldTableCache>
                    </c15:dlblFTEntry>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GraphsNZ!$AO$174:$AO$178</c:f>
                <c:numCache>
                  <c:formatCode>General</c:formatCode>
                  <c:ptCount val="5"/>
                  <c:pt idx="0">
                    <c:v>0.20953917200511668</c:v>
                  </c:pt>
                  <c:pt idx="1">
                    <c:v>0.19452037767830649</c:v>
                  </c:pt>
                  <c:pt idx="2">
                    <c:v>0.21848953948945893</c:v>
                  </c:pt>
                  <c:pt idx="3">
                    <c:v>0.2410869076301978</c:v>
                  </c:pt>
                  <c:pt idx="4">
                    <c:v>0.29513700510673346</c:v>
                  </c:pt>
                </c:numCache>
              </c:numRef>
            </c:plus>
            <c:minus>
              <c:numRef>
                <c:f>GraphsNZ!$AP$174:$AP$178</c:f>
                <c:numCache>
                  <c:formatCode>General</c:formatCode>
                  <c:ptCount val="5"/>
                  <c:pt idx="0">
                    <c:v>0.14208359580106464</c:v>
                  </c:pt>
                  <c:pt idx="1">
                    <c:v>0.13189970377681959</c:v>
                  </c:pt>
                  <c:pt idx="2">
                    <c:v>0.16623445208542559</c:v>
                  </c:pt>
                  <c:pt idx="3">
                    <c:v>0.19917818513809937</c:v>
                  </c:pt>
                  <c:pt idx="4">
                    <c:v>0.25943585209407249</c:v>
                  </c:pt>
                </c:numCache>
              </c:numRef>
            </c:minus>
            <c:spPr>
              <a:noFill/>
              <a:ln w="12700" cap="flat" cmpd="sng" algn="ctr">
                <a:solidFill>
                  <a:schemeClr val="tx1">
                    <a:lumMod val="75000"/>
                    <a:lumOff val="25000"/>
                  </a:schemeClr>
                </a:solidFill>
                <a:round/>
              </a:ln>
              <a:effectLst/>
            </c:spPr>
          </c:errBars>
          <c:cat>
            <c:strRef>
              <c:f>GraphsNZ!$M$178:$M$182</c:f>
              <c:strCache>
                <c:ptCount val="5"/>
                <c:pt idx="0">
                  <c:v>1 (least deprived)</c:v>
                </c:pt>
                <c:pt idx="1">
                  <c:v>2</c:v>
                </c:pt>
                <c:pt idx="2">
                  <c:v>3</c:v>
                </c:pt>
                <c:pt idx="3">
                  <c:v>4</c:v>
                </c:pt>
                <c:pt idx="4">
                  <c:v>5 (most deprived)</c:v>
                </c:pt>
              </c:strCache>
            </c:strRef>
          </c:cat>
          <c:val>
            <c:numRef>
              <c:f>GraphsNZ!$N$178:$N$182</c:f>
              <c:numCache>
                <c:formatCode>0.0</c:formatCode>
                <c:ptCount val="5"/>
                <c:pt idx="0">
                  <c:v>0.3226916788572412</c:v>
                </c:pt>
                <c:pt idx="1">
                  <c:v>0.29956263854772031</c:v>
                </c:pt>
                <c:pt idx="2">
                  <c:v>0.51101231539680103</c:v>
                </c:pt>
                <c:pt idx="3">
                  <c:v>0.84728106118480451</c:v>
                </c:pt>
                <c:pt idx="4">
                  <c:v>1.5943609968951917</c:v>
                </c:pt>
              </c:numCache>
            </c:numRef>
          </c:val>
        </c:ser>
        <c:dLbls>
          <c:showLegendKey val="0"/>
          <c:showVal val="0"/>
          <c:showCatName val="0"/>
          <c:showSerName val="0"/>
          <c:showPercent val="0"/>
          <c:showBubbleSize val="0"/>
        </c:dLbls>
        <c:gapWidth val="150"/>
        <c:axId val="374076944"/>
        <c:axId val="374080472"/>
      </c:barChart>
      <c:lineChart>
        <c:grouping val="standard"/>
        <c:varyColors val="0"/>
        <c:ser>
          <c:idx val="1"/>
          <c:order val="1"/>
          <c:tx>
            <c:strRef>
              <c:f>GraphsNZ!$O$176</c:f>
              <c:strCache>
                <c:ptCount val="1"/>
                <c:pt idx="0">
                  <c:v>SIDS</c:v>
                </c:pt>
              </c:strCache>
            </c:strRef>
          </c:tx>
          <c:spPr>
            <a:ln w="34925" cap="rnd">
              <a:noFill/>
              <a:prstDash val="sysDash"/>
              <a:round/>
            </a:ln>
            <a:effectLst/>
          </c:spPr>
          <c:marker>
            <c:symbol val="dash"/>
            <c:size val="13"/>
            <c:spPr>
              <a:solidFill>
                <a:srgbClr val="2B8CBE"/>
              </a:solidFill>
              <a:ln w="9525">
                <a:noFill/>
              </a:ln>
              <a:effectLst/>
            </c:spPr>
          </c:marker>
          <c:dLbls>
            <c:dLbl>
              <c:idx val="12"/>
              <c:tx>
                <c:strRef>
                  <c:f>GraphsNZ!$O$105</c:f>
                  <c:strCache>
                    <c:ptCount val="1"/>
                    <c:pt idx="0">
                      <c:v>SIDS</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{B1616A81-C6CE-4FFA-B1F0-952388419625}</c15:txfldGUID>
                      <c15:f>GraphsNZ!$O$105</c15:f>
                      <c15:dlblFieldTableCache>
                        <c:ptCount val="1"/>
                        <c:pt idx="0">
                          <c:v>SIDS</c:v>
                        </c:pt>
                      </c15:dlblFieldTableCache>
                    </c15:dlblFTEntry>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GraphsNZ!$M$178:$M$182</c:f>
              <c:strCache>
                <c:ptCount val="5"/>
                <c:pt idx="0">
                  <c:v>1 (least deprived)</c:v>
                </c:pt>
                <c:pt idx="1">
                  <c:v>2</c:v>
                </c:pt>
                <c:pt idx="2">
                  <c:v>3</c:v>
                </c:pt>
                <c:pt idx="3">
                  <c:v>4</c:v>
                </c:pt>
                <c:pt idx="4">
                  <c:v>5 (most deprived)</c:v>
                </c:pt>
              </c:strCache>
            </c:strRef>
          </c:cat>
          <c:val>
            <c:numRef>
              <c:f>GraphsNZ!$O$178:$O$182</c:f>
              <c:numCache>
                <c:formatCode>0.0</c:formatCode>
                <c:ptCount val="5"/>
                <c:pt idx="0">
                  <c:v>0.17210222872386197</c:v>
                </c:pt>
                <c:pt idx="1">
                  <c:v>0.19970842569848024</c:v>
                </c:pt>
                <c:pt idx="2">
                  <c:v>0.30660738923808067</c:v>
                </c:pt>
                <c:pt idx="3">
                  <c:v>0.40280575039933325</c:v>
                </c:pt>
                <c:pt idx="4">
                  <c:v>0.8031743367817884</c:v>
                </c:pt>
              </c:numCache>
            </c:numRef>
          </c:val>
          <c:smooth val="0"/>
        </c:ser>
        <c:dLbls>
          <c:showLegendKey val="0"/>
          <c:showVal val="0"/>
          <c:showCatName val="0"/>
          <c:showSerName val="0"/>
          <c:showPercent val="0"/>
          <c:showBubbleSize val="0"/>
        </c:dLbls>
        <c:marker val="1"/>
        <c:smooth val="0"/>
        <c:axId val="374076944"/>
        <c:axId val="374080472"/>
      </c:lineChart>
      <c:catAx>
        <c:axId val="37407694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r>
                  <a:rPr lang="en-NZ" b="1"/>
                  <a:t>Deprivation quintile of residence</a:t>
                </a:r>
              </a:p>
            </c:rich>
          </c:tx>
          <c:layout>
            <c:manualLayout>
              <c:xMode val="edge"/>
              <c:yMode val="edge"/>
              <c:x val="0.36011345356024044"/>
              <c:y val="0.815040277777777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374080472"/>
        <c:crosses val="autoZero"/>
        <c:auto val="1"/>
        <c:lblAlgn val="ctr"/>
        <c:lblOffset val="100"/>
        <c:noMultiLvlLbl val="0"/>
      </c:catAx>
      <c:valAx>
        <c:axId val="3740804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85000"/>
                    <a:lumOff val="15000"/>
                  </a:schemeClr>
                </a:solidFill>
                <a:latin typeface="Arial" panose="020B0604020202020204" pitchFamily="34" charset="0"/>
                <a:ea typeface="+mn-ea"/>
                <a:cs typeface="Arial" panose="020B0604020202020204" pitchFamily="34" charset="0"/>
              </a:defRPr>
            </a:pPr>
            <a:endParaRPr lang="en-US"/>
          </a:p>
        </c:txPr>
        <c:crossAx val="3740769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chemeClr val="tx1">
              <a:lumMod val="85000"/>
              <a:lumOff val="1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41096701147649"/>
          <c:y val="2.0774169757705907E-2"/>
          <c:w val="0.81203759456538516"/>
          <c:h val="0.82096201817747994"/>
        </c:manualLayout>
      </c:layout>
      <c:barChart>
        <c:barDir val="bar"/>
        <c:grouping val="clustered"/>
        <c:varyColors val="0"/>
        <c:ser>
          <c:idx val="0"/>
          <c:order val="0"/>
          <c:tx>
            <c:v>DHB</c:v>
          </c:tx>
          <c:spPr>
            <a:solidFill>
              <a:srgbClr val="B2B2B2"/>
            </a:solidFill>
            <a:ln>
              <a:noFill/>
            </a:ln>
          </c:spPr>
          <c:invertIfNegative val="0"/>
          <c:errBars>
            <c:errBarType val="both"/>
            <c:errValType val="cust"/>
            <c:noEndCap val="0"/>
            <c:plus>
              <c:numRef>
                <c:f>GraphsDHB!$AP$8:$AP$27</c:f>
                <c:numCache>
                  <c:formatCode>General</c:formatCode>
                  <c:ptCount val="20"/>
                  <c:pt idx="0">
                    <c:v>4.8175411158399992</c:v>
                  </c:pt>
                  <c:pt idx="1">
                    <c:v>2.0773167779277752</c:v>
                  </c:pt>
                  <c:pt idx="2">
                    <c:v>2.475253328113534</c:v>
                  </c:pt>
                  <c:pt idx="3">
                    <c:v>2.0781267089569955</c:v>
                  </c:pt>
                  <c:pt idx="4">
                    <c:v>2.5698097273737455</c:v>
                  </c:pt>
                  <c:pt idx="5">
                    <c:v>5.6311114375958233</c:v>
                  </c:pt>
                  <c:pt idx="6">
                    <c:v>3.0820158016691352</c:v>
                  </c:pt>
                  <c:pt idx="7">
                    <c:v>9.2744535178340328</c:v>
                  </c:pt>
                  <c:pt idx="8">
                    <c:v>4.4827110900588014</c:v>
                  </c:pt>
                  <c:pt idx="9">
                    <c:v>5.4767337088888901</c:v>
                  </c:pt>
                  <c:pt idx="10">
                    <c:v>4.2772918990541609</c:v>
                  </c:pt>
                  <c:pt idx="11">
                    <c:v>7.1660030716460357</c:v>
                  </c:pt>
                  <c:pt idx="12">
                    <c:v>2.7957994024368285</c:v>
                  </c:pt>
                  <c:pt idx="13">
                    <c:v>3.8862174668598839</c:v>
                  </c:pt>
                  <c:pt idx="14">
                    <c:v>16.549025723900943</c:v>
                  </c:pt>
                  <c:pt idx="15">
                    <c:v>4.9636759719906101</c:v>
                  </c:pt>
                  <c:pt idx="16">
                    <c:v>15.76158756415075</c:v>
                  </c:pt>
                  <c:pt idx="17">
                    <c:v>2.2885755303017188</c:v>
                  </c:pt>
                  <c:pt idx="18">
                    <c:v>10.517873942149318</c:v>
                  </c:pt>
                  <c:pt idx="19">
                    <c:v>2.9884897790411857</c:v>
                  </c:pt>
                </c:numCache>
              </c:numRef>
            </c:plus>
            <c:minus>
              <c:numRef>
                <c:f>GraphsDHB!$AO$8:$AO$27</c:f>
                <c:numCache>
                  <c:formatCode>General</c:formatCode>
                  <c:ptCount val="20"/>
                  <c:pt idx="0">
                    <c:v>3.413435140240753</c:v>
                  </c:pt>
                  <c:pt idx="1">
                    <c:v>1.6854897349863158</c:v>
                  </c:pt>
                  <c:pt idx="2">
                    <c:v>1.9907645852657696</c:v>
                  </c:pt>
                  <c:pt idx="3">
                    <c:v>1.7195619964131499</c:v>
                  </c:pt>
                  <c:pt idx="4">
                    <c:v>1.9957192028335671</c:v>
                  </c:pt>
                  <c:pt idx="5">
                    <c:v>3.4930277207164875</c:v>
                  </c:pt>
                  <c:pt idx="6">
                    <c:v>1.9555696246940584</c:v>
                  </c:pt>
                  <c:pt idx="7">
                    <c:v>4.6961246312678444</c:v>
                  </c:pt>
                  <c:pt idx="8">
                    <c:v>3.07796028125661</c:v>
                  </c:pt>
                  <c:pt idx="9">
                    <c:v>3.3972658641433195</c:v>
                  </c:pt>
                  <c:pt idx="10">
                    <c:v>2.8165187715459674</c:v>
                  </c:pt>
                  <c:pt idx="11">
                    <c:v>3.3411419361351036</c:v>
                  </c:pt>
                  <c:pt idx="12">
                    <c:v>1.9416890644029308</c:v>
                  </c:pt>
                  <c:pt idx="13">
                    <c:v>2.1914329573194422</c:v>
                  </c:pt>
                  <c:pt idx="14">
                    <c:v>10.265505530310783</c:v>
                  </c:pt>
                  <c:pt idx="15">
                    <c:v>2.9067569202375316</c:v>
                  </c:pt>
                  <c:pt idx="16">
                    <c:v>7.3488248140749377</c:v>
                  </c:pt>
                  <c:pt idx="17">
                    <c:v>1.7773121816399335</c:v>
                  </c:pt>
                  <c:pt idx="18">
                    <c:v>5.3257312458700001</c:v>
                  </c:pt>
                  <c:pt idx="19">
                    <c:v>2.0972709438216461</c:v>
                  </c:pt>
                </c:numCache>
              </c:numRef>
            </c:minus>
            <c:spPr>
              <a:ln w="12700">
                <a:solidFill>
                  <a:schemeClr val="tx1">
                    <a:lumMod val="75000"/>
                    <a:lumOff val="25000"/>
                  </a:schemeClr>
                </a:solidFill>
              </a:ln>
            </c:spPr>
          </c:errBars>
          <c:cat>
            <c:strRef>
              <c:f>GraphsDHB!$N$8:$N$27</c:f>
              <c:strCache>
                <c:ptCount val="20"/>
                <c:pt idx="0">
                  <c:v>Northland</c:v>
                </c:pt>
                <c:pt idx="1">
                  <c:v>Waitemata</c:v>
                </c:pt>
                <c:pt idx="2">
                  <c:v>Auckland</c:v>
                </c:pt>
                <c:pt idx="3">
                  <c:v>Counties Manukau</c:v>
                </c:pt>
                <c:pt idx="4">
                  <c:v>Waikato</c:v>
                </c:pt>
                <c:pt idx="5">
                  <c:v>Lakes</c:v>
                </c:pt>
                <c:pt idx="6">
                  <c:v>Bay of Plenty</c:v>
                </c:pt>
                <c:pt idx="7">
                  <c:v>Tairāwhiti</c:v>
                </c:pt>
                <c:pt idx="8">
                  <c:v>Hawke's Bay</c:v>
                </c:pt>
                <c:pt idx="9">
                  <c:v>Taranaki</c:v>
                </c:pt>
                <c:pt idx="10">
                  <c:v>MidCentral</c:v>
                </c:pt>
                <c:pt idx="11">
                  <c:v>Whanganui</c:v>
                </c:pt>
                <c:pt idx="12">
                  <c:v>Capital &amp; Coast</c:v>
                </c:pt>
                <c:pt idx="13">
                  <c:v>Hutt Valley</c:v>
                </c:pt>
                <c:pt idx="14">
                  <c:v>Wairarapa</c:v>
                </c:pt>
                <c:pt idx="15">
                  <c:v>Nelson Marlborough</c:v>
                </c:pt>
                <c:pt idx="16">
                  <c:v>West Coast</c:v>
                </c:pt>
                <c:pt idx="17">
                  <c:v>Canterbury</c:v>
                </c:pt>
                <c:pt idx="18">
                  <c:v>South Canterbury</c:v>
                </c:pt>
                <c:pt idx="19">
                  <c:v>Southern</c:v>
                </c:pt>
              </c:strCache>
            </c:strRef>
          </c:cat>
          <c:val>
            <c:numRef>
              <c:f>GraphsDHB!$Q$8:$Q$27</c:f>
              <c:numCache>
                <c:formatCode>0.0</c:formatCode>
                <c:ptCount val="20"/>
                <c:pt idx="0">
                  <c:v>8.5778781038374721</c:v>
                </c:pt>
                <c:pt idx="1">
                  <c:v>6.5985250355802822</c:v>
                </c:pt>
                <c:pt idx="2">
                  <c:v>7.5055892686042798</c:v>
                </c:pt>
                <c:pt idx="3">
                  <c:v>7.3704232049453164</c:v>
                </c:pt>
                <c:pt idx="4">
                  <c:v>6.5764750093949642</c:v>
                </c:pt>
                <c:pt idx="5">
                  <c:v>6.7114093959731544</c:v>
                </c:pt>
                <c:pt idx="6">
                  <c:v>3.9048633297834576</c:v>
                </c:pt>
                <c:pt idx="7">
                  <c:v>6.9541029207232272</c:v>
                </c:pt>
                <c:pt idx="8">
                  <c:v>7.1845532105972154</c:v>
                </c:pt>
                <c:pt idx="9">
                  <c:v>6.5274151436031325</c:v>
                </c:pt>
                <c:pt idx="10">
                  <c:v>6.024096385542169</c:v>
                </c:pt>
                <c:pt idx="11">
                  <c:v>4.5924225028702645</c:v>
                </c:pt>
                <c:pt idx="12">
                  <c:v>4.6511627906976747</c:v>
                </c:pt>
                <c:pt idx="13">
                  <c:v>3.6649214659685865</c:v>
                </c:pt>
                <c:pt idx="14">
                  <c:v>19.723865877712033</c:v>
                </c:pt>
                <c:pt idx="15">
                  <c:v>5.1150895140664963</c:v>
                </c:pt>
                <c:pt idx="16">
                  <c:v>10.101010101010102</c:v>
                </c:pt>
                <c:pt idx="17">
                  <c:v>5.856760374832664</c:v>
                </c:pt>
                <c:pt idx="18">
                  <c:v>7.8864353312302837</c:v>
                </c:pt>
                <c:pt idx="19">
                  <c:v>5.1487414187643017</c:v>
                </c:pt>
              </c:numCache>
            </c:numRef>
          </c:val>
        </c:ser>
        <c:dLbls>
          <c:showLegendKey val="0"/>
          <c:showVal val="0"/>
          <c:showCatName val="0"/>
          <c:showSerName val="0"/>
          <c:showPercent val="0"/>
          <c:showBubbleSize val="0"/>
        </c:dLbls>
        <c:gapWidth val="100"/>
        <c:axId val="374081256"/>
        <c:axId val="374077728"/>
      </c:barChart>
      <c:scatterChart>
        <c:scatterStyle val="lineMarker"/>
        <c:varyColors val="0"/>
        <c:ser>
          <c:idx val="1"/>
          <c:order val="1"/>
          <c:tx>
            <c:strRef>
              <c:f>GraphsDHB!$AQ$7</c:f>
              <c:strCache>
                <c:ptCount val="1"/>
                <c:pt idx="0">
                  <c:v>NZRate</c:v>
                </c:pt>
              </c:strCache>
            </c:strRef>
          </c:tx>
          <c:spPr>
            <a:ln w="19050">
              <a:solidFill>
                <a:srgbClr val="2B8CBE"/>
              </a:solidFill>
            </a:ln>
          </c:spPr>
          <c:marker>
            <c:symbol val="none"/>
          </c:marker>
          <c:xVal>
            <c:numRef>
              <c:f>GraphsDHB!$AQ$8:$AQ$27</c:f>
              <c:numCache>
                <c:formatCode>0.0</c:formatCode>
                <c:ptCount val="20"/>
                <c:pt idx="0">
                  <c:v>6.5232223387083348</c:v>
                </c:pt>
                <c:pt idx="1">
                  <c:v>6.5232223387083348</c:v>
                </c:pt>
                <c:pt idx="2">
                  <c:v>6.5232223387083348</c:v>
                </c:pt>
                <c:pt idx="3">
                  <c:v>6.5232223387083348</c:v>
                </c:pt>
                <c:pt idx="4">
                  <c:v>6.5232223387083348</c:v>
                </c:pt>
                <c:pt idx="5">
                  <c:v>6.5232223387083348</c:v>
                </c:pt>
                <c:pt idx="6">
                  <c:v>6.5232223387083348</c:v>
                </c:pt>
                <c:pt idx="7">
                  <c:v>6.5232223387083348</c:v>
                </c:pt>
                <c:pt idx="8">
                  <c:v>6.5232223387083348</c:v>
                </c:pt>
                <c:pt idx="9">
                  <c:v>6.5232223387083348</c:v>
                </c:pt>
                <c:pt idx="10">
                  <c:v>6.5232223387083348</c:v>
                </c:pt>
                <c:pt idx="11">
                  <c:v>6.5232223387083348</c:v>
                </c:pt>
                <c:pt idx="12">
                  <c:v>6.5232223387083348</c:v>
                </c:pt>
                <c:pt idx="13">
                  <c:v>6.5232223387083348</c:v>
                </c:pt>
                <c:pt idx="14">
                  <c:v>6.5232223387083348</c:v>
                </c:pt>
                <c:pt idx="15">
                  <c:v>6.5232223387083348</c:v>
                </c:pt>
                <c:pt idx="16">
                  <c:v>6.5232223387083348</c:v>
                </c:pt>
                <c:pt idx="17">
                  <c:v>6.5232223387083348</c:v>
                </c:pt>
                <c:pt idx="18">
                  <c:v>6.5232223387083348</c:v>
                </c:pt>
                <c:pt idx="19">
                  <c:v>6.5232223387083348</c:v>
                </c:pt>
              </c:numCache>
            </c:numRef>
          </c:xVal>
          <c:yVal>
            <c:numRef>
              <c:f>GraphsDHB!$AT$3:$AU$3</c:f>
              <c:numCache>
                <c:formatCode>General</c:formatCode>
                <c:ptCount val="2"/>
                <c:pt idx="0">
                  <c:v>0</c:v>
                </c:pt>
                <c:pt idx="1">
                  <c:v>1</c:v>
                </c:pt>
              </c:numCache>
            </c:numRef>
          </c:yVal>
          <c:smooth val="0"/>
        </c:ser>
        <c:dLbls>
          <c:showLegendKey val="0"/>
          <c:showVal val="0"/>
          <c:showCatName val="0"/>
          <c:showSerName val="0"/>
          <c:showPercent val="0"/>
          <c:showBubbleSize val="0"/>
        </c:dLbls>
        <c:axId val="374084392"/>
        <c:axId val="374082040"/>
      </c:scatterChart>
      <c:catAx>
        <c:axId val="374081256"/>
        <c:scaling>
          <c:orientation val="maxMin"/>
        </c:scaling>
        <c:delete val="0"/>
        <c:axPos val="l"/>
        <c:numFmt formatCode="General" sourceLinked="0"/>
        <c:majorTickMark val="out"/>
        <c:minorTickMark val="none"/>
        <c:tickLblPos val="nextTo"/>
        <c:crossAx val="374077728"/>
        <c:crosses val="autoZero"/>
        <c:auto val="1"/>
        <c:lblAlgn val="ctr"/>
        <c:lblOffset val="100"/>
        <c:noMultiLvlLbl val="0"/>
      </c:catAx>
      <c:valAx>
        <c:axId val="374077728"/>
        <c:scaling>
          <c:orientation val="minMax"/>
        </c:scaling>
        <c:delete val="0"/>
        <c:axPos val="b"/>
        <c:title>
          <c:tx>
            <c:rich>
              <a:bodyPr/>
              <a:lstStyle/>
              <a:p>
                <a:pPr>
                  <a:defRPr/>
                </a:pPr>
                <a:r>
                  <a:rPr lang="en-US"/>
                  <a:t>Fetal death rate (per 1000 total births)</a:t>
                </a:r>
              </a:p>
            </c:rich>
          </c:tx>
          <c:layout>
            <c:manualLayout>
              <c:xMode val="edge"/>
              <c:yMode val="edge"/>
              <c:x val="0.42074597292985427"/>
              <c:y val="0.89118457300275478"/>
            </c:manualLayout>
          </c:layout>
          <c:overlay val="0"/>
        </c:title>
        <c:numFmt formatCode="0" sourceLinked="0"/>
        <c:majorTickMark val="out"/>
        <c:minorTickMark val="none"/>
        <c:tickLblPos val="nextTo"/>
        <c:crossAx val="374081256"/>
        <c:crosses val="max"/>
        <c:crossBetween val="between"/>
      </c:valAx>
      <c:valAx>
        <c:axId val="374082040"/>
        <c:scaling>
          <c:orientation val="minMax"/>
          <c:max val="1"/>
        </c:scaling>
        <c:delete val="1"/>
        <c:axPos val="r"/>
        <c:numFmt formatCode="General" sourceLinked="1"/>
        <c:majorTickMark val="out"/>
        <c:minorTickMark val="none"/>
        <c:tickLblPos val="nextTo"/>
        <c:crossAx val="374084392"/>
        <c:crosses val="max"/>
        <c:crossBetween val="midCat"/>
      </c:valAx>
      <c:valAx>
        <c:axId val="374084392"/>
        <c:scaling>
          <c:orientation val="minMax"/>
        </c:scaling>
        <c:delete val="1"/>
        <c:axPos val="b"/>
        <c:numFmt formatCode="0.0" sourceLinked="1"/>
        <c:majorTickMark val="out"/>
        <c:minorTickMark val="none"/>
        <c:tickLblPos val="nextTo"/>
        <c:crossAx val="374082040"/>
        <c:crosses val="autoZero"/>
        <c:crossBetween val="midCat"/>
      </c:valAx>
    </c:plotArea>
    <c:plotVisOnly val="1"/>
    <c:dispBlanksAs val="gap"/>
    <c:showDLblsOverMax val="0"/>
  </c:chart>
  <c:spPr>
    <a:ln>
      <a:noFill/>
    </a:ln>
  </c:spPr>
  <c:txPr>
    <a:bodyPr/>
    <a:lstStyle/>
    <a:p>
      <a:pPr>
        <a:defRPr sz="900">
          <a:solidFill>
            <a:schemeClr val="tx1">
              <a:lumMod val="75000"/>
              <a:lumOff val="2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AS$7" fmlaRange="SelectDHB" noThreeD="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3.jpeg"/><Relationship Id="rId4"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hyperlink" Target="#GraphsNZ!B113"/><Relationship Id="rId13" Type="http://schemas.openxmlformats.org/officeDocument/2006/relationships/hyperlink" Target="#CoDTrend!A5"/><Relationship Id="rId3" Type="http://schemas.openxmlformats.org/officeDocument/2006/relationships/hyperlink" Target="#Contents!A1"/><Relationship Id="rId7" Type="http://schemas.openxmlformats.org/officeDocument/2006/relationships/hyperlink" Target="#GraphsNZ!B89"/><Relationship Id="rId12" Type="http://schemas.openxmlformats.org/officeDocument/2006/relationships/hyperlink" Target="#GraphsDHB!B45"/><Relationship Id="rId17" Type="http://schemas.openxmlformats.org/officeDocument/2006/relationships/hyperlink" Target="#GraphsNZ!A185"/><Relationship Id="rId2" Type="http://schemas.openxmlformats.org/officeDocument/2006/relationships/hyperlink" Target="#About!A1"/><Relationship Id="rId16" Type="http://schemas.openxmlformats.org/officeDocument/2006/relationships/hyperlink" Target="#GraphsNZ!A136"/><Relationship Id="rId1" Type="http://schemas.openxmlformats.org/officeDocument/2006/relationships/hyperlink" Target="#Glossary!A1"/><Relationship Id="rId6" Type="http://schemas.openxmlformats.org/officeDocument/2006/relationships/hyperlink" Target="#GraphsNZ!B32"/><Relationship Id="rId11" Type="http://schemas.openxmlformats.org/officeDocument/2006/relationships/hyperlink" Target="#GraphsDHB!B6"/><Relationship Id="rId5" Type="http://schemas.openxmlformats.org/officeDocument/2006/relationships/hyperlink" Target="#GraphsNZ!B6"/><Relationship Id="rId15" Type="http://schemas.openxmlformats.org/officeDocument/2006/relationships/hyperlink" Target="#GraphsDHB!B100"/><Relationship Id="rId10" Type="http://schemas.openxmlformats.org/officeDocument/2006/relationships/hyperlink" Target="#Birthweight!A5"/><Relationship Id="rId4" Type="http://schemas.openxmlformats.org/officeDocument/2006/relationships/hyperlink" Target="#GraphsNZ!B64"/><Relationship Id="rId9" Type="http://schemas.openxmlformats.org/officeDocument/2006/relationships/hyperlink" Target="#Gestation!A5"/><Relationship Id="rId14" Type="http://schemas.openxmlformats.org/officeDocument/2006/relationships/hyperlink" Target="#CoDTrend!A22"/></Relationships>
</file>

<file path=xl/drawings/_rels/drawing2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png"/></Relationships>
</file>

<file path=xl/drawings/_rels/drawing2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2.jpe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114300</xdr:colOff>
      <xdr:row>4</xdr:row>
      <xdr:rowOff>112136</xdr:rowOff>
    </xdr:to>
    <xdr:pic>
      <xdr:nvPicPr>
        <xdr:cNvPr id="4" name="Ministry of Health logo" descr="Ministry of Health logo" title="Ministry of Health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38300" cy="874136"/>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0.01588</cdr:y>
    </cdr:from>
    <cdr:to>
      <cdr:x>0.27419</cdr:x>
      <cdr:y>0.07673</cdr:y>
    </cdr:to>
    <cdr:sp macro="" textlink="">
      <cdr:nvSpPr>
        <cdr:cNvPr id="2" name="TextBox 1"/>
        <cdr:cNvSpPr txBox="1"/>
      </cdr:nvSpPr>
      <cdr:spPr>
        <a:xfrm xmlns:a="http://schemas.openxmlformats.org/drawingml/2006/main">
          <a:off x="0" y="57167"/>
          <a:ext cx="1781174" cy="2190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900" b="1">
              <a:solidFill>
                <a:schemeClr val="tx1">
                  <a:lumMod val="75000"/>
                  <a:lumOff val="25000"/>
                </a:schemeClr>
              </a:solidFill>
              <a:latin typeface="Arial" panose="020B0604020202020204" pitchFamily="34" charset="0"/>
              <a:cs typeface="Arial" panose="020B0604020202020204" pitchFamily="34" charset="0"/>
            </a:rPr>
            <a:t>Rate (per 1000 live births)</a:t>
          </a:r>
        </a:p>
      </cdr:txBody>
    </cdr:sp>
  </cdr:relSizeAnchor>
  <cdr:relSizeAnchor xmlns:cdr="http://schemas.openxmlformats.org/drawingml/2006/chartDrawing">
    <cdr:from>
      <cdr:x>0.01173</cdr:x>
      <cdr:y>0.87577</cdr:y>
    </cdr:from>
    <cdr:to>
      <cdr:x>0.97507</cdr:x>
      <cdr:y>0.98513</cdr:y>
    </cdr:to>
    <cdr:sp macro="" textlink="">
      <cdr:nvSpPr>
        <cdr:cNvPr id="4" name="TextBox 1"/>
        <cdr:cNvSpPr txBox="1"/>
      </cdr:nvSpPr>
      <cdr:spPr>
        <a:xfrm xmlns:a="http://schemas.openxmlformats.org/drawingml/2006/main">
          <a:off x="76200" y="3152775"/>
          <a:ext cx="6257930" cy="3937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900">
              <a:solidFill>
                <a:schemeClr val="tx1">
                  <a:lumMod val="75000"/>
                  <a:lumOff val="25000"/>
                </a:schemeClr>
              </a:solidFill>
              <a:latin typeface="Arial" panose="020B0604020202020204" pitchFamily="34" charset="0"/>
              <a:cs typeface="Arial" panose="020B0604020202020204" pitchFamily="34" charset="0"/>
            </a:rPr>
            <a:t>Note: Gray bars represent SUDI rate (ICD-10 codes: R95, R96, R98, R99, W75, W78, and W79), with error bars as the 95% confidence interval. Blue dashes represent SIDS rate (ICD-10 code: R95).</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0.01588</cdr:y>
    </cdr:from>
    <cdr:to>
      <cdr:x>0.27419</cdr:x>
      <cdr:y>0.07673</cdr:y>
    </cdr:to>
    <cdr:sp macro="" textlink="">
      <cdr:nvSpPr>
        <cdr:cNvPr id="2" name="TextBox 1"/>
        <cdr:cNvSpPr txBox="1"/>
      </cdr:nvSpPr>
      <cdr:spPr>
        <a:xfrm xmlns:a="http://schemas.openxmlformats.org/drawingml/2006/main">
          <a:off x="0" y="57167"/>
          <a:ext cx="1781174" cy="2190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900" b="1">
              <a:solidFill>
                <a:schemeClr val="tx1">
                  <a:lumMod val="75000"/>
                  <a:lumOff val="25000"/>
                </a:schemeClr>
              </a:solidFill>
              <a:latin typeface="Arial" panose="020B0604020202020204" pitchFamily="34" charset="0"/>
              <a:cs typeface="Arial" panose="020B0604020202020204" pitchFamily="34" charset="0"/>
            </a:rPr>
            <a:t>Rate (per 1000 live births)</a:t>
          </a:r>
        </a:p>
      </cdr:txBody>
    </cdr:sp>
  </cdr:relSizeAnchor>
  <cdr:relSizeAnchor xmlns:cdr="http://schemas.openxmlformats.org/drawingml/2006/chartDrawing">
    <cdr:from>
      <cdr:x>0.01173</cdr:x>
      <cdr:y>0.87577</cdr:y>
    </cdr:from>
    <cdr:to>
      <cdr:x>0.97507</cdr:x>
      <cdr:y>0.98513</cdr:y>
    </cdr:to>
    <cdr:sp macro="" textlink="">
      <cdr:nvSpPr>
        <cdr:cNvPr id="4" name="TextBox 1"/>
        <cdr:cNvSpPr txBox="1"/>
      </cdr:nvSpPr>
      <cdr:spPr>
        <a:xfrm xmlns:a="http://schemas.openxmlformats.org/drawingml/2006/main">
          <a:off x="76200" y="3152775"/>
          <a:ext cx="6257930" cy="3937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900">
              <a:solidFill>
                <a:schemeClr val="tx1">
                  <a:lumMod val="75000"/>
                  <a:lumOff val="25000"/>
                </a:schemeClr>
              </a:solidFill>
              <a:latin typeface="Arial" panose="020B0604020202020204" pitchFamily="34" charset="0"/>
              <a:cs typeface="Arial" panose="020B0604020202020204" pitchFamily="34" charset="0"/>
            </a:rPr>
            <a:t>Note: Gray bars represent SUDI rate (ICD-10 codes: R95, R96, R98, R99, W75, W78, and W79), with error bars as the 95% confidence interval. Blue dashes represent SIDS rate (ICD-10 code: R95).</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123825</xdr:colOff>
      <xdr:row>5</xdr:row>
      <xdr:rowOff>200024</xdr:rowOff>
    </xdr:from>
    <xdr:to>
      <xdr:col>12</xdr:col>
      <xdr:colOff>552450</xdr:colOff>
      <xdr:row>30</xdr:row>
      <xdr:rowOff>114299</xdr:rowOff>
    </xdr:to>
    <xdr:graphicFrame macro="">
      <xdr:nvGraphicFramePr>
        <xdr:cNvPr id="4" name="Chart 3" descr="Fetal death rate by DHB, 2011" title="Figur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33</xdr:row>
      <xdr:rowOff>276225</xdr:rowOff>
    </xdr:from>
    <xdr:to>
      <xdr:col>12</xdr:col>
      <xdr:colOff>581025</xdr:colOff>
      <xdr:row>58</xdr:row>
      <xdr:rowOff>38100</xdr:rowOff>
    </xdr:to>
    <xdr:graphicFrame macro="">
      <xdr:nvGraphicFramePr>
        <xdr:cNvPr id="6" name="Chart 5" descr="Infant death rate by DHB, 2011" title="Figur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123825</xdr:colOff>
      <xdr:row>62</xdr:row>
      <xdr:rowOff>0</xdr:rowOff>
    </xdr:from>
    <xdr:to>
      <xdr:col>12</xdr:col>
      <xdr:colOff>552450</xdr:colOff>
      <xdr:row>86</xdr:row>
      <xdr:rowOff>38100</xdr:rowOff>
    </xdr:to>
    <xdr:graphicFrame macro="">
      <xdr:nvGraphicFramePr>
        <xdr:cNvPr id="7" name="Chart 6" descr="Rate of SIDS by DHB, 2007-2011" title="Figur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90</xdr:row>
      <xdr:rowOff>0</xdr:rowOff>
    </xdr:from>
    <xdr:to>
      <xdr:col>12</xdr:col>
      <xdr:colOff>581025</xdr:colOff>
      <xdr:row>114</xdr:row>
      <xdr:rowOff>38100</xdr:rowOff>
    </xdr:to>
    <xdr:graphicFrame macro="">
      <xdr:nvGraphicFramePr>
        <xdr:cNvPr id="8" name="Chart 7" descr="Rate of SUDI by DHB, 2007-2011" title="Figur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314325</xdr:colOff>
      <xdr:row>29</xdr:row>
      <xdr:rowOff>66675</xdr:rowOff>
    </xdr:from>
    <xdr:to>
      <xdr:col>17</xdr:col>
      <xdr:colOff>280960</xdr:colOff>
      <xdr:row>30</xdr:row>
      <xdr:rowOff>161925</xdr:rowOff>
    </xdr:to>
    <xdr:pic>
      <xdr:nvPicPr>
        <xdr:cNvPr id="13" name="Picture 12" title="Ministry of Health logo"/>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687050" y="5676900"/>
          <a:ext cx="576235" cy="285750"/>
        </a:xfrm>
        <a:prstGeom prst="rect">
          <a:avLst/>
        </a:prstGeom>
      </xdr:spPr>
    </xdr:pic>
    <xdr:clientData/>
  </xdr:twoCellAnchor>
  <xdr:twoCellAnchor editAs="oneCell">
    <xdr:from>
      <xdr:col>16</xdr:col>
      <xdr:colOff>314325</xdr:colOff>
      <xdr:row>57</xdr:row>
      <xdr:rowOff>66675</xdr:rowOff>
    </xdr:from>
    <xdr:to>
      <xdr:col>17</xdr:col>
      <xdr:colOff>280960</xdr:colOff>
      <xdr:row>58</xdr:row>
      <xdr:rowOff>161925</xdr:rowOff>
    </xdr:to>
    <xdr:pic>
      <xdr:nvPicPr>
        <xdr:cNvPr id="14" name="Picture 13" title="Ministry of Health logo"/>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687050" y="11144250"/>
          <a:ext cx="576235" cy="285750"/>
        </a:xfrm>
        <a:prstGeom prst="rect">
          <a:avLst/>
        </a:prstGeom>
      </xdr:spPr>
    </xdr:pic>
    <xdr:clientData/>
  </xdr:twoCellAnchor>
  <xdr:twoCellAnchor editAs="oneCell">
    <xdr:from>
      <xdr:col>16</xdr:col>
      <xdr:colOff>314325</xdr:colOff>
      <xdr:row>85</xdr:row>
      <xdr:rowOff>57150</xdr:rowOff>
    </xdr:from>
    <xdr:to>
      <xdr:col>17</xdr:col>
      <xdr:colOff>280960</xdr:colOff>
      <xdr:row>86</xdr:row>
      <xdr:rowOff>152400</xdr:rowOff>
    </xdr:to>
    <xdr:pic>
      <xdr:nvPicPr>
        <xdr:cNvPr id="15" name="Picture 14" title="Ministry of Health logo"/>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687050" y="16554450"/>
          <a:ext cx="576235" cy="285750"/>
        </a:xfrm>
        <a:prstGeom prst="rect">
          <a:avLst/>
        </a:prstGeom>
      </xdr:spPr>
    </xdr:pic>
    <xdr:clientData/>
  </xdr:twoCellAnchor>
  <xdr:twoCellAnchor editAs="oneCell">
    <xdr:from>
      <xdr:col>16</xdr:col>
      <xdr:colOff>304800</xdr:colOff>
      <xdr:row>113</xdr:row>
      <xdr:rowOff>57150</xdr:rowOff>
    </xdr:from>
    <xdr:to>
      <xdr:col>17</xdr:col>
      <xdr:colOff>271435</xdr:colOff>
      <xdr:row>114</xdr:row>
      <xdr:rowOff>152400</xdr:rowOff>
    </xdr:to>
    <xdr:pic>
      <xdr:nvPicPr>
        <xdr:cNvPr id="16" name="Picture 15" title="Ministry of Health logo"/>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677525" y="21993225"/>
          <a:ext cx="576235" cy="285750"/>
        </a:xfrm>
        <a:prstGeom prst="rect">
          <a:avLst/>
        </a:prstGeom>
      </xdr:spPr>
    </xdr:pic>
    <xdr:clientData/>
  </xdr:twoCellAnchor>
</xdr:wsDr>
</file>

<file path=xl/drawings/drawing13.xml><?xml version="1.0" encoding="utf-8"?>
<c:userShapes xmlns:c="http://schemas.openxmlformats.org/drawingml/2006/chart">
  <cdr:relSizeAnchor xmlns:cdr="http://schemas.openxmlformats.org/drawingml/2006/chartDrawing">
    <cdr:from>
      <cdr:x>0</cdr:x>
      <cdr:y>0.01965</cdr:y>
    </cdr:from>
    <cdr:to>
      <cdr:x>0.3076</cdr:x>
      <cdr:y>0.06769</cdr:y>
    </cdr:to>
    <cdr:sp macro="" textlink="">
      <cdr:nvSpPr>
        <cdr:cNvPr id="2" name="TextBox 1" descr="DHB header" title="DHB header"/>
        <cdr:cNvSpPr txBox="1"/>
      </cdr:nvSpPr>
      <cdr:spPr>
        <a:xfrm xmlns:a="http://schemas.openxmlformats.org/drawingml/2006/main">
          <a:off x="0" y="85726"/>
          <a:ext cx="23907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900" b="1">
            <a:solidFill>
              <a:schemeClr val="tx1">
                <a:lumMod val="75000"/>
                <a:lumOff val="2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0.00123</cdr:x>
      <cdr:y>0.94008</cdr:y>
    </cdr:from>
    <cdr:to>
      <cdr:x>0.97059</cdr:x>
      <cdr:y>0.9876</cdr:y>
    </cdr:to>
    <cdr:sp macro="" textlink="">
      <cdr:nvSpPr>
        <cdr:cNvPr id="5" name="TextBox 4"/>
        <cdr:cNvSpPr txBox="1"/>
      </cdr:nvSpPr>
      <cdr:spPr>
        <a:xfrm xmlns:a="http://schemas.openxmlformats.org/drawingml/2006/main">
          <a:off x="9525" y="4333875"/>
          <a:ext cx="753427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900">
              <a:solidFill>
                <a:schemeClr val="tx1">
                  <a:lumMod val="85000"/>
                  <a:lumOff val="15000"/>
                </a:schemeClr>
              </a:solidFill>
              <a:latin typeface="Arial" panose="020B0604020202020204" pitchFamily="34" charset="0"/>
              <a:cs typeface="Arial" panose="020B0604020202020204" pitchFamily="34" charset="0"/>
            </a:rPr>
            <a:t>Note: Error bars represent</a:t>
          </a:r>
          <a:r>
            <a:rPr lang="en-NZ" sz="900" baseline="0">
              <a:solidFill>
                <a:schemeClr val="tx1">
                  <a:lumMod val="85000"/>
                  <a:lumOff val="15000"/>
                </a:schemeClr>
              </a:solidFill>
              <a:latin typeface="Arial" panose="020B0604020202020204" pitchFamily="34" charset="0"/>
              <a:cs typeface="Arial" panose="020B0604020202020204" pitchFamily="34" charset="0"/>
            </a:rPr>
            <a:t> 95% confidence interval (CI) for each DHB and the </a:t>
          </a:r>
          <a:r>
            <a:rPr lang="en-NZ" sz="900">
              <a:solidFill>
                <a:schemeClr val="tx1">
                  <a:lumMod val="85000"/>
                  <a:lumOff val="15000"/>
                </a:schemeClr>
              </a:solidFill>
              <a:latin typeface="Arial" panose="020B0604020202020204" pitchFamily="34" charset="0"/>
              <a:cs typeface="Arial" panose="020B0604020202020204" pitchFamily="34" charset="0"/>
            </a:rPr>
            <a:t>blue</a:t>
          </a:r>
          <a:r>
            <a:rPr lang="en-NZ" sz="900" baseline="0">
              <a:solidFill>
                <a:schemeClr val="tx1">
                  <a:lumMod val="85000"/>
                  <a:lumOff val="15000"/>
                </a:schemeClr>
              </a:solidFill>
              <a:latin typeface="Arial" panose="020B0604020202020204" pitchFamily="34" charset="0"/>
              <a:cs typeface="Arial" panose="020B0604020202020204" pitchFamily="34" charset="0"/>
            </a:rPr>
            <a:t> line represents the national rate.</a:t>
          </a:r>
          <a:endParaRPr lang="en-NZ" sz="900">
            <a:solidFill>
              <a:schemeClr val="tx1">
                <a:lumMod val="85000"/>
                <a:lumOff val="15000"/>
              </a:schemeClr>
            </a:solidFill>
            <a:latin typeface="Arial" panose="020B0604020202020204" pitchFamily="34" charset="0"/>
            <a:cs typeface="Arial" panose="020B0604020202020204" pitchFamily="34" charset="0"/>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0.00123</cdr:x>
      <cdr:y>0.94008</cdr:y>
    </cdr:from>
    <cdr:to>
      <cdr:x>0.97059</cdr:x>
      <cdr:y>0.9876</cdr:y>
    </cdr:to>
    <cdr:sp macro="" textlink="">
      <cdr:nvSpPr>
        <cdr:cNvPr id="5" name="TextBox 4" title="Footnote for graphs"/>
        <cdr:cNvSpPr txBox="1"/>
      </cdr:nvSpPr>
      <cdr:spPr>
        <a:xfrm xmlns:a="http://schemas.openxmlformats.org/drawingml/2006/main">
          <a:off x="9525" y="4333875"/>
          <a:ext cx="753427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900">
              <a:solidFill>
                <a:schemeClr val="tx1">
                  <a:lumMod val="85000"/>
                  <a:lumOff val="15000"/>
                </a:schemeClr>
              </a:solidFill>
              <a:latin typeface="Arial" panose="020B0604020202020204" pitchFamily="34" charset="0"/>
              <a:cs typeface="Arial" panose="020B0604020202020204" pitchFamily="34" charset="0"/>
            </a:rPr>
            <a:t>Note: Error bars represent</a:t>
          </a:r>
          <a:r>
            <a:rPr lang="en-NZ" sz="900" baseline="0">
              <a:solidFill>
                <a:schemeClr val="tx1">
                  <a:lumMod val="85000"/>
                  <a:lumOff val="15000"/>
                </a:schemeClr>
              </a:solidFill>
              <a:latin typeface="Arial" panose="020B0604020202020204" pitchFamily="34" charset="0"/>
              <a:cs typeface="Arial" panose="020B0604020202020204" pitchFamily="34" charset="0"/>
            </a:rPr>
            <a:t> 95% confidence interval (CI) for each DHB and </a:t>
          </a:r>
          <a:r>
            <a:rPr lang="en-NZ" sz="900">
              <a:solidFill>
                <a:schemeClr val="tx1">
                  <a:lumMod val="85000"/>
                  <a:lumOff val="15000"/>
                </a:schemeClr>
              </a:solidFill>
              <a:latin typeface="Arial" panose="020B0604020202020204" pitchFamily="34" charset="0"/>
              <a:cs typeface="Arial" panose="020B0604020202020204" pitchFamily="34" charset="0"/>
            </a:rPr>
            <a:t>the blue line represents the national rate.</a:t>
          </a:r>
        </a:p>
      </cdr:txBody>
    </cdr:sp>
  </cdr:relSizeAnchor>
</c:userShapes>
</file>

<file path=xl/drawings/drawing15.xml><?xml version="1.0" encoding="utf-8"?>
<c:userShapes xmlns:c="http://schemas.openxmlformats.org/drawingml/2006/chart">
  <cdr:relSizeAnchor xmlns:cdr="http://schemas.openxmlformats.org/drawingml/2006/chartDrawing">
    <cdr:from>
      <cdr:x>0.71201</cdr:x>
      <cdr:y>0.0524</cdr:y>
    </cdr:from>
    <cdr:to>
      <cdr:x>0.98162</cdr:x>
      <cdr:y>0.21616</cdr:y>
    </cdr:to>
    <cdr:sp macro="" textlink="">
      <cdr:nvSpPr>
        <cdr:cNvPr id="3" name="TextBox 2"/>
        <cdr:cNvSpPr txBox="1"/>
      </cdr:nvSpPr>
      <cdr:spPr>
        <a:xfrm xmlns:a="http://schemas.openxmlformats.org/drawingml/2006/main">
          <a:off x="5534025" y="228600"/>
          <a:ext cx="2095500" cy="714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0.00123</cdr:x>
      <cdr:y>0.94008</cdr:y>
    </cdr:from>
    <cdr:to>
      <cdr:x>0.97059</cdr:x>
      <cdr:y>0.9876</cdr:y>
    </cdr:to>
    <cdr:sp macro="" textlink="">
      <cdr:nvSpPr>
        <cdr:cNvPr id="5" name="TextBox 4" title="Footnote for graphs"/>
        <cdr:cNvSpPr txBox="1"/>
      </cdr:nvSpPr>
      <cdr:spPr>
        <a:xfrm xmlns:a="http://schemas.openxmlformats.org/drawingml/2006/main">
          <a:off x="9525" y="4333875"/>
          <a:ext cx="753427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900">
              <a:solidFill>
                <a:schemeClr val="tx1">
                  <a:lumMod val="85000"/>
                  <a:lumOff val="15000"/>
                </a:schemeClr>
              </a:solidFill>
              <a:latin typeface="Arial" panose="020B0604020202020204" pitchFamily="34" charset="0"/>
              <a:cs typeface="Arial" panose="020B0604020202020204" pitchFamily="34" charset="0"/>
            </a:rPr>
            <a:t>Note: Error bars represent</a:t>
          </a:r>
          <a:r>
            <a:rPr lang="en-NZ" sz="900" baseline="0">
              <a:solidFill>
                <a:schemeClr val="tx1">
                  <a:lumMod val="85000"/>
                  <a:lumOff val="15000"/>
                </a:schemeClr>
              </a:solidFill>
              <a:latin typeface="Arial" panose="020B0604020202020204" pitchFamily="34" charset="0"/>
              <a:cs typeface="Arial" panose="020B0604020202020204" pitchFamily="34" charset="0"/>
            </a:rPr>
            <a:t> 95% confidence interval (CI) for each DHB and </a:t>
          </a:r>
          <a:r>
            <a:rPr lang="en-NZ" sz="900">
              <a:solidFill>
                <a:schemeClr val="tx1">
                  <a:lumMod val="85000"/>
                  <a:lumOff val="15000"/>
                </a:schemeClr>
              </a:solidFill>
              <a:latin typeface="Arial" panose="020B0604020202020204" pitchFamily="34" charset="0"/>
              <a:cs typeface="Arial" panose="020B0604020202020204" pitchFamily="34" charset="0"/>
            </a:rPr>
            <a:t>the blue line represents the national rate.</a:t>
          </a:r>
        </a:p>
      </cdr:txBody>
    </cdr:sp>
  </cdr:relSizeAnchor>
</c:userShapes>
</file>

<file path=xl/drawings/drawing16.xml><?xml version="1.0" encoding="utf-8"?>
<c:userShapes xmlns:c="http://schemas.openxmlformats.org/drawingml/2006/chart">
  <cdr:relSizeAnchor xmlns:cdr="http://schemas.openxmlformats.org/drawingml/2006/chartDrawing">
    <cdr:from>
      <cdr:x>0.71201</cdr:x>
      <cdr:y>0.0524</cdr:y>
    </cdr:from>
    <cdr:to>
      <cdr:x>0.98162</cdr:x>
      <cdr:y>0.21616</cdr:y>
    </cdr:to>
    <cdr:sp macro="" textlink="">
      <cdr:nvSpPr>
        <cdr:cNvPr id="3" name="TextBox 2"/>
        <cdr:cNvSpPr txBox="1"/>
      </cdr:nvSpPr>
      <cdr:spPr>
        <a:xfrm xmlns:a="http://schemas.openxmlformats.org/drawingml/2006/main">
          <a:off x="5534025" y="228600"/>
          <a:ext cx="2095500" cy="714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0.00123</cdr:x>
      <cdr:y>0.94008</cdr:y>
    </cdr:from>
    <cdr:to>
      <cdr:x>0.97059</cdr:x>
      <cdr:y>0.9876</cdr:y>
    </cdr:to>
    <cdr:sp macro="" textlink="">
      <cdr:nvSpPr>
        <cdr:cNvPr id="5" name="TextBox 4" title="Footnote for graphs"/>
        <cdr:cNvSpPr txBox="1"/>
      </cdr:nvSpPr>
      <cdr:spPr>
        <a:xfrm xmlns:a="http://schemas.openxmlformats.org/drawingml/2006/main">
          <a:off x="9525" y="4333875"/>
          <a:ext cx="753427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900">
              <a:solidFill>
                <a:schemeClr val="tx1">
                  <a:lumMod val="85000"/>
                  <a:lumOff val="15000"/>
                </a:schemeClr>
              </a:solidFill>
              <a:latin typeface="Arial" panose="020B0604020202020204" pitchFamily="34" charset="0"/>
              <a:cs typeface="Arial" panose="020B0604020202020204" pitchFamily="34" charset="0"/>
            </a:rPr>
            <a:t>Note: Error bars represent</a:t>
          </a:r>
          <a:r>
            <a:rPr lang="en-NZ" sz="900" baseline="0">
              <a:solidFill>
                <a:schemeClr val="tx1">
                  <a:lumMod val="85000"/>
                  <a:lumOff val="15000"/>
                </a:schemeClr>
              </a:solidFill>
              <a:latin typeface="Arial" panose="020B0604020202020204" pitchFamily="34" charset="0"/>
              <a:cs typeface="Arial" panose="020B0604020202020204" pitchFamily="34" charset="0"/>
            </a:rPr>
            <a:t> 95% confidence interval (CI) for each DHB and </a:t>
          </a:r>
          <a:r>
            <a:rPr lang="en-NZ" sz="900">
              <a:solidFill>
                <a:schemeClr val="tx1">
                  <a:lumMod val="85000"/>
                  <a:lumOff val="15000"/>
                </a:schemeClr>
              </a:solidFill>
              <a:latin typeface="Arial" panose="020B0604020202020204" pitchFamily="34" charset="0"/>
              <a:cs typeface="Arial" panose="020B0604020202020204" pitchFamily="34" charset="0"/>
            </a:rPr>
            <a:t>the blue line represents the national rate.</a:t>
          </a:r>
        </a:p>
      </cdr:txBody>
    </cdr:sp>
  </cdr:relSizeAnchor>
</c:userShapes>
</file>

<file path=xl/drawings/drawing17.xml><?xml version="1.0" encoding="utf-8"?>
<xdr:wsDr xmlns:xdr="http://schemas.openxmlformats.org/drawingml/2006/spreadsheetDrawing" xmlns:a="http://schemas.openxmlformats.org/drawingml/2006/main">
  <xdr:twoCellAnchor>
    <xdr:from>
      <xdr:col>9</xdr:col>
      <xdr:colOff>0</xdr:colOff>
      <xdr:row>6</xdr:row>
      <xdr:rowOff>495300</xdr:rowOff>
    </xdr:from>
    <xdr:to>
      <xdr:col>18</xdr:col>
      <xdr:colOff>581025</xdr:colOff>
      <xdr:row>22</xdr:row>
      <xdr:rowOff>0</xdr:rowOff>
    </xdr:to>
    <xdr:graphicFrame macro="">
      <xdr:nvGraphicFramePr>
        <xdr:cNvPr id="4" name="Chart 3" descr="Fetal and infant death rate by ethnic group for selected DH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22</xdr:row>
      <xdr:rowOff>0</xdr:rowOff>
    </xdr:from>
    <xdr:to>
      <xdr:col>18</xdr:col>
      <xdr:colOff>581025</xdr:colOff>
      <xdr:row>37</xdr:row>
      <xdr:rowOff>66675</xdr:rowOff>
    </xdr:to>
    <xdr:graphicFrame macro="">
      <xdr:nvGraphicFramePr>
        <xdr:cNvPr id="9" name="Chart 8" descr="Fetal and infant death rate by maternal age group for selected DH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xdr:colOff>
      <xdr:row>37</xdr:row>
      <xdr:rowOff>76199</xdr:rowOff>
    </xdr:from>
    <xdr:to>
      <xdr:col>18</xdr:col>
      <xdr:colOff>552451</xdr:colOff>
      <xdr:row>56</xdr:row>
      <xdr:rowOff>85725</xdr:rowOff>
    </xdr:to>
    <xdr:graphicFrame macro="">
      <xdr:nvGraphicFramePr>
        <xdr:cNvPr id="10" name="Chart 9" descr="Fetal and infant death rate by deprivation quintile of residence for selected DH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18</xdr:col>
      <xdr:colOff>304800</xdr:colOff>
      <xdr:row>55</xdr:row>
      <xdr:rowOff>47625</xdr:rowOff>
    </xdr:from>
    <xdr:to>
      <xdr:col>19</xdr:col>
      <xdr:colOff>271435</xdr:colOff>
      <xdr:row>56</xdr:row>
      <xdr:rowOff>142875</xdr:rowOff>
    </xdr:to>
    <xdr:pic>
      <xdr:nvPicPr>
        <xdr:cNvPr id="8" name="Picture 7" title="Ministry of Health logo"/>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411075" y="10934700"/>
          <a:ext cx="576235" cy="285750"/>
        </a:xfrm>
        <a:prstGeom prst="rect">
          <a:avLst/>
        </a:prstGeom>
      </xdr:spPr>
    </xdr:pic>
    <xdr:clientData/>
  </xdr:twoCellAnchor>
  <xdr:twoCellAnchor>
    <xdr:from>
      <xdr:col>3</xdr:col>
      <xdr:colOff>333375</xdr:colOff>
      <xdr:row>2</xdr:row>
      <xdr:rowOff>0</xdr:rowOff>
    </xdr:from>
    <xdr:to>
      <xdr:col>4</xdr:col>
      <xdr:colOff>228600</xdr:colOff>
      <xdr:row>3</xdr:row>
      <xdr:rowOff>38100</xdr:rowOff>
    </xdr:to>
    <xdr:sp macro="" textlink="">
      <xdr:nvSpPr>
        <xdr:cNvPr id="3" name="Left Arrow 2" descr="Arrow to connect help with drop-down list." title="Left arrow"/>
        <xdr:cNvSpPr/>
      </xdr:nvSpPr>
      <xdr:spPr>
        <a:xfrm>
          <a:off x="3219450" y="333375"/>
          <a:ext cx="590550" cy="228600"/>
        </a:xfrm>
        <a:prstGeom prst="leftArrow">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xdr:from>
      <xdr:col>4</xdr:col>
      <xdr:colOff>361950</xdr:colOff>
      <xdr:row>0</xdr:row>
      <xdr:rowOff>152400</xdr:rowOff>
    </xdr:from>
    <xdr:to>
      <xdr:col>10</xdr:col>
      <xdr:colOff>85724</xdr:colOff>
      <xdr:row>4</xdr:row>
      <xdr:rowOff>66674</xdr:rowOff>
    </xdr:to>
    <xdr:sp macro="" textlink="">
      <xdr:nvSpPr>
        <xdr:cNvPr id="5" name="TextBox 4"/>
        <xdr:cNvSpPr txBox="1"/>
      </xdr:nvSpPr>
      <xdr:spPr>
        <a:xfrm>
          <a:off x="3943350" y="152400"/>
          <a:ext cx="3200399" cy="628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NZ" sz="1000">
              <a:solidFill>
                <a:schemeClr val="accent6">
                  <a:lumMod val="75000"/>
                </a:schemeClr>
              </a:solidFill>
              <a:latin typeface="Arial" panose="020B0604020202020204" pitchFamily="34" charset="0"/>
              <a:cs typeface="Arial" panose="020B0604020202020204" pitchFamily="34" charset="0"/>
            </a:rPr>
            <a:t>Click</a:t>
          </a:r>
          <a:r>
            <a:rPr lang="en-NZ" sz="1000" baseline="0">
              <a:solidFill>
                <a:schemeClr val="accent6">
                  <a:lumMod val="75000"/>
                </a:schemeClr>
              </a:solidFill>
              <a:latin typeface="Arial" panose="020B0604020202020204" pitchFamily="34" charset="0"/>
              <a:cs typeface="Arial" panose="020B0604020202020204" pitchFamily="34" charset="0"/>
            </a:rPr>
            <a:t> on the down arrow. A drop down list will appear. Select a DHB from the list. This will update the tables and graphs below to show data for the DHB selected.</a:t>
          </a:r>
          <a:endParaRPr lang="en-NZ" sz="1000">
            <a:solidFill>
              <a:schemeClr val="accent6">
                <a:lumMod val="75000"/>
              </a:schemeClr>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895350</xdr:colOff>
          <xdr:row>2</xdr:row>
          <xdr:rowOff>9525</xdr:rowOff>
        </xdr:from>
        <xdr:to>
          <xdr:col>3</xdr:col>
          <xdr:colOff>104775</xdr:colOff>
          <xdr:row>3</xdr:row>
          <xdr:rowOff>19050</xdr:rowOff>
        </xdr:to>
        <xdr:sp macro="" textlink="">
          <xdr:nvSpPr>
            <xdr:cNvPr id="21515" name="Drop Down 11" descr="Select DHB" hidden="1">
              <a:extLst>
                <a:ext uri="{63B3BB69-23CF-44E3-9099-C40C66FF867C}">
                  <a14:compatExt spid="_x0000_s215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8.xml><?xml version="1.0" encoding="utf-8"?>
<c:userShapes xmlns:c="http://schemas.openxmlformats.org/drawingml/2006/chart">
  <cdr:relSizeAnchor xmlns:cdr="http://schemas.openxmlformats.org/drawingml/2006/chartDrawing">
    <cdr:from>
      <cdr:x>0</cdr:x>
      <cdr:y>0.00583</cdr:y>
    </cdr:from>
    <cdr:to>
      <cdr:x>0.11095</cdr:x>
      <cdr:y>0.11688</cdr:y>
    </cdr:to>
    <cdr:sp macro="" textlink="">
      <cdr:nvSpPr>
        <cdr:cNvPr id="2" name="TextBox 1"/>
        <cdr:cNvSpPr txBox="1"/>
      </cdr:nvSpPr>
      <cdr:spPr>
        <a:xfrm xmlns:a="http://schemas.openxmlformats.org/drawingml/2006/main">
          <a:off x="0" y="17104"/>
          <a:ext cx="673181" cy="3257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900" b="1">
              <a:solidFill>
                <a:schemeClr val="tx1">
                  <a:lumMod val="75000"/>
                  <a:lumOff val="25000"/>
                </a:schemeClr>
              </a:solidFill>
              <a:latin typeface="Arial" panose="020B0604020202020204" pitchFamily="34" charset="0"/>
              <a:cs typeface="Arial" panose="020B0604020202020204" pitchFamily="34" charset="0"/>
            </a:rPr>
            <a:t>Rate</a:t>
          </a:r>
          <a:r>
            <a:rPr lang="en-NZ" sz="1100" baseline="0"/>
            <a:t> </a:t>
          </a:r>
          <a:endParaRPr lang="en-NZ" sz="1100"/>
        </a:p>
      </cdr:txBody>
    </cdr:sp>
  </cdr:relSizeAnchor>
</c:userShapes>
</file>

<file path=xl/drawings/drawing19.xml><?xml version="1.0" encoding="utf-8"?>
<c:userShapes xmlns:c="http://schemas.openxmlformats.org/drawingml/2006/chart">
  <cdr:relSizeAnchor xmlns:cdr="http://schemas.openxmlformats.org/drawingml/2006/chartDrawing">
    <cdr:from>
      <cdr:x>0</cdr:x>
      <cdr:y>0.00583</cdr:y>
    </cdr:from>
    <cdr:to>
      <cdr:x>0.11095</cdr:x>
      <cdr:y>0.11688</cdr:y>
    </cdr:to>
    <cdr:sp macro="" textlink="">
      <cdr:nvSpPr>
        <cdr:cNvPr id="2" name="TextBox 1"/>
        <cdr:cNvSpPr txBox="1"/>
      </cdr:nvSpPr>
      <cdr:spPr>
        <a:xfrm xmlns:a="http://schemas.openxmlformats.org/drawingml/2006/main">
          <a:off x="0" y="17104"/>
          <a:ext cx="673181" cy="3257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900" b="1">
              <a:solidFill>
                <a:schemeClr val="tx1">
                  <a:lumMod val="75000"/>
                  <a:lumOff val="25000"/>
                </a:schemeClr>
              </a:solidFill>
              <a:latin typeface="Arial" panose="020B0604020202020204" pitchFamily="34" charset="0"/>
              <a:cs typeface="Arial" panose="020B0604020202020204" pitchFamily="34" charset="0"/>
            </a:rPr>
            <a:t>Rate</a:t>
          </a:r>
          <a:r>
            <a:rPr lang="en-NZ" sz="1100" baseline="0"/>
            <a:t> </a:t>
          </a:r>
          <a:endParaRPr lang="en-NZ" sz="1100"/>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1347788</xdr:colOff>
      <xdr:row>0</xdr:row>
      <xdr:rowOff>0</xdr:rowOff>
    </xdr:from>
    <xdr:to>
      <xdr:col>0</xdr:col>
      <xdr:colOff>2033588</xdr:colOff>
      <xdr:row>1</xdr:row>
      <xdr:rowOff>25500</xdr:rowOff>
    </xdr:to>
    <xdr:sp macro="" textlink="">
      <xdr:nvSpPr>
        <xdr:cNvPr id="2" name="TextBox 1">
          <a:hlinkClick xmlns:r="http://schemas.openxmlformats.org/officeDocument/2006/relationships" r:id="rId1"/>
        </xdr:cNvPr>
        <xdr:cNvSpPr txBox="1"/>
      </xdr:nvSpPr>
      <xdr:spPr>
        <a:xfrm>
          <a:off x="1347788" y="0"/>
          <a:ext cx="6858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900" u="sng">
              <a:solidFill>
                <a:srgbClr val="0070C0"/>
              </a:solidFill>
              <a:latin typeface="Arial" panose="020B0604020202020204" pitchFamily="34" charset="0"/>
              <a:cs typeface="Arial" panose="020B0604020202020204" pitchFamily="34" charset="0"/>
            </a:rPr>
            <a:t>Glossary</a:t>
          </a:r>
        </a:p>
      </xdr:txBody>
    </xdr:sp>
    <xdr:clientData/>
  </xdr:twoCellAnchor>
  <xdr:twoCellAnchor>
    <xdr:from>
      <xdr:col>0</xdr:col>
      <xdr:colOff>2295525</xdr:colOff>
      <xdr:row>0</xdr:row>
      <xdr:rowOff>0</xdr:rowOff>
    </xdr:from>
    <xdr:to>
      <xdr:col>0</xdr:col>
      <xdr:colOff>3600451</xdr:colOff>
      <xdr:row>1</xdr:row>
      <xdr:rowOff>25500</xdr:rowOff>
    </xdr:to>
    <xdr:sp macro="" textlink="">
      <xdr:nvSpPr>
        <xdr:cNvPr id="3" name="TextBox 2">
          <a:hlinkClick xmlns:r="http://schemas.openxmlformats.org/officeDocument/2006/relationships" r:id="rId2"/>
        </xdr:cNvPr>
        <xdr:cNvSpPr txBox="1"/>
      </xdr:nvSpPr>
      <xdr:spPr>
        <a:xfrm>
          <a:off x="2295525" y="0"/>
          <a:ext cx="1304926"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900" u="sng">
              <a:solidFill>
                <a:srgbClr val="0070C0"/>
              </a:solidFill>
              <a:latin typeface="Arial" panose="020B0604020202020204" pitchFamily="34" charset="0"/>
              <a:cs typeface="Arial" panose="020B0604020202020204" pitchFamily="34" charset="0"/>
            </a:rPr>
            <a:t>About the publication</a:t>
          </a:r>
        </a:p>
      </xdr:txBody>
    </xdr:sp>
    <xdr:clientData/>
  </xdr:twoCellAnchor>
  <xdr:twoCellAnchor>
    <xdr:from>
      <xdr:col>0</xdr:col>
      <xdr:colOff>0</xdr:colOff>
      <xdr:row>0</xdr:row>
      <xdr:rowOff>0</xdr:rowOff>
    </xdr:from>
    <xdr:to>
      <xdr:col>0</xdr:col>
      <xdr:colOff>1085850</xdr:colOff>
      <xdr:row>1</xdr:row>
      <xdr:rowOff>28574</xdr:rowOff>
    </xdr:to>
    <xdr:sp macro="" textlink="">
      <xdr:nvSpPr>
        <xdr:cNvPr id="4" name="TextBox 3">
          <a:hlinkClick xmlns:r="http://schemas.openxmlformats.org/officeDocument/2006/relationships" r:id="rId3"/>
        </xdr:cNvPr>
        <xdr:cNvSpPr txBox="1"/>
      </xdr:nvSpPr>
      <xdr:spPr>
        <a:xfrm>
          <a:off x="0" y="0"/>
          <a:ext cx="1085850" cy="219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900" u="sng">
              <a:solidFill>
                <a:srgbClr val="0070C0"/>
              </a:solidFill>
              <a:latin typeface="Arial" panose="020B0604020202020204" pitchFamily="34" charset="0"/>
              <a:cs typeface="Arial" panose="020B0604020202020204" pitchFamily="34" charset="0"/>
            </a:rPr>
            <a:t>Table of</a:t>
          </a:r>
          <a:r>
            <a:rPr lang="en-NZ" sz="900" u="sng" baseline="0">
              <a:solidFill>
                <a:srgbClr val="0070C0"/>
              </a:solidFill>
              <a:latin typeface="Arial" panose="020B0604020202020204" pitchFamily="34" charset="0"/>
              <a:cs typeface="Arial" panose="020B0604020202020204" pitchFamily="34" charset="0"/>
            </a:rPr>
            <a:t> contents</a:t>
          </a:r>
          <a:endParaRPr lang="en-NZ" sz="900" u="sng">
            <a:solidFill>
              <a:srgbClr val="0070C0"/>
            </a:solidFill>
            <a:latin typeface="Arial" panose="020B0604020202020204" pitchFamily="34" charset="0"/>
            <a:cs typeface="Arial" panose="020B0604020202020204" pitchFamily="34" charset="0"/>
          </a:endParaRPr>
        </a:p>
      </xdr:txBody>
    </xdr:sp>
    <xdr:clientData/>
  </xdr:twoCellAnchor>
  <xdr:twoCellAnchor>
    <xdr:from>
      <xdr:col>3</xdr:col>
      <xdr:colOff>0</xdr:colOff>
      <xdr:row>15</xdr:row>
      <xdr:rowOff>0</xdr:rowOff>
    </xdr:from>
    <xdr:to>
      <xdr:col>3</xdr:col>
      <xdr:colOff>809625</xdr:colOff>
      <xdr:row>15</xdr:row>
      <xdr:rowOff>219075</xdr:rowOff>
    </xdr:to>
    <xdr:sp macro="" textlink="">
      <xdr:nvSpPr>
        <xdr:cNvPr id="13" name="TextBox 12">
          <a:hlinkClick xmlns:r="http://schemas.openxmlformats.org/officeDocument/2006/relationships" r:id="rId4"/>
        </xdr:cNvPr>
        <xdr:cNvSpPr txBox="1"/>
      </xdr:nvSpPr>
      <xdr:spPr>
        <a:xfrm>
          <a:off x="9553575" y="4295775"/>
          <a:ext cx="809625" cy="21907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900" u="sng">
              <a:solidFill>
                <a:srgbClr val="0070C0"/>
              </a:solidFill>
              <a:latin typeface="Arial" panose="020B0604020202020204" pitchFamily="34" charset="0"/>
              <a:cs typeface="Arial" panose="020B0604020202020204" pitchFamily="34" charset="0"/>
            </a:rPr>
            <a:t>Figure 3</a:t>
          </a:r>
        </a:p>
      </xdr:txBody>
    </xdr:sp>
    <xdr:clientData/>
  </xdr:twoCellAnchor>
  <xdr:twoCellAnchor>
    <xdr:from>
      <xdr:col>3</xdr:col>
      <xdr:colOff>0</xdr:colOff>
      <xdr:row>5</xdr:row>
      <xdr:rowOff>0</xdr:rowOff>
    </xdr:from>
    <xdr:to>
      <xdr:col>3</xdr:col>
      <xdr:colOff>809625</xdr:colOff>
      <xdr:row>5</xdr:row>
      <xdr:rowOff>219075</xdr:rowOff>
    </xdr:to>
    <xdr:sp macro="" textlink="">
      <xdr:nvSpPr>
        <xdr:cNvPr id="14" name="TextBox 13">
          <a:hlinkClick xmlns:r="http://schemas.openxmlformats.org/officeDocument/2006/relationships" r:id="rId5"/>
        </xdr:cNvPr>
        <xdr:cNvSpPr txBox="1"/>
      </xdr:nvSpPr>
      <xdr:spPr>
        <a:xfrm>
          <a:off x="9553575" y="990600"/>
          <a:ext cx="809625" cy="21907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900" u="sng">
              <a:solidFill>
                <a:srgbClr val="0070C0"/>
              </a:solidFill>
              <a:latin typeface="Arial" panose="020B0604020202020204" pitchFamily="34" charset="0"/>
              <a:cs typeface="Arial" panose="020B0604020202020204" pitchFamily="34" charset="0"/>
            </a:rPr>
            <a:t>Figure 1</a:t>
          </a:r>
        </a:p>
      </xdr:txBody>
    </xdr:sp>
    <xdr:clientData/>
  </xdr:twoCellAnchor>
  <xdr:twoCellAnchor>
    <xdr:from>
      <xdr:col>3</xdr:col>
      <xdr:colOff>0</xdr:colOff>
      <xdr:row>10</xdr:row>
      <xdr:rowOff>0</xdr:rowOff>
    </xdr:from>
    <xdr:to>
      <xdr:col>3</xdr:col>
      <xdr:colOff>809625</xdr:colOff>
      <xdr:row>10</xdr:row>
      <xdr:rowOff>219075</xdr:rowOff>
    </xdr:to>
    <xdr:sp macro="" textlink="">
      <xdr:nvSpPr>
        <xdr:cNvPr id="15" name="TextBox 14">
          <a:hlinkClick xmlns:r="http://schemas.openxmlformats.org/officeDocument/2006/relationships" r:id="rId6"/>
        </xdr:cNvPr>
        <xdr:cNvSpPr txBox="1"/>
      </xdr:nvSpPr>
      <xdr:spPr>
        <a:xfrm>
          <a:off x="9553575" y="2476500"/>
          <a:ext cx="809625" cy="21907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900" u="sng">
              <a:solidFill>
                <a:srgbClr val="0070C0"/>
              </a:solidFill>
              <a:latin typeface="Arial" panose="020B0604020202020204" pitchFamily="34" charset="0"/>
              <a:cs typeface="Arial" panose="020B0604020202020204" pitchFamily="34" charset="0"/>
            </a:rPr>
            <a:t>Figure 2</a:t>
          </a:r>
        </a:p>
      </xdr:txBody>
    </xdr:sp>
    <xdr:clientData/>
  </xdr:twoCellAnchor>
  <xdr:twoCellAnchor>
    <xdr:from>
      <xdr:col>3</xdr:col>
      <xdr:colOff>0</xdr:colOff>
      <xdr:row>20</xdr:row>
      <xdr:rowOff>0</xdr:rowOff>
    </xdr:from>
    <xdr:to>
      <xdr:col>3</xdr:col>
      <xdr:colOff>809625</xdr:colOff>
      <xdr:row>20</xdr:row>
      <xdr:rowOff>219075</xdr:rowOff>
    </xdr:to>
    <xdr:sp macro="" textlink="">
      <xdr:nvSpPr>
        <xdr:cNvPr id="16" name="TextBox 15">
          <a:hlinkClick xmlns:r="http://schemas.openxmlformats.org/officeDocument/2006/relationships" r:id="rId7"/>
        </xdr:cNvPr>
        <xdr:cNvSpPr txBox="1"/>
      </xdr:nvSpPr>
      <xdr:spPr>
        <a:xfrm>
          <a:off x="9677400" y="6267450"/>
          <a:ext cx="809625" cy="21907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900" u="sng">
              <a:solidFill>
                <a:srgbClr val="0070C0"/>
              </a:solidFill>
              <a:latin typeface="Arial" panose="020B0604020202020204" pitchFamily="34" charset="0"/>
              <a:cs typeface="Arial" panose="020B0604020202020204" pitchFamily="34" charset="0"/>
            </a:rPr>
            <a:t>Figure 4</a:t>
          </a:r>
        </a:p>
      </xdr:txBody>
    </xdr:sp>
    <xdr:clientData/>
  </xdr:twoCellAnchor>
  <xdr:twoCellAnchor>
    <xdr:from>
      <xdr:col>3</xdr:col>
      <xdr:colOff>0</xdr:colOff>
      <xdr:row>38</xdr:row>
      <xdr:rowOff>0</xdr:rowOff>
    </xdr:from>
    <xdr:to>
      <xdr:col>3</xdr:col>
      <xdr:colOff>809625</xdr:colOff>
      <xdr:row>38</xdr:row>
      <xdr:rowOff>219075</xdr:rowOff>
    </xdr:to>
    <xdr:sp macro="" textlink="">
      <xdr:nvSpPr>
        <xdr:cNvPr id="17" name="TextBox 16">
          <a:hlinkClick xmlns:r="http://schemas.openxmlformats.org/officeDocument/2006/relationships" r:id="rId8"/>
        </xdr:cNvPr>
        <xdr:cNvSpPr txBox="1"/>
      </xdr:nvSpPr>
      <xdr:spPr>
        <a:xfrm>
          <a:off x="9677400" y="12401550"/>
          <a:ext cx="809625" cy="21907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900" u="sng">
              <a:solidFill>
                <a:srgbClr val="0070C0"/>
              </a:solidFill>
              <a:latin typeface="Arial" panose="020B0604020202020204" pitchFamily="34" charset="0"/>
              <a:cs typeface="Arial" panose="020B0604020202020204" pitchFamily="34" charset="0"/>
            </a:rPr>
            <a:t>Figure 5</a:t>
          </a:r>
        </a:p>
      </xdr:txBody>
    </xdr:sp>
    <xdr:clientData/>
  </xdr:twoCellAnchor>
  <xdr:twoCellAnchor>
    <xdr:from>
      <xdr:col>3</xdr:col>
      <xdr:colOff>0</xdr:colOff>
      <xdr:row>23</xdr:row>
      <xdr:rowOff>0</xdr:rowOff>
    </xdr:from>
    <xdr:to>
      <xdr:col>3</xdr:col>
      <xdr:colOff>809625</xdr:colOff>
      <xdr:row>23</xdr:row>
      <xdr:rowOff>219075</xdr:rowOff>
    </xdr:to>
    <xdr:sp macro="" textlink="">
      <xdr:nvSpPr>
        <xdr:cNvPr id="12" name="TextBox 11">
          <a:hlinkClick xmlns:r="http://schemas.openxmlformats.org/officeDocument/2006/relationships" r:id="rId9"/>
        </xdr:cNvPr>
        <xdr:cNvSpPr txBox="1"/>
      </xdr:nvSpPr>
      <xdr:spPr>
        <a:xfrm>
          <a:off x="9782175" y="7591425"/>
          <a:ext cx="809625" cy="21907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900" u="sng">
              <a:solidFill>
                <a:srgbClr val="0070C0"/>
              </a:solidFill>
              <a:latin typeface="Arial" panose="020B0604020202020204" pitchFamily="34" charset="0"/>
              <a:cs typeface="Arial" panose="020B0604020202020204" pitchFamily="34" charset="0"/>
            </a:rPr>
            <a:t>Table 19</a:t>
          </a:r>
        </a:p>
      </xdr:txBody>
    </xdr:sp>
    <xdr:clientData/>
  </xdr:twoCellAnchor>
  <xdr:twoCellAnchor>
    <xdr:from>
      <xdr:col>3</xdr:col>
      <xdr:colOff>0</xdr:colOff>
      <xdr:row>26</xdr:row>
      <xdr:rowOff>0</xdr:rowOff>
    </xdr:from>
    <xdr:to>
      <xdr:col>3</xdr:col>
      <xdr:colOff>809625</xdr:colOff>
      <xdr:row>26</xdr:row>
      <xdr:rowOff>219075</xdr:rowOff>
    </xdr:to>
    <xdr:sp macro="" textlink="">
      <xdr:nvSpPr>
        <xdr:cNvPr id="18" name="TextBox 17">
          <a:hlinkClick xmlns:r="http://schemas.openxmlformats.org/officeDocument/2006/relationships" r:id="rId10"/>
        </xdr:cNvPr>
        <xdr:cNvSpPr txBox="1"/>
      </xdr:nvSpPr>
      <xdr:spPr>
        <a:xfrm>
          <a:off x="9782175" y="8429625"/>
          <a:ext cx="809625" cy="21907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900" u="sng">
              <a:solidFill>
                <a:srgbClr val="0070C0"/>
              </a:solidFill>
              <a:latin typeface="Arial" panose="020B0604020202020204" pitchFamily="34" charset="0"/>
              <a:cs typeface="Arial" panose="020B0604020202020204" pitchFamily="34" charset="0"/>
            </a:rPr>
            <a:t>Table 21</a:t>
          </a:r>
        </a:p>
      </xdr:txBody>
    </xdr:sp>
    <xdr:clientData/>
  </xdr:twoCellAnchor>
  <xdr:twoCellAnchor>
    <xdr:from>
      <xdr:col>3</xdr:col>
      <xdr:colOff>0</xdr:colOff>
      <xdr:row>28</xdr:row>
      <xdr:rowOff>0</xdr:rowOff>
    </xdr:from>
    <xdr:to>
      <xdr:col>3</xdr:col>
      <xdr:colOff>809625</xdr:colOff>
      <xdr:row>28</xdr:row>
      <xdr:rowOff>219075</xdr:rowOff>
    </xdr:to>
    <xdr:sp macro="" textlink="">
      <xdr:nvSpPr>
        <xdr:cNvPr id="19" name="TextBox 18">
          <a:hlinkClick xmlns:r="http://schemas.openxmlformats.org/officeDocument/2006/relationships" r:id="rId11"/>
        </xdr:cNvPr>
        <xdr:cNvSpPr txBox="1"/>
      </xdr:nvSpPr>
      <xdr:spPr>
        <a:xfrm>
          <a:off x="9782175" y="8943975"/>
          <a:ext cx="809625" cy="21907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900" u="sng">
              <a:solidFill>
                <a:srgbClr val="0070C0"/>
              </a:solidFill>
              <a:latin typeface="Arial" panose="020B0604020202020204" pitchFamily="34" charset="0"/>
              <a:cs typeface="Arial" panose="020B0604020202020204" pitchFamily="34" charset="0"/>
            </a:rPr>
            <a:t>Figure 9</a:t>
          </a:r>
        </a:p>
      </xdr:txBody>
    </xdr:sp>
    <xdr:clientData/>
  </xdr:twoCellAnchor>
  <xdr:twoCellAnchor>
    <xdr:from>
      <xdr:col>3</xdr:col>
      <xdr:colOff>933450</xdr:colOff>
      <xdr:row>28</xdr:row>
      <xdr:rowOff>9525</xdr:rowOff>
    </xdr:from>
    <xdr:to>
      <xdr:col>3</xdr:col>
      <xdr:colOff>1743075</xdr:colOff>
      <xdr:row>28</xdr:row>
      <xdr:rowOff>228600</xdr:rowOff>
    </xdr:to>
    <xdr:sp macro="" textlink="">
      <xdr:nvSpPr>
        <xdr:cNvPr id="21" name="TextBox 20">
          <a:hlinkClick xmlns:r="http://schemas.openxmlformats.org/officeDocument/2006/relationships" r:id="rId12"/>
        </xdr:cNvPr>
        <xdr:cNvSpPr txBox="1"/>
      </xdr:nvSpPr>
      <xdr:spPr>
        <a:xfrm>
          <a:off x="10715625" y="8953500"/>
          <a:ext cx="809625" cy="21907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900" u="sng">
              <a:solidFill>
                <a:srgbClr val="0070C0"/>
              </a:solidFill>
              <a:latin typeface="Arial" panose="020B0604020202020204" pitchFamily="34" charset="0"/>
              <a:cs typeface="Arial" panose="020B0604020202020204" pitchFamily="34" charset="0"/>
            </a:rPr>
            <a:t>Figure 10</a:t>
          </a:r>
        </a:p>
      </xdr:txBody>
    </xdr:sp>
    <xdr:clientData/>
  </xdr:twoCellAnchor>
  <xdr:twoCellAnchor>
    <xdr:from>
      <xdr:col>3</xdr:col>
      <xdr:colOff>0</xdr:colOff>
      <xdr:row>33</xdr:row>
      <xdr:rowOff>0</xdr:rowOff>
    </xdr:from>
    <xdr:to>
      <xdr:col>3</xdr:col>
      <xdr:colOff>809625</xdr:colOff>
      <xdr:row>33</xdr:row>
      <xdr:rowOff>219075</xdr:rowOff>
    </xdr:to>
    <xdr:sp macro="" textlink="">
      <xdr:nvSpPr>
        <xdr:cNvPr id="22" name="TextBox 21">
          <a:hlinkClick xmlns:r="http://schemas.openxmlformats.org/officeDocument/2006/relationships" r:id="rId13"/>
        </xdr:cNvPr>
        <xdr:cNvSpPr txBox="1"/>
      </xdr:nvSpPr>
      <xdr:spPr>
        <a:xfrm>
          <a:off x="9782175" y="10429875"/>
          <a:ext cx="809625" cy="21907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900" u="sng">
              <a:solidFill>
                <a:srgbClr val="0070C0"/>
              </a:solidFill>
              <a:latin typeface="Arial" panose="020B0604020202020204" pitchFamily="34" charset="0"/>
              <a:cs typeface="Arial" panose="020B0604020202020204" pitchFamily="34" charset="0"/>
            </a:rPr>
            <a:t>Table 24</a:t>
          </a:r>
        </a:p>
      </xdr:txBody>
    </xdr:sp>
    <xdr:clientData/>
  </xdr:twoCellAnchor>
  <xdr:twoCellAnchor>
    <xdr:from>
      <xdr:col>3</xdr:col>
      <xdr:colOff>933450</xdr:colOff>
      <xdr:row>33</xdr:row>
      <xdr:rowOff>9525</xdr:rowOff>
    </xdr:from>
    <xdr:to>
      <xdr:col>3</xdr:col>
      <xdr:colOff>1743075</xdr:colOff>
      <xdr:row>33</xdr:row>
      <xdr:rowOff>228600</xdr:rowOff>
    </xdr:to>
    <xdr:sp macro="" textlink="">
      <xdr:nvSpPr>
        <xdr:cNvPr id="23" name="TextBox 22">
          <a:hlinkClick xmlns:r="http://schemas.openxmlformats.org/officeDocument/2006/relationships" r:id="rId14"/>
        </xdr:cNvPr>
        <xdr:cNvSpPr txBox="1"/>
      </xdr:nvSpPr>
      <xdr:spPr>
        <a:xfrm>
          <a:off x="10715625" y="10439400"/>
          <a:ext cx="809625" cy="21907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900" u="sng">
              <a:solidFill>
                <a:srgbClr val="0070C0"/>
              </a:solidFill>
              <a:latin typeface="Arial" panose="020B0604020202020204" pitchFamily="34" charset="0"/>
              <a:cs typeface="Arial" panose="020B0604020202020204" pitchFamily="34" charset="0"/>
            </a:rPr>
            <a:t>Table 25</a:t>
          </a:r>
        </a:p>
      </xdr:txBody>
    </xdr:sp>
    <xdr:clientData/>
  </xdr:twoCellAnchor>
  <xdr:twoCellAnchor>
    <xdr:from>
      <xdr:col>4</xdr:col>
      <xdr:colOff>38100</xdr:colOff>
      <xdr:row>39</xdr:row>
      <xdr:rowOff>314325</xdr:rowOff>
    </xdr:from>
    <xdr:to>
      <xdr:col>4</xdr:col>
      <xdr:colOff>847725</xdr:colOff>
      <xdr:row>40</xdr:row>
      <xdr:rowOff>209550</xdr:rowOff>
    </xdr:to>
    <xdr:sp macro="" textlink="">
      <xdr:nvSpPr>
        <xdr:cNvPr id="20" name="TextBox 19">
          <a:hlinkClick xmlns:r="http://schemas.openxmlformats.org/officeDocument/2006/relationships" r:id="rId15"/>
        </xdr:cNvPr>
        <xdr:cNvSpPr txBox="1"/>
      </xdr:nvSpPr>
      <xdr:spPr>
        <a:xfrm>
          <a:off x="11982450" y="13554075"/>
          <a:ext cx="809625" cy="21907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900" u="sng">
              <a:solidFill>
                <a:srgbClr val="0070C0"/>
              </a:solidFill>
              <a:latin typeface="Arial" panose="020B0604020202020204" pitchFamily="34" charset="0"/>
              <a:cs typeface="Arial" panose="020B0604020202020204" pitchFamily="34" charset="0"/>
            </a:rPr>
            <a:t>Figure 12</a:t>
          </a:r>
        </a:p>
      </xdr:txBody>
    </xdr:sp>
    <xdr:clientData/>
  </xdr:twoCellAnchor>
  <xdr:twoCellAnchor>
    <xdr:from>
      <xdr:col>3</xdr:col>
      <xdr:colOff>0</xdr:colOff>
      <xdr:row>40</xdr:row>
      <xdr:rowOff>0</xdr:rowOff>
    </xdr:from>
    <xdr:to>
      <xdr:col>3</xdr:col>
      <xdr:colOff>809625</xdr:colOff>
      <xdr:row>40</xdr:row>
      <xdr:rowOff>219075</xdr:rowOff>
    </xdr:to>
    <xdr:sp macro="" textlink="">
      <xdr:nvSpPr>
        <xdr:cNvPr id="24" name="TextBox 23">
          <a:hlinkClick xmlns:r="http://schemas.openxmlformats.org/officeDocument/2006/relationships" r:id="rId16"/>
        </xdr:cNvPr>
        <xdr:cNvSpPr txBox="1"/>
      </xdr:nvSpPr>
      <xdr:spPr>
        <a:xfrm>
          <a:off x="10115550" y="12887325"/>
          <a:ext cx="809625" cy="21907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900" u="sng">
              <a:solidFill>
                <a:srgbClr val="0070C0"/>
              </a:solidFill>
              <a:latin typeface="Arial" panose="020B0604020202020204" pitchFamily="34" charset="0"/>
              <a:cs typeface="Arial" panose="020B0604020202020204" pitchFamily="34" charset="0"/>
            </a:rPr>
            <a:t>Figure 6</a:t>
          </a:r>
        </a:p>
      </xdr:txBody>
    </xdr:sp>
    <xdr:clientData/>
  </xdr:twoCellAnchor>
  <xdr:twoCellAnchor>
    <xdr:from>
      <xdr:col>3</xdr:col>
      <xdr:colOff>933450</xdr:colOff>
      <xdr:row>40</xdr:row>
      <xdr:rowOff>0</xdr:rowOff>
    </xdr:from>
    <xdr:to>
      <xdr:col>3</xdr:col>
      <xdr:colOff>1743075</xdr:colOff>
      <xdr:row>40</xdr:row>
      <xdr:rowOff>219075</xdr:rowOff>
    </xdr:to>
    <xdr:sp macro="" textlink="">
      <xdr:nvSpPr>
        <xdr:cNvPr id="25" name="TextBox 24">
          <a:hlinkClick xmlns:r="http://schemas.openxmlformats.org/officeDocument/2006/relationships" r:id="rId17"/>
        </xdr:cNvPr>
        <xdr:cNvSpPr txBox="1"/>
      </xdr:nvSpPr>
      <xdr:spPr>
        <a:xfrm>
          <a:off x="11049000" y="12887325"/>
          <a:ext cx="809625" cy="21907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900" u="sng">
              <a:solidFill>
                <a:srgbClr val="0070C0"/>
              </a:solidFill>
              <a:latin typeface="Arial" panose="020B0604020202020204" pitchFamily="34" charset="0"/>
              <a:cs typeface="Arial" panose="020B0604020202020204" pitchFamily="34" charset="0"/>
            </a:rPr>
            <a:t>Figure 8</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cdr:x>
      <cdr:y>0.00583</cdr:y>
    </cdr:from>
    <cdr:to>
      <cdr:x>0.11095</cdr:x>
      <cdr:y>0.11688</cdr:y>
    </cdr:to>
    <cdr:sp macro="" textlink="">
      <cdr:nvSpPr>
        <cdr:cNvPr id="2" name="TextBox 1"/>
        <cdr:cNvSpPr txBox="1"/>
      </cdr:nvSpPr>
      <cdr:spPr>
        <a:xfrm xmlns:a="http://schemas.openxmlformats.org/drawingml/2006/main">
          <a:off x="0" y="17104"/>
          <a:ext cx="673181" cy="3257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900" b="1">
              <a:solidFill>
                <a:schemeClr val="tx1">
                  <a:lumMod val="75000"/>
                  <a:lumOff val="25000"/>
                </a:schemeClr>
              </a:solidFill>
              <a:latin typeface="Arial" panose="020B0604020202020204" pitchFamily="34" charset="0"/>
              <a:cs typeface="Arial" panose="020B0604020202020204" pitchFamily="34" charset="0"/>
            </a:rPr>
            <a:t>Rate</a:t>
          </a:r>
          <a:r>
            <a:rPr lang="en-NZ" sz="1100" baseline="0"/>
            <a:t> </a:t>
          </a:r>
          <a:endParaRPr lang="en-NZ" sz="1100"/>
        </a:p>
      </cdr:txBody>
    </cdr:sp>
  </cdr:relSizeAnchor>
  <cdr:relSizeAnchor xmlns:cdr="http://schemas.openxmlformats.org/drawingml/2006/chartDrawing">
    <cdr:from>
      <cdr:x>0.01314</cdr:x>
      <cdr:y>0.85827</cdr:y>
    </cdr:from>
    <cdr:to>
      <cdr:x>0.98002</cdr:x>
      <cdr:y>0.97928</cdr:y>
    </cdr:to>
    <cdr:sp macro="" textlink="">
      <cdr:nvSpPr>
        <cdr:cNvPr id="3" name="TextBox 1"/>
        <cdr:cNvSpPr txBox="1"/>
      </cdr:nvSpPr>
      <cdr:spPr>
        <a:xfrm xmlns:a="http://schemas.openxmlformats.org/drawingml/2006/main">
          <a:off x="79350" y="3114676"/>
          <a:ext cx="5838844" cy="43915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NZ" sz="900">
              <a:solidFill>
                <a:schemeClr val="tx1">
                  <a:lumMod val="75000"/>
                  <a:lumOff val="25000"/>
                </a:schemeClr>
              </a:solidFill>
              <a:latin typeface="Arial" panose="020B0604020202020204" pitchFamily="34" charset="0"/>
              <a:cs typeface="Arial" panose="020B0604020202020204" pitchFamily="34" charset="0"/>
            </a:rPr>
            <a:t>Note: Blue and gray bars represent</a:t>
          </a:r>
          <a:r>
            <a:rPr lang="en-NZ" sz="900" baseline="0">
              <a:solidFill>
                <a:schemeClr val="tx1">
                  <a:lumMod val="75000"/>
                  <a:lumOff val="25000"/>
                </a:schemeClr>
              </a:solidFill>
              <a:latin typeface="Arial" panose="020B0604020202020204" pitchFamily="34" charset="0"/>
              <a:cs typeface="Arial" panose="020B0604020202020204" pitchFamily="34" charset="0"/>
            </a:rPr>
            <a:t> DHB fetal and infant death</a:t>
          </a:r>
          <a:r>
            <a:rPr lang="en-NZ" sz="900">
              <a:solidFill>
                <a:schemeClr val="tx1">
                  <a:lumMod val="75000"/>
                  <a:lumOff val="25000"/>
                </a:schemeClr>
              </a:solidFill>
              <a:latin typeface="Arial" panose="020B0604020202020204" pitchFamily="34" charset="0"/>
              <a:cs typeface="Arial" panose="020B0604020202020204" pitchFamily="34" charset="0"/>
            </a:rPr>
            <a:t> rates, respectively, with error bars as the 95% confidence interval. Orange dashes represent the national rate. Deprivation quintile was derived</a:t>
          </a:r>
          <a:r>
            <a:rPr lang="en-NZ" sz="900" baseline="0">
              <a:solidFill>
                <a:schemeClr val="tx1">
                  <a:lumMod val="75000"/>
                  <a:lumOff val="25000"/>
                </a:schemeClr>
              </a:solidFill>
              <a:latin typeface="Arial" panose="020B0604020202020204" pitchFamily="34" charset="0"/>
              <a:cs typeface="Arial" panose="020B0604020202020204" pitchFamily="34" charset="0"/>
            </a:rPr>
            <a:t> from the 2006 New Zealand Deprivation Index.</a:t>
          </a:r>
          <a:endParaRPr lang="en-NZ" sz="900">
            <a:solidFill>
              <a:schemeClr val="tx1">
                <a:lumMod val="75000"/>
                <a:lumOff val="25000"/>
              </a:schemeClr>
            </a:solidFill>
            <a:latin typeface="Arial" panose="020B0604020202020204" pitchFamily="34" charset="0"/>
            <a:cs typeface="Arial" panose="020B0604020202020204" pitchFamily="34" charset="0"/>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257175</xdr:colOff>
      <xdr:row>24</xdr:row>
      <xdr:rowOff>19050</xdr:rowOff>
    </xdr:from>
    <xdr:to>
      <xdr:col>11</xdr:col>
      <xdr:colOff>494469</xdr:colOff>
      <xdr:row>40</xdr:row>
      <xdr:rowOff>85725</xdr:rowOff>
    </xdr:to>
    <xdr:pic>
      <xdr:nvPicPr>
        <xdr:cNvPr id="5" name="Picture 4" descr="Time periods for each category, eg fetal, infant, early neonatal, late neonatal, post-neonatal, perinatal and neonatal deaths. " title="Time periods for fetal and infant death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5476875"/>
          <a:ext cx="7457244" cy="311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96</xdr:row>
      <xdr:rowOff>3</xdr:rowOff>
    </xdr:from>
    <xdr:to>
      <xdr:col>10</xdr:col>
      <xdr:colOff>323280</xdr:colOff>
      <xdr:row>147</xdr:row>
      <xdr:rowOff>4503</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3774403"/>
          <a:ext cx="6933630" cy="9720000"/>
        </a:xfrm>
        <a:prstGeom prst="rect">
          <a:avLst/>
        </a:prstGeom>
      </xdr:spPr>
    </xdr:pic>
    <xdr:clientData/>
  </xdr:twoCellAnchor>
  <xdr:twoCellAnchor editAs="oneCell">
    <xdr:from>
      <xdr:col>0</xdr:col>
      <xdr:colOff>0</xdr:colOff>
      <xdr:row>42</xdr:row>
      <xdr:rowOff>3</xdr:rowOff>
    </xdr:from>
    <xdr:to>
      <xdr:col>10</xdr:col>
      <xdr:colOff>409650</xdr:colOff>
      <xdr:row>93</xdr:row>
      <xdr:rowOff>125582</xdr:rowOff>
    </xdr:to>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3487403"/>
          <a:ext cx="7020000" cy="984107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19</xdr:row>
      <xdr:rowOff>28575</xdr:rowOff>
    </xdr:from>
    <xdr:to>
      <xdr:col>1</xdr:col>
      <xdr:colOff>4524375</xdr:colOff>
      <xdr:row>19</xdr:row>
      <xdr:rowOff>361950</xdr:rowOff>
    </xdr:to>
    <xdr:pic>
      <xdr:nvPicPr>
        <xdr:cNvPr id="19" name="Picture 18" descr="Infant deaths / live births * 1000" title="Infant death rat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9525000"/>
          <a:ext cx="45243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23</xdr:row>
      <xdr:rowOff>19050</xdr:rowOff>
    </xdr:from>
    <xdr:to>
      <xdr:col>1</xdr:col>
      <xdr:colOff>3438525</xdr:colOff>
      <xdr:row>23</xdr:row>
      <xdr:rowOff>352425</xdr:rowOff>
    </xdr:to>
    <xdr:pic>
      <xdr:nvPicPr>
        <xdr:cNvPr id="20" name="Picture 19" descr="Neonatal deaths / Live births * 1000" title="Neonatal death rat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12106275"/>
          <a:ext cx="3429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25</xdr:row>
      <xdr:rowOff>38100</xdr:rowOff>
    </xdr:from>
    <xdr:to>
      <xdr:col>1</xdr:col>
      <xdr:colOff>3438525</xdr:colOff>
      <xdr:row>25</xdr:row>
      <xdr:rowOff>371475</xdr:rowOff>
    </xdr:to>
    <xdr:pic>
      <xdr:nvPicPr>
        <xdr:cNvPr id="21" name="Picture 20" descr="Perinatal deaths / Total births * 1000" title="Perinatal death rat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71600" y="13582650"/>
          <a:ext cx="3429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27</xdr:row>
      <xdr:rowOff>28575</xdr:rowOff>
    </xdr:from>
    <xdr:to>
      <xdr:col>1</xdr:col>
      <xdr:colOff>2038350</xdr:colOff>
      <xdr:row>27</xdr:row>
      <xdr:rowOff>361950</xdr:rowOff>
    </xdr:to>
    <xdr:pic>
      <xdr:nvPicPr>
        <xdr:cNvPr id="23" name="Picture 22" descr="Post-neonatal deaths / Live births * 1000" title="Post neonatal death rat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90650" y="14706600"/>
          <a:ext cx="20097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35</xdr:row>
      <xdr:rowOff>28575</xdr:rowOff>
    </xdr:from>
    <xdr:to>
      <xdr:col>1</xdr:col>
      <xdr:colOff>1514475</xdr:colOff>
      <xdr:row>35</xdr:row>
      <xdr:rowOff>361950</xdr:rowOff>
    </xdr:to>
    <xdr:pic>
      <xdr:nvPicPr>
        <xdr:cNvPr id="24" name="Picture 23" descr="SUDI deaths / Live births * 1000" title="SUDI death rate"/>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81125" y="18754725"/>
          <a:ext cx="149542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1495425</xdr:colOff>
      <xdr:row>30</xdr:row>
      <xdr:rowOff>333375</xdr:rowOff>
    </xdr:to>
    <xdr:pic>
      <xdr:nvPicPr>
        <xdr:cNvPr id="25" name="Picture 24" descr="SIDS deaths / Live births * 1000" title="SIDS rate"/>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62075" y="16135350"/>
          <a:ext cx="149542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2838450</xdr:colOff>
      <xdr:row>15</xdr:row>
      <xdr:rowOff>333375</xdr:rowOff>
    </xdr:to>
    <xdr:pic>
      <xdr:nvPicPr>
        <xdr:cNvPr id="9" name="Picture 8" descr="(Fetal deaths/total births)*1000" title="Fetal death rate"/>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2075" y="8201025"/>
          <a:ext cx="28384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219403</xdr:colOff>
      <xdr:row>50</xdr:row>
      <xdr:rowOff>9526</xdr:rowOff>
    </xdr:from>
    <xdr:to>
      <xdr:col>15</xdr:col>
      <xdr:colOff>205088</xdr:colOff>
      <xdr:row>51</xdr:row>
      <xdr:rowOff>104776</xdr:rowOff>
    </xdr:to>
    <xdr:pic>
      <xdr:nvPicPr>
        <xdr:cNvPr id="2" name="Picture 1" title="Ministry of Health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82428" y="4686301"/>
          <a:ext cx="576235" cy="285750"/>
        </a:xfrm>
        <a:prstGeom prst="rect">
          <a:avLst/>
        </a:prstGeom>
      </xdr:spPr>
    </xdr:pic>
    <xdr:clientData/>
  </xdr:twoCellAnchor>
  <xdr:twoCellAnchor editAs="oneCell">
    <xdr:from>
      <xdr:col>14</xdr:col>
      <xdr:colOff>266700</xdr:colOff>
      <xdr:row>74</xdr:row>
      <xdr:rowOff>47625</xdr:rowOff>
    </xdr:from>
    <xdr:to>
      <xdr:col>15</xdr:col>
      <xdr:colOff>252385</xdr:colOff>
      <xdr:row>75</xdr:row>
      <xdr:rowOff>142875</xdr:rowOff>
    </xdr:to>
    <xdr:pic>
      <xdr:nvPicPr>
        <xdr:cNvPr id="20" name="Picture 19" title="Ministry of Health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9725" y="9296400"/>
          <a:ext cx="576235" cy="285750"/>
        </a:xfrm>
        <a:prstGeom prst="rect">
          <a:avLst/>
        </a:prstGeom>
      </xdr:spPr>
    </xdr:pic>
    <xdr:clientData/>
  </xdr:twoCellAnchor>
  <xdr:twoCellAnchor editAs="oneCell">
    <xdr:from>
      <xdr:col>14</xdr:col>
      <xdr:colOff>266700</xdr:colOff>
      <xdr:row>98</xdr:row>
      <xdr:rowOff>66675</xdr:rowOff>
    </xdr:from>
    <xdr:to>
      <xdr:col>15</xdr:col>
      <xdr:colOff>252385</xdr:colOff>
      <xdr:row>99</xdr:row>
      <xdr:rowOff>161925</xdr:rowOff>
    </xdr:to>
    <xdr:pic>
      <xdr:nvPicPr>
        <xdr:cNvPr id="21" name="Picture 20" title="Ministry of Health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9725" y="13887450"/>
          <a:ext cx="576235" cy="285750"/>
        </a:xfrm>
        <a:prstGeom prst="rect">
          <a:avLst/>
        </a:prstGeom>
      </xdr:spPr>
    </xdr:pic>
    <xdr:clientData/>
  </xdr:twoCellAnchor>
  <xdr:twoCellAnchor editAs="oneCell">
    <xdr:from>
      <xdr:col>14</xdr:col>
      <xdr:colOff>238125</xdr:colOff>
      <xdr:row>120</xdr:row>
      <xdr:rowOff>171450</xdr:rowOff>
    </xdr:from>
    <xdr:to>
      <xdr:col>15</xdr:col>
      <xdr:colOff>223810</xdr:colOff>
      <xdr:row>122</xdr:row>
      <xdr:rowOff>76200</xdr:rowOff>
    </xdr:to>
    <xdr:pic>
      <xdr:nvPicPr>
        <xdr:cNvPr id="22" name="Picture 21" title="Ministry of Health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7325" y="23021925"/>
          <a:ext cx="576235" cy="285750"/>
        </a:xfrm>
        <a:prstGeom prst="rect">
          <a:avLst/>
        </a:prstGeom>
      </xdr:spPr>
    </xdr:pic>
    <xdr:clientData/>
  </xdr:twoCellAnchor>
  <xdr:twoCellAnchor editAs="oneCell">
    <xdr:from>
      <xdr:col>14</xdr:col>
      <xdr:colOff>190500</xdr:colOff>
      <xdr:row>144</xdr:row>
      <xdr:rowOff>66675</xdr:rowOff>
    </xdr:from>
    <xdr:to>
      <xdr:col>15</xdr:col>
      <xdr:colOff>176185</xdr:colOff>
      <xdr:row>145</xdr:row>
      <xdr:rowOff>161925</xdr:rowOff>
    </xdr:to>
    <xdr:pic>
      <xdr:nvPicPr>
        <xdr:cNvPr id="23" name="Picture 22" title="Ministry of Health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29700" y="27679650"/>
          <a:ext cx="576235" cy="285750"/>
        </a:xfrm>
        <a:prstGeom prst="rect">
          <a:avLst/>
        </a:prstGeom>
      </xdr:spPr>
    </xdr:pic>
    <xdr:clientData/>
  </xdr:twoCellAnchor>
  <xdr:twoCellAnchor editAs="oneCell">
    <xdr:from>
      <xdr:col>14</xdr:col>
      <xdr:colOff>238125</xdr:colOff>
      <xdr:row>167</xdr:row>
      <xdr:rowOff>47625</xdr:rowOff>
    </xdr:from>
    <xdr:to>
      <xdr:col>15</xdr:col>
      <xdr:colOff>223810</xdr:colOff>
      <xdr:row>168</xdr:row>
      <xdr:rowOff>142875</xdr:rowOff>
    </xdr:to>
    <xdr:pic>
      <xdr:nvPicPr>
        <xdr:cNvPr id="24" name="Picture 23" title="Ministry of Health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7325" y="31851600"/>
          <a:ext cx="576235" cy="285750"/>
        </a:xfrm>
        <a:prstGeom prst="rect">
          <a:avLst/>
        </a:prstGeom>
      </xdr:spPr>
    </xdr:pic>
    <xdr:clientData/>
  </xdr:twoCellAnchor>
  <xdr:twoCellAnchor editAs="oneCell">
    <xdr:from>
      <xdr:col>14</xdr:col>
      <xdr:colOff>190500</xdr:colOff>
      <xdr:row>190</xdr:row>
      <xdr:rowOff>9525</xdr:rowOff>
    </xdr:from>
    <xdr:to>
      <xdr:col>15</xdr:col>
      <xdr:colOff>176185</xdr:colOff>
      <xdr:row>191</xdr:row>
      <xdr:rowOff>104775</xdr:rowOff>
    </xdr:to>
    <xdr:pic>
      <xdr:nvPicPr>
        <xdr:cNvPr id="25" name="Picture 24" title="Ministry of Health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29700" y="36195000"/>
          <a:ext cx="576235" cy="285750"/>
        </a:xfrm>
        <a:prstGeom prst="rect">
          <a:avLst/>
        </a:prstGeom>
      </xdr:spPr>
    </xdr:pic>
    <xdr:clientData/>
  </xdr:twoCellAnchor>
  <xdr:oneCellAnchor>
    <xdr:from>
      <xdr:col>17</xdr:col>
      <xdr:colOff>200353</xdr:colOff>
      <xdr:row>26</xdr:row>
      <xdr:rowOff>19051</xdr:rowOff>
    </xdr:from>
    <xdr:ext cx="576235" cy="285750"/>
    <xdr:pic>
      <xdr:nvPicPr>
        <xdr:cNvPr id="17" name="Picture 16" title="Ministry of Health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15928" y="4962526"/>
          <a:ext cx="576235" cy="285750"/>
        </a:xfrm>
        <a:prstGeom prst="rect">
          <a:avLst/>
        </a:prstGeom>
      </xdr:spPr>
    </xdr:pic>
    <xdr:clientData/>
  </xdr:oneCellAnchor>
  <xdr:twoCellAnchor>
    <xdr:from>
      <xdr:col>0</xdr:col>
      <xdr:colOff>161924</xdr:colOff>
      <xdr:row>6</xdr:row>
      <xdr:rowOff>57150</xdr:rowOff>
    </xdr:from>
    <xdr:to>
      <xdr:col>10</xdr:col>
      <xdr:colOff>552449</xdr:colOff>
      <xdr:row>26</xdr:row>
      <xdr:rowOff>57149</xdr:rowOff>
    </xdr:to>
    <xdr:graphicFrame macro="">
      <xdr:nvGraphicFramePr>
        <xdr:cNvPr id="18" name="Chart 17" title="Figure 1: Number and rate of fetal and infant deaths, 1996-20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31</xdr:row>
      <xdr:rowOff>190499</xdr:rowOff>
    </xdr:from>
    <xdr:to>
      <xdr:col>10</xdr:col>
      <xdr:colOff>442125</xdr:colOff>
      <xdr:row>51</xdr:row>
      <xdr:rowOff>123824</xdr:rowOff>
    </xdr:to>
    <xdr:graphicFrame macro="">
      <xdr:nvGraphicFramePr>
        <xdr:cNvPr id="26" name="Chart 25" title="Figure 2: Fetal and infant death rates by ethnic group, 2007-2011 and 20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56</xdr:row>
      <xdr:rowOff>0</xdr:rowOff>
    </xdr:from>
    <xdr:to>
      <xdr:col>10</xdr:col>
      <xdr:colOff>442125</xdr:colOff>
      <xdr:row>75</xdr:row>
      <xdr:rowOff>104775</xdr:rowOff>
    </xdr:to>
    <xdr:graphicFrame macro="">
      <xdr:nvGraphicFramePr>
        <xdr:cNvPr id="27" name="Chart 26" title="Figure 3: Fetal and infant death rates by maternal age group, 2007-2011 and 20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19050</xdr:colOff>
      <xdr:row>80</xdr:row>
      <xdr:rowOff>19049</xdr:rowOff>
    </xdr:from>
    <xdr:to>
      <xdr:col>10</xdr:col>
      <xdr:colOff>461175</xdr:colOff>
      <xdr:row>99</xdr:row>
      <xdr:rowOff>57150</xdr:rowOff>
    </xdr:to>
    <xdr:graphicFrame macro="">
      <xdr:nvGraphicFramePr>
        <xdr:cNvPr id="28" name="Chart 27" title="Figure 4: Rate of fetal and infant deaths by deprivation quintile of residence, 2007-2011 and 20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104</xdr:row>
      <xdr:rowOff>0</xdr:rowOff>
    </xdr:from>
    <xdr:to>
      <xdr:col>11</xdr:col>
      <xdr:colOff>28575</xdr:colOff>
      <xdr:row>122</xdr:row>
      <xdr:rowOff>95250</xdr:rowOff>
    </xdr:to>
    <xdr:graphicFrame macro="">
      <xdr:nvGraphicFramePr>
        <xdr:cNvPr id="30" name="Chart 29" title="Figure 5: Rates of sudden unexpected death in infancy (SUDI) and sudden infant death syndrome (SIDS), 2000-20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127</xdr:row>
      <xdr:rowOff>0</xdr:rowOff>
    </xdr:from>
    <xdr:to>
      <xdr:col>11</xdr:col>
      <xdr:colOff>28575</xdr:colOff>
      <xdr:row>145</xdr:row>
      <xdr:rowOff>171000</xdr:rowOff>
    </xdr:to>
    <xdr:graphicFrame macro="">
      <xdr:nvGraphicFramePr>
        <xdr:cNvPr id="32" name="Chart 31" title="Figure 6: Rates of SUDI and SIDS, by ethnic group, 2008-20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150</xdr:row>
      <xdr:rowOff>0</xdr:rowOff>
    </xdr:from>
    <xdr:to>
      <xdr:col>11</xdr:col>
      <xdr:colOff>28575</xdr:colOff>
      <xdr:row>168</xdr:row>
      <xdr:rowOff>171000</xdr:rowOff>
    </xdr:to>
    <xdr:graphicFrame macro="">
      <xdr:nvGraphicFramePr>
        <xdr:cNvPr id="33" name="Chart 32" title="Figure 7: Rates of SUDI and SIDS, by maternal age group, 2008-20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173</xdr:row>
      <xdr:rowOff>0</xdr:rowOff>
    </xdr:from>
    <xdr:to>
      <xdr:col>11</xdr:col>
      <xdr:colOff>28575</xdr:colOff>
      <xdr:row>191</xdr:row>
      <xdr:rowOff>171000</xdr:rowOff>
    </xdr:to>
    <xdr:graphicFrame macro="">
      <xdr:nvGraphicFramePr>
        <xdr:cNvPr id="34" name="Chart 33" title="Rates of SUDI and SIDS, by deprivation quintile, 2008-20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123824</xdr:colOff>
      <xdr:row>50</xdr:row>
      <xdr:rowOff>47625</xdr:rowOff>
    </xdr:from>
    <xdr:to>
      <xdr:col>7</xdr:col>
      <xdr:colOff>66674</xdr:colOff>
      <xdr:row>51</xdr:row>
      <xdr:rowOff>85726</xdr:rowOff>
    </xdr:to>
    <xdr:sp macro="" textlink="">
      <xdr:nvSpPr>
        <xdr:cNvPr id="3" name="TextBox 2"/>
        <xdr:cNvSpPr txBox="1"/>
      </xdr:nvSpPr>
      <xdr:spPr>
        <a:xfrm>
          <a:off x="285749" y="9563100"/>
          <a:ext cx="3971925" cy="228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900">
              <a:solidFill>
                <a:schemeClr val="tx1">
                  <a:lumMod val="65000"/>
                  <a:lumOff val="35000"/>
                </a:schemeClr>
              </a:solidFill>
              <a:latin typeface="Arial" panose="020B0604020202020204" pitchFamily="34" charset="0"/>
              <a:cs typeface="Arial" panose="020B0604020202020204" pitchFamily="34" charset="0"/>
            </a:rPr>
            <a:t>Note: Error bars represent 95% confidence interval</a:t>
          </a:r>
          <a:r>
            <a:rPr lang="en-NZ" sz="900" baseline="0">
              <a:solidFill>
                <a:schemeClr val="tx1">
                  <a:lumMod val="65000"/>
                  <a:lumOff val="35000"/>
                </a:schemeClr>
              </a:solidFill>
              <a:latin typeface="Arial" panose="020B0604020202020204" pitchFamily="34" charset="0"/>
              <a:cs typeface="Arial" panose="020B0604020202020204" pitchFamily="34" charset="0"/>
            </a:rPr>
            <a:t> for each ethnic group</a:t>
          </a:r>
          <a:endParaRPr lang="en-NZ" sz="900">
            <a:solidFill>
              <a:schemeClr val="tx1">
                <a:lumMod val="65000"/>
                <a:lumOff val="35000"/>
              </a:schemeClr>
            </a:solidFill>
            <a:latin typeface="Arial" panose="020B0604020202020204" pitchFamily="34" charset="0"/>
            <a:cs typeface="Arial" panose="020B0604020202020204" pitchFamily="34" charset="0"/>
          </a:endParaRPr>
        </a:p>
      </xdr:txBody>
    </xdr:sp>
    <xdr:clientData/>
  </xdr:twoCellAnchor>
  <xdr:oneCellAnchor>
    <xdr:from>
      <xdr:col>21</xdr:col>
      <xdr:colOff>295275</xdr:colOff>
      <xdr:row>54</xdr:row>
      <xdr:rowOff>57150</xdr:rowOff>
    </xdr:from>
    <xdr:ext cx="184731" cy="264560"/>
    <xdr:sp macro="" textlink="">
      <xdr:nvSpPr>
        <xdr:cNvPr id="4" name="TextBox 3"/>
        <xdr:cNvSpPr txBox="1"/>
      </xdr:nvSpPr>
      <xdr:spPr>
        <a:xfrm>
          <a:off x="12706350" y="1033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Z" sz="11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0.00641</cdr:x>
      <cdr:y>0.02205</cdr:y>
    </cdr:from>
    <cdr:to>
      <cdr:x>0.30788</cdr:x>
      <cdr:y>0.08672</cdr:y>
    </cdr:to>
    <cdr:sp macro="" textlink="">
      <cdr:nvSpPr>
        <cdr:cNvPr id="2" name="TextBox 1"/>
        <cdr:cNvSpPr txBox="1"/>
      </cdr:nvSpPr>
      <cdr:spPr>
        <a:xfrm xmlns:a="http://schemas.openxmlformats.org/drawingml/2006/main">
          <a:off x="38100" y="71438"/>
          <a:ext cx="17907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0.00437</cdr:y>
    </cdr:from>
    <cdr:to>
      <cdr:x>0.35759</cdr:x>
      <cdr:y>0.06904</cdr:y>
    </cdr:to>
    <cdr:sp macro="" textlink="">
      <cdr:nvSpPr>
        <cdr:cNvPr id="3" name="TextBox 2"/>
        <cdr:cNvSpPr txBox="1"/>
      </cdr:nvSpPr>
      <cdr:spPr>
        <a:xfrm xmlns:a="http://schemas.openxmlformats.org/drawingml/2006/main">
          <a:off x="0" y="16498"/>
          <a:ext cx="2292268" cy="243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NZ" sz="900" b="1">
              <a:latin typeface="Arial" panose="020B0604020202020204" pitchFamily="34" charset="0"/>
              <a:cs typeface="Arial" panose="020B0604020202020204" pitchFamily="34" charset="0"/>
            </a:rPr>
            <a:t>Number of deaths</a:t>
          </a:r>
        </a:p>
      </cdr:txBody>
    </cdr:sp>
  </cdr:relSizeAnchor>
  <cdr:relSizeAnchor xmlns:cdr="http://schemas.openxmlformats.org/drawingml/2006/chartDrawing">
    <cdr:from>
      <cdr:x>0.64069</cdr:x>
      <cdr:y>0.00149</cdr:y>
    </cdr:from>
    <cdr:to>
      <cdr:x>0.99828</cdr:x>
      <cdr:y>0.06616</cdr:y>
    </cdr:to>
    <cdr:sp macro="" textlink="">
      <cdr:nvSpPr>
        <cdr:cNvPr id="4" name="TextBox 1"/>
        <cdr:cNvSpPr txBox="1"/>
      </cdr:nvSpPr>
      <cdr:spPr>
        <a:xfrm xmlns:a="http://schemas.openxmlformats.org/drawingml/2006/main">
          <a:off x="4107005" y="5637"/>
          <a:ext cx="2292268" cy="243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NZ" sz="900" b="1">
              <a:solidFill>
                <a:schemeClr val="tx1">
                  <a:lumMod val="75000"/>
                  <a:lumOff val="25000"/>
                </a:schemeClr>
              </a:solidFill>
              <a:latin typeface="Arial" panose="020B0604020202020204" pitchFamily="34" charset="0"/>
              <a:cs typeface="Arial" panose="020B0604020202020204" pitchFamily="34" charset="0"/>
            </a:rPr>
            <a:t>Fetal</a:t>
          </a:r>
          <a:r>
            <a:rPr lang="en-NZ" sz="900" b="1" baseline="0">
              <a:solidFill>
                <a:schemeClr val="tx1">
                  <a:lumMod val="75000"/>
                  <a:lumOff val="25000"/>
                </a:schemeClr>
              </a:solidFill>
              <a:latin typeface="Arial" panose="020B0604020202020204" pitchFamily="34" charset="0"/>
              <a:cs typeface="Arial" panose="020B0604020202020204" pitchFamily="34" charset="0"/>
            </a:rPr>
            <a:t> / infant death rate</a:t>
          </a:r>
          <a:endParaRPr lang="en-NZ" sz="900" b="1">
            <a:solidFill>
              <a:schemeClr val="tx1">
                <a:lumMod val="75000"/>
                <a:lumOff val="2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0.00743</cdr:x>
      <cdr:y>0.8867</cdr:y>
    </cdr:from>
    <cdr:to>
      <cdr:x>0.98617</cdr:x>
      <cdr:y>0.99218</cdr:y>
    </cdr:to>
    <cdr:sp macro="" textlink="">
      <cdr:nvSpPr>
        <cdr:cNvPr id="5" name="TextBox 4" title="Notes for Figure 1"/>
        <cdr:cNvSpPr txBox="1"/>
      </cdr:nvSpPr>
      <cdr:spPr>
        <a:xfrm xmlns:a="http://schemas.openxmlformats.org/drawingml/2006/main">
          <a:off x="47626" y="3429000"/>
          <a:ext cx="6274044" cy="4079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900">
              <a:solidFill>
                <a:schemeClr val="tx1">
                  <a:lumMod val="75000"/>
                  <a:lumOff val="25000"/>
                </a:schemeClr>
              </a:solidFill>
              <a:latin typeface="Arial" panose="020B0604020202020204" pitchFamily="34" charset="0"/>
              <a:cs typeface="Arial" panose="020B0604020202020204" pitchFamily="34" charset="0"/>
            </a:rPr>
            <a:t>Note: Bar</a:t>
          </a:r>
          <a:r>
            <a:rPr lang="en-NZ" sz="900" baseline="0">
              <a:solidFill>
                <a:schemeClr val="tx1">
                  <a:lumMod val="75000"/>
                  <a:lumOff val="25000"/>
                </a:schemeClr>
              </a:solidFill>
              <a:latin typeface="Arial" panose="020B0604020202020204" pitchFamily="34" charset="0"/>
              <a:cs typeface="Arial" panose="020B0604020202020204" pitchFamily="34" charset="0"/>
            </a:rPr>
            <a:t>s represent the number of fetal / infant deaths and lines represent the rate of infant / fetal deaths. Fetal death rate is expressed as deaths per 1000 total births. Infant death rate is expressed as deaths per 1000 live births.</a:t>
          </a:r>
          <a:endParaRPr lang="en-NZ" sz="900">
            <a:solidFill>
              <a:schemeClr val="tx1">
                <a:lumMod val="75000"/>
                <a:lumOff val="25000"/>
              </a:schemeClr>
            </a:solidFill>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0.01361</cdr:x>
      <cdr:y>0.01588</cdr:y>
    </cdr:from>
    <cdr:to>
      <cdr:x>0.22225</cdr:x>
      <cdr:y>0.07144</cdr:y>
    </cdr:to>
    <cdr:sp macro="" textlink="">
      <cdr:nvSpPr>
        <cdr:cNvPr id="2" name="TextBox 1"/>
        <cdr:cNvSpPr txBox="1"/>
      </cdr:nvSpPr>
      <cdr:spPr>
        <a:xfrm xmlns:a="http://schemas.openxmlformats.org/drawingml/2006/main">
          <a:off x="85725" y="57150"/>
          <a:ext cx="13144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900" b="1">
              <a:solidFill>
                <a:schemeClr val="tx1">
                  <a:lumMod val="75000"/>
                  <a:lumOff val="25000"/>
                </a:schemeClr>
              </a:solidFill>
              <a:latin typeface="Arial" panose="020B0604020202020204" pitchFamily="34" charset="0"/>
              <a:cs typeface="Arial" panose="020B0604020202020204" pitchFamily="34" charset="0"/>
            </a:rPr>
            <a:t>Rate</a:t>
          </a:r>
        </a:p>
      </cdr:txBody>
    </cdr:sp>
  </cdr:relSizeAnchor>
</c:userShapes>
</file>

<file path=xl/drawings/drawing6.xml><?xml version="1.0" encoding="utf-8"?>
<c:userShapes xmlns:c="http://schemas.openxmlformats.org/drawingml/2006/chart">
  <cdr:relSizeAnchor xmlns:cdr="http://schemas.openxmlformats.org/drawingml/2006/chartDrawing">
    <cdr:from>
      <cdr:x>0.01361</cdr:x>
      <cdr:y>0.01588</cdr:y>
    </cdr:from>
    <cdr:to>
      <cdr:x>0.22225</cdr:x>
      <cdr:y>0.07144</cdr:y>
    </cdr:to>
    <cdr:sp macro="" textlink="">
      <cdr:nvSpPr>
        <cdr:cNvPr id="2" name="TextBox 1"/>
        <cdr:cNvSpPr txBox="1"/>
      </cdr:nvSpPr>
      <cdr:spPr>
        <a:xfrm xmlns:a="http://schemas.openxmlformats.org/drawingml/2006/main">
          <a:off x="85725" y="57150"/>
          <a:ext cx="13144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900" b="1">
              <a:solidFill>
                <a:schemeClr val="tx1">
                  <a:lumMod val="75000"/>
                  <a:lumOff val="25000"/>
                </a:schemeClr>
              </a:solidFill>
              <a:latin typeface="Arial" panose="020B0604020202020204" pitchFamily="34" charset="0"/>
              <a:cs typeface="Arial" panose="020B0604020202020204" pitchFamily="34" charset="0"/>
            </a:rPr>
            <a:t>Rate</a:t>
          </a:r>
        </a:p>
      </cdr:txBody>
    </cdr:sp>
  </cdr:relSizeAnchor>
  <cdr:relSizeAnchor xmlns:cdr="http://schemas.openxmlformats.org/drawingml/2006/chartDrawing">
    <cdr:from>
      <cdr:x>0.01512</cdr:x>
      <cdr:y>0.92839</cdr:y>
    </cdr:from>
    <cdr:to>
      <cdr:x>0.62895</cdr:x>
      <cdr:y>1</cdr:y>
    </cdr:to>
    <cdr:sp macro="" textlink="">
      <cdr:nvSpPr>
        <cdr:cNvPr id="3" name="TextBox 2"/>
        <cdr:cNvSpPr txBox="1"/>
      </cdr:nvSpPr>
      <cdr:spPr>
        <a:xfrm xmlns:a="http://schemas.openxmlformats.org/drawingml/2006/main">
          <a:off x="95250" y="3457575"/>
          <a:ext cx="386715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tx1">
                  <a:lumMod val="65000"/>
                  <a:lumOff val="35000"/>
                </a:schemeClr>
              </a:solidFill>
              <a:effectLst/>
              <a:latin typeface="Arial" panose="020B0604020202020204" pitchFamily="34" charset="0"/>
              <a:ea typeface="+mn-ea"/>
              <a:cs typeface="Arial" panose="020B0604020202020204" pitchFamily="34" charset="0"/>
            </a:rPr>
            <a:t>Note: Error bars represent 95% confidence interval</a:t>
          </a:r>
          <a:r>
            <a:rPr lang="en-NZ" sz="900" baseline="0">
              <a:solidFill>
                <a:schemeClr val="tx1">
                  <a:lumMod val="65000"/>
                  <a:lumOff val="35000"/>
                </a:schemeClr>
              </a:solidFill>
              <a:effectLst/>
              <a:latin typeface="Arial" panose="020B0604020202020204" pitchFamily="34" charset="0"/>
              <a:ea typeface="+mn-ea"/>
              <a:cs typeface="Arial" panose="020B0604020202020204" pitchFamily="34" charset="0"/>
            </a:rPr>
            <a:t> for each age group</a:t>
          </a:r>
          <a:endParaRPr lang="en-NZ" sz="900">
            <a:solidFill>
              <a:schemeClr val="tx1">
                <a:lumMod val="65000"/>
                <a:lumOff val="35000"/>
              </a:schemeClr>
            </a:solidFill>
            <a:effectLst/>
            <a:latin typeface="Arial" panose="020B0604020202020204" pitchFamily="34" charset="0"/>
            <a:cs typeface="Arial" panose="020B0604020202020204" pitchFamily="34" charset="0"/>
          </a:endParaRPr>
        </a:p>
        <a:p xmlns:a="http://schemas.openxmlformats.org/drawingml/2006/main">
          <a:endParaRPr lang="en-NZ" sz="800">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0.01361</cdr:x>
      <cdr:y>0.01588</cdr:y>
    </cdr:from>
    <cdr:to>
      <cdr:x>0.22225</cdr:x>
      <cdr:y>0.07144</cdr:y>
    </cdr:to>
    <cdr:sp macro="" textlink="">
      <cdr:nvSpPr>
        <cdr:cNvPr id="2" name="TextBox 1"/>
        <cdr:cNvSpPr txBox="1"/>
      </cdr:nvSpPr>
      <cdr:spPr>
        <a:xfrm xmlns:a="http://schemas.openxmlformats.org/drawingml/2006/main">
          <a:off x="85725" y="57150"/>
          <a:ext cx="13144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900" b="1">
              <a:solidFill>
                <a:schemeClr val="tx1">
                  <a:lumMod val="75000"/>
                  <a:lumOff val="25000"/>
                </a:schemeClr>
              </a:solidFill>
              <a:latin typeface="Arial" panose="020B0604020202020204" pitchFamily="34" charset="0"/>
              <a:cs typeface="Arial" panose="020B0604020202020204" pitchFamily="34" charset="0"/>
            </a:rPr>
            <a:t>Rate</a:t>
          </a:r>
        </a:p>
      </cdr:txBody>
    </cdr:sp>
  </cdr:relSizeAnchor>
  <cdr:relSizeAnchor xmlns:cdr="http://schemas.openxmlformats.org/drawingml/2006/chartDrawing">
    <cdr:from>
      <cdr:x>0.01361</cdr:x>
      <cdr:y>0.92072</cdr:y>
    </cdr:from>
    <cdr:to>
      <cdr:x>0.45357</cdr:x>
      <cdr:y>0.97954</cdr:y>
    </cdr:to>
    <cdr:sp macro="" textlink="">
      <cdr:nvSpPr>
        <cdr:cNvPr id="3" name="TextBox 2"/>
        <cdr:cNvSpPr txBox="1"/>
      </cdr:nvSpPr>
      <cdr:spPr>
        <a:xfrm xmlns:a="http://schemas.openxmlformats.org/drawingml/2006/main">
          <a:off x="85725" y="3429001"/>
          <a:ext cx="277177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0.01663</cdr:x>
      <cdr:y>0.94271</cdr:y>
    </cdr:from>
    <cdr:to>
      <cdr:x>0.71513</cdr:x>
      <cdr:y>0.99219</cdr:y>
    </cdr:to>
    <cdr:sp macro="" textlink="">
      <cdr:nvSpPr>
        <cdr:cNvPr id="7" name="TextBox 6"/>
        <cdr:cNvSpPr txBox="1"/>
      </cdr:nvSpPr>
      <cdr:spPr>
        <a:xfrm xmlns:a="http://schemas.openxmlformats.org/drawingml/2006/main">
          <a:off x="104775" y="3448051"/>
          <a:ext cx="440055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900">
              <a:solidFill>
                <a:schemeClr val="tx1">
                  <a:lumMod val="65000"/>
                  <a:lumOff val="35000"/>
                </a:schemeClr>
              </a:solidFill>
              <a:latin typeface="Arial" panose="020B0604020202020204" pitchFamily="34" charset="0"/>
              <a:cs typeface="Arial" panose="020B0604020202020204" pitchFamily="34" charset="0"/>
            </a:rPr>
            <a:t>Note: Error</a:t>
          </a:r>
          <a:r>
            <a:rPr lang="en-NZ" sz="900" baseline="0">
              <a:solidFill>
                <a:schemeClr val="tx1">
                  <a:lumMod val="65000"/>
                  <a:lumOff val="35000"/>
                </a:schemeClr>
              </a:solidFill>
              <a:latin typeface="Arial" panose="020B0604020202020204" pitchFamily="34" charset="0"/>
              <a:cs typeface="Arial" panose="020B0604020202020204" pitchFamily="34" charset="0"/>
            </a:rPr>
            <a:t> bars represent 95% confidence interval for each deprivation quintile</a:t>
          </a:r>
          <a:endParaRPr lang="en-NZ" sz="900">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0.01588</cdr:y>
    </cdr:from>
    <cdr:to>
      <cdr:x>0.27419</cdr:x>
      <cdr:y>0.07673</cdr:y>
    </cdr:to>
    <cdr:sp macro="" textlink="">
      <cdr:nvSpPr>
        <cdr:cNvPr id="2" name="TextBox 1"/>
        <cdr:cNvSpPr txBox="1"/>
      </cdr:nvSpPr>
      <cdr:spPr>
        <a:xfrm xmlns:a="http://schemas.openxmlformats.org/drawingml/2006/main">
          <a:off x="0" y="57167"/>
          <a:ext cx="1781174" cy="2190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900" b="1">
              <a:solidFill>
                <a:schemeClr val="tx1">
                  <a:lumMod val="75000"/>
                  <a:lumOff val="25000"/>
                </a:schemeClr>
              </a:solidFill>
              <a:latin typeface="Arial" panose="020B0604020202020204" pitchFamily="34" charset="0"/>
              <a:cs typeface="Arial" panose="020B0604020202020204" pitchFamily="34" charset="0"/>
            </a:rPr>
            <a:t>Rate (per 1000 live births)</a:t>
          </a:r>
        </a:p>
      </cdr:txBody>
    </cdr:sp>
  </cdr:relSizeAnchor>
  <cdr:relSizeAnchor xmlns:cdr="http://schemas.openxmlformats.org/drawingml/2006/chartDrawing">
    <cdr:from>
      <cdr:x>0</cdr:x>
      <cdr:y>0.87136</cdr:y>
    </cdr:from>
    <cdr:to>
      <cdr:x>1</cdr:x>
      <cdr:y>0.98513</cdr:y>
    </cdr:to>
    <cdr:sp macro="" textlink="">
      <cdr:nvSpPr>
        <cdr:cNvPr id="3" name="TextBox 1"/>
        <cdr:cNvSpPr txBox="1"/>
      </cdr:nvSpPr>
      <cdr:spPr>
        <a:xfrm xmlns:a="http://schemas.openxmlformats.org/drawingml/2006/main">
          <a:off x="0" y="3136900"/>
          <a:ext cx="6300000" cy="4095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900">
              <a:solidFill>
                <a:schemeClr val="tx1">
                  <a:lumMod val="75000"/>
                  <a:lumOff val="25000"/>
                </a:schemeClr>
              </a:solidFill>
              <a:latin typeface="Arial" panose="020B0604020202020204" pitchFamily="34" charset="0"/>
              <a:cs typeface="Arial" panose="020B0604020202020204" pitchFamily="34" charset="0"/>
            </a:rPr>
            <a:t>Note: Gray line represents SUDI rate (ICD-10 codes: R95, R96, R98, R99, W75, W78, and W79), with error bars as the 95% confidence interval. Blue dashed line represents SIDS rate (ICD-10 code: R95).</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0.01588</cdr:y>
    </cdr:from>
    <cdr:to>
      <cdr:x>0.27419</cdr:x>
      <cdr:y>0.07673</cdr:y>
    </cdr:to>
    <cdr:sp macro="" textlink="">
      <cdr:nvSpPr>
        <cdr:cNvPr id="2" name="TextBox 1"/>
        <cdr:cNvSpPr txBox="1"/>
      </cdr:nvSpPr>
      <cdr:spPr>
        <a:xfrm xmlns:a="http://schemas.openxmlformats.org/drawingml/2006/main">
          <a:off x="0" y="57167"/>
          <a:ext cx="1781174" cy="2190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900" b="1">
              <a:solidFill>
                <a:schemeClr val="tx1">
                  <a:lumMod val="75000"/>
                  <a:lumOff val="25000"/>
                </a:schemeClr>
              </a:solidFill>
              <a:latin typeface="Arial" panose="020B0604020202020204" pitchFamily="34" charset="0"/>
              <a:cs typeface="Arial" panose="020B0604020202020204" pitchFamily="34" charset="0"/>
            </a:rPr>
            <a:t>Rate (per 1000 live births)</a:t>
          </a:r>
        </a:p>
      </cdr:txBody>
    </cdr:sp>
  </cdr:relSizeAnchor>
  <cdr:relSizeAnchor xmlns:cdr="http://schemas.openxmlformats.org/drawingml/2006/chartDrawing">
    <cdr:from>
      <cdr:x>0.01173</cdr:x>
      <cdr:y>0.87577</cdr:y>
    </cdr:from>
    <cdr:to>
      <cdr:x>0.97507</cdr:x>
      <cdr:y>0.98513</cdr:y>
    </cdr:to>
    <cdr:sp macro="" textlink="">
      <cdr:nvSpPr>
        <cdr:cNvPr id="4" name="TextBox 1"/>
        <cdr:cNvSpPr txBox="1"/>
      </cdr:nvSpPr>
      <cdr:spPr>
        <a:xfrm xmlns:a="http://schemas.openxmlformats.org/drawingml/2006/main">
          <a:off x="76200" y="3152775"/>
          <a:ext cx="6257930" cy="3937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900">
              <a:solidFill>
                <a:schemeClr val="tx1">
                  <a:lumMod val="75000"/>
                  <a:lumOff val="25000"/>
                </a:schemeClr>
              </a:solidFill>
              <a:latin typeface="Arial" panose="020B0604020202020204" pitchFamily="34" charset="0"/>
              <a:cs typeface="Arial" panose="020B0604020202020204" pitchFamily="34" charset="0"/>
            </a:rPr>
            <a:t>Note: Gray bars represent SUDI rate (ICD-10 codes: R95, R96, R98, R99, W75, W78, and W79), with error bars as the 95% confidence interval. Blue dashes represent SIDS rate (ICD-10 code: R95).</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ealth.govt.nz/nz-health-statistics/national-collections-and-surveys/collections/mortality-collection" TargetMode="External"/><Relationship Id="rId2" Type="http://schemas.openxmlformats.org/officeDocument/2006/relationships/hyperlink" Target="http://www.health.govt.nz/nz-health-statistics/health-statistics-and-data-sets/fetal-and-infant-death-data-and-stats" TargetMode="External"/><Relationship Id="rId1" Type="http://schemas.openxmlformats.org/officeDocument/2006/relationships/hyperlink" Target="mailto:data-enquiries@moh.govt.nz"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health.govt.nz/nz-health-statistics/health-statistics-and-data-sets/fetal-and-infant-deaths-seri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7.xml"/><Relationship Id="rId1" Type="http://schemas.openxmlformats.org/officeDocument/2006/relationships/printerSettings" Target="../printerSettings/printerSettings24.bin"/><Relationship Id="rId4" Type="http://schemas.openxmlformats.org/officeDocument/2006/relationships/ctrlProp" Target="../ctrlProps/ctrlProp1.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6:U35"/>
  <sheetViews>
    <sheetView tabSelected="1" zoomScaleNormal="100" workbookViewId="0">
      <selection activeCell="B3" sqref="B3"/>
    </sheetView>
  </sheetViews>
  <sheetFormatPr defaultRowHeight="15"/>
  <cols>
    <col min="1" max="1" width="22.85546875" style="1" customWidth="1"/>
    <col min="2" max="2" width="9.140625" style="1" customWidth="1"/>
    <col min="3" max="3" width="16.42578125" style="1" customWidth="1"/>
    <col min="4" max="4" width="9.140625" style="1" customWidth="1"/>
    <col min="5" max="19" width="9.140625" style="1"/>
    <col min="20" max="20" width="10.7109375" style="1" customWidth="1"/>
    <col min="21" max="16384" width="9.140625" style="1"/>
  </cols>
  <sheetData>
    <row r="6" spans="1:21" ht="16.5" customHeight="1"/>
    <row r="7" spans="1:21" ht="16.5" customHeight="1">
      <c r="A7" s="435" t="s">
        <v>4</v>
      </c>
      <c r="B7" s="566" t="s">
        <v>526</v>
      </c>
      <c r="C7" s="437"/>
      <c r="D7" s="437"/>
      <c r="E7" s="437"/>
      <c r="F7" s="437"/>
      <c r="G7" s="437"/>
      <c r="H7" s="437"/>
      <c r="I7" s="437"/>
      <c r="J7" s="437"/>
      <c r="K7" s="437"/>
      <c r="L7" s="437"/>
      <c r="M7" s="437"/>
      <c r="N7" s="437"/>
      <c r="O7" s="437"/>
      <c r="P7" s="437"/>
      <c r="Q7" s="437"/>
      <c r="R7" s="437"/>
      <c r="S7" s="437"/>
      <c r="T7" s="437"/>
    </row>
    <row r="8" spans="1:21" ht="16.5" customHeight="1">
      <c r="A8" s="437"/>
      <c r="B8" s="437"/>
      <c r="C8" s="437"/>
      <c r="D8" s="437"/>
      <c r="E8" s="437"/>
      <c r="F8" s="437"/>
      <c r="G8" s="437"/>
      <c r="H8" s="437"/>
      <c r="I8" s="437"/>
      <c r="J8" s="437"/>
      <c r="K8" s="437"/>
      <c r="L8" s="437"/>
      <c r="M8" s="437"/>
      <c r="N8" s="437"/>
      <c r="O8" s="437"/>
      <c r="P8" s="437"/>
      <c r="Q8" s="437"/>
      <c r="R8" s="437"/>
      <c r="S8" s="437"/>
      <c r="T8" s="437"/>
    </row>
    <row r="9" spans="1:21" s="338" customFormat="1" ht="28.5" customHeight="1">
      <c r="A9" s="438" t="s">
        <v>5</v>
      </c>
      <c r="B9" s="773" t="s">
        <v>551</v>
      </c>
      <c r="C9" s="774"/>
      <c r="D9" s="774"/>
      <c r="E9" s="774"/>
      <c r="F9" s="774"/>
      <c r="G9" s="774"/>
      <c r="H9" s="774"/>
      <c r="I9" s="774"/>
      <c r="J9" s="774"/>
      <c r="K9" s="774"/>
      <c r="L9" s="774"/>
      <c r="M9" s="774"/>
      <c r="N9" s="774"/>
      <c r="O9" s="774"/>
      <c r="P9" s="774"/>
      <c r="Q9" s="774"/>
      <c r="R9" s="774"/>
      <c r="S9" s="774"/>
      <c r="T9" s="774"/>
    </row>
    <row r="10" spans="1:21" ht="15" customHeight="1">
      <c r="A10" s="435"/>
      <c r="B10" s="437"/>
      <c r="C10" s="437"/>
      <c r="D10" s="437"/>
      <c r="E10" s="437"/>
      <c r="F10" s="437"/>
      <c r="G10" s="437"/>
      <c r="H10" s="437"/>
      <c r="I10" s="437"/>
      <c r="J10" s="437"/>
      <c r="K10" s="437"/>
      <c r="L10" s="437"/>
      <c r="M10" s="437"/>
      <c r="N10" s="437"/>
      <c r="O10" s="437"/>
      <c r="P10" s="437"/>
      <c r="Q10" s="437"/>
      <c r="R10" s="437"/>
      <c r="S10" s="437"/>
      <c r="T10" s="437"/>
    </row>
    <row r="11" spans="1:21" ht="16.5" customHeight="1">
      <c r="A11" s="435" t="s">
        <v>6</v>
      </c>
      <c r="B11" s="436" t="s">
        <v>24</v>
      </c>
      <c r="C11" s="437"/>
      <c r="D11" s="437"/>
      <c r="E11" s="437"/>
      <c r="F11" s="437"/>
      <c r="G11" s="437"/>
      <c r="H11" s="437"/>
      <c r="I11" s="437"/>
      <c r="J11" s="437"/>
      <c r="K11" s="437"/>
      <c r="L11" s="437"/>
      <c r="M11" s="437"/>
      <c r="N11" s="437"/>
      <c r="O11" s="437"/>
      <c r="P11" s="437"/>
      <c r="Q11" s="437"/>
      <c r="R11" s="437"/>
      <c r="S11" s="437"/>
      <c r="T11" s="437"/>
    </row>
    <row r="12" spans="1:21" s="84" customFormat="1" ht="16.5" customHeight="1">
      <c r="A12" s="435"/>
      <c r="B12" s="436"/>
      <c r="C12" s="437"/>
      <c r="D12" s="437"/>
      <c r="E12" s="437"/>
      <c r="F12" s="437"/>
      <c r="G12" s="437"/>
      <c r="H12" s="437"/>
      <c r="I12" s="437"/>
      <c r="J12" s="437"/>
      <c r="K12" s="437"/>
      <c r="L12" s="437"/>
      <c r="M12" s="437"/>
      <c r="N12" s="437"/>
      <c r="O12" s="437"/>
      <c r="P12" s="437"/>
      <c r="Q12" s="437"/>
      <c r="R12" s="437"/>
      <c r="S12" s="437"/>
      <c r="T12" s="437"/>
    </row>
    <row r="13" spans="1:21" s="84" customFormat="1" ht="32.25" customHeight="1">
      <c r="A13" s="440" t="s">
        <v>452</v>
      </c>
      <c r="B13" s="777" t="s">
        <v>581</v>
      </c>
      <c r="C13" s="774"/>
      <c r="D13" s="774"/>
      <c r="E13" s="774"/>
      <c r="F13" s="774"/>
      <c r="G13" s="774"/>
      <c r="H13" s="774"/>
      <c r="I13" s="774"/>
      <c r="J13" s="774"/>
      <c r="K13" s="774"/>
      <c r="L13" s="774"/>
      <c r="M13" s="774"/>
      <c r="N13" s="774"/>
      <c r="O13" s="774"/>
      <c r="P13" s="774"/>
      <c r="Q13" s="774"/>
      <c r="R13" s="774"/>
      <c r="S13" s="774"/>
      <c r="T13" s="774"/>
    </row>
    <row r="14" spans="1:21">
      <c r="A14" s="435"/>
      <c r="B14" s="437"/>
      <c r="C14" s="437"/>
      <c r="D14" s="439"/>
      <c r="E14" s="439"/>
      <c r="F14" s="439"/>
      <c r="G14" s="439"/>
      <c r="H14" s="439"/>
      <c r="I14" s="439"/>
      <c r="J14" s="439"/>
      <c r="K14" s="439"/>
      <c r="L14" s="439"/>
      <c r="M14" s="439"/>
      <c r="N14" s="439"/>
      <c r="O14" s="439"/>
      <c r="P14" s="439"/>
      <c r="Q14" s="439"/>
      <c r="R14" s="439"/>
      <c r="S14" s="439"/>
      <c r="T14" s="439"/>
      <c r="U14" s="2"/>
    </row>
    <row r="15" spans="1:21" ht="54.75" customHeight="1">
      <c r="A15" s="440" t="s">
        <v>7</v>
      </c>
      <c r="B15" s="775" t="s">
        <v>550</v>
      </c>
      <c r="C15" s="776"/>
      <c r="D15" s="776"/>
      <c r="E15" s="776"/>
      <c r="F15" s="776"/>
      <c r="G15" s="776"/>
      <c r="H15" s="776"/>
      <c r="I15" s="776"/>
      <c r="J15" s="776"/>
      <c r="K15" s="776"/>
      <c r="L15" s="776"/>
      <c r="M15" s="776"/>
      <c r="N15" s="776"/>
      <c r="O15" s="776"/>
      <c r="P15" s="776"/>
      <c r="Q15" s="776"/>
      <c r="R15" s="776"/>
      <c r="S15" s="776"/>
      <c r="T15" s="776"/>
      <c r="U15" s="2"/>
    </row>
    <row r="16" spans="1:21">
      <c r="A16" s="435"/>
      <c r="B16" s="437"/>
      <c r="C16" s="437"/>
      <c r="D16" s="437"/>
      <c r="E16" s="437"/>
      <c r="F16" s="437"/>
      <c r="G16" s="437"/>
      <c r="H16" s="437"/>
      <c r="I16" s="437"/>
      <c r="J16" s="437"/>
      <c r="K16" s="437"/>
      <c r="L16" s="437"/>
      <c r="M16" s="437"/>
      <c r="N16" s="437"/>
      <c r="O16" s="437"/>
      <c r="P16" s="437"/>
      <c r="Q16" s="437"/>
      <c r="R16" s="437"/>
      <c r="S16" s="437"/>
      <c r="T16" s="437"/>
    </row>
    <row r="17" spans="1:20" ht="19.5" customHeight="1">
      <c r="A17" s="435" t="s">
        <v>8</v>
      </c>
      <c r="B17" s="769" t="s">
        <v>583</v>
      </c>
      <c r="C17" s="441"/>
      <c r="D17" s="437"/>
      <c r="E17" s="437"/>
      <c r="F17" s="437"/>
      <c r="G17" s="437"/>
      <c r="H17" s="437"/>
      <c r="I17" s="437"/>
      <c r="J17" s="437"/>
      <c r="K17" s="437"/>
      <c r="L17" s="437"/>
      <c r="M17" s="437"/>
      <c r="N17" s="437"/>
      <c r="O17" s="437"/>
      <c r="P17" s="437"/>
      <c r="Q17" s="437"/>
      <c r="R17" s="437"/>
      <c r="S17" s="437"/>
      <c r="T17" s="437"/>
    </row>
    <row r="18" spans="1:20" s="84" customFormat="1">
      <c r="A18" s="435" t="s">
        <v>588</v>
      </c>
      <c r="B18" s="769" t="s">
        <v>589</v>
      </c>
      <c r="C18" s="770"/>
      <c r="D18" s="437"/>
      <c r="E18" s="437"/>
      <c r="F18" s="437"/>
      <c r="G18" s="437"/>
      <c r="H18" s="437"/>
      <c r="I18" s="437"/>
      <c r="J18" s="437"/>
      <c r="K18" s="437"/>
      <c r="L18" s="437"/>
      <c r="M18" s="437"/>
      <c r="N18" s="437"/>
      <c r="O18" s="437"/>
      <c r="P18" s="437"/>
      <c r="Q18" s="437"/>
      <c r="R18" s="437"/>
      <c r="S18" s="437"/>
      <c r="T18" s="437"/>
    </row>
    <row r="19" spans="1:20">
      <c r="A19" s="437"/>
      <c r="B19" s="437"/>
      <c r="C19" s="437"/>
      <c r="D19" s="437"/>
      <c r="E19" s="437"/>
      <c r="F19" s="437"/>
      <c r="G19" s="437"/>
      <c r="H19" s="437"/>
      <c r="I19" s="437"/>
      <c r="J19" s="437"/>
      <c r="K19" s="437"/>
      <c r="L19" s="437"/>
      <c r="M19" s="437"/>
      <c r="N19" s="437"/>
      <c r="O19" s="437"/>
      <c r="P19" s="437"/>
      <c r="Q19" s="437"/>
      <c r="R19" s="437"/>
      <c r="S19" s="437"/>
      <c r="T19" s="437"/>
    </row>
    <row r="20" spans="1:20">
      <c r="A20" s="435" t="s">
        <v>9</v>
      </c>
      <c r="B20" s="771" t="s">
        <v>387</v>
      </c>
      <c r="C20" s="771"/>
      <c r="D20" s="771"/>
      <c r="E20" s="771"/>
      <c r="F20" s="442"/>
      <c r="G20" s="442"/>
      <c r="H20" s="442"/>
      <c r="I20" s="442"/>
      <c r="J20" s="442"/>
      <c r="K20" s="442"/>
      <c r="L20" s="442"/>
      <c r="M20" s="442"/>
      <c r="N20" s="442"/>
      <c r="O20" s="442"/>
      <c r="P20" s="442"/>
      <c r="Q20" s="442"/>
      <c r="R20" s="442"/>
      <c r="S20" s="442"/>
      <c r="T20" s="442"/>
    </row>
    <row r="21" spans="1:20">
      <c r="A21" s="435"/>
      <c r="B21" s="771" t="s">
        <v>25</v>
      </c>
      <c r="C21" s="771"/>
      <c r="D21" s="771"/>
      <c r="E21" s="771"/>
      <c r="F21" s="443"/>
      <c r="G21" s="443"/>
      <c r="H21" s="443"/>
      <c r="I21" s="443"/>
      <c r="J21" s="443"/>
      <c r="K21" s="443"/>
      <c r="L21" s="443"/>
      <c r="M21" s="443"/>
      <c r="N21" s="443"/>
      <c r="O21" s="443"/>
      <c r="P21" s="443"/>
      <c r="Q21" s="443"/>
      <c r="R21" s="443"/>
      <c r="S21" s="443"/>
      <c r="T21" s="443"/>
    </row>
    <row r="22" spans="1:20" s="84" customFormat="1">
      <c r="A22" s="435"/>
      <c r="B22" s="444" t="s">
        <v>26</v>
      </c>
      <c r="C22" s="444"/>
      <c r="D22" s="444"/>
      <c r="E22" s="444"/>
      <c r="F22" s="443"/>
      <c r="G22" s="443"/>
      <c r="H22" s="443"/>
      <c r="I22" s="443"/>
      <c r="J22" s="443"/>
      <c r="K22" s="443"/>
      <c r="L22" s="443"/>
      <c r="M22" s="443"/>
      <c r="N22" s="443"/>
      <c r="O22" s="443"/>
      <c r="P22" s="443"/>
      <c r="Q22" s="443"/>
      <c r="R22" s="443"/>
      <c r="S22" s="443"/>
      <c r="T22" s="443"/>
    </row>
    <row r="23" spans="1:20">
      <c r="A23" s="437"/>
      <c r="B23" s="442"/>
      <c r="C23" s="437"/>
      <c r="D23" s="437"/>
      <c r="E23" s="437"/>
      <c r="F23" s="437"/>
      <c r="G23" s="442"/>
      <c r="H23" s="442"/>
      <c r="I23" s="442"/>
      <c r="J23" s="442"/>
      <c r="K23" s="442"/>
      <c r="L23" s="442"/>
      <c r="M23" s="442"/>
      <c r="N23" s="442"/>
      <c r="O23" s="442"/>
      <c r="P23" s="442"/>
      <c r="Q23" s="442"/>
      <c r="R23" s="442"/>
      <c r="S23" s="442"/>
      <c r="T23" s="442"/>
    </row>
    <row r="24" spans="1:20">
      <c r="A24" s="437"/>
      <c r="B24" s="436" t="s">
        <v>10</v>
      </c>
      <c r="C24" s="437"/>
      <c r="D24" s="437"/>
      <c r="E24" s="437"/>
      <c r="F24" s="437"/>
      <c r="G24" s="437"/>
      <c r="H24" s="437"/>
      <c r="I24" s="437"/>
      <c r="J24" s="437"/>
      <c r="K24" s="437"/>
      <c r="L24" s="437"/>
      <c r="M24" s="437"/>
      <c r="N24" s="437"/>
      <c r="O24" s="437"/>
      <c r="P24" s="437"/>
      <c r="Q24" s="437"/>
      <c r="R24" s="437"/>
      <c r="S24" s="437"/>
      <c r="T24" s="437"/>
    </row>
    <row r="25" spans="1:20">
      <c r="A25" s="437"/>
      <c r="B25" s="436" t="s">
        <v>11</v>
      </c>
      <c r="C25" s="437"/>
      <c r="D25" s="437"/>
      <c r="E25" s="437"/>
      <c r="F25" s="437"/>
      <c r="G25" s="437"/>
      <c r="H25" s="437"/>
      <c r="I25" s="437"/>
      <c r="J25" s="437"/>
      <c r="K25" s="437"/>
      <c r="L25" s="437"/>
      <c r="M25" s="437"/>
      <c r="N25" s="437"/>
      <c r="O25" s="437"/>
      <c r="P25" s="437"/>
      <c r="Q25" s="437"/>
      <c r="R25" s="437"/>
      <c r="S25" s="437"/>
      <c r="T25" s="437"/>
    </row>
    <row r="26" spans="1:20">
      <c r="A26" s="437"/>
      <c r="B26" s="437"/>
      <c r="C26" s="437"/>
      <c r="D26" s="437"/>
      <c r="E26" s="437"/>
      <c r="F26" s="437"/>
      <c r="G26" s="437"/>
      <c r="H26" s="437"/>
      <c r="I26" s="437"/>
      <c r="J26" s="437"/>
      <c r="K26" s="437"/>
      <c r="L26" s="437"/>
      <c r="M26" s="437"/>
      <c r="N26" s="437"/>
      <c r="O26" s="437"/>
      <c r="P26" s="437"/>
      <c r="Q26" s="437"/>
      <c r="R26" s="437"/>
      <c r="S26" s="437"/>
      <c r="T26" s="437"/>
    </row>
    <row r="27" spans="1:20">
      <c r="A27" s="445"/>
      <c r="B27" s="436"/>
      <c r="C27" s="436" t="s">
        <v>12</v>
      </c>
      <c r="D27" s="445" t="s">
        <v>13</v>
      </c>
      <c r="E27" s="445"/>
      <c r="F27" s="445"/>
      <c r="G27" s="445"/>
      <c r="H27" s="445"/>
      <c r="I27" s="445"/>
      <c r="J27" s="445"/>
      <c r="K27" s="445"/>
      <c r="L27" s="445"/>
      <c r="M27" s="445"/>
      <c r="N27" s="445"/>
      <c r="O27" s="445"/>
      <c r="P27" s="445"/>
      <c r="Q27" s="445"/>
      <c r="R27" s="445"/>
      <c r="S27" s="436"/>
      <c r="T27" s="436"/>
    </row>
    <row r="28" spans="1:20">
      <c r="A28" s="445"/>
      <c r="B28" s="436"/>
      <c r="C28" s="436"/>
      <c r="D28" s="445" t="s">
        <v>14</v>
      </c>
      <c r="E28" s="445"/>
      <c r="F28" s="445"/>
      <c r="G28" s="445"/>
      <c r="H28" s="445"/>
      <c r="I28" s="445"/>
      <c r="J28" s="445"/>
      <c r="K28" s="445"/>
      <c r="L28" s="445"/>
      <c r="M28" s="445"/>
      <c r="N28" s="445"/>
      <c r="O28" s="445"/>
      <c r="P28" s="445"/>
      <c r="Q28" s="445"/>
      <c r="R28" s="445"/>
      <c r="S28" s="436"/>
      <c r="T28" s="436"/>
    </row>
    <row r="29" spans="1:20">
      <c r="A29" s="445"/>
      <c r="B29" s="436"/>
      <c r="C29" s="436"/>
      <c r="D29" s="445" t="s">
        <v>15</v>
      </c>
      <c r="E29" s="445"/>
      <c r="F29" s="445"/>
      <c r="G29" s="445"/>
      <c r="H29" s="445"/>
      <c r="I29" s="445"/>
      <c r="J29" s="445"/>
      <c r="K29" s="445"/>
      <c r="L29" s="445"/>
      <c r="M29" s="445"/>
      <c r="N29" s="445"/>
      <c r="O29" s="445"/>
      <c r="P29" s="445"/>
      <c r="Q29" s="445"/>
      <c r="R29" s="445"/>
      <c r="S29" s="436"/>
      <c r="T29" s="436"/>
    </row>
    <row r="30" spans="1:20">
      <c r="A30" s="445"/>
      <c r="B30" s="436"/>
      <c r="C30" s="436"/>
      <c r="D30" s="445" t="s">
        <v>16</v>
      </c>
      <c r="E30" s="445"/>
      <c r="F30" s="445"/>
      <c r="G30" s="445"/>
      <c r="H30" s="445"/>
      <c r="I30" s="445"/>
      <c r="J30" s="445"/>
      <c r="K30" s="445"/>
      <c r="L30" s="445"/>
      <c r="M30" s="445"/>
      <c r="N30" s="445"/>
      <c r="O30" s="445"/>
      <c r="P30" s="445"/>
      <c r="Q30" s="445"/>
      <c r="R30" s="445"/>
      <c r="S30" s="436"/>
      <c r="T30" s="436"/>
    </row>
    <row r="31" spans="1:20">
      <c r="A31" s="445"/>
      <c r="B31" s="436"/>
      <c r="C31" s="436"/>
      <c r="D31" s="445" t="s">
        <v>17</v>
      </c>
      <c r="E31" s="445"/>
      <c r="F31" s="445"/>
      <c r="G31" s="445"/>
      <c r="H31" s="445"/>
      <c r="I31" s="445"/>
      <c r="J31" s="445"/>
      <c r="K31" s="445"/>
      <c r="L31" s="445"/>
      <c r="M31" s="445"/>
      <c r="N31" s="445"/>
      <c r="O31" s="445"/>
      <c r="P31" s="445"/>
      <c r="Q31" s="445"/>
      <c r="R31" s="445"/>
      <c r="S31" s="436"/>
      <c r="T31" s="436"/>
    </row>
    <row r="32" spans="1:20">
      <c r="A32" s="445"/>
      <c r="B32" s="436"/>
      <c r="C32" s="445" t="s">
        <v>18</v>
      </c>
      <c r="D32" s="772" t="s">
        <v>19</v>
      </c>
      <c r="E32" s="772"/>
      <c r="F32" s="772"/>
      <c r="G32" s="772"/>
      <c r="H32" s="445"/>
      <c r="I32" s="445"/>
      <c r="J32" s="445"/>
      <c r="K32" s="445"/>
      <c r="L32" s="445"/>
      <c r="M32" s="445"/>
      <c r="N32" s="445"/>
      <c r="O32" s="445"/>
      <c r="P32" s="445"/>
      <c r="Q32" s="445"/>
      <c r="R32" s="445"/>
      <c r="S32" s="436"/>
      <c r="T32" s="436"/>
    </row>
    <row r="33" spans="1:20">
      <c r="A33" s="445"/>
      <c r="B33" s="436"/>
      <c r="C33" s="445" t="s">
        <v>20</v>
      </c>
      <c r="D33" s="445" t="s">
        <v>21</v>
      </c>
      <c r="E33" s="445"/>
      <c r="F33" s="445"/>
      <c r="G33" s="445"/>
      <c r="H33" s="445"/>
      <c r="I33" s="445"/>
      <c r="J33" s="445"/>
      <c r="K33" s="445"/>
      <c r="L33" s="445"/>
      <c r="M33" s="445"/>
      <c r="N33" s="445"/>
      <c r="O33" s="445"/>
      <c r="P33" s="445"/>
      <c r="Q33" s="445"/>
      <c r="R33" s="445"/>
      <c r="S33" s="436"/>
      <c r="T33" s="436"/>
    </row>
    <row r="34" spans="1:20">
      <c r="A34" s="436"/>
      <c r="B34" s="436"/>
      <c r="C34" s="436" t="s">
        <v>22</v>
      </c>
      <c r="D34" s="436" t="s">
        <v>23</v>
      </c>
      <c r="E34" s="437"/>
      <c r="F34" s="437"/>
      <c r="G34" s="437"/>
      <c r="H34" s="437"/>
      <c r="I34" s="437"/>
      <c r="J34" s="437"/>
      <c r="K34" s="437"/>
      <c r="L34" s="437"/>
      <c r="M34" s="437"/>
      <c r="N34" s="437"/>
      <c r="O34" s="437"/>
      <c r="P34" s="437"/>
      <c r="Q34" s="437"/>
      <c r="R34" s="437"/>
      <c r="S34" s="437"/>
      <c r="T34" s="437"/>
    </row>
    <row r="35" spans="1:20">
      <c r="A35" s="436"/>
      <c r="B35" s="436"/>
      <c r="C35" s="436"/>
      <c r="D35" s="436"/>
      <c r="E35" s="437"/>
      <c r="F35" s="437"/>
      <c r="G35" s="437"/>
      <c r="H35" s="437"/>
      <c r="I35" s="437"/>
      <c r="J35" s="437"/>
      <c r="K35" s="437"/>
      <c r="L35" s="437"/>
      <c r="M35" s="437"/>
      <c r="N35" s="437"/>
      <c r="O35" s="437"/>
      <c r="P35" s="437"/>
      <c r="Q35" s="437"/>
      <c r="R35" s="437"/>
      <c r="S35" s="437"/>
      <c r="T35" s="437"/>
    </row>
  </sheetData>
  <mergeCells count="6">
    <mergeCell ref="B21:E21"/>
    <mergeCell ref="D32:G32"/>
    <mergeCell ref="B20:E20"/>
    <mergeCell ref="B9:T9"/>
    <mergeCell ref="B15:T15"/>
    <mergeCell ref="B13:T13"/>
  </mergeCells>
  <hyperlinks>
    <hyperlink ref="D32" r:id="rId1"/>
    <hyperlink ref="B21" r:id="rId2"/>
    <hyperlink ref="B22" r:id="rId3"/>
    <hyperlink ref="B20:D20" r:id="rId4" display="Fetal and infant death publication series"/>
  </hyperlinks>
  <pageMargins left="0.70866141732283472" right="0.70866141732283472" top="0.74803149606299213" bottom="0.74803149606299213" header="0.31496062992125984" footer="0.31496062992125984"/>
  <pageSetup paperSize="9" scale="63" orientation="landscape" r:id="rId5"/>
  <headerFooter>
    <oddFooter>&amp;L&amp;"Arial,Regular"&amp;8&amp;K01+022Fetal and Infant Deaths 2013
&amp;R&amp;"Arial,Regular"&amp;8&amp;K01+021Page &amp;P of &amp;N</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W68"/>
  <sheetViews>
    <sheetView zoomScaleNormal="100" workbookViewId="0">
      <pane ySplit="3" topLeftCell="A4" activePane="bottomLeft" state="frozen"/>
      <selection pane="bottomLeft"/>
    </sheetView>
  </sheetViews>
  <sheetFormatPr defaultRowHeight="15"/>
  <cols>
    <col min="1" max="1" width="21.7109375" customWidth="1"/>
    <col min="2" max="17" width="8.5703125" customWidth="1"/>
    <col min="18" max="18" width="8.5703125" style="361" customWidth="1"/>
    <col min="19" max="19" width="9.140625" style="490"/>
    <col min="20" max="49" width="9.140625" style="48"/>
  </cols>
  <sheetData>
    <row r="1" spans="1:49" s="125" customFormat="1">
      <c r="A1" s="98" t="s">
        <v>197</v>
      </c>
      <c r="B1" s="98" t="s">
        <v>133</v>
      </c>
      <c r="C1" s="98" t="s">
        <v>212</v>
      </c>
      <c r="E1" s="71"/>
      <c r="F1" s="98"/>
      <c r="G1" s="99"/>
      <c r="S1" s="489"/>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row>
    <row r="2" spans="1:49" s="125" customFormat="1" ht="9" customHeight="1">
      <c r="A2" s="98"/>
      <c r="B2" s="99"/>
      <c r="C2" s="71"/>
      <c r="D2" s="71"/>
      <c r="E2" s="71"/>
      <c r="F2" s="71"/>
      <c r="S2" s="489"/>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row>
    <row r="3" spans="1:49" s="125" customFormat="1" ht="20.25">
      <c r="A3" s="85" t="s">
        <v>120</v>
      </c>
      <c r="S3" s="489"/>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row>
    <row r="4" spans="1:49" s="12" customFormat="1" ht="12.75">
      <c r="S4" s="490"/>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row>
    <row r="5" spans="1:49" s="12" customFormat="1" ht="24" customHeight="1">
      <c r="A5" s="782" t="str">
        <f>Contents!E16</f>
        <v xml:space="preserve">Table 12: Number of live births, by sex, ethnic group, maternal age group, deprivation quintile of residence, gestational age, birthweight and district health board, 1996−2013
</v>
      </c>
      <c r="B5" s="782"/>
      <c r="C5" s="782"/>
      <c r="D5" s="782"/>
      <c r="E5" s="782"/>
      <c r="F5" s="782"/>
      <c r="G5" s="782"/>
      <c r="H5" s="782"/>
      <c r="I5" s="782"/>
      <c r="J5" s="782"/>
      <c r="K5" s="782"/>
      <c r="L5" s="782"/>
      <c r="M5" s="782"/>
      <c r="N5" s="782"/>
      <c r="O5" s="782"/>
      <c r="P5" s="782"/>
      <c r="Q5" s="782"/>
      <c r="R5" s="782"/>
      <c r="S5" s="490"/>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row>
    <row r="6" spans="1:49">
      <c r="A6" s="11" t="s">
        <v>74</v>
      </c>
      <c r="B6" s="9">
        <v>1996</v>
      </c>
      <c r="C6" s="9">
        <v>1997</v>
      </c>
      <c r="D6" s="9">
        <v>1998</v>
      </c>
      <c r="E6" s="9">
        <v>1999</v>
      </c>
      <c r="F6" s="9">
        <v>2000</v>
      </c>
      <c r="G6" s="9">
        <v>2001</v>
      </c>
      <c r="H6" s="9">
        <v>2002</v>
      </c>
      <c r="I6" s="9">
        <v>2003</v>
      </c>
      <c r="J6" s="9">
        <v>2004</v>
      </c>
      <c r="K6" s="9">
        <v>2005</v>
      </c>
      <c r="L6" s="9">
        <v>2006</v>
      </c>
      <c r="M6" s="9">
        <v>2007</v>
      </c>
      <c r="N6" s="9">
        <v>2008</v>
      </c>
      <c r="O6" s="9">
        <v>2009</v>
      </c>
      <c r="P6" s="9">
        <v>2010</v>
      </c>
      <c r="Q6" s="9">
        <v>2011</v>
      </c>
      <c r="R6" s="363">
        <v>2012</v>
      </c>
      <c r="S6" s="485">
        <v>2013</v>
      </c>
    </row>
    <row r="7" spans="1:49">
      <c r="A7" s="16" t="s">
        <v>116</v>
      </c>
      <c r="B7" s="16"/>
      <c r="C7" s="16"/>
      <c r="D7" s="16"/>
      <c r="E7" s="16"/>
      <c r="F7" s="16"/>
      <c r="G7" s="16"/>
      <c r="H7" s="16"/>
      <c r="I7" s="16"/>
      <c r="J7" s="16"/>
      <c r="K7" s="16"/>
      <c r="L7" s="16"/>
      <c r="M7" s="16"/>
      <c r="N7" s="16"/>
      <c r="O7" s="16"/>
      <c r="P7" s="16"/>
      <c r="Q7" s="16"/>
      <c r="R7" s="131"/>
      <c r="S7" s="480"/>
    </row>
    <row r="8" spans="1:49">
      <c r="A8" s="3" t="s">
        <v>48</v>
      </c>
      <c r="B8" s="3">
        <v>57434</v>
      </c>
      <c r="C8" s="3">
        <v>57734</v>
      </c>
      <c r="D8" s="3">
        <v>55521</v>
      </c>
      <c r="E8" s="3">
        <v>57421</v>
      </c>
      <c r="F8" s="3">
        <v>56994</v>
      </c>
      <c r="G8" s="3">
        <v>56224</v>
      </c>
      <c r="H8" s="3">
        <v>54515</v>
      </c>
      <c r="I8" s="3">
        <v>56576</v>
      </c>
      <c r="J8" s="3">
        <v>58723</v>
      </c>
      <c r="K8" s="3">
        <v>58727</v>
      </c>
      <c r="L8" s="3">
        <v>60274</v>
      </c>
      <c r="M8" s="3">
        <v>65121</v>
      </c>
      <c r="N8" s="3">
        <v>65333</v>
      </c>
      <c r="O8" s="3">
        <v>63285</v>
      </c>
      <c r="P8" s="3">
        <v>64699</v>
      </c>
      <c r="Q8" s="3">
        <v>62174</v>
      </c>
      <c r="R8" s="65">
        <v>62035</v>
      </c>
      <c r="S8" s="479">
        <v>59701</v>
      </c>
    </row>
    <row r="9" spans="1:49">
      <c r="A9" s="16" t="s">
        <v>75</v>
      </c>
      <c r="B9" s="16"/>
      <c r="C9" s="16"/>
      <c r="D9" s="16"/>
      <c r="E9" s="16"/>
      <c r="F9" s="16"/>
      <c r="G9" s="16"/>
      <c r="H9" s="16"/>
      <c r="I9" s="16"/>
      <c r="J9" s="16"/>
      <c r="K9" s="16"/>
      <c r="L9" s="16"/>
      <c r="M9" s="16"/>
      <c r="N9" s="16"/>
      <c r="O9" s="16"/>
      <c r="P9" s="16"/>
      <c r="Q9" s="16"/>
      <c r="R9" s="131"/>
      <c r="S9" s="480"/>
    </row>
    <row r="10" spans="1:49">
      <c r="A10" s="13" t="s">
        <v>76</v>
      </c>
      <c r="B10" s="60">
        <v>29549</v>
      </c>
      <c r="C10" s="60">
        <v>29493</v>
      </c>
      <c r="D10" s="60">
        <v>28661</v>
      </c>
      <c r="E10" s="60">
        <v>29372</v>
      </c>
      <c r="F10" s="60">
        <v>29351</v>
      </c>
      <c r="G10" s="60">
        <v>28575</v>
      </c>
      <c r="H10" s="60">
        <v>27822</v>
      </c>
      <c r="I10" s="60">
        <v>29050</v>
      </c>
      <c r="J10" s="60">
        <v>30091</v>
      </c>
      <c r="K10" s="60">
        <v>30067</v>
      </c>
      <c r="L10" s="60">
        <v>30808</v>
      </c>
      <c r="M10" s="60">
        <v>33569</v>
      </c>
      <c r="N10" s="60">
        <v>33622</v>
      </c>
      <c r="O10" s="60">
        <v>32482</v>
      </c>
      <c r="P10" s="60">
        <v>33319</v>
      </c>
      <c r="Q10" s="60">
        <v>31894</v>
      </c>
      <c r="R10" s="93">
        <v>31698</v>
      </c>
      <c r="S10" s="482">
        <v>30626</v>
      </c>
    </row>
    <row r="11" spans="1:49">
      <c r="A11" s="13" t="s">
        <v>77</v>
      </c>
      <c r="B11" s="60">
        <v>27885</v>
      </c>
      <c r="C11" s="60">
        <v>28241</v>
      </c>
      <c r="D11" s="60">
        <v>26860</v>
      </c>
      <c r="E11" s="60">
        <v>28049</v>
      </c>
      <c r="F11" s="60">
        <v>27643</v>
      </c>
      <c r="G11" s="60">
        <v>27649</v>
      </c>
      <c r="H11" s="60">
        <v>26693</v>
      </c>
      <c r="I11" s="60">
        <v>27526</v>
      </c>
      <c r="J11" s="60">
        <v>28632</v>
      </c>
      <c r="K11" s="60">
        <v>28660</v>
      </c>
      <c r="L11" s="60">
        <v>29466</v>
      </c>
      <c r="M11" s="60">
        <v>31552</v>
      </c>
      <c r="N11" s="60">
        <v>31711</v>
      </c>
      <c r="O11" s="60">
        <v>30803</v>
      </c>
      <c r="P11" s="60">
        <v>31380</v>
      </c>
      <c r="Q11" s="60">
        <v>30280</v>
      </c>
      <c r="R11" s="93">
        <v>30337</v>
      </c>
      <c r="S11" s="482">
        <v>29075</v>
      </c>
    </row>
    <row r="12" spans="1:49">
      <c r="A12" s="16" t="s">
        <v>79</v>
      </c>
      <c r="B12" s="16"/>
      <c r="C12" s="131"/>
      <c r="D12" s="131"/>
      <c r="E12" s="131"/>
      <c r="F12" s="131"/>
      <c r="G12" s="131"/>
      <c r="H12" s="131"/>
      <c r="I12" s="131"/>
      <c r="J12" s="131"/>
      <c r="K12" s="131"/>
      <c r="L12" s="131"/>
      <c r="M12" s="131"/>
      <c r="N12" s="131"/>
      <c r="O12" s="131"/>
      <c r="P12" s="131"/>
      <c r="Q12" s="131"/>
      <c r="R12" s="131"/>
      <c r="S12" s="480"/>
    </row>
    <row r="13" spans="1:49">
      <c r="A13" s="13" t="s">
        <v>80</v>
      </c>
      <c r="B13" s="93">
        <v>16011</v>
      </c>
      <c r="C13" s="93">
        <v>16309</v>
      </c>
      <c r="D13" s="93">
        <v>14427</v>
      </c>
      <c r="E13" s="93">
        <v>16027</v>
      </c>
      <c r="F13" s="93">
        <v>15867</v>
      </c>
      <c r="G13" s="93">
        <v>15869</v>
      </c>
      <c r="H13" s="93">
        <v>14905</v>
      </c>
      <c r="I13" s="93">
        <v>15682</v>
      </c>
      <c r="J13" s="93">
        <v>16520</v>
      </c>
      <c r="K13" s="93">
        <v>17004</v>
      </c>
      <c r="L13" s="93">
        <v>17935</v>
      </c>
      <c r="M13" s="93">
        <v>19338</v>
      </c>
      <c r="N13" s="93">
        <v>19452</v>
      </c>
      <c r="O13" s="93">
        <v>18470</v>
      </c>
      <c r="P13" s="93">
        <v>18893</v>
      </c>
      <c r="Q13" s="93">
        <v>18034</v>
      </c>
      <c r="R13" s="93">
        <v>17948</v>
      </c>
      <c r="S13" s="481">
        <v>17149</v>
      </c>
    </row>
    <row r="14" spans="1:49">
      <c r="A14" s="13" t="s">
        <v>384</v>
      </c>
      <c r="B14" s="93">
        <v>5726</v>
      </c>
      <c r="C14" s="93">
        <v>5696</v>
      </c>
      <c r="D14" s="93">
        <v>5210</v>
      </c>
      <c r="E14" s="93">
        <v>6223</v>
      </c>
      <c r="F14" s="93">
        <v>6149</v>
      </c>
      <c r="G14" s="93">
        <v>6140</v>
      </c>
      <c r="H14" s="93">
        <v>5977</v>
      </c>
      <c r="I14" s="93">
        <v>6146</v>
      </c>
      <c r="J14" s="93">
        <v>6345</v>
      </c>
      <c r="K14" s="93">
        <v>6238</v>
      </c>
      <c r="L14" s="93">
        <v>6408</v>
      </c>
      <c r="M14" s="93">
        <v>7005</v>
      </c>
      <c r="N14" s="93">
        <v>7221</v>
      </c>
      <c r="O14" s="93">
        <v>7124</v>
      </c>
      <c r="P14" s="93">
        <v>7261</v>
      </c>
      <c r="Q14" s="93">
        <v>7141</v>
      </c>
      <c r="R14" s="93">
        <v>6955</v>
      </c>
      <c r="S14" s="481">
        <v>6438</v>
      </c>
    </row>
    <row r="15" spans="1:49" s="448" customFormat="1">
      <c r="A15" s="449" t="s">
        <v>444</v>
      </c>
      <c r="B15" s="93">
        <v>3394</v>
      </c>
      <c r="C15" s="93">
        <v>3802</v>
      </c>
      <c r="D15" s="93">
        <v>3610</v>
      </c>
      <c r="E15" s="93">
        <v>3980</v>
      </c>
      <c r="F15" s="93">
        <v>4222</v>
      </c>
      <c r="G15" s="93">
        <v>4041</v>
      </c>
      <c r="H15" s="93">
        <v>4599</v>
      </c>
      <c r="I15" s="93">
        <v>5223</v>
      </c>
      <c r="J15" s="93">
        <v>5647</v>
      </c>
      <c r="K15" s="93">
        <v>5495</v>
      </c>
      <c r="L15" s="93">
        <v>5389</v>
      </c>
      <c r="M15" s="93">
        <v>6386</v>
      </c>
      <c r="N15" s="93">
        <v>6557</v>
      </c>
      <c r="O15" s="93">
        <v>6763</v>
      </c>
      <c r="P15" s="93">
        <v>7451</v>
      </c>
      <c r="Q15" s="93">
        <v>7517</v>
      </c>
      <c r="R15" s="93">
        <v>8613</v>
      </c>
      <c r="S15" s="481">
        <v>8707</v>
      </c>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row>
    <row r="16" spans="1:49">
      <c r="A16" s="449" t="s">
        <v>445</v>
      </c>
      <c r="B16" s="93">
        <v>32303</v>
      </c>
      <c r="C16" s="93">
        <v>31927</v>
      </c>
      <c r="D16" s="93">
        <v>32274</v>
      </c>
      <c r="E16" s="93">
        <v>31191</v>
      </c>
      <c r="F16" s="93">
        <v>30756</v>
      </c>
      <c r="G16" s="93">
        <v>30174</v>
      </c>
      <c r="H16" s="93">
        <v>29034</v>
      </c>
      <c r="I16" s="93">
        <v>29525</v>
      </c>
      <c r="J16" s="93">
        <v>30211</v>
      </c>
      <c r="K16" s="93">
        <v>29990</v>
      </c>
      <c r="L16" s="93">
        <v>30542</v>
      </c>
      <c r="M16" s="93">
        <v>32392</v>
      </c>
      <c r="N16" s="93">
        <v>32103</v>
      </c>
      <c r="O16" s="93">
        <v>30928</v>
      </c>
      <c r="P16" s="93">
        <v>31094</v>
      </c>
      <c r="Q16" s="93">
        <v>29482</v>
      </c>
      <c r="R16" s="93">
        <v>28519</v>
      </c>
      <c r="S16" s="481">
        <v>27407</v>
      </c>
    </row>
    <row r="17" spans="1:19">
      <c r="A17" s="58" t="s">
        <v>185</v>
      </c>
      <c r="B17" s="16"/>
      <c r="C17" s="16"/>
      <c r="D17" s="16"/>
      <c r="E17" s="16"/>
      <c r="F17" s="16"/>
      <c r="G17" s="16"/>
      <c r="H17" s="16"/>
      <c r="I17" s="16"/>
      <c r="J17" s="16"/>
      <c r="K17" s="16"/>
      <c r="L17" s="16"/>
      <c r="M17" s="16"/>
      <c r="N17" s="16"/>
      <c r="O17" s="16"/>
      <c r="P17" s="16"/>
      <c r="Q17" s="16"/>
      <c r="R17" s="131"/>
      <c r="S17" s="480"/>
    </row>
    <row r="18" spans="1:19">
      <c r="A18" s="60" t="s">
        <v>82</v>
      </c>
      <c r="B18" s="60">
        <v>4412</v>
      </c>
      <c r="C18" s="60">
        <v>4403</v>
      </c>
      <c r="D18" s="60">
        <v>3927</v>
      </c>
      <c r="E18" s="60">
        <v>3889</v>
      </c>
      <c r="F18" s="60">
        <v>3823</v>
      </c>
      <c r="G18" s="60">
        <v>3783</v>
      </c>
      <c r="H18" s="60">
        <v>3637</v>
      </c>
      <c r="I18" s="60">
        <v>3795</v>
      </c>
      <c r="J18" s="60">
        <v>4095</v>
      </c>
      <c r="K18" s="60">
        <v>4245</v>
      </c>
      <c r="L18" s="60">
        <v>4455</v>
      </c>
      <c r="M18" s="60">
        <v>5051</v>
      </c>
      <c r="N18" s="60">
        <v>5310</v>
      </c>
      <c r="O18" s="60">
        <v>4735</v>
      </c>
      <c r="P18" s="60">
        <v>4600</v>
      </c>
      <c r="Q18" s="60">
        <v>4065</v>
      </c>
      <c r="R18" s="93">
        <v>3881</v>
      </c>
      <c r="S18" s="481">
        <v>3409</v>
      </c>
    </row>
    <row r="19" spans="1:19">
      <c r="A19" s="60" t="s">
        <v>83</v>
      </c>
      <c r="B19" s="60">
        <v>11417</v>
      </c>
      <c r="C19" s="60">
        <v>10833</v>
      </c>
      <c r="D19" s="60">
        <v>10017</v>
      </c>
      <c r="E19" s="60">
        <v>10070</v>
      </c>
      <c r="F19" s="60">
        <v>9937</v>
      </c>
      <c r="G19" s="60">
        <v>9825</v>
      </c>
      <c r="H19" s="60">
        <v>9337</v>
      </c>
      <c r="I19" s="60">
        <v>9548</v>
      </c>
      <c r="J19" s="60">
        <v>10153</v>
      </c>
      <c r="K19" s="60">
        <v>10022</v>
      </c>
      <c r="L19" s="60">
        <v>10647</v>
      </c>
      <c r="M19" s="60">
        <v>11423</v>
      </c>
      <c r="N19" s="60">
        <v>11795</v>
      </c>
      <c r="O19" s="60">
        <v>11699</v>
      </c>
      <c r="P19" s="60">
        <v>12034</v>
      </c>
      <c r="Q19" s="60">
        <v>11604</v>
      </c>
      <c r="R19" s="93">
        <v>11530</v>
      </c>
      <c r="S19" s="481">
        <v>10983</v>
      </c>
    </row>
    <row r="20" spans="1:19">
      <c r="A20" s="60" t="s">
        <v>84</v>
      </c>
      <c r="B20" s="60">
        <v>17456</v>
      </c>
      <c r="C20" s="60">
        <v>17156</v>
      </c>
      <c r="D20" s="60">
        <v>16218</v>
      </c>
      <c r="E20" s="60">
        <v>16548</v>
      </c>
      <c r="F20" s="60">
        <v>15892</v>
      </c>
      <c r="G20" s="60">
        <v>15208</v>
      </c>
      <c r="H20" s="60">
        <v>13906</v>
      </c>
      <c r="I20" s="60">
        <v>14104</v>
      </c>
      <c r="J20" s="60">
        <v>14254</v>
      </c>
      <c r="K20" s="60">
        <v>14057</v>
      </c>
      <c r="L20" s="60">
        <v>14386</v>
      </c>
      <c r="M20" s="60">
        <v>15815</v>
      </c>
      <c r="N20" s="60">
        <v>15901</v>
      </c>
      <c r="O20" s="60">
        <v>15518</v>
      </c>
      <c r="P20" s="60">
        <v>16132</v>
      </c>
      <c r="Q20" s="60">
        <v>15636</v>
      </c>
      <c r="R20" s="93">
        <v>15863</v>
      </c>
      <c r="S20" s="481">
        <v>15486</v>
      </c>
    </row>
    <row r="21" spans="1:19">
      <c r="A21" s="60" t="s">
        <v>85</v>
      </c>
      <c r="B21" s="60">
        <v>16299</v>
      </c>
      <c r="C21" s="60">
        <v>16688</v>
      </c>
      <c r="D21" s="60">
        <v>16409</v>
      </c>
      <c r="E21" s="60">
        <v>17187</v>
      </c>
      <c r="F21" s="60">
        <v>17282</v>
      </c>
      <c r="G21" s="60">
        <v>17158</v>
      </c>
      <c r="H21" s="60">
        <v>17067</v>
      </c>
      <c r="I21" s="60">
        <v>17664</v>
      </c>
      <c r="J21" s="60">
        <v>18417</v>
      </c>
      <c r="K21" s="60">
        <v>18155</v>
      </c>
      <c r="L21" s="60">
        <v>18090</v>
      </c>
      <c r="M21" s="60">
        <v>18716</v>
      </c>
      <c r="N21" s="60">
        <v>18009</v>
      </c>
      <c r="O21" s="60">
        <v>17463</v>
      </c>
      <c r="P21" s="60">
        <v>17871</v>
      </c>
      <c r="Q21" s="60">
        <v>17359</v>
      </c>
      <c r="R21" s="93">
        <v>17635</v>
      </c>
      <c r="S21" s="481">
        <v>16970</v>
      </c>
    </row>
    <row r="22" spans="1:19">
      <c r="A22" s="60" t="s">
        <v>86</v>
      </c>
      <c r="B22" s="60">
        <v>6726</v>
      </c>
      <c r="C22" s="60">
        <v>7397</v>
      </c>
      <c r="D22" s="60">
        <v>7681</v>
      </c>
      <c r="E22" s="60">
        <v>8266</v>
      </c>
      <c r="F22" s="60">
        <v>8493</v>
      </c>
      <c r="G22" s="60">
        <v>8586</v>
      </c>
      <c r="H22" s="60">
        <v>8738</v>
      </c>
      <c r="I22" s="60">
        <v>9384</v>
      </c>
      <c r="J22" s="60">
        <v>9675</v>
      </c>
      <c r="K22" s="60">
        <v>10120</v>
      </c>
      <c r="L22" s="60">
        <v>10499</v>
      </c>
      <c r="M22" s="60">
        <v>11704</v>
      </c>
      <c r="N22" s="60">
        <v>11900</v>
      </c>
      <c r="O22" s="60">
        <v>11391</v>
      </c>
      <c r="P22" s="60">
        <v>11413</v>
      </c>
      <c r="Q22" s="60">
        <v>10940</v>
      </c>
      <c r="R22" s="93">
        <v>10460</v>
      </c>
      <c r="S22" s="481">
        <v>10235</v>
      </c>
    </row>
    <row r="23" spans="1:19">
      <c r="A23" s="60" t="s">
        <v>87</v>
      </c>
      <c r="B23" s="60">
        <v>1124</v>
      </c>
      <c r="C23" s="60">
        <v>1257</v>
      </c>
      <c r="D23" s="60">
        <v>1261</v>
      </c>
      <c r="E23" s="60">
        <v>1458</v>
      </c>
      <c r="F23" s="60">
        <v>1567</v>
      </c>
      <c r="G23" s="60">
        <v>1664</v>
      </c>
      <c r="H23" s="60">
        <v>1830</v>
      </c>
      <c r="I23" s="60">
        <v>2081</v>
      </c>
      <c r="J23" s="60">
        <v>2129</v>
      </c>
      <c r="K23" s="60">
        <v>2128</v>
      </c>
      <c r="L23" s="60">
        <v>2197</v>
      </c>
      <c r="M23" s="60">
        <v>2412</v>
      </c>
      <c r="N23" s="60">
        <v>2418</v>
      </c>
      <c r="O23" s="60">
        <v>2479</v>
      </c>
      <c r="P23" s="60">
        <v>2649</v>
      </c>
      <c r="Q23" s="60">
        <v>2570</v>
      </c>
      <c r="R23" s="93">
        <v>2666</v>
      </c>
      <c r="S23" s="481">
        <v>2618</v>
      </c>
    </row>
    <row r="24" spans="1:19">
      <c r="A24" s="60" t="s">
        <v>69</v>
      </c>
      <c r="B24" s="60">
        <v>0</v>
      </c>
      <c r="C24" s="60">
        <v>0</v>
      </c>
      <c r="D24" s="60">
        <v>8</v>
      </c>
      <c r="E24" s="60">
        <v>3</v>
      </c>
      <c r="F24" s="60">
        <v>0</v>
      </c>
      <c r="G24" s="60">
        <v>0</v>
      </c>
      <c r="H24" s="60">
        <v>0</v>
      </c>
      <c r="I24" s="60">
        <v>0</v>
      </c>
      <c r="J24" s="60">
        <v>0</v>
      </c>
      <c r="K24" s="60">
        <v>0</v>
      </c>
      <c r="L24" s="60">
        <v>0</v>
      </c>
      <c r="M24" s="60">
        <v>0</v>
      </c>
      <c r="N24" s="60">
        <v>0</v>
      </c>
      <c r="O24" s="60">
        <v>0</v>
      </c>
      <c r="P24" s="60">
        <v>0</v>
      </c>
      <c r="Q24" s="60">
        <v>0</v>
      </c>
      <c r="R24" s="93">
        <v>0</v>
      </c>
      <c r="S24" s="482">
        <v>0</v>
      </c>
    </row>
    <row r="25" spans="1:19">
      <c r="A25" s="16" t="s">
        <v>88</v>
      </c>
      <c r="B25" s="16"/>
      <c r="C25" s="16"/>
      <c r="D25" s="16"/>
      <c r="E25" s="16"/>
      <c r="F25" s="16"/>
      <c r="G25" s="16"/>
      <c r="H25" s="16"/>
      <c r="I25" s="16"/>
      <c r="J25" s="16"/>
      <c r="K25" s="16"/>
      <c r="L25" s="16"/>
      <c r="M25" s="16"/>
      <c r="N25" s="16"/>
      <c r="O25" s="16"/>
      <c r="P25" s="16"/>
      <c r="Q25" s="16"/>
      <c r="R25" s="131"/>
      <c r="S25" s="480"/>
    </row>
    <row r="26" spans="1:19">
      <c r="A26" s="13" t="s">
        <v>89</v>
      </c>
      <c r="B26" s="60">
        <v>7753</v>
      </c>
      <c r="C26" s="60">
        <v>7863</v>
      </c>
      <c r="D26" s="60">
        <v>7657</v>
      </c>
      <c r="E26" s="60">
        <v>8140</v>
      </c>
      <c r="F26" s="60">
        <v>8049</v>
      </c>
      <c r="G26" s="60">
        <v>8061</v>
      </c>
      <c r="H26" s="60">
        <v>8318</v>
      </c>
      <c r="I26" s="60">
        <v>8539</v>
      </c>
      <c r="J26" s="60">
        <v>8856</v>
      </c>
      <c r="K26" s="60">
        <v>9086</v>
      </c>
      <c r="L26" s="60">
        <v>9192</v>
      </c>
      <c r="M26" s="60">
        <v>9863</v>
      </c>
      <c r="N26" s="60">
        <v>9619</v>
      </c>
      <c r="O26" s="60">
        <v>9377</v>
      </c>
      <c r="P26" s="60">
        <v>9645</v>
      </c>
      <c r="Q26" s="60">
        <v>9256</v>
      </c>
      <c r="R26" s="93">
        <v>9179</v>
      </c>
      <c r="S26" s="481">
        <v>9027</v>
      </c>
    </row>
    <row r="27" spans="1:19">
      <c r="A27" s="14">
        <v>2</v>
      </c>
      <c r="B27" s="60">
        <v>8832</v>
      </c>
      <c r="C27" s="60">
        <v>8906</v>
      </c>
      <c r="D27" s="60">
        <v>8713</v>
      </c>
      <c r="E27" s="60">
        <v>8906</v>
      </c>
      <c r="F27" s="60">
        <v>8936</v>
      </c>
      <c r="G27" s="60">
        <v>8938</v>
      </c>
      <c r="H27" s="60">
        <v>8721</v>
      </c>
      <c r="I27" s="60">
        <v>9197</v>
      </c>
      <c r="J27" s="60">
        <v>9401</v>
      </c>
      <c r="K27" s="60">
        <v>9574</v>
      </c>
      <c r="L27" s="60">
        <v>9654</v>
      </c>
      <c r="M27" s="60">
        <v>10532</v>
      </c>
      <c r="N27" s="60">
        <v>10484</v>
      </c>
      <c r="O27" s="60">
        <v>10051</v>
      </c>
      <c r="P27" s="60">
        <v>10194</v>
      </c>
      <c r="Q27" s="60">
        <v>10055</v>
      </c>
      <c r="R27" s="93">
        <v>9948</v>
      </c>
      <c r="S27" s="481">
        <v>9825</v>
      </c>
    </row>
    <row r="28" spans="1:19">
      <c r="A28" s="14">
        <v>3</v>
      </c>
      <c r="B28" s="60">
        <v>10478</v>
      </c>
      <c r="C28" s="60">
        <v>10579</v>
      </c>
      <c r="D28" s="60">
        <v>10046</v>
      </c>
      <c r="E28" s="60">
        <v>10392</v>
      </c>
      <c r="F28" s="60">
        <v>10533</v>
      </c>
      <c r="G28" s="60">
        <v>10406</v>
      </c>
      <c r="H28" s="60">
        <v>10036</v>
      </c>
      <c r="I28" s="60">
        <v>10410</v>
      </c>
      <c r="J28" s="60">
        <v>10845</v>
      </c>
      <c r="K28" s="60">
        <v>10721</v>
      </c>
      <c r="L28" s="60">
        <v>11234</v>
      </c>
      <c r="M28" s="60">
        <v>11995</v>
      </c>
      <c r="N28" s="60">
        <v>12163</v>
      </c>
      <c r="O28" s="60">
        <v>11836</v>
      </c>
      <c r="P28" s="60">
        <v>12290</v>
      </c>
      <c r="Q28" s="60">
        <v>11629</v>
      </c>
      <c r="R28" s="93">
        <v>11655</v>
      </c>
      <c r="S28" s="481">
        <v>11297</v>
      </c>
    </row>
    <row r="29" spans="1:19">
      <c r="A29" s="14">
        <v>4</v>
      </c>
      <c r="B29" s="60">
        <v>13302</v>
      </c>
      <c r="C29" s="60">
        <v>13440</v>
      </c>
      <c r="D29" s="60">
        <v>13163</v>
      </c>
      <c r="E29" s="60">
        <v>13192</v>
      </c>
      <c r="F29" s="60">
        <v>13388</v>
      </c>
      <c r="G29" s="60">
        <v>12894</v>
      </c>
      <c r="H29" s="60">
        <v>12381</v>
      </c>
      <c r="I29" s="60">
        <v>12686</v>
      </c>
      <c r="J29" s="60">
        <v>13432</v>
      </c>
      <c r="K29" s="60">
        <v>13238</v>
      </c>
      <c r="L29" s="60">
        <v>13601</v>
      </c>
      <c r="M29" s="60">
        <v>14941</v>
      </c>
      <c r="N29" s="60">
        <v>14806</v>
      </c>
      <c r="O29" s="60">
        <v>14590</v>
      </c>
      <c r="P29" s="60">
        <v>14835</v>
      </c>
      <c r="Q29" s="60">
        <v>14325</v>
      </c>
      <c r="R29" s="93">
        <v>14390</v>
      </c>
      <c r="S29" s="481">
        <v>13855</v>
      </c>
    </row>
    <row r="30" spans="1:19">
      <c r="A30" s="13" t="s">
        <v>90</v>
      </c>
      <c r="B30" s="60">
        <v>16875</v>
      </c>
      <c r="C30" s="60">
        <v>16810</v>
      </c>
      <c r="D30" s="60">
        <v>15469</v>
      </c>
      <c r="E30" s="60">
        <v>16200</v>
      </c>
      <c r="F30" s="60">
        <v>15597</v>
      </c>
      <c r="G30" s="60">
        <v>15431</v>
      </c>
      <c r="H30" s="60">
        <v>14509</v>
      </c>
      <c r="I30" s="60">
        <v>15213</v>
      </c>
      <c r="J30" s="60">
        <v>15830</v>
      </c>
      <c r="K30" s="60">
        <v>15858</v>
      </c>
      <c r="L30" s="60">
        <v>16236</v>
      </c>
      <c r="M30" s="60">
        <v>17384</v>
      </c>
      <c r="N30" s="60">
        <v>17965</v>
      </c>
      <c r="O30" s="60">
        <v>17157</v>
      </c>
      <c r="P30" s="60">
        <v>17427</v>
      </c>
      <c r="Q30" s="60">
        <v>16667</v>
      </c>
      <c r="R30" s="93">
        <v>16668</v>
      </c>
      <c r="S30" s="481">
        <v>15500</v>
      </c>
    </row>
    <row r="31" spans="1:19">
      <c r="A31" s="13" t="s">
        <v>69</v>
      </c>
      <c r="B31" s="60">
        <v>194</v>
      </c>
      <c r="C31" s="60">
        <v>136</v>
      </c>
      <c r="D31" s="60">
        <v>473</v>
      </c>
      <c r="E31" s="60">
        <v>591</v>
      </c>
      <c r="F31" s="60">
        <v>491</v>
      </c>
      <c r="G31" s="60">
        <v>494</v>
      </c>
      <c r="H31" s="60">
        <v>550</v>
      </c>
      <c r="I31" s="60">
        <v>531</v>
      </c>
      <c r="J31" s="60">
        <v>359</v>
      </c>
      <c r="K31" s="60">
        <v>250</v>
      </c>
      <c r="L31" s="60">
        <v>357</v>
      </c>
      <c r="M31" s="60">
        <v>406</v>
      </c>
      <c r="N31" s="60">
        <v>296</v>
      </c>
      <c r="O31" s="60">
        <v>274</v>
      </c>
      <c r="P31" s="60">
        <v>308</v>
      </c>
      <c r="Q31" s="60">
        <v>242</v>
      </c>
      <c r="R31" s="93">
        <v>195</v>
      </c>
      <c r="S31" s="481">
        <v>197</v>
      </c>
    </row>
    <row r="32" spans="1:19">
      <c r="A32" s="16" t="s">
        <v>118</v>
      </c>
      <c r="B32" s="16"/>
      <c r="C32" s="16"/>
      <c r="D32" s="16"/>
      <c r="E32" s="16"/>
      <c r="F32" s="16"/>
      <c r="G32" s="16"/>
      <c r="H32" s="16"/>
      <c r="I32" s="16"/>
      <c r="J32" s="16"/>
      <c r="K32" s="16"/>
      <c r="L32" s="16"/>
      <c r="M32" s="16"/>
      <c r="N32" s="16"/>
      <c r="O32" s="16"/>
      <c r="P32" s="16"/>
      <c r="Q32" s="16"/>
      <c r="R32" s="131"/>
      <c r="S32" s="480"/>
    </row>
    <row r="33" spans="1:19">
      <c r="A33" s="13" t="s">
        <v>117</v>
      </c>
      <c r="B33" s="60">
        <v>715</v>
      </c>
      <c r="C33" s="60">
        <v>681</v>
      </c>
      <c r="D33" s="60">
        <v>344</v>
      </c>
      <c r="E33" s="60">
        <v>741</v>
      </c>
      <c r="F33" s="60">
        <v>772</v>
      </c>
      <c r="G33" s="60">
        <v>737</v>
      </c>
      <c r="H33" s="60">
        <v>759</v>
      </c>
      <c r="I33" s="60">
        <v>786</v>
      </c>
      <c r="J33" s="60">
        <v>759</v>
      </c>
      <c r="K33" s="60">
        <v>751</v>
      </c>
      <c r="L33" s="60">
        <v>750</v>
      </c>
      <c r="M33" s="60">
        <v>804</v>
      </c>
      <c r="N33" s="60">
        <v>839</v>
      </c>
      <c r="O33" s="60">
        <v>774</v>
      </c>
      <c r="P33" s="60">
        <v>830</v>
      </c>
      <c r="Q33" s="60">
        <v>756</v>
      </c>
      <c r="R33" s="93">
        <v>775</v>
      </c>
      <c r="S33" s="481">
        <v>747</v>
      </c>
    </row>
    <row r="34" spans="1:19">
      <c r="A34" s="13" t="s">
        <v>70</v>
      </c>
      <c r="B34" s="60">
        <v>3265</v>
      </c>
      <c r="C34" s="60">
        <v>3324</v>
      </c>
      <c r="D34" s="60">
        <v>1768</v>
      </c>
      <c r="E34" s="60">
        <v>3552</v>
      </c>
      <c r="F34" s="60">
        <v>3461</v>
      </c>
      <c r="G34" s="60">
        <v>3463</v>
      </c>
      <c r="H34" s="60">
        <v>3310</v>
      </c>
      <c r="I34" s="60">
        <v>3358</v>
      </c>
      <c r="J34" s="60">
        <v>3513</v>
      </c>
      <c r="K34" s="60">
        <v>3464</v>
      </c>
      <c r="L34" s="60">
        <v>3581</v>
      </c>
      <c r="M34" s="60">
        <v>3851</v>
      </c>
      <c r="N34" s="60">
        <v>4009</v>
      </c>
      <c r="O34" s="60">
        <v>3878</v>
      </c>
      <c r="P34" s="60">
        <v>4054</v>
      </c>
      <c r="Q34" s="60">
        <v>3882</v>
      </c>
      <c r="R34" s="93">
        <v>3935</v>
      </c>
      <c r="S34" s="481">
        <v>3720</v>
      </c>
    </row>
    <row r="35" spans="1:19">
      <c r="A35" s="13" t="s">
        <v>71</v>
      </c>
      <c r="B35" s="60">
        <v>50676</v>
      </c>
      <c r="C35" s="60">
        <v>51106</v>
      </c>
      <c r="D35" s="60">
        <v>24782</v>
      </c>
      <c r="E35" s="60">
        <v>50938</v>
      </c>
      <c r="F35" s="60">
        <v>50864</v>
      </c>
      <c r="G35" s="60">
        <v>50230</v>
      </c>
      <c r="H35" s="60">
        <v>48776</v>
      </c>
      <c r="I35" s="60">
        <v>50827</v>
      </c>
      <c r="J35" s="60">
        <v>52717</v>
      </c>
      <c r="K35" s="60">
        <v>52647</v>
      </c>
      <c r="L35" s="60">
        <v>54076</v>
      </c>
      <c r="M35" s="60">
        <v>58537</v>
      </c>
      <c r="N35" s="60">
        <v>58459</v>
      </c>
      <c r="O35" s="60">
        <v>56864</v>
      </c>
      <c r="P35" s="60">
        <v>57958</v>
      </c>
      <c r="Q35" s="60">
        <v>55919</v>
      </c>
      <c r="R35" s="93">
        <v>55825</v>
      </c>
      <c r="S35" s="481">
        <v>54038</v>
      </c>
    </row>
    <row r="36" spans="1:19">
      <c r="A36" s="13" t="s">
        <v>72</v>
      </c>
      <c r="B36" s="60">
        <v>2684</v>
      </c>
      <c r="C36" s="60">
        <v>2569</v>
      </c>
      <c r="D36" s="60">
        <v>990</v>
      </c>
      <c r="E36" s="93">
        <v>2156</v>
      </c>
      <c r="F36" s="60">
        <v>1868</v>
      </c>
      <c r="G36" s="60">
        <v>1738</v>
      </c>
      <c r="H36" s="60">
        <v>1606</v>
      </c>
      <c r="I36" s="60">
        <v>1577</v>
      </c>
      <c r="J36" s="60">
        <v>1690</v>
      </c>
      <c r="K36" s="60">
        <v>1825</v>
      </c>
      <c r="L36" s="60">
        <v>1795</v>
      </c>
      <c r="M36" s="60">
        <v>1881</v>
      </c>
      <c r="N36" s="60">
        <v>1981</v>
      </c>
      <c r="O36" s="60">
        <v>1715</v>
      </c>
      <c r="P36" s="60">
        <v>1833</v>
      </c>
      <c r="Q36" s="60">
        <v>1599</v>
      </c>
      <c r="R36" s="93">
        <v>1481</v>
      </c>
      <c r="S36" s="481">
        <v>1175</v>
      </c>
    </row>
    <row r="37" spans="1:19">
      <c r="A37" s="13" t="s">
        <v>69</v>
      </c>
      <c r="B37" s="60">
        <v>94</v>
      </c>
      <c r="C37" s="60">
        <v>54</v>
      </c>
      <c r="D37" s="60">
        <v>27637</v>
      </c>
      <c r="E37" s="60">
        <v>34</v>
      </c>
      <c r="F37" s="60">
        <v>29</v>
      </c>
      <c r="G37" s="60">
        <v>56</v>
      </c>
      <c r="H37" s="60">
        <v>64</v>
      </c>
      <c r="I37" s="60">
        <v>28</v>
      </c>
      <c r="J37" s="60">
        <v>44</v>
      </c>
      <c r="K37" s="60">
        <v>40</v>
      </c>
      <c r="L37" s="60">
        <v>72</v>
      </c>
      <c r="M37" s="60">
        <v>48</v>
      </c>
      <c r="N37" s="60">
        <v>45</v>
      </c>
      <c r="O37" s="60">
        <v>54</v>
      </c>
      <c r="P37" s="60">
        <v>24</v>
      </c>
      <c r="Q37" s="60">
        <v>18</v>
      </c>
      <c r="R37" s="93">
        <v>19</v>
      </c>
      <c r="S37" s="481">
        <v>21</v>
      </c>
    </row>
    <row r="38" spans="1:19">
      <c r="A38" s="16" t="s">
        <v>1</v>
      </c>
      <c r="B38" s="16"/>
      <c r="C38" s="16"/>
      <c r="D38" s="16"/>
      <c r="E38" s="16"/>
      <c r="F38" s="16"/>
      <c r="G38" s="16"/>
      <c r="H38" s="16"/>
      <c r="I38" s="16"/>
      <c r="J38" s="16"/>
      <c r="K38" s="16"/>
      <c r="L38" s="16"/>
      <c r="M38" s="16"/>
      <c r="N38" s="16"/>
      <c r="O38" s="16"/>
      <c r="P38" s="16"/>
      <c r="Q38" s="16"/>
      <c r="R38" s="131"/>
      <c r="S38" s="480"/>
    </row>
    <row r="39" spans="1:19">
      <c r="A39" s="13" t="s">
        <v>111</v>
      </c>
      <c r="B39" s="60">
        <v>251</v>
      </c>
      <c r="C39" s="60">
        <v>264</v>
      </c>
      <c r="D39" s="60">
        <v>129</v>
      </c>
      <c r="E39" s="60">
        <v>276</v>
      </c>
      <c r="F39" s="60">
        <v>300</v>
      </c>
      <c r="G39" s="60">
        <v>267</v>
      </c>
      <c r="H39" s="60">
        <v>338</v>
      </c>
      <c r="I39" s="60">
        <v>285</v>
      </c>
      <c r="J39" s="60">
        <v>278</v>
      </c>
      <c r="K39" s="60">
        <v>278</v>
      </c>
      <c r="L39" s="60">
        <v>246</v>
      </c>
      <c r="M39" s="60">
        <v>288</v>
      </c>
      <c r="N39" s="60">
        <v>273</v>
      </c>
      <c r="O39" s="60">
        <v>293</v>
      </c>
      <c r="P39" s="60">
        <v>299</v>
      </c>
      <c r="Q39" s="60">
        <v>272</v>
      </c>
      <c r="R39" s="93">
        <v>291</v>
      </c>
      <c r="S39" s="481">
        <v>281</v>
      </c>
    </row>
    <row r="40" spans="1:19">
      <c r="A40" s="13" t="s">
        <v>114</v>
      </c>
      <c r="B40" s="60">
        <v>366</v>
      </c>
      <c r="C40" s="60">
        <v>353</v>
      </c>
      <c r="D40" s="60">
        <v>161</v>
      </c>
      <c r="E40" s="60">
        <v>355</v>
      </c>
      <c r="F40" s="60">
        <v>365</v>
      </c>
      <c r="G40" s="60">
        <v>387</v>
      </c>
      <c r="H40" s="60">
        <v>357</v>
      </c>
      <c r="I40" s="60">
        <v>380</v>
      </c>
      <c r="J40" s="60">
        <v>360</v>
      </c>
      <c r="K40" s="60">
        <v>361</v>
      </c>
      <c r="L40" s="60">
        <v>388</v>
      </c>
      <c r="M40" s="60">
        <v>396</v>
      </c>
      <c r="N40" s="60">
        <v>390</v>
      </c>
      <c r="O40" s="60">
        <v>379</v>
      </c>
      <c r="P40" s="60">
        <v>377</v>
      </c>
      <c r="Q40" s="60">
        <v>327</v>
      </c>
      <c r="R40" s="93">
        <v>356</v>
      </c>
      <c r="S40" s="481">
        <v>317</v>
      </c>
    </row>
    <row r="41" spans="1:19">
      <c r="A41" s="13" t="s">
        <v>112</v>
      </c>
      <c r="B41" s="60">
        <v>2976</v>
      </c>
      <c r="C41" s="60">
        <v>2980</v>
      </c>
      <c r="D41" s="60">
        <v>1447</v>
      </c>
      <c r="E41" s="60">
        <v>3005</v>
      </c>
      <c r="F41" s="60">
        <v>2949</v>
      </c>
      <c r="G41" s="60">
        <v>2989</v>
      </c>
      <c r="H41" s="60">
        <v>2842</v>
      </c>
      <c r="I41" s="60">
        <v>2777</v>
      </c>
      <c r="J41" s="60">
        <v>2964</v>
      </c>
      <c r="K41" s="60">
        <v>2861</v>
      </c>
      <c r="L41" s="60">
        <v>2871</v>
      </c>
      <c r="M41" s="60">
        <v>3138</v>
      </c>
      <c r="N41" s="60">
        <v>3187</v>
      </c>
      <c r="O41" s="60">
        <v>3050</v>
      </c>
      <c r="P41" s="60">
        <v>3104</v>
      </c>
      <c r="Q41" s="60">
        <v>3086</v>
      </c>
      <c r="R41" s="93">
        <v>3144</v>
      </c>
      <c r="S41" s="481">
        <v>2952</v>
      </c>
    </row>
    <row r="42" spans="1:19">
      <c r="A42" s="13" t="s">
        <v>113</v>
      </c>
      <c r="B42" s="60">
        <v>52386</v>
      </c>
      <c r="C42" s="60">
        <v>52712</v>
      </c>
      <c r="D42" s="60">
        <v>25477</v>
      </c>
      <c r="E42" s="60">
        <v>52234</v>
      </c>
      <c r="F42" s="60">
        <v>51817</v>
      </c>
      <c r="G42" s="60">
        <v>51068</v>
      </c>
      <c r="H42" s="60">
        <v>49477</v>
      </c>
      <c r="I42" s="60">
        <v>51534</v>
      </c>
      <c r="J42" s="60">
        <v>53449</v>
      </c>
      <c r="K42" s="60">
        <v>53572</v>
      </c>
      <c r="L42" s="60">
        <v>55053</v>
      </c>
      <c r="M42" s="60">
        <v>59406</v>
      </c>
      <c r="N42" s="60">
        <v>59536</v>
      </c>
      <c r="O42" s="60">
        <v>57781</v>
      </c>
      <c r="P42" s="60">
        <v>59190</v>
      </c>
      <c r="Q42" s="60">
        <v>56859</v>
      </c>
      <c r="R42" s="93">
        <v>56574</v>
      </c>
      <c r="S42" s="481">
        <v>54612</v>
      </c>
    </row>
    <row r="43" spans="1:19">
      <c r="A43" s="13" t="s">
        <v>115</v>
      </c>
      <c r="B43" s="60">
        <v>1339</v>
      </c>
      <c r="C43" s="60">
        <v>1351</v>
      </c>
      <c r="D43" s="60">
        <v>653</v>
      </c>
      <c r="E43" s="60">
        <v>1506</v>
      </c>
      <c r="F43" s="60">
        <v>1521</v>
      </c>
      <c r="G43" s="60">
        <v>1411</v>
      </c>
      <c r="H43" s="60">
        <v>1360</v>
      </c>
      <c r="I43" s="60">
        <v>1557</v>
      </c>
      <c r="J43" s="60">
        <v>1614</v>
      </c>
      <c r="K43" s="60">
        <v>1608</v>
      </c>
      <c r="L43" s="60">
        <v>1645</v>
      </c>
      <c r="M43" s="60">
        <v>1834</v>
      </c>
      <c r="N43" s="60">
        <v>1864</v>
      </c>
      <c r="O43" s="60">
        <v>1694</v>
      </c>
      <c r="P43" s="60">
        <v>1674</v>
      </c>
      <c r="Q43" s="60">
        <v>1601</v>
      </c>
      <c r="R43" s="93">
        <v>1642</v>
      </c>
      <c r="S43" s="481">
        <v>1508</v>
      </c>
    </row>
    <row r="44" spans="1:19">
      <c r="A44" s="15" t="s">
        <v>69</v>
      </c>
      <c r="B44" s="66">
        <v>116</v>
      </c>
      <c r="C44" s="66">
        <v>74</v>
      </c>
      <c r="D44" s="66">
        <v>27654</v>
      </c>
      <c r="E44" s="66">
        <v>45</v>
      </c>
      <c r="F44" s="66">
        <v>42</v>
      </c>
      <c r="G44" s="66">
        <v>102</v>
      </c>
      <c r="H44" s="66">
        <v>141</v>
      </c>
      <c r="I44" s="66">
        <v>43</v>
      </c>
      <c r="J44" s="66">
        <v>58</v>
      </c>
      <c r="K44" s="66">
        <v>47</v>
      </c>
      <c r="L44" s="66">
        <v>71</v>
      </c>
      <c r="M44" s="66">
        <v>59</v>
      </c>
      <c r="N44" s="66">
        <v>83</v>
      </c>
      <c r="O44" s="66">
        <v>88</v>
      </c>
      <c r="P44" s="66">
        <v>55</v>
      </c>
      <c r="Q44" s="66">
        <v>29</v>
      </c>
      <c r="R44" s="66">
        <v>28</v>
      </c>
      <c r="S44" s="481">
        <v>31</v>
      </c>
    </row>
    <row r="45" spans="1:19">
      <c r="A45" s="16" t="s">
        <v>389</v>
      </c>
      <c r="B45" s="16"/>
      <c r="C45" s="16"/>
      <c r="D45" s="16"/>
      <c r="E45" s="16"/>
      <c r="F45" s="16"/>
      <c r="G45" s="16"/>
      <c r="H45" s="16"/>
      <c r="I45" s="16"/>
      <c r="J45" s="16"/>
      <c r="K45" s="16"/>
      <c r="L45" s="16"/>
      <c r="M45" s="16"/>
      <c r="N45" s="16"/>
      <c r="O45" s="16"/>
      <c r="P45" s="16"/>
      <c r="Q45" s="16"/>
      <c r="R45" s="131"/>
      <c r="S45" s="480"/>
    </row>
    <row r="46" spans="1:19">
      <c r="A46" s="13" t="s">
        <v>91</v>
      </c>
      <c r="B46" s="60">
        <v>2240</v>
      </c>
      <c r="C46" s="60">
        <v>2213</v>
      </c>
      <c r="D46" s="60">
        <v>2177</v>
      </c>
      <c r="E46" s="60">
        <v>2158</v>
      </c>
      <c r="F46" s="60">
        <v>2122</v>
      </c>
      <c r="G46" s="60">
        <v>1994</v>
      </c>
      <c r="H46" s="60">
        <v>1918</v>
      </c>
      <c r="I46" s="60">
        <v>2024</v>
      </c>
      <c r="J46" s="60">
        <v>2087</v>
      </c>
      <c r="K46" s="60">
        <v>2137</v>
      </c>
      <c r="L46" s="60">
        <v>2299</v>
      </c>
      <c r="M46" s="60">
        <v>2372</v>
      </c>
      <c r="N46" s="60">
        <v>2368</v>
      </c>
      <c r="O46" s="60">
        <v>2233</v>
      </c>
      <c r="P46" s="60">
        <v>2456</v>
      </c>
      <c r="Q46" s="60">
        <v>2261</v>
      </c>
      <c r="R46" s="93">
        <v>2387</v>
      </c>
      <c r="S46" s="481">
        <v>2196</v>
      </c>
    </row>
    <row r="47" spans="1:19">
      <c r="A47" s="13" t="s">
        <v>92</v>
      </c>
      <c r="B47" s="60">
        <v>6325</v>
      </c>
      <c r="C47" s="60">
        <v>6361</v>
      </c>
      <c r="D47" s="60">
        <v>6190</v>
      </c>
      <c r="E47" s="60">
        <v>6422</v>
      </c>
      <c r="F47" s="60">
        <v>6562</v>
      </c>
      <c r="G47" s="60">
        <v>6440</v>
      </c>
      <c r="H47" s="60">
        <v>6459</v>
      </c>
      <c r="I47" s="60">
        <v>6822</v>
      </c>
      <c r="J47" s="60">
        <v>7137</v>
      </c>
      <c r="K47" s="60">
        <v>6944</v>
      </c>
      <c r="L47" s="60">
        <v>7318</v>
      </c>
      <c r="M47" s="60">
        <v>7829</v>
      </c>
      <c r="N47" s="60">
        <v>7944</v>
      </c>
      <c r="O47" s="60">
        <v>7691</v>
      </c>
      <c r="P47" s="60">
        <v>8106</v>
      </c>
      <c r="Q47" s="60">
        <v>7880</v>
      </c>
      <c r="R47" s="93">
        <v>7953</v>
      </c>
      <c r="S47" s="481">
        <v>7678</v>
      </c>
    </row>
    <row r="48" spans="1:19">
      <c r="A48" s="13" t="s">
        <v>93</v>
      </c>
      <c r="B48" s="60">
        <v>5994</v>
      </c>
      <c r="C48" s="60">
        <v>5926</v>
      </c>
      <c r="D48" s="60">
        <v>5732</v>
      </c>
      <c r="E48" s="60">
        <v>5896</v>
      </c>
      <c r="F48" s="60">
        <v>6023</v>
      </c>
      <c r="G48" s="60">
        <v>5979</v>
      </c>
      <c r="H48" s="60">
        <v>5903</v>
      </c>
      <c r="I48" s="60">
        <v>5975</v>
      </c>
      <c r="J48" s="60">
        <v>6298</v>
      </c>
      <c r="K48" s="60">
        <v>6247</v>
      </c>
      <c r="L48" s="60">
        <v>6285</v>
      </c>
      <c r="M48" s="60">
        <v>6738</v>
      </c>
      <c r="N48" s="60">
        <v>6588</v>
      </c>
      <c r="O48" s="60">
        <v>6732</v>
      </c>
      <c r="P48" s="60">
        <v>6700</v>
      </c>
      <c r="Q48" s="60">
        <v>6524</v>
      </c>
      <c r="R48" s="93">
        <v>6556</v>
      </c>
      <c r="S48" s="481">
        <v>6215</v>
      </c>
    </row>
    <row r="49" spans="1:19">
      <c r="A49" s="13" t="s">
        <v>94</v>
      </c>
      <c r="B49" s="60">
        <v>6875</v>
      </c>
      <c r="C49" s="60">
        <v>6976</v>
      </c>
      <c r="D49" s="60">
        <v>6740</v>
      </c>
      <c r="E49" s="60">
        <v>7217</v>
      </c>
      <c r="F49" s="60">
        <v>7309</v>
      </c>
      <c r="G49" s="60">
        <v>7216</v>
      </c>
      <c r="H49" s="60">
        <v>7203</v>
      </c>
      <c r="I49" s="60">
        <v>7547</v>
      </c>
      <c r="J49" s="60">
        <v>7923</v>
      </c>
      <c r="K49" s="60">
        <v>8070</v>
      </c>
      <c r="L49" s="60">
        <v>8267</v>
      </c>
      <c r="M49" s="60">
        <v>8998</v>
      </c>
      <c r="N49" s="60">
        <v>9052</v>
      </c>
      <c r="O49" s="60">
        <v>8600</v>
      </c>
      <c r="P49" s="60">
        <v>8851</v>
      </c>
      <c r="Q49" s="60">
        <v>8608</v>
      </c>
      <c r="R49" s="93">
        <v>8748</v>
      </c>
      <c r="S49" s="481">
        <v>8350</v>
      </c>
    </row>
    <row r="50" spans="1:19">
      <c r="A50" s="13" t="s">
        <v>95</v>
      </c>
      <c r="B50" s="60">
        <v>4944</v>
      </c>
      <c r="C50" s="60">
        <v>5239</v>
      </c>
      <c r="D50" s="60">
        <v>4946</v>
      </c>
      <c r="E50" s="60">
        <v>5194</v>
      </c>
      <c r="F50" s="60">
        <v>4792</v>
      </c>
      <c r="G50" s="60">
        <v>4897</v>
      </c>
      <c r="H50" s="60">
        <v>4608</v>
      </c>
      <c r="I50" s="60">
        <v>4800</v>
      </c>
      <c r="J50" s="60">
        <v>4956</v>
      </c>
      <c r="K50" s="60">
        <v>5110</v>
      </c>
      <c r="L50" s="60">
        <v>5058</v>
      </c>
      <c r="M50" s="60">
        <v>5630</v>
      </c>
      <c r="N50" s="60">
        <v>5843</v>
      </c>
      <c r="O50" s="60">
        <v>5548</v>
      </c>
      <c r="P50" s="60">
        <v>5697</v>
      </c>
      <c r="Q50" s="60">
        <v>5401</v>
      </c>
      <c r="R50" s="93">
        <v>5485</v>
      </c>
      <c r="S50" s="481">
        <v>5287</v>
      </c>
    </row>
    <row r="51" spans="1:19">
      <c r="A51" s="13" t="s">
        <v>96</v>
      </c>
      <c r="B51" s="60">
        <v>1732</v>
      </c>
      <c r="C51" s="60">
        <v>1878</v>
      </c>
      <c r="D51" s="60">
        <v>1644</v>
      </c>
      <c r="E51" s="60">
        <v>1696</v>
      </c>
      <c r="F51" s="60">
        <v>1576</v>
      </c>
      <c r="G51" s="60">
        <v>1523</v>
      </c>
      <c r="H51" s="60">
        <v>1500</v>
      </c>
      <c r="I51" s="60">
        <v>1553</v>
      </c>
      <c r="J51" s="60">
        <v>1659</v>
      </c>
      <c r="K51" s="60">
        <v>1577</v>
      </c>
      <c r="L51" s="60">
        <v>1632</v>
      </c>
      <c r="M51" s="60">
        <v>1692</v>
      </c>
      <c r="N51" s="60">
        <v>1726</v>
      </c>
      <c r="O51" s="60">
        <v>1685</v>
      </c>
      <c r="P51" s="60">
        <v>1624</v>
      </c>
      <c r="Q51" s="60">
        <v>1552</v>
      </c>
      <c r="R51" s="93">
        <v>1517</v>
      </c>
      <c r="S51" s="481">
        <v>1480</v>
      </c>
    </row>
    <row r="52" spans="1:19">
      <c r="A52" s="13" t="s">
        <v>97</v>
      </c>
      <c r="B52" s="60">
        <v>2575</v>
      </c>
      <c r="C52" s="60">
        <v>2746</v>
      </c>
      <c r="D52" s="60">
        <v>2613</v>
      </c>
      <c r="E52" s="60">
        <v>2699</v>
      </c>
      <c r="F52" s="60">
        <v>2628</v>
      </c>
      <c r="G52" s="60">
        <v>2604</v>
      </c>
      <c r="H52" s="60">
        <v>2560</v>
      </c>
      <c r="I52" s="60">
        <v>2602</v>
      </c>
      <c r="J52" s="60">
        <v>2763</v>
      </c>
      <c r="K52" s="60">
        <v>2794</v>
      </c>
      <c r="L52" s="60">
        <v>2824</v>
      </c>
      <c r="M52" s="60">
        <v>3050</v>
      </c>
      <c r="N52" s="60">
        <v>3047</v>
      </c>
      <c r="O52" s="60">
        <v>2900</v>
      </c>
      <c r="P52" s="60">
        <v>2988</v>
      </c>
      <c r="Q52" s="60">
        <v>2975</v>
      </c>
      <c r="R52" s="93">
        <v>2978</v>
      </c>
      <c r="S52" s="481">
        <v>2806</v>
      </c>
    </row>
    <row r="53" spans="1:19">
      <c r="A53" s="13" t="s">
        <v>538</v>
      </c>
      <c r="B53" s="60">
        <v>871</v>
      </c>
      <c r="C53" s="60">
        <v>836</v>
      </c>
      <c r="D53" s="60">
        <v>753</v>
      </c>
      <c r="E53" s="60">
        <v>771</v>
      </c>
      <c r="F53" s="60">
        <v>773</v>
      </c>
      <c r="G53" s="60">
        <v>766</v>
      </c>
      <c r="H53" s="60">
        <v>759</v>
      </c>
      <c r="I53" s="60">
        <v>703</v>
      </c>
      <c r="J53" s="60">
        <v>760</v>
      </c>
      <c r="K53" s="60">
        <v>800</v>
      </c>
      <c r="L53" s="60">
        <v>747</v>
      </c>
      <c r="M53" s="60">
        <v>836</v>
      </c>
      <c r="N53" s="60">
        <v>862</v>
      </c>
      <c r="O53" s="60">
        <v>746</v>
      </c>
      <c r="P53" s="60">
        <v>805</v>
      </c>
      <c r="Q53" s="60">
        <v>756</v>
      </c>
      <c r="R53" s="93">
        <v>721</v>
      </c>
      <c r="S53" s="481">
        <v>714</v>
      </c>
    </row>
    <row r="54" spans="1:19">
      <c r="A54" s="13" t="s">
        <v>98</v>
      </c>
      <c r="B54" s="60">
        <v>2417</v>
      </c>
      <c r="C54" s="60">
        <v>2316</v>
      </c>
      <c r="D54" s="60">
        <v>2130</v>
      </c>
      <c r="E54" s="60">
        <v>2181</v>
      </c>
      <c r="F54" s="60">
        <v>2185</v>
      </c>
      <c r="G54" s="60">
        <v>2149</v>
      </c>
      <c r="H54" s="60">
        <v>2061</v>
      </c>
      <c r="I54" s="60">
        <v>2094</v>
      </c>
      <c r="J54" s="60">
        <v>2197</v>
      </c>
      <c r="K54" s="60">
        <v>2166</v>
      </c>
      <c r="L54" s="60">
        <v>2220</v>
      </c>
      <c r="M54" s="60">
        <v>2394</v>
      </c>
      <c r="N54" s="60">
        <v>2411</v>
      </c>
      <c r="O54" s="60">
        <v>2400</v>
      </c>
      <c r="P54" s="60">
        <v>2339</v>
      </c>
      <c r="Q54" s="60">
        <v>2257</v>
      </c>
      <c r="R54" s="93">
        <v>2293</v>
      </c>
      <c r="S54" s="481">
        <v>2211</v>
      </c>
    </row>
    <row r="55" spans="1:19">
      <c r="A55" s="13" t="s">
        <v>99</v>
      </c>
      <c r="B55" s="60">
        <v>1538</v>
      </c>
      <c r="C55" s="60">
        <v>1504</v>
      </c>
      <c r="D55" s="60">
        <v>1540</v>
      </c>
      <c r="E55" s="60">
        <v>1497</v>
      </c>
      <c r="F55" s="60">
        <v>1427</v>
      </c>
      <c r="G55" s="60">
        <v>1368</v>
      </c>
      <c r="H55" s="60">
        <v>1310</v>
      </c>
      <c r="I55" s="60">
        <v>1378</v>
      </c>
      <c r="J55" s="60">
        <v>1336</v>
      </c>
      <c r="K55" s="60">
        <v>1438</v>
      </c>
      <c r="L55" s="60">
        <v>1479</v>
      </c>
      <c r="M55" s="60">
        <v>1626</v>
      </c>
      <c r="N55" s="60">
        <v>1623</v>
      </c>
      <c r="O55" s="60">
        <v>1601</v>
      </c>
      <c r="P55" s="60">
        <v>1607</v>
      </c>
      <c r="Q55" s="60">
        <v>1567</v>
      </c>
      <c r="R55" s="93">
        <v>1553</v>
      </c>
      <c r="S55" s="481">
        <v>1522</v>
      </c>
    </row>
    <row r="56" spans="1:19">
      <c r="A56" s="13" t="s">
        <v>100</v>
      </c>
      <c r="B56" s="60">
        <v>2430</v>
      </c>
      <c r="C56" s="60">
        <v>2380</v>
      </c>
      <c r="D56" s="60">
        <v>2181</v>
      </c>
      <c r="E56" s="60">
        <v>2191</v>
      </c>
      <c r="F56" s="60">
        <v>2290</v>
      </c>
      <c r="G56" s="60">
        <v>2148</v>
      </c>
      <c r="H56" s="60">
        <v>1974</v>
      </c>
      <c r="I56" s="60">
        <v>2032</v>
      </c>
      <c r="J56" s="60">
        <v>2079</v>
      </c>
      <c r="K56" s="60">
        <v>2255</v>
      </c>
      <c r="L56" s="60">
        <v>2270</v>
      </c>
      <c r="M56" s="60">
        <v>2350</v>
      </c>
      <c r="N56" s="60">
        <v>2458</v>
      </c>
      <c r="O56" s="60">
        <v>2204</v>
      </c>
      <c r="P56" s="60">
        <v>2373</v>
      </c>
      <c r="Q56" s="60">
        <v>2364</v>
      </c>
      <c r="R56" s="93">
        <v>2182</v>
      </c>
      <c r="S56" s="481">
        <v>2145</v>
      </c>
    </row>
    <row r="57" spans="1:19">
      <c r="A57" s="13" t="s">
        <v>101</v>
      </c>
      <c r="B57" s="60">
        <v>1078</v>
      </c>
      <c r="C57" s="60">
        <v>1082</v>
      </c>
      <c r="D57" s="60">
        <v>979</v>
      </c>
      <c r="E57" s="60">
        <v>959</v>
      </c>
      <c r="F57" s="60">
        <v>993</v>
      </c>
      <c r="G57" s="60">
        <v>904</v>
      </c>
      <c r="H57" s="60">
        <v>861</v>
      </c>
      <c r="I57" s="60">
        <v>843</v>
      </c>
      <c r="J57" s="60">
        <v>815</v>
      </c>
      <c r="K57" s="60">
        <v>823</v>
      </c>
      <c r="L57" s="60">
        <v>895</v>
      </c>
      <c r="M57" s="60">
        <v>905</v>
      </c>
      <c r="N57" s="60">
        <v>950</v>
      </c>
      <c r="O57" s="60">
        <v>927</v>
      </c>
      <c r="P57" s="60">
        <v>912</v>
      </c>
      <c r="Q57" s="60">
        <v>827</v>
      </c>
      <c r="R57" s="93">
        <v>845</v>
      </c>
      <c r="S57" s="481">
        <v>867</v>
      </c>
    </row>
    <row r="58" spans="1:19">
      <c r="A58" s="13" t="s">
        <v>102</v>
      </c>
      <c r="B58" s="60">
        <v>3644</v>
      </c>
      <c r="C58" s="60">
        <v>3566</v>
      </c>
      <c r="D58" s="60">
        <v>3585</v>
      </c>
      <c r="E58" s="60">
        <v>3812</v>
      </c>
      <c r="F58" s="60">
        <v>3753</v>
      </c>
      <c r="G58" s="60">
        <v>3702</v>
      </c>
      <c r="H58" s="60">
        <v>3562</v>
      </c>
      <c r="I58" s="60">
        <v>3805</v>
      </c>
      <c r="J58" s="60">
        <v>3693</v>
      </c>
      <c r="K58" s="60">
        <v>3729</v>
      </c>
      <c r="L58" s="60">
        <v>3894</v>
      </c>
      <c r="M58" s="60">
        <v>4056</v>
      </c>
      <c r="N58" s="60">
        <v>4133</v>
      </c>
      <c r="O58" s="60">
        <v>3983</v>
      </c>
      <c r="P58" s="60">
        <v>3998</v>
      </c>
      <c r="Q58" s="60">
        <v>3882</v>
      </c>
      <c r="R58" s="93">
        <v>3833</v>
      </c>
      <c r="S58" s="481">
        <v>3638</v>
      </c>
    </row>
    <row r="59" spans="1:19">
      <c r="A59" s="13" t="s">
        <v>103</v>
      </c>
      <c r="B59" s="60">
        <v>2135</v>
      </c>
      <c r="C59" s="60">
        <v>2116</v>
      </c>
      <c r="D59" s="60">
        <v>2176</v>
      </c>
      <c r="E59" s="60">
        <v>2105</v>
      </c>
      <c r="F59" s="60">
        <v>2085</v>
      </c>
      <c r="G59" s="60">
        <v>2165</v>
      </c>
      <c r="H59" s="60">
        <v>1894</v>
      </c>
      <c r="I59" s="60">
        <v>2052</v>
      </c>
      <c r="J59" s="60">
        <v>2031</v>
      </c>
      <c r="K59" s="60">
        <v>2011</v>
      </c>
      <c r="L59" s="60">
        <v>1999</v>
      </c>
      <c r="M59" s="60">
        <v>2264</v>
      </c>
      <c r="N59" s="60">
        <v>2249</v>
      </c>
      <c r="O59" s="60">
        <v>2201</v>
      </c>
      <c r="P59" s="60">
        <v>2151</v>
      </c>
      <c r="Q59" s="60">
        <v>2052</v>
      </c>
      <c r="R59" s="93">
        <v>2041</v>
      </c>
      <c r="S59" s="481">
        <v>1903</v>
      </c>
    </row>
    <row r="60" spans="1:19">
      <c r="A60" s="13" t="s">
        <v>104</v>
      </c>
      <c r="B60" s="60">
        <v>570</v>
      </c>
      <c r="C60" s="60">
        <v>563</v>
      </c>
      <c r="D60" s="60">
        <v>569</v>
      </c>
      <c r="E60" s="60">
        <v>553</v>
      </c>
      <c r="F60" s="60">
        <v>496</v>
      </c>
      <c r="G60" s="60">
        <v>498</v>
      </c>
      <c r="H60" s="60">
        <v>462</v>
      </c>
      <c r="I60" s="60">
        <v>435</v>
      </c>
      <c r="J60" s="60">
        <v>522</v>
      </c>
      <c r="K60" s="60">
        <v>475</v>
      </c>
      <c r="L60" s="60">
        <v>523</v>
      </c>
      <c r="M60" s="60">
        <v>539</v>
      </c>
      <c r="N60" s="60">
        <v>530</v>
      </c>
      <c r="O60" s="60">
        <v>555</v>
      </c>
      <c r="P60" s="60">
        <v>549</v>
      </c>
      <c r="Q60" s="60">
        <v>534</v>
      </c>
      <c r="R60" s="93">
        <v>513</v>
      </c>
      <c r="S60" s="481">
        <v>497</v>
      </c>
    </row>
    <row r="61" spans="1:19">
      <c r="A61" s="13" t="s">
        <v>105</v>
      </c>
      <c r="B61" s="60">
        <v>1476</v>
      </c>
      <c r="C61" s="60">
        <v>1544</v>
      </c>
      <c r="D61" s="60">
        <v>1443</v>
      </c>
      <c r="E61" s="60">
        <v>1494</v>
      </c>
      <c r="F61" s="60">
        <v>1544</v>
      </c>
      <c r="G61" s="60">
        <v>1488</v>
      </c>
      <c r="H61" s="60">
        <v>1442</v>
      </c>
      <c r="I61" s="60">
        <v>1523</v>
      </c>
      <c r="J61" s="60">
        <v>1623</v>
      </c>
      <c r="K61" s="60">
        <v>1514</v>
      </c>
      <c r="L61" s="60">
        <v>1569</v>
      </c>
      <c r="M61" s="60">
        <v>1718</v>
      </c>
      <c r="N61" s="60">
        <v>1756</v>
      </c>
      <c r="O61" s="60">
        <v>1660</v>
      </c>
      <c r="P61" s="60">
        <v>1725</v>
      </c>
      <c r="Q61" s="60">
        <v>1647</v>
      </c>
      <c r="R61" s="93">
        <v>1541</v>
      </c>
      <c r="S61" s="481">
        <v>1556</v>
      </c>
    </row>
    <row r="62" spans="1:19">
      <c r="A62" s="13" t="s">
        <v>106</v>
      </c>
      <c r="B62" s="60">
        <v>491</v>
      </c>
      <c r="C62" s="60">
        <v>428</v>
      </c>
      <c r="D62" s="60">
        <v>403</v>
      </c>
      <c r="E62" s="60">
        <v>403</v>
      </c>
      <c r="F62" s="60">
        <v>361</v>
      </c>
      <c r="G62" s="60">
        <v>396</v>
      </c>
      <c r="H62" s="60">
        <v>330</v>
      </c>
      <c r="I62" s="60">
        <v>334</v>
      </c>
      <c r="J62" s="60">
        <v>399</v>
      </c>
      <c r="K62" s="60">
        <v>341</v>
      </c>
      <c r="L62" s="60">
        <v>398</v>
      </c>
      <c r="M62" s="60">
        <v>408</v>
      </c>
      <c r="N62" s="60">
        <v>452</v>
      </c>
      <c r="O62" s="60">
        <v>432</v>
      </c>
      <c r="P62" s="60">
        <v>432</v>
      </c>
      <c r="Q62" s="60">
        <v>435</v>
      </c>
      <c r="R62" s="93">
        <v>419</v>
      </c>
      <c r="S62" s="481">
        <v>392</v>
      </c>
    </row>
    <row r="63" spans="1:19">
      <c r="A63" s="13" t="s">
        <v>107</v>
      </c>
      <c r="B63" s="60">
        <v>5526</v>
      </c>
      <c r="C63" s="60">
        <v>5654</v>
      </c>
      <c r="D63" s="60">
        <v>5232</v>
      </c>
      <c r="E63" s="60">
        <v>5559</v>
      </c>
      <c r="F63" s="60">
        <v>5532</v>
      </c>
      <c r="G63" s="60">
        <v>5643</v>
      </c>
      <c r="H63" s="60">
        <v>5334</v>
      </c>
      <c r="I63" s="60">
        <v>5649</v>
      </c>
      <c r="J63" s="60">
        <v>6062</v>
      </c>
      <c r="K63" s="60">
        <v>6041</v>
      </c>
      <c r="L63" s="60">
        <v>6196</v>
      </c>
      <c r="M63" s="60">
        <v>6893</v>
      </c>
      <c r="N63" s="60">
        <v>6658</v>
      </c>
      <c r="O63" s="60">
        <v>6528</v>
      </c>
      <c r="P63" s="60">
        <v>6680</v>
      </c>
      <c r="Q63" s="60">
        <v>6114</v>
      </c>
      <c r="R63" s="93">
        <v>6032</v>
      </c>
      <c r="S63" s="481">
        <v>5941</v>
      </c>
    </row>
    <row r="64" spans="1:19">
      <c r="A64" s="13" t="s">
        <v>108</v>
      </c>
      <c r="B64" s="60">
        <v>698</v>
      </c>
      <c r="C64" s="60">
        <v>653</v>
      </c>
      <c r="D64" s="60">
        <v>642</v>
      </c>
      <c r="E64" s="60">
        <v>616</v>
      </c>
      <c r="F64" s="60">
        <v>625</v>
      </c>
      <c r="G64" s="60">
        <v>591</v>
      </c>
      <c r="H64" s="60">
        <v>547</v>
      </c>
      <c r="I64" s="60">
        <v>592</v>
      </c>
      <c r="J64" s="60">
        <v>569</v>
      </c>
      <c r="K64" s="60">
        <v>589</v>
      </c>
      <c r="L64" s="60">
        <v>606</v>
      </c>
      <c r="M64" s="60">
        <v>675</v>
      </c>
      <c r="N64" s="60">
        <v>643</v>
      </c>
      <c r="O64" s="60">
        <v>654</v>
      </c>
      <c r="P64" s="60">
        <v>627</v>
      </c>
      <c r="Q64" s="60">
        <v>586</v>
      </c>
      <c r="R64" s="93">
        <v>626</v>
      </c>
      <c r="S64" s="481">
        <v>629</v>
      </c>
    </row>
    <row r="65" spans="1:19">
      <c r="A65" s="13" t="s">
        <v>109</v>
      </c>
      <c r="B65" s="60">
        <v>3717</v>
      </c>
      <c r="C65" s="60">
        <v>3618</v>
      </c>
      <c r="D65" s="60">
        <v>3380</v>
      </c>
      <c r="E65" s="60">
        <v>3419</v>
      </c>
      <c r="F65" s="60">
        <v>3435</v>
      </c>
      <c r="G65" s="60">
        <v>3263</v>
      </c>
      <c r="H65" s="60">
        <v>3285</v>
      </c>
      <c r="I65" s="60">
        <v>3290</v>
      </c>
      <c r="J65" s="60">
        <v>3458</v>
      </c>
      <c r="K65" s="60">
        <v>3419</v>
      </c>
      <c r="L65" s="60">
        <v>3441</v>
      </c>
      <c r="M65" s="60">
        <v>3742</v>
      </c>
      <c r="N65" s="60">
        <v>3746</v>
      </c>
      <c r="O65" s="60">
        <v>3733</v>
      </c>
      <c r="P65" s="60">
        <v>3772</v>
      </c>
      <c r="Q65" s="60">
        <v>3710</v>
      </c>
      <c r="R65" s="93">
        <v>3620</v>
      </c>
      <c r="S65" s="481">
        <v>3478</v>
      </c>
    </row>
    <row r="66" spans="1:19">
      <c r="A66" s="15" t="s">
        <v>69</v>
      </c>
      <c r="B66" s="66">
        <v>158</v>
      </c>
      <c r="C66" s="66">
        <v>135</v>
      </c>
      <c r="D66" s="66">
        <v>466</v>
      </c>
      <c r="E66" s="66">
        <v>579</v>
      </c>
      <c r="F66" s="66">
        <v>483</v>
      </c>
      <c r="G66" s="66">
        <v>490</v>
      </c>
      <c r="H66" s="66">
        <v>543</v>
      </c>
      <c r="I66" s="66">
        <v>523</v>
      </c>
      <c r="J66" s="66">
        <v>356</v>
      </c>
      <c r="K66" s="66">
        <v>247</v>
      </c>
      <c r="L66" s="66">
        <v>354</v>
      </c>
      <c r="M66" s="66">
        <v>406</v>
      </c>
      <c r="N66" s="66">
        <v>294</v>
      </c>
      <c r="O66" s="66">
        <v>272</v>
      </c>
      <c r="P66" s="66">
        <v>307</v>
      </c>
      <c r="Q66" s="66">
        <v>242</v>
      </c>
      <c r="R66" s="66">
        <v>192</v>
      </c>
      <c r="S66" s="483">
        <v>196</v>
      </c>
    </row>
    <row r="68" spans="1:19">
      <c r="A68" s="44"/>
      <c r="B68" s="57"/>
    </row>
  </sheetData>
  <mergeCells count="1">
    <mergeCell ref="A5:R5"/>
  </mergeCells>
  <hyperlinks>
    <hyperlink ref="B1" location="Glossary!A1" display="Glossary"/>
    <hyperlink ref="A1" location="Contents!A1" display="Table of contents"/>
    <hyperlink ref="C1" location="About!A1" display="About the publication"/>
  </hyperlinks>
  <pageMargins left="0.70866141732283472" right="0.70866141732283472" top="0.74803149606299213" bottom="0.74803149606299213" header="0.31496062992125984" footer="0.31496062992125984"/>
  <pageSetup paperSize="9" scale="51" orientation="landscape" r:id="rId1"/>
  <headerFooter>
    <oddFooter>&amp;L&amp;"Arial,Regular"&amp;8&amp;K01+022Fetal and Infant Deaths 2013&amp;R&amp;"Arial,Regular"&amp;8&amp;K01+021Page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N77"/>
  <sheetViews>
    <sheetView zoomScaleNormal="100" workbookViewId="0">
      <pane ySplit="3" topLeftCell="A4" activePane="bottomLeft" state="frozen"/>
      <selection pane="bottomLeft"/>
    </sheetView>
  </sheetViews>
  <sheetFormatPr defaultRowHeight="15"/>
  <cols>
    <col min="1" max="1" width="25.28515625" bestFit="1" customWidth="1"/>
    <col min="5" max="5" width="9.140625" style="448"/>
    <col min="6" max="6" width="9.140625" style="10" customWidth="1"/>
    <col min="10" max="10" width="9.140625" style="448"/>
    <col min="11" max="11" width="9.140625" style="10"/>
    <col min="14" max="14" width="9.140625" style="448"/>
  </cols>
  <sheetData>
    <row r="1" spans="1:40" s="125" customFormat="1">
      <c r="A1" s="98" t="s">
        <v>197</v>
      </c>
      <c r="B1" s="98" t="s">
        <v>133</v>
      </c>
      <c r="C1" s="98" t="s">
        <v>212</v>
      </c>
      <c r="F1" s="71"/>
      <c r="G1" s="98"/>
      <c r="H1" s="99"/>
    </row>
    <row r="2" spans="1:40" s="5" customFormat="1" ht="9" customHeight="1">
      <c r="A2" s="69"/>
      <c r="B2" s="70"/>
      <c r="C2" s="71"/>
      <c r="D2" s="71"/>
      <c r="E2" s="71"/>
      <c r="F2" s="71"/>
      <c r="G2" s="71"/>
      <c r="J2" s="125"/>
      <c r="N2" s="125"/>
    </row>
    <row r="3" spans="1:40" s="5" customFormat="1" ht="20.25">
      <c r="A3" s="4" t="s">
        <v>79</v>
      </c>
      <c r="E3" s="125"/>
      <c r="J3" s="125"/>
      <c r="N3" s="125"/>
    </row>
    <row r="5" spans="1:40" s="81" customFormat="1" ht="33.75" customHeight="1">
      <c r="A5" s="781" t="str">
        <f>Contents!E17</f>
        <v xml:space="preserve">Table 13: Number of fetal deaths, infant deaths and live births for each ethnic group, by sex, maternal age group, deprivation quintile of residence, gestational age and birthweight, 2013
</v>
      </c>
      <c r="B5" s="781"/>
      <c r="C5" s="781"/>
      <c r="D5" s="781"/>
      <c r="E5" s="781"/>
      <c r="F5" s="781"/>
      <c r="G5" s="781"/>
      <c r="H5" s="781"/>
      <c r="I5" s="781"/>
      <c r="J5" s="781"/>
      <c r="K5" s="781"/>
      <c r="L5" s="781"/>
      <c r="M5" s="781"/>
      <c r="N5" s="781"/>
      <c r="O5" s="781"/>
      <c r="P5" s="781"/>
    </row>
    <row r="6" spans="1:40">
      <c r="A6" s="787" t="s">
        <v>74</v>
      </c>
      <c r="B6" s="786" t="s">
        <v>176</v>
      </c>
      <c r="C6" s="786"/>
      <c r="D6" s="786"/>
      <c r="E6" s="786"/>
      <c r="F6" s="792"/>
      <c r="G6" s="786" t="s">
        <v>177</v>
      </c>
      <c r="H6" s="786"/>
      <c r="I6" s="786"/>
      <c r="J6" s="786"/>
      <c r="K6" s="792"/>
      <c r="L6" s="785" t="s">
        <v>178</v>
      </c>
      <c r="M6" s="786"/>
      <c r="N6" s="786"/>
      <c r="O6" s="786"/>
      <c r="P6" s="786"/>
      <c r="Q6" s="784"/>
      <c r="R6" s="784"/>
      <c r="S6" s="784"/>
      <c r="T6" s="784"/>
      <c r="U6" s="784"/>
      <c r="V6" s="784"/>
      <c r="W6" s="784"/>
      <c r="X6" s="784"/>
      <c r="Y6" s="784"/>
      <c r="Z6" s="784"/>
      <c r="AA6" s="784"/>
      <c r="AB6" s="784"/>
      <c r="AC6" s="246"/>
      <c r="AD6" s="246"/>
      <c r="AE6" s="246"/>
      <c r="AF6" s="246"/>
      <c r="AG6" s="246"/>
      <c r="AH6" s="246"/>
      <c r="AI6" s="246"/>
      <c r="AJ6" s="246"/>
      <c r="AK6" s="246"/>
      <c r="AL6" s="246"/>
      <c r="AM6" s="246"/>
      <c r="AN6" s="246"/>
    </row>
    <row r="7" spans="1:40" ht="27" customHeight="1">
      <c r="A7" s="788"/>
      <c r="B7" s="430" t="s">
        <v>443</v>
      </c>
      <c r="C7" s="430" t="s">
        <v>384</v>
      </c>
      <c r="D7" s="430" t="s">
        <v>444</v>
      </c>
      <c r="E7" s="430" t="s">
        <v>445</v>
      </c>
      <c r="F7" s="431" t="s">
        <v>48</v>
      </c>
      <c r="G7" s="430" t="s">
        <v>443</v>
      </c>
      <c r="H7" s="430" t="s">
        <v>384</v>
      </c>
      <c r="I7" s="430" t="s">
        <v>444</v>
      </c>
      <c r="J7" s="430" t="s">
        <v>445</v>
      </c>
      <c r="K7" s="431" t="s">
        <v>48</v>
      </c>
      <c r="L7" s="430" t="s">
        <v>443</v>
      </c>
      <c r="M7" s="430" t="s">
        <v>384</v>
      </c>
      <c r="N7" s="430" t="s">
        <v>444</v>
      </c>
      <c r="O7" s="430" t="s">
        <v>445</v>
      </c>
      <c r="P7" s="430" t="s">
        <v>48</v>
      </c>
      <c r="Q7" s="246"/>
      <c r="R7" s="246"/>
      <c r="S7" s="246"/>
      <c r="T7" s="246"/>
      <c r="U7" s="246"/>
      <c r="V7" s="246"/>
      <c r="W7" s="246"/>
      <c r="X7" s="246"/>
      <c r="Y7" s="246"/>
      <c r="Z7" s="246"/>
      <c r="AA7" s="246"/>
      <c r="AB7" s="246"/>
      <c r="AC7" s="246"/>
      <c r="AD7" s="246"/>
      <c r="AE7" s="246"/>
      <c r="AF7" s="246"/>
      <c r="AG7" s="246"/>
      <c r="AH7" s="246"/>
      <c r="AI7" s="246"/>
      <c r="AJ7" s="246"/>
      <c r="AK7" s="246"/>
      <c r="AL7" s="246"/>
      <c r="AM7" s="246"/>
      <c r="AN7" s="246"/>
    </row>
    <row r="8" spans="1:40">
      <c r="A8" s="91" t="s">
        <v>116</v>
      </c>
      <c r="B8" s="100"/>
      <c r="C8" s="100"/>
      <c r="D8" s="100"/>
      <c r="E8" s="131"/>
      <c r="F8" s="100"/>
      <c r="G8" s="100"/>
      <c r="H8" s="100"/>
      <c r="I8" s="100"/>
      <c r="J8" s="131"/>
      <c r="K8" s="100"/>
      <c r="L8" s="100"/>
      <c r="M8" s="100"/>
      <c r="N8" s="131"/>
      <c r="O8" s="100"/>
      <c r="P8" s="100"/>
      <c r="Q8" s="246"/>
      <c r="R8" s="246"/>
      <c r="S8" s="246"/>
      <c r="T8" s="246"/>
      <c r="U8" s="246"/>
      <c r="V8" s="246"/>
      <c r="W8" s="246"/>
      <c r="X8" s="246"/>
      <c r="Y8" s="246"/>
      <c r="Z8" s="246"/>
      <c r="AA8" s="246"/>
      <c r="AB8" s="246"/>
      <c r="AC8" s="246"/>
      <c r="AD8" s="246"/>
      <c r="AE8" s="246"/>
      <c r="AF8" s="246"/>
      <c r="AG8" s="246"/>
      <c r="AH8" s="246"/>
      <c r="AI8" s="246"/>
      <c r="AJ8" s="246"/>
      <c r="AK8" s="246"/>
      <c r="AL8" s="246"/>
      <c r="AM8" s="246"/>
      <c r="AN8" s="246"/>
    </row>
    <row r="9" spans="1:40" s="86" customFormat="1">
      <c r="A9" s="66" t="s">
        <v>48</v>
      </c>
      <c r="B9" s="494">
        <v>117</v>
      </c>
      <c r="C9" s="494">
        <v>49</v>
      </c>
      <c r="D9" s="494">
        <v>60</v>
      </c>
      <c r="E9" s="494">
        <v>166</v>
      </c>
      <c r="F9" s="495">
        <v>392</v>
      </c>
      <c r="G9" s="496">
        <v>91</v>
      </c>
      <c r="H9" s="496">
        <v>49</v>
      </c>
      <c r="I9" s="496">
        <v>36</v>
      </c>
      <c r="J9" s="496">
        <v>120</v>
      </c>
      <c r="K9" s="495">
        <f>SUM(G9:J9)</f>
        <v>296</v>
      </c>
      <c r="L9" s="496">
        <v>17149</v>
      </c>
      <c r="M9" s="496">
        <v>6438</v>
      </c>
      <c r="N9" s="496">
        <v>8707</v>
      </c>
      <c r="O9" s="496">
        <v>27407</v>
      </c>
      <c r="P9" s="497">
        <f>SUM(L9:O9)</f>
        <v>59701</v>
      </c>
      <c r="R9" s="93"/>
      <c r="S9" s="93"/>
      <c r="T9" s="93"/>
    </row>
    <row r="10" spans="1:40">
      <c r="A10" s="91" t="s">
        <v>75</v>
      </c>
      <c r="B10" s="480"/>
      <c r="C10" s="480"/>
      <c r="D10" s="480"/>
      <c r="E10" s="480"/>
      <c r="F10" s="480"/>
      <c r="G10" s="480"/>
      <c r="H10" s="480"/>
      <c r="I10" s="480"/>
      <c r="J10" s="480"/>
      <c r="K10" s="480"/>
      <c r="L10" s="480"/>
      <c r="M10" s="480"/>
      <c r="N10" s="480"/>
      <c r="O10" s="480"/>
      <c r="P10" s="480"/>
      <c r="Q10" s="246"/>
      <c r="R10" s="461"/>
      <c r="S10" s="461"/>
      <c r="T10" s="461"/>
      <c r="U10" s="461"/>
      <c r="V10" s="246"/>
      <c r="W10" s="246"/>
      <c r="X10" s="246"/>
      <c r="Y10" s="246"/>
      <c r="Z10" s="246"/>
      <c r="AA10" s="246"/>
      <c r="AB10" s="246"/>
      <c r="AC10" s="246"/>
      <c r="AD10" s="246"/>
      <c r="AE10" s="246"/>
      <c r="AF10" s="246"/>
      <c r="AG10" s="246"/>
      <c r="AH10" s="246"/>
      <c r="AI10" s="246"/>
      <c r="AJ10" s="246"/>
      <c r="AK10" s="246"/>
      <c r="AL10" s="246"/>
      <c r="AM10" s="246"/>
      <c r="AN10" s="246"/>
    </row>
    <row r="11" spans="1:40" s="86" customFormat="1">
      <c r="A11" s="93" t="s">
        <v>76</v>
      </c>
      <c r="B11" s="496">
        <v>64</v>
      </c>
      <c r="C11" s="496">
        <v>25</v>
      </c>
      <c r="D11" s="496">
        <v>34</v>
      </c>
      <c r="E11" s="496">
        <v>76</v>
      </c>
      <c r="F11" s="579">
        <v>199</v>
      </c>
      <c r="G11" s="496">
        <v>54</v>
      </c>
      <c r="H11" s="496">
        <v>25</v>
      </c>
      <c r="I11" s="496">
        <v>21</v>
      </c>
      <c r="J11" s="496">
        <v>73</v>
      </c>
      <c r="K11" s="579">
        <v>173</v>
      </c>
      <c r="L11" s="496">
        <v>8804</v>
      </c>
      <c r="M11" s="496">
        <v>3320</v>
      </c>
      <c r="N11" s="496">
        <v>4469</v>
      </c>
      <c r="O11" s="496">
        <v>14033</v>
      </c>
      <c r="P11" s="496">
        <v>30626</v>
      </c>
    </row>
    <row r="12" spans="1:40" s="86" customFormat="1">
      <c r="A12" s="93" t="s">
        <v>77</v>
      </c>
      <c r="B12" s="496">
        <v>52</v>
      </c>
      <c r="C12" s="496">
        <v>24</v>
      </c>
      <c r="D12" s="496">
        <v>24</v>
      </c>
      <c r="E12" s="496">
        <v>86</v>
      </c>
      <c r="F12" s="579">
        <v>186</v>
      </c>
      <c r="G12" s="496">
        <v>37</v>
      </c>
      <c r="H12" s="496">
        <v>24</v>
      </c>
      <c r="I12" s="496">
        <v>15</v>
      </c>
      <c r="J12" s="496">
        <v>47</v>
      </c>
      <c r="K12" s="579">
        <v>123</v>
      </c>
      <c r="L12" s="496">
        <v>8345</v>
      </c>
      <c r="M12" s="496">
        <v>3118</v>
      </c>
      <c r="N12" s="496">
        <v>4238</v>
      </c>
      <c r="O12" s="496">
        <v>13374</v>
      </c>
      <c r="P12" s="496">
        <v>29075</v>
      </c>
    </row>
    <row r="13" spans="1:40" s="86" customFormat="1">
      <c r="A13" s="66" t="s">
        <v>69</v>
      </c>
      <c r="B13" s="496">
        <v>1</v>
      </c>
      <c r="C13" s="496"/>
      <c r="D13" s="496">
        <v>2</v>
      </c>
      <c r="E13" s="496">
        <v>4</v>
      </c>
      <c r="F13" s="580">
        <v>7</v>
      </c>
      <c r="G13" s="497">
        <v>0</v>
      </c>
      <c r="H13" s="497">
        <v>0</v>
      </c>
      <c r="I13" s="497">
        <v>0</v>
      </c>
      <c r="J13" s="497">
        <v>0</v>
      </c>
      <c r="K13" s="507">
        <v>0</v>
      </c>
      <c r="L13" s="497">
        <v>0</v>
      </c>
      <c r="M13" s="497">
        <v>0</v>
      </c>
      <c r="N13" s="497">
        <v>0</v>
      </c>
      <c r="O13" s="497">
        <v>0</v>
      </c>
      <c r="P13" s="497">
        <v>0</v>
      </c>
    </row>
    <row r="14" spans="1:40">
      <c r="A14" s="91" t="s">
        <v>185</v>
      </c>
      <c r="B14" s="480"/>
      <c r="C14" s="480"/>
      <c r="D14" s="480"/>
      <c r="E14" s="480"/>
      <c r="F14" s="480"/>
      <c r="G14" s="480"/>
      <c r="H14" s="480"/>
      <c r="I14" s="480"/>
      <c r="J14" s="480"/>
      <c r="K14" s="480"/>
      <c r="L14" s="480"/>
      <c r="M14" s="480"/>
      <c r="N14" s="480"/>
      <c r="O14" s="480"/>
      <c r="P14" s="480"/>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row>
    <row r="15" spans="1:40" s="86" customFormat="1">
      <c r="A15" s="93" t="s">
        <v>82</v>
      </c>
      <c r="B15" s="496">
        <v>22</v>
      </c>
      <c r="C15" s="496">
        <v>4</v>
      </c>
      <c r="D15" s="496">
        <v>2</v>
      </c>
      <c r="E15" s="496">
        <v>6</v>
      </c>
      <c r="F15" s="579">
        <v>34</v>
      </c>
      <c r="G15" s="494">
        <v>19</v>
      </c>
      <c r="H15" s="494">
        <v>5</v>
      </c>
      <c r="I15" s="494">
        <v>2</v>
      </c>
      <c r="J15" s="494">
        <v>12</v>
      </c>
      <c r="K15" s="503">
        <v>38</v>
      </c>
      <c r="L15" s="494">
        <v>2055</v>
      </c>
      <c r="M15" s="494">
        <v>502</v>
      </c>
      <c r="N15" s="494">
        <v>69</v>
      </c>
      <c r="O15" s="494">
        <v>783</v>
      </c>
      <c r="P15" s="494">
        <v>3409</v>
      </c>
      <c r="R15" s="93"/>
      <c r="S15" s="93"/>
      <c r="T15" s="93"/>
    </row>
    <row r="16" spans="1:40" s="86" customFormat="1">
      <c r="A16" s="93" t="s">
        <v>83</v>
      </c>
      <c r="B16" s="496">
        <v>26</v>
      </c>
      <c r="C16" s="496">
        <v>13</v>
      </c>
      <c r="D16" s="496">
        <v>5</v>
      </c>
      <c r="E16" s="496">
        <v>20</v>
      </c>
      <c r="F16" s="579">
        <v>64</v>
      </c>
      <c r="G16" s="494">
        <v>24</v>
      </c>
      <c r="H16" s="494">
        <v>15</v>
      </c>
      <c r="I16" s="494">
        <v>8</v>
      </c>
      <c r="J16" s="494">
        <v>27</v>
      </c>
      <c r="K16" s="503">
        <v>74</v>
      </c>
      <c r="L16" s="494">
        <v>5065</v>
      </c>
      <c r="M16" s="494">
        <v>1705</v>
      </c>
      <c r="N16" s="494">
        <v>801</v>
      </c>
      <c r="O16" s="494">
        <v>3412</v>
      </c>
      <c r="P16" s="494">
        <v>10983</v>
      </c>
      <c r="R16" s="93"/>
      <c r="S16" s="93"/>
      <c r="T16" s="93"/>
    </row>
    <row r="17" spans="1:40" s="86" customFormat="1">
      <c r="A17" s="93" t="s">
        <v>84</v>
      </c>
      <c r="B17" s="496">
        <v>23</v>
      </c>
      <c r="C17" s="496">
        <v>13</v>
      </c>
      <c r="D17" s="496">
        <v>14</v>
      </c>
      <c r="E17" s="496">
        <v>38</v>
      </c>
      <c r="F17" s="579">
        <v>88</v>
      </c>
      <c r="G17" s="494">
        <v>18</v>
      </c>
      <c r="H17" s="494">
        <v>15</v>
      </c>
      <c r="I17" s="494">
        <v>6</v>
      </c>
      <c r="J17" s="494">
        <v>28</v>
      </c>
      <c r="K17" s="503">
        <v>67</v>
      </c>
      <c r="L17" s="494">
        <v>4392</v>
      </c>
      <c r="M17" s="494">
        <v>1704</v>
      </c>
      <c r="N17" s="494">
        <v>2835</v>
      </c>
      <c r="O17" s="494">
        <v>6555</v>
      </c>
      <c r="P17" s="494">
        <v>15486</v>
      </c>
      <c r="R17" s="93"/>
      <c r="S17" s="93"/>
      <c r="T17" s="93"/>
    </row>
    <row r="18" spans="1:40" s="86" customFormat="1">
      <c r="A18" s="93" t="s">
        <v>85</v>
      </c>
      <c r="B18" s="496">
        <v>26</v>
      </c>
      <c r="C18" s="496">
        <v>10</v>
      </c>
      <c r="D18" s="496">
        <v>26</v>
      </c>
      <c r="E18" s="496">
        <v>46</v>
      </c>
      <c r="F18" s="579">
        <v>108</v>
      </c>
      <c r="G18" s="494">
        <v>16</v>
      </c>
      <c r="H18" s="494">
        <v>7</v>
      </c>
      <c r="I18" s="494">
        <v>12</v>
      </c>
      <c r="J18" s="494">
        <v>19</v>
      </c>
      <c r="K18" s="503">
        <v>54</v>
      </c>
      <c r="L18" s="494">
        <v>3230</v>
      </c>
      <c r="M18" s="494">
        <v>1398</v>
      </c>
      <c r="N18" s="494">
        <v>3286</v>
      </c>
      <c r="O18" s="494">
        <v>9056</v>
      </c>
      <c r="P18" s="494">
        <v>16970</v>
      </c>
      <c r="R18" s="93"/>
      <c r="S18" s="93"/>
      <c r="T18" s="93"/>
    </row>
    <row r="19" spans="1:40" s="86" customFormat="1">
      <c r="A19" s="93" t="s">
        <v>86</v>
      </c>
      <c r="B19" s="496">
        <v>15</v>
      </c>
      <c r="C19" s="496">
        <v>5</v>
      </c>
      <c r="D19" s="496">
        <v>10</v>
      </c>
      <c r="E19" s="496">
        <v>34</v>
      </c>
      <c r="F19" s="579">
        <v>64</v>
      </c>
      <c r="G19" s="494">
        <v>7</v>
      </c>
      <c r="H19" s="494">
        <v>5</v>
      </c>
      <c r="I19" s="494">
        <v>6</v>
      </c>
      <c r="J19" s="494">
        <v>22</v>
      </c>
      <c r="K19" s="503">
        <v>40</v>
      </c>
      <c r="L19" s="494">
        <v>1853</v>
      </c>
      <c r="M19" s="494">
        <v>841</v>
      </c>
      <c r="N19" s="494">
        <v>1406</v>
      </c>
      <c r="O19" s="494">
        <v>6135</v>
      </c>
      <c r="P19" s="494">
        <v>10235</v>
      </c>
      <c r="R19" s="93"/>
      <c r="S19" s="93"/>
      <c r="T19" s="93"/>
    </row>
    <row r="20" spans="1:40" s="86" customFormat="1">
      <c r="A20" s="93" t="s">
        <v>87</v>
      </c>
      <c r="B20" s="496">
        <v>5</v>
      </c>
      <c r="C20" s="496">
        <v>4</v>
      </c>
      <c r="D20" s="496">
        <v>3</v>
      </c>
      <c r="E20" s="496">
        <v>22</v>
      </c>
      <c r="F20" s="579">
        <v>34</v>
      </c>
      <c r="G20" s="494">
        <v>7</v>
      </c>
      <c r="H20" s="494">
        <v>1</v>
      </c>
      <c r="I20" s="494">
        <v>2</v>
      </c>
      <c r="J20" s="494">
        <v>11</v>
      </c>
      <c r="K20" s="503">
        <v>21</v>
      </c>
      <c r="L20" s="494">
        <v>554</v>
      </c>
      <c r="M20" s="494">
        <v>288</v>
      </c>
      <c r="N20" s="494">
        <v>310</v>
      </c>
      <c r="O20" s="494">
        <v>1466</v>
      </c>
      <c r="P20" s="494">
        <v>2618</v>
      </c>
      <c r="R20" s="93"/>
      <c r="S20" s="93"/>
      <c r="T20" s="93"/>
    </row>
    <row r="21" spans="1:40" s="86" customFormat="1">
      <c r="A21" s="66" t="s">
        <v>69</v>
      </c>
      <c r="B21" s="497">
        <v>0</v>
      </c>
      <c r="C21" s="497">
        <v>0</v>
      </c>
      <c r="D21" s="497">
        <v>0</v>
      </c>
      <c r="E21" s="497">
        <v>0</v>
      </c>
      <c r="F21" s="507">
        <v>0</v>
      </c>
      <c r="G21" s="497">
        <v>0</v>
      </c>
      <c r="H21" s="497">
        <v>1</v>
      </c>
      <c r="I21" s="497">
        <v>0</v>
      </c>
      <c r="J21" s="497">
        <v>1</v>
      </c>
      <c r="K21" s="507">
        <v>2</v>
      </c>
      <c r="L21" s="497">
        <v>0</v>
      </c>
      <c r="M21" s="497">
        <v>0</v>
      </c>
      <c r="N21" s="497">
        <v>0</v>
      </c>
      <c r="O21" s="497">
        <v>0</v>
      </c>
      <c r="P21" s="497">
        <v>0</v>
      </c>
    </row>
    <row r="22" spans="1:40">
      <c r="A22" s="91" t="s">
        <v>88</v>
      </c>
      <c r="B22" s="480"/>
      <c r="C22" s="480"/>
      <c r="D22" s="480"/>
      <c r="E22" s="480"/>
      <c r="F22" s="480"/>
      <c r="G22" s="480"/>
      <c r="H22" s="480"/>
      <c r="I22" s="480"/>
      <c r="J22" s="480"/>
      <c r="K22" s="480"/>
      <c r="L22" s="480"/>
      <c r="M22" s="480"/>
      <c r="N22" s="480"/>
      <c r="O22" s="480"/>
      <c r="P22" s="480"/>
      <c r="Q22" s="246"/>
      <c r="R22" s="461"/>
      <c r="S22" s="461"/>
      <c r="T22" s="461"/>
      <c r="U22" s="461"/>
      <c r="V22" s="246"/>
      <c r="W22" s="246"/>
      <c r="X22" s="246"/>
      <c r="Y22" s="246"/>
      <c r="Z22" s="246"/>
      <c r="AA22" s="246"/>
      <c r="AB22" s="246"/>
      <c r="AC22" s="246"/>
      <c r="AD22" s="246"/>
      <c r="AE22" s="246"/>
      <c r="AF22" s="246"/>
      <c r="AG22" s="246"/>
      <c r="AH22" s="246"/>
      <c r="AI22" s="246"/>
      <c r="AJ22" s="246"/>
      <c r="AK22" s="246"/>
      <c r="AL22" s="246"/>
      <c r="AM22" s="246"/>
      <c r="AN22" s="246"/>
    </row>
    <row r="23" spans="1:40" s="86" customFormat="1">
      <c r="A23" s="93" t="s">
        <v>89</v>
      </c>
      <c r="B23" s="496">
        <v>6</v>
      </c>
      <c r="C23" s="496">
        <v>5</v>
      </c>
      <c r="D23" s="496">
        <v>10</v>
      </c>
      <c r="E23" s="496">
        <v>32</v>
      </c>
      <c r="F23" s="579">
        <v>53</v>
      </c>
      <c r="G23" s="496">
        <v>6</v>
      </c>
      <c r="H23" s="496">
        <v>2</v>
      </c>
      <c r="I23" s="496">
        <v>4</v>
      </c>
      <c r="J23" s="496">
        <v>15</v>
      </c>
      <c r="K23" s="579">
        <v>27</v>
      </c>
      <c r="L23" s="496">
        <v>1246</v>
      </c>
      <c r="M23" s="496">
        <v>255</v>
      </c>
      <c r="N23" s="496">
        <v>1392</v>
      </c>
      <c r="O23" s="496">
        <v>6134</v>
      </c>
      <c r="P23" s="496">
        <v>9027</v>
      </c>
      <c r="Q23" s="461"/>
      <c r="R23" s="461"/>
      <c r="S23" s="461"/>
      <c r="T23" s="461"/>
      <c r="U23" s="461"/>
    </row>
    <row r="24" spans="1:40" s="86" customFormat="1">
      <c r="A24" s="382">
        <v>2</v>
      </c>
      <c r="B24" s="496">
        <v>10</v>
      </c>
      <c r="C24" s="496">
        <v>5</v>
      </c>
      <c r="D24" s="496">
        <v>7</v>
      </c>
      <c r="E24" s="496">
        <v>27</v>
      </c>
      <c r="F24" s="579">
        <v>49</v>
      </c>
      <c r="G24" s="496">
        <v>4</v>
      </c>
      <c r="H24" s="496">
        <v>3</v>
      </c>
      <c r="I24" s="496">
        <v>7</v>
      </c>
      <c r="J24" s="496">
        <v>21</v>
      </c>
      <c r="K24" s="579">
        <v>35</v>
      </c>
      <c r="L24" s="496">
        <v>1799</v>
      </c>
      <c r="M24" s="496">
        <v>394</v>
      </c>
      <c r="N24" s="496">
        <v>1491</v>
      </c>
      <c r="O24" s="496">
        <v>6141</v>
      </c>
      <c r="P24" s="496">
        <v>9825</v>
      </c>
      <c r="Q24" s="461"/>
      <c r="R24" s="461"/>
      <c r="S24" s="461"/>
      <c r="T24" s="461"/>
      <c r="U24" s="461"/>
    </row>
    <row r="25" spans="1:40" s="86" customFormat="1">
      <c r="A25" s="382">
        <v>3</v>
      </c>
      <c r="B25" s="496">
        <v>20</v>
      </c>
      <c r="C25" s="496">
        <v>4</v>
      </c>
      <c r="D25" s="496">
        <v>13</v>
      </c>
      <c r="E25" s="496">
        <v>46</v>
      </c>
      <c r="F25" s="579">
        <v>83</v>
      </c>
      <c r="G25" s="496">
        <v>12</v>
      </c>
      <c r="H25" s="496">
        <v>5</v>
      </c>
      <c r="I25" s="496">
        <v>4</v>
      </c>
      <c r="J25" s="496">
        <v>31</v>
      </c>
      <c r="K25" s="579">
        <v>52</v>
      </c>
      <c r="L25" s="496">
        <v>2776</v>
      </c>
      <c r="M25" s="496">
        <v>658</v>
      </c>
      <c r="N25" s="496">
        <v>1860</v>
      </c>
      <c r="O25" s="496">
        <v>6003</v>
      </c>
      <c r="P25" s="496">
        <v>11297</v>
      </c>
      <c r="Q25" s="461"/>
      <c r="R25" s="461"/>
      <c r="S25" s="461"/>
      <c r="T25" s="461"/>
      <c r="U25" s="461"/>
    </row>
    <row r="26" spans="1:40" s="86" customFormat="1">
      <c r="A26" s="382">
        <v>4</v>
      </c>
      <c r="B26" s="496">
        <v>22</v>
      </c>
      <c r="C26" s="496">
        <v>10</v>
      </c>
      <c r="D26" s="496">
        <v>20</v>
      </c>
      <c r="E26" s="496">
        <v>39</v>
      </c>
      <c r="F26" s="579">
        <v>91</v>
      </c>
      <c r="G26" s="496">
        <v>20</v>
      </c>
      <c r="H26" s="496">
        <v>7</v>
      </c>
      <c r="I26" s="496">
        <v>11</v>
      </c>
      <c r="J26" s="496">
        <v>29</v>
      </c>
      <c r="K26" s="579">
        <v>67</v>
      </c>
      <c r="L26" s="496">
        <v>4362</v>
      </c>
      <c r="M26" s="496">
        <v>1415</v>
      </c>
      <c r="N26" s="496">
        <v>2181</v>
      </c>
      <c r="O26" s="496">
        <v>5897</v>
      </c>
      <c r="P26" s="496">
        <v>13855</v>
      </c>
      <c r="Q26" s="461"/>
      <c r="R26" s="461"/>
      <c r="S26" s="461"/>
      <c r="T26" s="461"/>
      <c r="U26" s="461"/>
    </row>
    <row r="27" spans="1:40" s="86" customFormat="1">
      <c r="A27" s="93" t="s">
        <v>90</v>
      </c>
      <c r="B27" s="496">
        <v>55</v>
      </c>
      <c r="C27" s="496">
        <v>24</v>
      </c>
      <c r="D27" s="496">
        <v>10</v>
      </c>
      <c r="E27" s="496">
        <v>22</v>
      </c>
      <c r="F27" s="579">
        <v>111</v>
      </c>
      <c r="G27" s="496">
        <v>49</v>
      </c>
      <c r="H27" s="496">
        <v>31</v>
      </c>
      <c r="I27" s="496">
        <v>10</v>
      </c>
      <c r="J27" s="496">
        <v>24</v>
      </c>
      <c r="K27" s="579">
        <v>114</v>
      </c>
      <c r="L27" s="496">
        <v>6945</v>
      </c>
      <c r="M27" s="496">
        <v>3669</v>
      </c>
      <c r="N27" s="496">
        <v>1695</v>
      </c>
      <c r="O27" s="496">
        <v>3191</v>
      </c>
      <c r="P27" s="496">
        <v>15500</v>
      </c>
      <c r="Q27" s="461"/>
      <c r="R27" s="461"/>
      <c r="S27" s="461"/>
      <c r="T27" s="461"/>
      <c r="U27" s="461"/>
    </row>
    <row r="28" spans="1:40" s="86" customFormat="1">
      <c r="A28" s="66" t="s">
        <v>69</v>
      </c>
      <c r="B28" s="496">
        <v>4</v>
      </c>
      <c r="C28" s="496">
        <v>1</v>
      </c>
      <c r="D28" s="496">
        <v>0</v>
      </c>
      <c r="E28" s="496">
        <v>0</v>
      </c>
      <c r="F28" s="580">
        <v>5</v>
      </c>
      <c r="G28" s="496">
        <v>0</v>
      </c>
      <c r="H28" s="496">
        <v>1</v>
      </c>
      <c r="I28" s="496">
        <v>0</v>
      </c>
      <c r="J28" s="496">
        <v>0</v>
      </c>
      <c r="K28" s="580">
        <v>1</v>
      </c>
      <c r="L28" s="496">
        <v>21</v>
      </c>
      <c r="M28" s="496">
        <v>47</v>
      </c>
      <c r="N28" s="496">
        <v>88</v>
      </c>
      <c r="O28" s="496">
        <v>41</v>
      </c>
      <c r="P28" s="496">
        <v>197</v>
      </c>
    </row>
    <row r="29" spans="1:40">
      <c r="A29" s="91" t="s">
        <v>118</v>
      </c>
      <c r="B29" s="480"/>
      <c r="C29" s="480"/>
      <c r="D29" s="480"/>
      <c r="E29" s="480"/>
      <c r="F29" s="480"/>
      <c r="G29" s="480"/>
      <c r="H29" s="480"/>
      <c r="I29" s="480"/>
      <c r="J29" s="480"/>
      <c r="K29" s="480"/>
      <c r="L29" s="480"/>
      <c r="M29" s="480"/>
      <c r="N29" s="480"/>
      <c r="O29" s="480"/>
      <c r="P29" s="480"/>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row>
    <row r="30" spans="1:40" s="86" customFormat="1">
      <c r="A30" s="93" t="s">
        <v>117</v>
      </c>
      <c r="B30" s="494">
        <v>74</v>
      </c>
      <c r="C30" s="494">
        <v>25</v>
      </c>
      <c r="D30" s="494">
        <v>50</v>
      </c>
      <c r="E30" s="494">
        <v>106</v>
      </c>
      <c r="F30" s="498">
        <v>255</v>
      </c>
      <c r="G30" s="494">
        <v>41</v>
      </c>
      <c r="H30" s="494">
        <v>28</v>
      </c>
      <c r="I30" s="494">
        <v>24</v>
      </c>
      <c r="J30" s="494">
        <v>62</v>
      </c>
      <c r="K30" s="498">
        <v>155</v>
      </c>
      <c r="L30" s="494">
        <v>247</v>
      </c>
      <c r="M30" s="494">
        <v>105</v>
      </c>
      <c r="N30" s="494">
        <v>105</v>
      </c>
      <c r="O30" s="494">
        <v>290</v>
      </c>
      <c r="P30" s="494">
        <v>747</v>
      </c>
    </row>
    <row r="31" spans="1:40" s="86" customFormat="1">
      <c r="A31" s="93" t="s">
        <v>70</v>
      </c>
      <c r="B31" s="494">
        <v>22</v>
      </c>
      <c r="C31" s="494">
        <v>11</v>
      </c>
      <c r="D31" s="494">
        <v>3</v>
      </c>
      <c r="E31" s="494">
        <v>26</v>
      </c>
      <c r="F31" s="498">
        <v>62</v>
      </c>
      <c r="G31" s="494">
        <v>15</v>
      </c>
      <c r="H31" s="494">
        <v>3</v>
      </c>
      <c r="I31" s="494">
        <v>2</v>
      </c>
      <c r="J31" s="494">
        <v>20</v>
      </c>
      <c r="K31" s="498">
        <v>40</v>
      </c>
      <c r="L31" s="494">
        <v>1108</v>
      </c>
      <c r="M31" s="494">
        <v>398</v>
      </c>
      <c r="N31" s="494">
        <v>491</v>
      </c>
      <c r="O31" s="494">
        <v>1723</v>
      </c>
      <c r="P31" s="494">
        <v>3720</v>
      </c>
    </row>
    <row r="32" spans="1:40" s="86" customFormat="1">
      <c r="A32" s="93" t="s">
        <v>71</v>
      </c>
      <c r="B32" s="494">
        <v>19</v>
      </c>
      <c r="C32" s="494">
        <v>13</v>
      </c>
      <c r="D32" s="494">
        <v>7</v>
      </c>
      <c r="E32" s="494">
        <v>34</v>
      </c>
      <c r="F32" s="498">
        <v>73</v>
      </c>
      <c r="G32" s="494">
        <v>32</v>
      </c>
      <c r="H32" s="494">
        <v>13</v>
      </c>
      <c r="I32" s="494">
        <v>9</v>
      </c>
      <c r="J32" s="494">
        <v>33</v>
      </c>
      <c r="K32" s="498">
        <v>87</v>
      </c>
      <c r="L32" s="494">
        <v>15452</v>
      </c>
      <c r="M32" s="494">
        <v>5776</v>
      </c>
      <c r="N32" s="494">
        <v>8006</v>
      </c>
      <c r="O32" s="494">
        <v>24804</v>
      </c>
      <c r="P32" s="494">
        <v>54038</v>
      </c>
    </row>
    <row r="33" spans="1:40" s="86" customFormat="1">
      <c r="A33" s="93" t="s">
        <v>72</v>
      </c>
      <c r="B33" s="494">
        <v>1</v>
      </c>
      <c r="C33" s="494">
        <v>0</v>
      </c>
      <c r="D33" s="494">
        <v>0</v>
      </c>
      <c r="E33" s="494">
        <v>0</v>
      </c>
      <c r="F33" s="498">
        <v>1</v>
      </c>
      <c r="G33" s="494"/>
      <c r="H33" s="494">
        <v>1</v>
      </c>
      <c r="I33" s="494">
        <v>1</v>
      </c>
      <c r="J33" s="494"/>
      <c r="K33" s="498">
        <v>2</v>
      </c>
      <c r="L33" s="494">
        <v>335</v>
      </c>
      <c r="M33" s="494">
        <v>157</v>
      </c>
      <c r="N33" s="494">
        <v>103</v>
      </c>
      <c r="O33" s="494">
        <v>580</v>
      </c>
      <c r="P33" s="494">
        <v>1175</v>
      </c>
    </row>
    <row r="34" spans="1:40" s="86" customFormat="1">
      <c r="A34" s="66" t="s">
        <v>69</v>
      </c>
      <c r="B34" s="497">
        <v>1</v>
      </c>
      <c r="C34" s="497">
        <v>0</v>
      </c>
      <c r="D34" s="497">
        <v>0</v>
      </c>
      <c r="E34" s="497">
        <v>0</v>
      </c>
      <c r="F34" s="495">
        <v>1</v>
      </c>
      <c r="G34" s="497">
        <v>3</v>
      </c>
      <c r="H34" s="497">
        <v>4</v>
      </c>
      <c r="I34" s="497"/>
      <c r="J34" s="497">
        <v>5</v>
      </c>
      <c r="K34" s="495">
        <v>12</v>
      </c>
      <c r="L34" s="497">
        <v>7</v>
      </c>
      <c r="M34" s="497">
        <v>2</v>
      </c>
      <c r="N34" s="497">
        <v>2</v>
      </c>
      <c r="O34" s="497">
        <v>10</v>
      </c>
      <c r="P34" s="497">
        <v>21</v>
      </c>
    </row>
    <row r="35" spans="1:40">
      <c r="A35" s="91" t="s">
        <v>1</v>
      </c>
      <c r="B35" s="480"/>
      <c r="C35" s="480"/>
      <c r="D35" s="480"/>
      <c r="E35" s="480"/>
      <c r="F35" s="480"/>
      <c r="G35" s="480"/>
      <c r="H35" s="480"/>
      <c r="I35" s="480"/>
      <c r="J35" s="480"/>
      <c r="K35" s="480"/>
      <c r="L35" s="480"/>
      <c r="M35" s="480"/>
      <c r="N35" s="480"/>
      <c r="O35" s="480"/>
      <c r="P35" s="480"/>
      <c r="Q35" s="246"/>
      <c r="R35" s="461"/>
      <c r="S35" s="461"/>
      <c r="T35" s="461"/>
      <c r="U35" s="246"/>
      <c r="V35" s="246"/>
      <c r="W35" s="246"/>
      <c r="X35" s="246"/>
      <c r="Y35" s="246"/>
      <c r="Z35" s="246"/>
      <c r="AA35" s="246"/>
      <c r="AB35" s="246"/>
      <c r="AC35" s="246"/>
      <c r="AD35" s="246"/>
      <c r="AE35" s="246"/>
      <c r="AF35" s="246"/>
      <c r="AG35" s="246"/>
      <c r="AH35" s="246"/>
      <c r="AI35" s="246"/>
      <c r="AJ35" s="246"/>
      <c r="AK35" s="246"/>
      <c r="AL35" s="246"/>
      <c r="AM35" s="246"/>
      <c r="AN35" s="246"/>
    </row>
    <row r="36" spans="1:40" s="86" customFormat="1">
      <c r="A36" s="93" t="s">
        <v>111</v>
      </c>
      <c r="B36" s="494">
        <v>71</v>
      </c>
      <c r="C36" s="494">
        <v>22</v>
      </c>
      <c r="D36" s="494">
        <v>45</v>
      </c>
      <c r="E36" s="494">
        <v>99</v>
      </c>
      <c r="F36" s="498">
        <v>237</v>
      </c>
      <c r="G36" s="494">
        <v>34</v>
      </c>
      <c r="H36" s="494">
        <v>27</v>
      </c>
      <c r="I36" s="494">
        <v>23</v>
      </c>
      <c r="J36" s="494">
        <v>53</v>
      </c>
      <c r="K36" s="498">
        <v>137</v>
      </c>
      <c r="L36" s="496">
        <v>91</v>
      </c>
      <c r="M36" s="496">
        <v>41</v>
      </c>
      <c r="N36" s="496">
        <v>46</v>
      </c>
      <c r="O36" s="496">
        <v>103</v>
      </c>
      <c r="P36" s="496">
        <v>281</v>
      </c>
      <c r="Q36" s="461"/>
      <c r="R36" s="461"/>
      <c r="S36" s="461"/>
      <c r="T36" s="461"/>
    </row>
    <row r="37" spans="1:40" s="86" customFormat="1">
      <c r="A37" s="93" t="s">
        <v>114</v>
      </c>
      <c r="B37" s="494">
        <v>4</v>
      </c>
      <c r="C37" s="494">
        <v>5</v>
      </c>
      <c r="D37" s="494">
        <v>3</v>
      </c>
      <c r="E37" s="494">
        <v>9</v>
      </c>
      <c r="F37" s="498">
        <v>21</v>
      </c>
      <c r="G37" s="494">
        <v>5</v>
      </c>
      <c r="H37" s="494"/>
      <c r="I37" s="494">
        <v>1</v>
      </c>
      <c r="J37" s="494">
        <v>5</v>
      </c>
      <c r="K37" s="498">
        <v>11</v>
      </c>
      <c r="L37" s="496">
        <v>98</v>
      </c>
      <c r="M37" s="496">
        <v>38</v>
      </c>
      <c r="N37" s="496">
        <v>47</v>
      </c>
      <c r="O37" s="496">
        <v>134</v>
      </c>
      <c r="P37" s="496">
        <v>317</v>
      </c>
      <c r="Q37" s="461"/>
      <c r="R37" s="461"/>
      <c r="S37" s="461"/>
      <c r="T37" s="461"/>
    </row>
    <row r="38" spans="1:40" s="86" customFormat="1">
      <c r="A38" s="93" t="s">
        <v>112</v>
      </c>
      <c r="B38" s="494">
        <v>18</v>
      </c>
      <c r="C38" s="494">
        <v>6</v>
      </c>
      <c r="D38" s="494">
        <v>3</v>
      </c>
      <c r="E38" s="494">
        <v>21</v>
      </c>
      <c r="F38" s="498">
        <v>48</v>
      </c>
      <c r="G38" s="494">
        <v>12</v>
      </c>
      <c r="H38" s="494">
        <v>3</v>
      </c>
      <c r="I38" s="494">
        <v>4</v>
      </c>
      <c r="J38" s="494">
        <v>16</v>
      </c>
      <c r="K38" s="498">
        <v>35</v>
      </c>
      <c r="L38" s="496">
        <v>956</v>
      </c>
      <c r="M38" s="496">
        <v>250</v>
      </c>
      <c r="N38" s="496">
        <v>550</v>
      </c>
      <c r="O38" s="496">
        <v>1196</v>
      </c>
      <c r="P38" s="496">
        <v>2952</v>
      </c>
      <c r="Q38" s="461"/>
      <c r="R38" s="461"/>
      <c r="S38" s="461"/>
      <c r="T38" s="461"/>
    </row>
    <row r="39" spans="1:40" s="86" customFormat="1">
      <c r="A39" s="93" t="s">
        <v>113</v>
      </c>
      <c r="B39" s="494">
        <v>20</v>
      </c>
      <c r="C39" s="494">
        <v>14</v>
      </c>
      <c r="D39" s="494">
        <v>7</v>
      </c>
      <c r="E39" s="494">
        <v>35</v>
      </c>
      <c r="F39" s="498">
        <v>76</v>
      </c>
      <c r="G39" s="494">
        <v>34</v>
      </c>
      <c r="H39" s="494">
        <v>14</v>
      </c>
      <c r="I39" s="494">
        <v>8</v>
      </c>
      <c r="J39" s="494">
        <v>40</v>
      </c>
      <c r="K39" s="498">
        <v>96</v>
      </c>
      <c r="L39" s="496">
        <v>15602</v>
      </c>
      <c r="M39" s="496">
        <v>5815</v>
      </c>
      <c r="N39" s="496">
        <v>7995</v>
      </c>
      <c r="O39" s="496">
        <v>25200</v>
      </c>
      <c r="P39" s="496">
        <v>54612</v>
      </c>
      <c r="Q39" s="461"/>
      <c r="R39" s="461"/>
      <c r="S39" s="461"/>
      <c r="T39" s="461"/>
    </row>
    <row r="40" spans="1:40" s="86" customFormat="1">
      <c r="A40" s="93" t="s">
        <v>115</v>
      </c>
      <c r="B40" s="494">
        <v>1</v>
      </c>
      <c r="C40" s="494">
        <v>1</v>
      </c>
      <c r="D40" s="494"/>
      <c r="E40" s="494"/>
      <c r="F40" s="498">
        <v>2</v>
      </c>
      <c r="G40" s="494">
        <v>2</v>
      </c>
      <c r="H40" s="494"/>
      <c r="I40" s="494"/>
      <c r="J40" s="494">
        <v>1</v>
      </c>
      <c r="K40" s="498">
        <v>3</v>
      </c>
      <c r="L40" s="496">
        <v>398</v>
      </c>
      <c r="M40" s="496">
        <v>290</v>
      </c>
      <c r="N40" s="496">
        <v>64</v>
      </c>
      <c r="O40" s="496">
        <v>756</v>
      </c>
      <c r="P40" s="496">
        <v>1508</v>
      </c>
    </row>
    <row r="41" spans="1:40" s="86" customFormat="1">
      <c r="A41" s="66" t="s">
        <v>69</v>
      </c>
      <c r="B41" s="497">
        <v>3</v>
      </c>
      <c r="C41" s="497">
        <v>1</v>
      </c>
      <c r="D41" s="497">
        <v>2</v>
      </c>
      <c r="E41" s="497">
        <v>2</v>
      </c>
      <c r="F41" s="495">
        <v>8</v>
      </c>
      <c r="G41" s="497">
        <v>4</v>
      </c>
      <c r="H41" s="497">
        <v>5</v>
      </c>
      <c r="I41" s="497"/>
      <c r="J41" s="497">
        <v>5</v>
      </c>
      <c r="K41" s="495">
        <v>14</v>
      </c>
      <c r="L41" s="499">
        <v>4</v>
      </c>
      <c r="M41" s="500">
        <v>4</v>
      </c>
      <c r="N41" s="500">
        <v>5</v>
      </c>
      <c r="O41" s="500">
        <v>18</v>
      </c>
      <c r="P41" s="500">
        <v>31</v>
      </c>
    </row>
    <row r="44" spans="1:40" ht="36.75" customHeight="1">
      <c r="A44" s="781" t="str">
        <f>Contents!E18</f>
        <v xml:space="preserve">Table 14: Rate of fetal deaths and infant deaths for each ethnic group, by sex, maternal age group, deprivation quintile of residence, gestational age and birthweight, 2013
</v>
      </c>
      <c r="B44" s="781"/>
      <c r="C44" s="781"/>
      <c r="D44" s="781"/>
      <c r="E44" s="781"/>
      <c r="F44" s="781"/>
      <c r="G44" s="781"/>
      <c r="H44" s="781"/>
      <c r="I44" s="781"/>
      <c r="J44" s="781"/>
      <c r="K44" s="781"/>
      <c r="L44" s="781"/>
      <c r="M44" s="781"/>
      <c r="N44" s="781"/>
      <c r="O44" s="781"/>
      <c r="P44" s="781"/>
    </row>
    <row r="45" spans="1:40">
      <c r="A45" s="787" t="s">
        <v>74</v>
      </c>
      <c r="B45" s="790" t="s">
        <v>548</v>
      </c>
      <c r="C45" s="790"/>
      <c r="D45" s="790"/>
      <c r="E45" s="790"/>
      <c r="F45" s="790"/>
      <c r="G45" s="791" t="s">
        <v>549</v>
      </c>
      <c r="H45" s="790"/>
      <c r="I45" s="790"/>
      <c r="J45" s="790"/>
      <c r="K45" s="790"/>
      <c r="L45" s="72"/>
      <c r="M45" s="72"/>
      <c r="N45" s="72"/>
      <c r="O45" s="72"/>
      <c r="P45" s="72"/>
      <c r="Q45" s="72"/>
      <c r="R45" s="72"/>
      <c r="S45" s="72"/>
      <c r="T45" s="72"/>
      <c r="U45" s="72"/>
      <c r="V45" s="246"/>
      <c r="W45" s="246"/>
      <c r="X45" s="246"/>
      <c r="Y45" s="246"/>
      <c r="Z45" s="246"/>
      <c r="AA45" s="246"/>
      <c r="AB45" s="246"/>
      <c r="AC45" s="246"/>
      <c r="AD45" s="246"/>
      <c r="AE45" s="246"/>
    </row>
    <row r="46" spans="1:40" ht="24">
      <c r="A46" s="789"/>
      <c r="B46" s="430" t="s">
        <v>443</v>
      </c>
      <c r="C46" s="430" t="s">
        <v>384</v>
      </c>
      <c r="D46" s="430" t="s">
        <v>444</v>
      </c>
      <c r="E46" s="430" t="s">
        <v>445</v>
      </c>
      <c r="F46" s="431" t="s">
        <v>48</v>
      </c>
      <c r="G46" s="430" t="s">
        <v>443</v>
      </c>
      <c r="H46" s="430" t="s">
        <v>384</v>
      </c>
      <c r="I46" s="430" t="s">
        <v>444</v>
      </c>
      <c r="J46" s="430" t="s">
        <v>445</v>
      </c>
      <c r="K46" s="431" t="s">
        <v>48</v>
      </c>
      <c r="L46" s="72"/>
      <c r="M46" s="246"/>
      <c r="O46" s="246"/>
      <c r="P46" s="246"/>
      <c r="Q46" s="246"/>
      <c r="R46" s="246"/>
      <c r="S46" s="246"/>
      <c r="T46" s="246"/>
      <c r="U46" s="246"/>
      <c r="V46" s="246"/>
      <c r="W46" s="246"/>
      <c r="X46" s="246"/>
      <c r="Y46" s="246"/>
      <c r="Z46" s="246"/>
      <c r="AA46" s="246"/>
      <c r="AB46" s="246"/>
      <c r="AC46" s="246"/>
      <c r="AD46" s="246"/>
      <c r="AE46" s="246"/>
    </row>
    <row r="47" spans="1:40">
      <c r="A47" s="91" t="s">
        <v>116</v>
      </c>
      <c r="B47" s="100"/>
      <c r="C47" s="100"/>
      <c r="D47" s="100"/>
      <c r="E47" s="131"/>
      <c r="F47" s="100"/>
      <c r="G47" s="100"/>
      <c r="H47" s="100"/>
      <c r="I47" s="100"/>
      <c r="J47" s="131"/>
      <c r="K47" s="100"/>
      <c r="L47" s="246"/>
      <c r="M47" s="246"/>
      <c r="O47" s="246"/>
      <c r="P47" s="246"/>
      <c r="Q47" s="246"/>
      <c r="R47" s="246"/>
      <c r="S47" s="246"/>
      <c r="T47" s="246"/>
      <c r="U47" s="246"/>
      <c r="V47" s="246"/>
      <c r="W47" s="246"/>
      <c r="X47" s="246"/>
      <c r="Y47" s="246"/>
      <c r="Z47" s="246"/>
      <c r="AA47" s="246"/>
      <c r="AB47" s="246"/>
      <c r="AC47" s="246"/>
    </row>
    <row r="48" spans="1:40">
      <c r="A48" s="57" t="s">
        <v>48</v>
      </c>
      <c r="B48" s="95">
        <f>B9/(B9+L9)*1000</f>
        <v>6.776323410170277</v>
      </c>
      <c r="C48" s="95">
        <f>C9/(C9+M9)*1000</f>
        <v>7.5535686758131648</v>
      </c>
      <c r="D48" s="95">
        <f>D9/(D9+N9)*1000</f>
        <v>6.8438462415877721</v>
      </c>
      <c r="E48" s="95">
        <f>E9/(E9+O9)*1000</f>
        <v>6.0203822580060207</v>
      </c>
      <c r="F48" s="95">
        <f>F9/(F9+P9)*1000</f>
        <v>6.5232223387083348</v>
      </c>
      <c r="G48" s="252">
        <f>G9/L9*1000</f>
        <v>5.3064318619161464</v>
      </c>
      <c r="H48" s="95">
        <f>H9/M9*1000</f>
        <v>7.6110593351972664</v>
      </c>
      <c r="I48" s="95">
        <f>I9/N9*1000</f>
        <v>4.1346043413345583</v>
      </c>
      <c r="J48" s="95">
        <f>J9/O9*1000</f>
        <v>4.3784434633487797</v>
      </c>
      <c r="K48" s="95">
        <f>K9/P9*1000</f>
        <v>4.9580409038374569</v>
      </c>
      <c r="L48" s="246"/>
      <c r="M48" s="246"/>
      <c r="O48" s="246"/>
      <c r="P48" s="246"/>
      <c r="Q48" s="246"/>
      <c r="R48" s="246"/>
      <c r="S48" s="246"/>
      <c r="T48" s="246"/>
      <c r="U48" s="246"/>
      <c r="V48" s="246"/>
      <c r="W48" s="246"/>
      <c r="X48" s="246"/>
      <c r="Y48" s="246"/>
      <c r="Z48" s="246"/>
      <c r="AA48" s="246"/>
      <c r="AB48" s="246"/>
      <c r="AC48" s="246"/>
    </row>
    <row r="49" spans="1:29">
      <c r="A49" s="91" t="s">
        <v>75</v>
      </c>
      <c r="B49" s="100"/>
      <c r="C49" s="100"/>
      <c r="D49" s="100"/>
      <c r="E49" s="131"/>
      <c r="F49" s="100"/>
      <c r="G49" s="100"/>
      <c r="H49" s="100"/>
      <c r="I49" s="100"/>
      <c r="J49" s="131"/>
      <c r="K49" s="92"/>
      <c r="L49" s="246"/>
      <c r="M49" s="246"/>
      <c r="O49" s="246"/>
      <c r="P49" s="246"/>
      <c r="Q49" s="246"/>
      <c r="R49" s="246"/>
      <c r="S49" s="246"/>
      <c r="T49" s="246"/>
      <c r="U49" s="246"/>
      <c r="V49" s="246"/>
      <c r="W49" s="246"/>
      <c r="X49" s="246"/>
      <c r="Y49" s="246"/>
      <c r="Z49" s="246"/>
      <c r="AA49" s="246"/>
      <c r="AB49" s="246"/>
      <c r="AC49" s="246"/>
    </row>
    <row r="50" spans="1:29">
      <c r="A50" s="57" t="s">
        <v>76</v>
      </c>
      <c r="B50" s="95">
        <f t="shared" ref="B50:F51" si="0">B11/(B11+L11)*1000</f>
        <v>7.2169598556608028</v>
      </c>
      <c r="C50" s="95">
        <f t="shared" si="0"/>
        <v>7.4738415545590433</v>
      </c>
      <c r="D50" s="95">
        <f t="shared" si="0"/>
        <v>7.5505218743060185</v>
      </c>
      <c r="E50" s="95">
        <f t="shared" si="0"/>
        <v>5.3866326458289038</v>
      </c>
      <c r="F50" s="95">
        <f t="shared" si="0"/>
        <v>6.4557988645579893</v>
      </c>
      <c r="G50" s="252">
        <f t="shared" ref="G50:K51" si="1">G11/L11*1000</f>
        <v>6.133575647432985</v>
      </c>
      <c r="H50" s="95">
        <f t="shared" si="1"/>
        <v>7.5301204819277112</v>
      </c>
      <c r="I50" s="95">
        <f t="shared" si="1"/>
        <v>4.6990378160662338</v>
      </c>
      <c r="J50" s="95">
        <f t="shared" si="1"/>
        <v>5.2020238010404052</v>
      </c>
      <c r="K50" s="95">
        <f t="shared" si="1"/>
        <v>5.6487951413831388</v>
      </c>
      <c r="L50" s="246"/>
      <c r="M50" s="246"/>
      <c r="O50" s="246"/>
      <c r="P50" s="246"/>
      <c r="Q50" s="246"/>
      <c r="R50" s="246"/>
      <c r="S50" s="246"/>
      <c r="T50" s="246"/>
      <c r="U50" s="246"/>
      <c r="V50" s="246"/>
      <c r="W50" s="246"/>
      <c r="X50" s="246"/>
      <c r="Y50" s="246"/>
      <c r="Z50" s="246"/>
      <c r="AA50" s="246"/>
      <c r="AB50" s="246"/>
      <c r="AC50" s="246"/>
    </row>
    <row r="51" spans="1:29">
      <c r="A51" s="57" t="s">
        <v>77</v>
      </c>
      <c r="B51" s="95">
        <f t="shared" si="0"/>
        <v>6.192687864713589</v>
      </c>
      <c r="C51" s="95">
        <f t="shared" si="0"/>
        <v>7.6384468491406743</v>
      </c>
      <c r="D51" s="95">
        <f t="shared" si="0"/>
        <v>5.631159080244017</v>
      </c>
      <c r="E51" s="95">
        <f t="shared" si="0"/>
        <v>6.3893016344725106</v>
      </c>
      <c r="F51" s="95">
        <f t="shared" si="0"/>
        <v>6.3565838488089952</v>
      </c>
      <c r="G51" s="252">
        <f t="shared" si="1"/>
        <v>4.4337926902336733</v>
      </c>
      <c r="H51" s="95">
        <f t="shared" si="1"/>
        <v>7.6972418216805645</v>
      </c>
      <c r="I51" s="95">
        <f t="shared" si="1"/>
        <v>3.5394053798961771</v>
      </c>
      <c r="J51" s="95">
        <f t="shared" si="1"/>
        <v>3.5142814416031105</v>
      </c>
      <c r="K51" s="95">
        <f t="shared" si="1"/>
        <v>4.2304385210662083</v>
      </c>
      <c r="L51" s="246"/>
      <c r="M51" s="246"/>
      <c r="O51" s="246"/>
      <c r="P51" s="246"/>
      <c r="Q51" s="246"/>
      <c r="R51" s="246"/>
      <c r="S51" s="246"/>
      <c r="T51" s="246"/>
      <c r="U51" s="246"/>
      <c r="V51" s="246"/>
      <c r="W51" s="246"/>
      <c r="X51" s="246"/>
      <c r="Y51" s="246"/>
      <c r="Z51" s="246"/>
      <c r="AA51" s="246"/>
      <c r="AB51" s="246"/>
      <c r="AC51" s="246"/>
    </row>
    <row r="52" spans="1:29">
      <c r="A52" s="91" t="s">
        <v>185</v>
      </c>
      <c r="B52" s="100"/>
      <c r="C52" s="100"/>
      <c r="D52" s="100"/>
      <c r="E52" s="131"/>
      <c r="F52" s="100"/>
      <c r="G52" s="100"/>
      <c r="H52" s="100"/>
      <c r="I52" s="100"/>
      <c r="J52" s="131"/>
      <c r="K52" s="100"/>
      <c r="L52" s="246"/>
      <c r="M52" s="246"/>
      <c r="O52" s="246"/>
      <c r="P52" s="246"/>
      <c r="Q52" s="246"/>
      <c r="R52" s="246"/>
      <c r="S52" s="246"/>
      <c r="T52" s="246"/>
      <c r="U52" s="246"/>
      <c r="V52" s="246"/>
      <c r="W52" s="246"/>
      <c r="X52" s="246"/>
      <c r="Y52" s="246"/>
      <c r="Z52" s="246"/>
      <c r="AA52" s="246"/>
      <c r="AB52" s="246"/>
      <c r="AC52" s="246"/>
    </row>
    <row r="53" spans="1:29">
      <c r="A53" s="57" t="s">
        <v>82</v>
      </c>
      <c r="B53" s="95">
        <f t="shared" ref="B53:F58" si="2">B15/(B15+L15)*1000</f>
        <v>10.592200288878191</v>
      </c>
      <c r="C53" s="95">
        <f t="shared" si="2"/>
        <v>7.9051383399209483</v>
      </c>
      <c r="D53" s="95">
        <f t="shared" si="2"/>
        <v>28.169014084507044</v>
      </c>
      <c r="E53" s="95">
        <f t="shared" si="2"/>
        <v>7.6045627376425857</v>
      </c>
      <c r="F53" s="95">
        <f t="shared" si="2"/>
        <v>9.8751089166424642</v>
      </c>
      <c r="G53" s="252">
        <f t="shared" ref="G53:K58" si="3">G15/L15*1000</f>
        <v>9.2457420924574212</v>
      </c>
      <c r="H53" s="95">
        <f t="shared" si="3"/>
        <v>9.9601593625498008</v>
      </c>
      <c r="I53" s="95">
        <f t="shared" si="3"/>
        <v>28.985507246376812</v>
      </c>
      <c r="J53" s="95">
        <f t="shared" si="3"/>
        <v>15.325670498084291</v>
      </c>
      <c r="K53" s="95">
        <f t="shared" si="3"/>
        <v>11.146963919037841</v>
      </c>
      <c r="L53" s="149"/>
      <c r="M53" s="149"/>
      <c r="N53" s="149"/>
      <c r="O53" s="149"/>
      <c r="P53" s="149"/>
      <c r="Q53" s="149"/>
      <c r="R53" s="149"/>
      <c r="S53" s="149"/>
      <c r="T53" s="246"/>
      <c r="U53" s="246"/>
      <c r="V53" s="246"/>
      <c r="W53" s="246"/>
      <c r="X53" s="246"/>
      <c r="Y53" s="246"/>
      <c r="Z53" s="246"/>
      <c r="AA53" s="246"/>
      <c r="AB53" s="246"/>
      <c r="AC53" s="246"/>
    </row>
    <row r="54" spans="1:29">
      <c r="A54" s="57" t="s">
        <v>83</v>
      </c>
      <c r="B54" s="95">
        <f t="shared" si="2"/>
        <v>5.1070516597917894</v>
      </c>
      <c r="C54" s="95">
        <f t="shared" si="2"/>
        <v>7.5669383003492436</v>
      </c>
      <c r="D54" s="95">
        <f t="shared" si="2"/>
        <v>6.2034739454094296</v>
      </c>
      <c r="E54" s="95">
        <f t="shared" si="2"/>
        <v>5.8275058275058278</v>
      </c>
      <c r="F54" s="95">
        <f t="shared" si="2"/>
        <v>5.7934280800217248</v>
      </c>
      <c r="G54" s="252">
        <f t="shared" si="3"/>
        <v>4.7384007897334648</v>
      </c>
      <c r="H54" s="95">
        <f t="shared" si="3"/>
        <v>8.7976539589442826</v>
      </c>
      <c r="I54" s="95">
        <f t="shared" si="3"/>
        <v>9.9875156054931331</v>
      </c>
      <c r="J54" s="95">
        <f t="shared" si="3"/>
        <v>7.9132473622508783</v>
      </c>
      <c r="K54" s="95">
        <f t="shared" si="3"/>
        <v>6.7376855139761451</v>
      </c>
      <c r="L54" s="149"/>
      <c r="M54" s="149"/>
      <c r="N54" s="149"/>
      <c r="O54" s="149"/>
      <c r="P54" s="149"/>
      <c r="Q54" s="149"/>
      <c r="R54" s="149"/>
      <c r="S54" s="149"/>
      <c r="T54" s="246"/>
      <c r="U54" s="246"/>
      <c r="V54" s="246"/>
      <c r="W54" s="246"/>
      <c r="X54" s="246"/>
      <c r="Y54" s="246"/>
      <c r="Z54" s="246"/>
      <c r="AA54" s="246"/>
      <c r="AB54" s="246"/>
      <c r="AC54" s="246"/>
    </row>
    <row r="55" spans="1:29">
      <c r="A55" s="57" t="s">
        <v>84</v>
      </c>
      <c r="B55" s="95">
        <f t="shared" si="2"/>
        <v>5.2095130237825593</v>
      </c>
      <c r="C55" s="95">
        <f t="shared" si="2"/>
        <v>7.5713453698311008</v>
      </c>
      <c r="D55" s="95">
        <f t="shared" si="2"/>
        <v>4.9140049140049138</v>
      </c>
      <c r="E55" s="95">
        <f t="shared" si="2"/>
        <v>5.7636887608069163</v>
      </c>
      <c r="F55" s="95">
        <f t="shared" si="2"/>
        <v>5.6504430461024784</v>
      </c>
      <c r="G55" s="252">
        <f t="shared" si="3"/>
        <v>4.0983606557377055</v>
      </c>
      <c r="H55" s="95">
        <f t="shared" si="3"/>
        <v>8.8028169014084519</v>
      </c>
      <c r="I55" s="95">
        <f t="shared" si="3"/>
        <v>2.1164021164021167</v>
      </c>
      <c r="J55" s="95">
        <f t="shared" si="3"/>
        <v>4.2715484363081613</v>
      </c>
      <c r="K55" s="95">
        <f t="shared" si="3"/>
        <v>4.3264884411726721</v>
      </c>
      <c r="L55" s="149"/>
      <c r="M55" s="149"/>
      <c r="N55" s="149"/>
      <c r="O55" s="149"/>
      <c r="P55" s="149"/>
      <c r="Q55" s="149"/>
      <c r="R55" s="149"/>
      <c r="S55" s="149"/>
      <c r="T55" s="246"/>
      <c r="U55" s="246"/>
      <c r="V55" s="246"/>
      <c r="W55" s="246"/>
      <c r="X55" s="246"/>
      <c r="Y55" s="246"/>
      <c r="Z55" s="246"/>
      <c r="AA55" s="246"/>
      <c r="AB55" s="246"/>
      <c r="AC55" s="246"/>
    </row>
    <row r="56" spans="1:29">
      <c r="A56" s="57" t="s">
        <v>85</v>
      </c>
      <c r="B56" s="95">
        <f t="shared" si="2"/>
        <v>7.9852579852579852</v>
      </c>
      <c r="C56" s="95">
        <f t="shared" si="2"/>
        <v>7.1022727272727266</v>
      </c>
      <c r="D56" s="95">
        <f t="shared" si="2"/>
        <v>7.85024154589372</v>
      </c>
      <c r="E56" s="95">
        <f t="shared" si="2"/>
        <v>5.0538343221270052</v>
      </c>
      <c r="F56" s="95">
        <f t="shared" si="2"/>
        <v>6.3239255182105634</v>
      </c>
      <c r="G56" s="252">
        <f t="shared" si="3"/>
        <v>4.9535603715170282</v>
      </c>
      <c r="H56" s="95">
        <f t="shared" si="3"/>
        <v>5.0071530758226039</v>
      </c>
      <c r="I56" s="95">
        <f t="shared" si="3"/>
        <v>3.6518563603164944</v>
      </c>
      <c r="J56" s="95">
        <f t="shared" si="3"/>
        <v>2.0980565371024738</v>
      </c>
      <c r="K56" s="95">
        <f t="shared" si="3"/>
        <v>3.1820860341779609</v>
      </c>
      <c r="L56" s="149"/>
      <c r="M56" s="149"/>
      <c r="N56" s="149"/>
      <c r="O56" s="149"/>
      <c r="P56" s="149"/>
      <c r="Q56" s="149"/>
      <c r="R56" s="149"/>
      <c r="S56" s="149"/>
      <c r="T56" s="246"/>
      <c r="U56" s="246"/>
      <c r="V56" s="246"/>
      <c r="W56" s="246"/>
      <c r="X56" s="246"/>
      <c r="Y56" s="246"/>
      <c r="Z56" s="246"/>
      <c r="AA56" s="246"/>
      <c r="AB56" s="246"/>
      <c r="AC56" s="246"/>
    </row>
    <row r="57" spans="1:29">
      <c r="A57" s="57" t="s">
        <v>86</v>
      </c>
      <c r="B57" s="95">
        <f t="shared" si="2"/>
        <v>8.0299785867237681</v>
      </c>
      <c r="C57" s="95">
        <f t="shared" si="2"/>
        <v>5.9101654846335698</v>
      </c>
      <c r="D57" s="95">
        <f t="shared" si="2"/>
        <v>7.0621468926553668</v>
      </c>
      <c r="E57" s="95">
        <f t="shared" si="2"/>
        <v>5.5114281082833525</v>
      </c>
      <c r="F57" s="95">
        <f t="shared" si="2"/>
        <v>6.2141955529663075</v>
      </c>
      <c r="G57" s="252">
        <f t="shared" si="3"/>
        <v>3.7776578521316786</v>
      </c>
      <c r="H57" s="95">
        <f t="shared" si="3"/>
        <v>5.9453032104637336</v>
      </c>
      <c r="I57" s="95">
        <f t="shared" si="3"/>
        <v>4.2674253200568995</v>
      </c>
      <c r="J57" s="95">
        <f t="shared" si="3"/>
        <v>3.5859820700896496</v>
      </c>
      <c r="K57" s="95">
        <f t="shared" si="3"/>
        <v>3.9081582804103565</v>
      </c>
      <c r="L57" s="149"/>
      <c r="M57" s="149"/>
      <c r="N57" s="149"/>
      <c r="O57" s="149"/>
      <c r="P57" s="149"/>
      <c r="Q57" s="149"/>
      <c r="R57" s="149"/>
      <c r="S57" s="149"/>
      <c r="T57" s="246"/>
      <c r="U57" s="246"/>
      <c r="V57" s="246"/>
      <c r="W57" s="246"/>
      <c r="X57" s="246"/>
      <c r="Y57" s="246"/>
      <c r="Z57" s="246"/>
      <c r="AA57" s="246"/>
      <c r="AB57" s="246"/>
      <c r="AC57" s="246"/>
    </row>
    <row r="58" spans="1:29">
      <c r="A58" s="57" t="s">
        <v>87</v>
      </c>
      <c r="B58" s="95">
        <f t="shared" si="2"/>
        <v>8.9445438282647576</v>
      </c>
      <c r="C58" s="95">
        <f t="shared" si="2"/>
        <v>13.698630136986301</v>
      </c>
      <c r="D58" s="95">
        <f t="shared" si="2"/>
        <v>9.5846645367412133</v>
      </c>
      <c r="E58" s="95">
        <f t="shared" si="2"/>
        <v>14.78494623655914</v>
      </c>
      <c r="F58" s="95">
        <f t="shared" si="2"/>
        <v>12.820512820512819</v>
      </c>
      <c r="G58" s="383">
        <f t="shared" si="3"/>
        <v>12.63537906137184</v>
      </c>
      <c r="H58" s="101">
        <f t="shared" si="3"/>
        <v>3.4722222222222219</v>
      </c>
      <c r="I58" s="101">
        <f t="shared" si="3"/>
        <v>6.4516129032258061</v>
      </c>
      <c r="J58" s="101">
        <f t="shared" si="3"/>
        <v>7.5034106412005457</v>
      </c>
      <c r="K58" s="101">
        <f t="shared" si="3"/>
        <v>8.0213903743315509</v>
      </c>
      <c r="L58" s="149"/>
      <c r="M58" s="149"/>
      <c r="N58" s="149"/>
      <c r="O58" s="149"/>
      <c r="P58" s="149"/>
      <c r="Q58" s="149"/>
      <c r="R58" s="149"/>
      <c r="S58" s="149"/>
      <c r="T58" s="246"/>
      <c r="U58" s="246"/>
      <c r="V58" s="246"/>
      <c r="W58" s="246"/>
      <c r="X58" s="246"/>
      <c r="Y58" s="246"/>
      <c r="Z58" s="246"/>
      <c r="AA58" s="246"/>
      <c r="AB58" s="246"/>
      <c r="AC58" s="246"/>
    </row>
    <row r="59" spans="1:29">
      <c r="A59" s="91" t="s">
        <v>88</v>
      </c>
      <c r="B59" s="100"/>
      <c r="C59" s="100"/>
      <c r="D59" s="100"/>
      <c r="E59" s="131"/>
      <c r="F59" s="100"/>
      <c r="G59" s="100"/>
      <c r="H59" s="100"/>
      <c r="I59" s="100"/>
      <c r="J59" s="131"/>
      <c r="K59" s="100"/>
      <c r="L59" s="246"/>
      <c r="M59" s="149"/>
      <c r="N59" s="149"/>
      <c r="O59" s="149"/>
      <c r="P59" s="149"/>
      <c r="Q59" s="246"/>
      <c r="R59" s="246"/>
      <c r="S59" s="246"/>
      <c r="T59" s="246"/>
      <c r="U59" s="246"/>
      <c r="V59" s="246"/>
      <c r="W59" s="246"/>
      <c r="X59" s="246"/>
      <c r="Y59" s="246"/>
      <c r="Z59" s="246"/>
      <c r="AA59" s="246"/>
      <c r="AB59" s="246"/>
      <c r="AC59" s="246"/>
    </row>
    <row r="60" spans="1:29">
      <c r="A60" s="57" t="s">
        <v>89</v>
      </c>
      <c r="B60" s="95">
        <f t="shared" ref="B60:F64" si="4">B23/(B23+L23)*1000</f>
        <v>4.7923322683706067</v>
      </c>
      <c r="C60" s="95">
        <f t="shared" si="4"/>
        <v>19.230769230769234</v>
      </c>
      <c r="D60" s="95">
        <f t="shared" si="4"/>
        <v>7.132667617689016</v>
      </c>
      <c r="E60" s="95">
        <f t="shared" si="4"/>
        <v>5.1897502432695424</v>
      </c>
      <c r="F60" s="95">
        <f t="shared" si="4"/>
        <v>5.8370044052863435</v>
      </c>
      <c r="G60" s="252">
        <f t="shared" ref="G60:K64" si="5">G23/L23*1000</f>
        <v>4.815409309791332</v>
      </c>
      <c r="H60" s="95">
        <f t="shared" si="5"/>
        <v>7.8431372549019605</v>
      </c>
      <c r="I60" s="95">
        <f t="shared" si="5"/>
        <v>2.8735632183908044</v>
      </c>
      <c r="J60" s="95">
        <f t="shared" si="5"/>
        <v>2.445386371046625</v>
      </c>
      <c r="K60" s="95">
        <f t="shared" si="5"/>
        <v>2.9910269192422732</v>
      </c>
      <c r="L60" s="149"/>
      <c r="M60" s="149"/>
      <c r="N60" s="149"/>
      <c r="O60" s="149"/>
      <c r="P60" s="149"/>
      <c r="Q60" s="246"/>
      <c r="R60" s="246"/>
      <c r="S60" s="246"/>
      <c r="T60" s="246"/>
      <c r="U60" s="246"/>
      <c r="V60" s="246"/>
      <c r="W60" s="246"/>
      <c r="X60" s="246"/>
      <c r="Y60" s="246"/>
      <c r="Z60" s="246"/>
      <c r="AA60" s="246"/>
      <c r="AB60" s="246"/>
      <c r="AC60" s="246"/>
    </row>
    <row r="61" spans="1:29">
      <c r="A61" s="14">
        <v>2</v>
      </c>
      <c r="B61" s="95">
        <f t="shared" si="4"/>
        <v>5.5279159756771694</v>
      </c>
      <c r="C61" s="95">
        <f t="shared" si="4"/>
        <v>12.531328320802004</v>
      </c>
      <c r="D61" s="95">
        <f t="shared" si="4"/>
        <v>4.6728971962616823</v>
      </c>
      <c r="E61" s="95">
        <f t="shared" si="4"/>
        <v>4.3774319066147864</v>
      </c>
      <c r="F61" s="95">
        <f t="shared" si="4"/>
        <v>4.962527850921612</v>
      </c>
      <c r="G61" s="252">
        <f t="shared" si="5"/>
        <v>2.2234574763757644</v>
      </c>
      <c r="H61" s="95">
        <f t="shared" si="5"/>
        <v>7.6142131979695433</v>
      </c>
      <c r="I61" s="95">
        <f t="shared" si="5"/>
        <v>4.694835680751174</v>
      </c>
      <c r="J61" s="95">
        <f t="shared" si="5"/>
        <v>3.4196384953590622</v>
      </c>
      <c r="K61" s="95">
        <f t="shared" si="5"/>
        <v>3.5623409669211199</v>
      </c>
      <c r="L61" s="149"/>
      <c r="M61" s="149"/>
      <c r="N61" s="149"/>
      <c r="O61" s="149"/>
      <c r="P61" s="149"/>
      <c r="Q61" s="246"/>
      <c r="R61" s="246"/>
      <c r="S61" s="246"/>
      <c r="T61" s="246"/>
      <c r="U61" s="246"/>
      <c r="V61" s="246"/>
      <c r="W61" s="246"/>
      <c r="X61" s="246"/>
      <c r="Y61" s="246"/>
      <c r="Z61" s="246"/>
      <c r="AA61" s="246"/>
      <c r="AB61" s="246"/>
      <c r="AC61" s="246"/>
    </row>
    <row r="62" spans="1:29">
      <c r="A62" s="14">
        <v>3</v>
      </c>
      <c r="B62" s="95">
        <f t="shared" si="4"/>
        <v>7.1530758226037197</v>
      </c>
      <c r="C62" s="95">
        <f t="shared" si="4"/>
        <v>6.0422960725075532</v>
      </c>
      <c r="D62" s="95">
        <f t="shared" si="4"/>
        <v>6.9407367859049653</v>
      </c>
      <c r="E62" s="95">
        <f t="shared" si="4"/>
        <v>7.6045627376425857</v>
      </c>
      <c r="F62" s="95">
        <f t="shared" si="4"/>
        <v>7.2934973637961331</v>
      </c>
      <c r="G62" s="252">
        <f t="shared" si="5"/>
        <v>4.3227665706051877</v>
      </c>
      <c r="H62" s="95">
        <f t="shared" si="5"/>
        <v>7.5987841945288759</v>
      </c>
      <c r="I62" s="95">
        <f t="shared" si="5"/>
        <v>2.150537634408602</v>
      </c>
      <c r="J62" s="95">
        <f t="shared" si="5"/>
        <v>5.1640846243544889</v>
      </c>
      <c r="K62" s="95">
        <f t="shared" si="5"/>
        <v>4.6029919447640966</v>
      </c>
      <c r="L62" s="149"/>
      <c r="M62" s="149"/>
      <c r="N62" s="149"/>
      <c r="O62" s="149"/>
      <c r="P62" s="149"/>
      <c r="Q62" s="246"/>
      <c r="R62" s="246"/>
      <c r="S62" s="246"/>
      <c r="T62" s="246"/>
      <c r="U62" s="246"/>
      <c r="V62" s="246"/>
      <c r="W62" s="246"/>
      <c r="X62" s="246"/>
      <c r="Y62" s="246"/>
      <c r="Z62" s="246"/>
      <c r="AA62" s="246"/>
      <c r="AB62" s="246"/>
      <c r="AC62" s="246"/>
    </row>
    <row r="63" spans="1:29">
      <c r="A63" s="14">
        <v>4</v>
      </c>
      <c r="B63" s="95">
        <f t="shared" si="4"/>
        <v>5.0182481751824817</v>
      </c>
      <c r="C63" s="95">
        <f t="shared" si="4"/>
        <v>7.0175438596491233</v>
      </c>
      <c r="D63" s="95">
        <f t="shared" si="4"/>
        <v>9.086778736937756</v>
      </c>
      <c r="E63" s="95">
        <f t="shared" si="4"/>
        <v>6.5700808625336924</v>
      </c>
      <c r="F63" s="95">
        <f t="shared" si="4"/>
        <v>6.5251685070988099</v>
      </c>
      <c r="G63" s="252">
        <f t="shared" si="5"/>
        <v>4.5850527281063727</v>
      </c>
      <c r="H63" s="95">
        <f t="shared" si="5"/>
        <v>4.9469964664310959</v>
      </c>
      <c r="I63" s="95">
        <f t="shared" si="5"/>
        <v>5.0435580009170105</v>
      </c>
      <c r="J63" s="95">
        <f t="shared" si="5"/>
        <v>4.9177547905714771</v>
      </c>
      <c r="K63" s="95">
        <f t="shared" si="5"/>
        <v>4.8357993504150132</v>
      </c>
      <c r="L63" s="149"/>
      <c r="M63" s="149"/>
      <c r="N63" s="149"/>
      <c r="O63" s="149"/>
      <c r="P63" s="149"/>
      <c r="Q63" s="246"/>
      <c r="R63" s="246"/>
      <c r="S63" s="246"/>
      <c r="T63" s="246"/>
      <c r="U63" s="246"/>
      <c r="V63" s="246"/>
      <c r="W63" s="246"/>
      <c r="X63" s="246"/>
      <c r="Y63" s="246"/>
      <c r="Z63" s="246"/>
      <c r="AA63" s="246"/>
      <c r="AB63" s="246"/>
      <c r="AC63" s="246"/>
    </row>
    <row r="64" spans="1:29">
      <c r="A64" s="57" t="s">
        <v>90</v>
      </c>
      <c r="B64" s="95">
        <f t="shared" si="4"/>
        <v>7.8571428571428577</v>
      </c>
      <c r="C64" s="95">
        <f t="shared" si="4"/>
        <v>6.498781478472786</v>
      </c>
      <c r="D64" s="95">
        <f t="shared" si="4"/>
        <v>5.8651026392961878</v>
      </c>
      <c r="E64" s="95">
        <f t="shared" si="4"/>
        <v>6.8471833177715524</v>
      </c>
      <c r="F64" s="95">
        <f t="shared" si="4"/>
        <v>7.1103708923195184</v>
      </c>
      <c r="G64" s="252">
        <f t="shared" si="5"/>
        <v>7.0554355651547871</v>
      </c>
      <c r="H64" s="95">
        <f t="shared" si="5"/>
        <v>8.4491687108203877</v>
      </c>
      <c r="I64" s="95">
        <f t="shared" si="5"/>
        <v>5.8997050147492622</v>
      </c>
      <c r="J64" s="95">
        <f t="shared" si="5"/>
        <v>7.521153243497336</v>
      </c>
      <c r="K64" s="95">
        <f t="shared" si="5"/>
        <v>7.354838709677419</v>
      </c>
      <c r="L64" s="149"/>
      <c r="M64" s="149"/>
      <c r="N64" s="149"/>
      <c r="O64" s="149"/>
      <c r="P64" s="149"/>
      <c r="Q64" s="246"/>
      <c r="R64" s="246"/>
      <c r="S64" s="246"/>
      <c r="T64" s="246"/>
      <c r="U64" s="246"/>
      <c r="V64" s="246"/>
      <c r="W64" s="246"/>
      <c r="X64" s="246"/>
      <c r="Y64" s="246"/>
      <c r="Z64" s="246"/>
      <c r="AA64" s="246"/>
      <c r="AB64" s="246"/>
      <c r="AC64" s="246"/>
    </row>
    <row r="65" spans="1:29">
      <c r="A65" s="91" t="s">
        <v>118</v>
      </c>
      <c r="B65" s="100"/>
      <c r="C65" s="100"/>
      <c r="D65" s="100"/>
      <c r="E65" s="131"/>
      <c r="F65" s="100"/>
      <c r="G65" s="100"/>
      <c r="H65" s="100"/>
      <c r="I65" s="25"/>
      <c r="J65" s="92"/>
      <c r="K65" s="27"/>
      <c r="L65" s="149"/>
      <c r="M65" s="149"/>
      <c r="N65" s="149"/>
      <c r="O65" s="149"/>
      <c r="P65" s="149"/>
      <c r="Q65" s="246"/>
      <c r="R65" s="246"/>
      <c r="S65" s="246"/>
      <c r="T65" s="246"/>
      <c r="U65" s="246"/>
      <c r="V65" s="246"/>
      <c r="W65" s="246"/>
      <c r="X65" s="246"/>
      <c r="Y65" s="246"/>
      <c r="Z65" s="246"/>
      <c r="AA65" s="246"/>
      <c r="AB65" s="246"/>
      <c r="AC65" s="246"/>
    </row>
    <row r="66" spans="1:29">
      <c r="A66" s="57" t="s">
        <v>117</v>
      </c>
      <c r="B66" s="95">
        <f t="shared" ref="B66:F69" si="6">B30/(B30+L30)*1000</f>
        <v>230.52959501557632</v>
      </c>
      <c r="C66" s="95">
        <f t="shared" si="6"/>
        <v>192.30769230769232</v>
      </c>
      <c r="D66" s="95">
        <f t="shared" si="6"/>
        <v>322.58064516129031</v>
      </c>
      <c r="E66" s="95">
        <f t="shared" si="6"/>
        <v>267.67676767676767</v>
      </c>
      <c r="F66" s="95">
        <f t="shared" si="6"/>
        <v>254.49101796407186</v>
      </c>
      <c r="G66" s="252">
        <f t="shared" ref="G66:K69" si="7">G30/L30*1000</f>
        <v>165.9919028340081</v>
      </c>
      <c r="H66" s="95">
        <f t="shared" si="7"/>
        <v>266.66666666666669</v>
      </c>
      <c r="I66" s="95">
        <f t="shared" si="7"/>
        <v>228.57142857142856</v>
      </c>
      <c r="J66" s="95">
        <f t="shared" si="7"/>
        <v>213.79310344827587</v>
      </c>
      <c r="K66" s="95">
        <f t="shared" si="7"/>
        <v>207.49665327978582</v>
      </c>
      <c r="L66" s="149"/>
      <c r="M66" s="149"/>
      <c r="N66" s="149"/>
      <c r="O66" s="149"/>
      <c r="P66" s="149"/>
      <c r="Q66" s="246"/>
      <c r="R66" s="246"/>
      <c r="S66" s="246"/>
      <c r="T66" s="246"/>
      <c r="U66" s="246"/>
      <c r="V66" s="246"/>
      <c r="W66" s="246"/>
      <c r="X66" s="246"/>
      <c r="Y66" s="246"/>
      <c r="Z66" s="246"/>
      <c r="AA66" s="246"/>
      <c r="AB66" s="246"/>
      <c r="AC66" s="246"/>
    </row>
    <row r="67" spans="1:29">
      <c r="A67" s="57" t="s">
        <v>70</v>
      </c>
      <c r="B67" s="95">
        <f t="shared" si="6"/>
        <v>19.469026548672566</v>
      </c>
      <c r="C67" s="95">
        <f t="shared" si="6"/>
        <v>26.894865525672369</v>
      </c>
      <c r="D67" s="95">
        <f t="shared" si="6"/>
        <v>6.0728744939271255</v>
      </c>
      <c r="E67" s="95">
        <f t="shared" si="6"/>
        <v>14.865637507146941</v>
      </c>
      <c r="F67" s="95">
        <f t="shared" si="6"/>
        <v>16.393442622950822</v>
      </c>
      <c r="G67" s="252">
        <f t="shared" si="7"/>
        <v>13.537906137184116</v>
      </c>
      <c r="H67" s="95">
        <f t="shared" si="7"/>
        <v>7.5376884422110546</v>
      </c>
      <c r="I67" s="95">
        <f t="shared" si="7"/>
        <v>4.0733197556008145</v>
      </c>
      <c r="J67" s="95">
        <f t="shared" si="7"/>
        <v>11.607661056297156</v>
      </c>
      <c r="K67" s="95">
        <f t="shared" si="7"/>
        <v>10.752688172043012</v>
      </c>
      <c r="L67" s="149"/>
      <c r="M67" s="149"/>
      <c r="N67" s="149"/>
      <c r="O67" s="149"/>
      <c r="P67" s="149"/>
      <c r="Q67" s="246"/>
      <c r="R67" s="246"/>
      <c r="S67" s="246"/>
      <c r="T67" s="246"/>
      <c r="U67" s="246"/>
      <c r="V67" s="246"/>
      <c r="W67" s="246"/>
      <c r="X67" s="246"/>
      <c r="Y67" s="246"/>
      <c r="Z67" s="246"/>
      <c r="AA67" s="246"/>
      <c r="AB67" s="246"/>
      <c r="AC67" s="246"/>
    </row>
    <row r="68" spans="1:29">
      <c r="A68" s="57" t="s">
        <v>71</v>
      </c>
      <c r="B68" s="95">
        <f t="shared" si="6"/>
        <v>1.2281041949453817</v>
      </c>
      <c r="C68" s="95">
        <f t="shared" si="6"/>
        <v>2.2456382794955951</v>
      </c>
      <c r="D68" s="95">
        <f t="shared" si="6"/>
        <v>0.87358043179832767</v>
      </c>
      <c r="E68" s="95">
        <f t="shared" si="6"/>
        <v>1.3688702794105805</v>
      </c>
      <c r="F68" s="95">
        <f t="shared" si="6"/>
        <v>1.3490787455415718</v>
      </c>
      <c r="G68" s="252">
        <f t="shared" si="7"/>
        <v>2.0709293295366296</v>
      </c>
      <c r="H68" s="95">
        <f t="shared" si="7"/>
        <v>2.2506925207756234</v>
      </c>
      <c r="I68" s="95">
        <f t="shared" si="7"/>
        <v>1.1241568823382464</v>
      </c>
      <c r="J68" s="95">
        <f t="shared" si="7"/>
        <v>1.3304305757135946</v>
      </c>
      <c r="K68" s="95">
        <f t="shared" si="7"/>
        <v>1.6099781635145638</v>
      </c>
      <c r="L68" s="149"/>
      <c r="M68" s="149"/>
      <c r="N68" s="149"/>
      <c r="O68" s="149"/>
      <c r="P68" s="149"/>
      <c r="Q68" s="246"/>
      <c r="R68" s="246"/>
      <c r="S68" s="246"/>
      <c r="T68" s="246"/>
      <c r="U68" s="246"/>
      <c r="V68" s="246"/>
      <c r="W68" s="246"/>
      <c r="X68" s="246"/>
      <c r="Y68" s="246"/>
      <c r="Z68" s="246"/>
      <c r="AA68" s="246"/>
      <c r="AB68" s="246"/>
      <c r="AC68" s="246"/>
    </row>
    <row r="69" spans="1:29">
      <c r="A69" s="57" t="s">
        <v>72</v>
      </c>
      <c r="B69" s="95">
        <f t="shared" si="6"/>
        <v>2.9761904761904758</v>
      </c>
      <c r="C69" s="95">
        <f t="shared" si="6"/>
        <v>0</v>
      </c>
      <c r="D69" s="95">
        <f t="shared" si="6"/>
        <v>0</v>
      </c>
      <c r="E69" s="95">
        <f t="shared" si="6"/>
        <v>0</v>
      </c>
      <c r="F69" s="95">
        <f t="shared" si="6"/>
        <v>0.85034013605442171</v>
      </c>
      <c r="G69" s="252">
        <f t="shared" si="7"/>
        <v>0</v>
      </c>
      <c r="H69" s="95">
        <f t="shared" si="7"/>
        <v>6.369426751592357</v>
      </c>
      <c r="I69" s="95">
        <f t="shared" si="7"/>
        <v>9.7087378640776691</v>
      </c>
      <c r="J69" s="95">
        <f t="shared" si="7"/>
        <v>0</v>
      </c>
      <c r="K69" s="95">
        <f t="shared" si="7"/>
        <v>1.7021276595744681</v>
      </c>
      <c r="L69" s="149"/>
      <c r="M69" s="149"/>
      <c r="N69" s="149"/>
      <c r="O69" s="149"/>
      <c r="P69" s="149"/>
      <c r="Q69" s="246"/>
      <c r="R69" s="246"/>
      <c r="S69" s="246"/>
      <c r="T69" s="246"/>
      <c r="U69" s="246"/>
      <c r="V69" s="246"/>
      <c r="W69" s="246"/>
      <c r="X69" s="246"/>
      <c r="Y69" s="246"/>
      <c r="Z69" s="246"/>
      <c r="AA69" s="246"/>
      <c r="AB69" s="246"/>
      <c r="AC69" s="246"/>
    </row>
    <row r="70" spans="1:29">
      <c r="A70" s="91" t="s">
        <v>1</v>
      </c>
      <c r="B70" s="100"/>
      <c r="C70" s="100"/>
      <c r="D70" s="100"/>
      <c r="E70" s="131"/>
      <c r="F70" s="100"/>
      <c r="G70" s="100"/>
      <c r="H70" s="100"/>
      <c r="I70" s="100"/>
      <c r="J70" s="131"/>
      <c r="K70" s="100"/>
      <c r="L70" s="149"/>
      <c r="M70" s="149"/>
      <c r="N70" s="149"/>
      <c r="O70" s="149"/>
      <c r="P70" s="149"/>
      <c r="Q70" s="246"/>
      <c r="R70" s="246"/>
      <c r="S70" s="246"/>
      <c r="T70" s="246"/>
      <c r="U70" s="246"/>
      <c r="V70" s="246"/>
      <c r="W70" s="246"/>
      <c r="X70" s="246"/>
      <c r="Y70" s="246"/>
      <c r="Z70" s="246"/>
      <c r="AA70" s="246"/>
      <c r="AB70" s="246"/>
      <c r="AC70" s="246"/>
    </row>
    <row r="71" spans="1:29">
      <c r="A71" s="57" t="s">
        <v>111</v>
      </c>
      <c r="B71" s="95">
        <f t="shared" ref="B71:F75" si="8">B36/(B36+L36)*1000</f>
        <v>438.27160493827159</v>
      </c>
      <c r="C71" s="95">
        <f t="shared" si="8"/>
        <v>349.20634920634916</v>
      </c>
      <c r="D71" s="95">
        <f t="shared" si="8"/>
        <v>494.50549450549454</v>
      </c>
      <c r="E71" s="95">
        <f t="shared" si="8"/>
        <v>490.0990099009901</v>
      </c>
      <c r="F71" s="95">
        <f t="shared" si="8"/>
        <v>457.52895752895751</v>
      </c>
      <c r="G71" s="252">
        <f t="shared" ref="G71:K75" si="9">G36/L36*1000</f>
        <v>373.62637362637361</v>
      </c>
      <c r="H71" s="95">
        <f t="shared" si="9"/>
        <v>658.53658536585374</v>
      </c>
      <c r="I71" s="95">
        <f t="shared" si="9"/>
        <v>500</v>
      </c>
      <c r="J71" s="95">
        <f t="shared" si="9"/>
        <v>514.56310679611647</v>
      </c>
      <c r="K71" s="95">
        <f t="shared" si="9"/>
        <v>487.54448398576511</v>
      </c>
      <c r="L71" s="149"/>
      <c r="M71" s="149"/>
      <c r="N71" s="149"/>
      <c r="O71" s="149"/>
      <c r="P71" s="246"/>
      <c r="Q71" s="246"/>
      <c r="R71" s="246"/>
      <c r="S71" s="246"/>
      <c r="T71" s="246"/>
      <c r="U71" s="246"/>
      <c r="V71" s="246"/>
      <c r="W71" s="246"/>
      <c r="X71" s="246"/>
      <c r="Y71" s="246"/>
      <c r="Z71" s="246"/>
      <c r="AA71" s="246"/>
      <c r="AB71" s="246"/>
      <c r="AC71" s="246"/>
    </row>
    <row r="72" spans="1:29">
      <c r="A72" s="57" t="s">
        <v>114</v>
      </c>
      <c r="B72" s="95">
        <f t="shared" si="8"/>
        <v>39.215686274509807</v>
      </c>
      <c r="C72" s="95">
        <f t="shared" si="8"/>
        <v>116.27906976744185</v>
      </c>
      <c r="D72" s="95">
        <f t="shared" si="8"/>
        <v>60</v>
      </c>
      <c r="E72" s="95">
        <f t="shared" si="8"/>
        <v>62.93706293706294</v>
      </c>
      <c r="F72" s="95">
        <f t="shared" si="8"/>
        <v>62.130177514792898</v>
      </c>
      <c r="G72" s="252">
        <f t="shared" si="9"/>
        <v>51.020408163265309</v>
      </c>
      <c r="H72" s="95">
        <f t="shared" si="9"/>
        <v>0</v>
      </c>
      <c r="I72" s="95">
        <f t="shared" si="9"/>
        <v>21.276595744680851</v>
      </c>
      <c r="J72" s="95">
        <f t="shared" si="9"/>
        <v>37.31343283582089</v>
      </c>
      <c r="K72" s="95">
        <f t="shared" si="9"/>
        <v>34.700315457413247</v>
      </c>
      <c r="L72" s="149"/>
      <c r="M72" s="149"/>
      <c r="N72" s="149"/>
      <c r="O72" s="149"/>
      <c r="P72" s="246"/>
      <c r="Q72" s="246"/>
      <c r="R72" s="246"/>
      <c r="S72" s="246"/>
      <c r="T72" s="246"/>
      <c r="U72" s="246"/>
      <c r="V72" s="246"/>
      <c r="W72" s="246"/>
      <c r="X72" s="246"/>
      <c r="Y72" s="246"/>
      <c r="Z72" s="246"/>
      <c r="AA72" s="246"/>
      <c r="AB72" s="246"/>
      <c r="AC72" s="246"/>
    </row>
    <row r="73" spans="1:29">
      <c r="A73" s="57" t="s">
        <v>112</v>
      </c>
      <c r="B73" s="95">
        <f t="shared" si="8"/>
        <v>18.480492813141684</v>
      </c>
      <c r="C73" s="95">
        <f t="shared" si="8"/>
        <v>23.4375</v>
      </c>
      <c r="D73" s="95">
        <f t="shared" si="8"/>
        <v>5.4249547920433994</v>
      </c>
      <c r="E73" s="95">
        <f t="shared" si="8"/>
        <v>17.255546425636812</v>
      </c>
      <c r="F73" s="95">
        <f t="shared" si="8"/>
        <v>16</v>
      </c>
      <c r="G73" s="252">
        <f t="shared" si="9"/>
        <v>12.552301255230125</v>
      </c>
      <c r="H73" s="95">
        <f t="shared" si="9"/>
        <v>12</v>
      </c>
      <c r="I73" s="95">
        <f t="shared" si="9"/>
        <v>7.2727272727272725</v>
      </c>
      <c r="J73" s="95">
        <f t="shared" si="9"/>
        <v>13.377926421404682</v>
      </c>
      <c r="K73" s="95">
        <f t="shared" si="9"/>
        <v>11.856368563685637</v>
      </c>
      <c r="L73" s="149"/>
      <c r="M73" s="149"/>
      <c r="N73" s="149"/>
      <c r="O73" s="149"/>
      <c r="P73" s="246"/>
      <c r="Q73" s="246"/>
      <c r="R73" s="246"/>
      <c r="S73" s="246"/>
      <c r="T73" s="246"/>
      <c r="U73" s="246"/>
      <c r="V73" s="246"/>
      <c r="W73" s="246"/>
      <c r="X73" s="246"/>
      <c r="Y73" s="246"/>
      <c r="Z73" s="246"/>
      <c r="AA73" s="246"/>
      <c r="AB73" s="246"/>
      <c r="AC73" s="246"/>
    </row>
    <row r="74" spans="1:29">
      <c r="A74" s="57" t="s">
        <v>113</v>
      </c>
      <c r="B74" s="95">
        <f t="shared" si="8"/>
        <v>1.2802458071949814</v>
      </c>
      <c r="C74" s="95">
        <f t="shared" si="8"/>
        <v>2.4017841825355979</v>
      </c>
      <c r="D74" s="95">
        <f t="shared" si="8"/>
        <v>0.87478130467383153</v>
      </c>
      <c r="E74" s="95">
        <f t="shared" si="8"/>
        <v>1.3869625520110958</v>
      </c>
      <c r="F74" s="95">
        <f t="shared" si="8"/>
        <v>1.3897015798712697</v>
      </c>
      <c r="G74" s="252">
        <f t="shared" si="9"/>
        <v>2.1792077938725805</v>
      </c>
      <c r="H74" s="95">
        <f t="shared" si="9"/>
        <v>2.407566638005159</v>
      </c>
      <c r="I74" s="95">
        <f t="shared" si="9"/>
        <v>1.0006253908692933</v>
      </c>
      <c r="J74" s="95">
        <f t="shared" si="9"/>
        <v>1.5873015873015872</v>
      </c>
      <c r="K74" s="95">
        <f t="shared" si="9"/>
        <v>1.7578554163920019</v>
      </c>
      <c r="L74" s="149"/>
      <c r="M74" s="149"/>
      <c r="N74" s="149"/>
      <c r="O74" s="149"/>
      <c r="P74" s="246"/>
      <c r="Q74" s="246"/>
      <c r="R74" s="246"/>
      <c r="S74" s="246"/>
      <c r="T74" s="246"/>
      <c r="U74" s="246"/>
      <c r="V74" s="246"/>
      <c r="W74" s="246"/>
      <c r="X74" s="246"/>
      <c r="Y74" s="246"/>
      <c r="Z74" s="246"/>
      <c r="AA74" s="246"/>
      <c r="AB74" s="246"/>
      <c r="AC74" s="246"/>
    </row>
    <row r="75" spans="1:29">
      <c r="A75" s="15" t="s">
        <v>115</v>
      </c>
      <c r="B75" s="101">
        <f t="shared" si="8"/>
        <v>2.5062656641604009</v>
      </c>
      <c r="C75" s="101">
        <f t="shared" si="8"/>
        <v>3.4364261168384878</v>
      </c>
      <c r="D75" s="101">
        <f t="shared" si="8"/>
        <v>0</v>
      </c>
      <c r="E75" s="101">
        <f t="shared" si="8"/>
        <v>0</v>
      </c>
      <c r="F75" s="101">
        <f t="shared" si="8"/>
        <v>1.3245033112582782</v>
      </c>
      <c r="G75" s="383">
        <f t="shared" si="9"/>
        <v>5.025125628140704</v>
      </c>
      <c r="H75" s="101">
        <f t="shared" si="9"/>
        <v>0</v>
      </c>
      <c r="I75" s="101">
        <f t="shared" si="9"/>
        <v>0</v>
      </c>
      <c r="J75" s="101">
        <f t="shared" si="9"/>
        <v>1.3227513227513228</v>
      </c>
      <c r="K75" s="101">
        <f t="shared" si="9"/>
        <v>1.9893899204244032</v>
      </c>
      <c r="L75" s="149"/>
      <c r="M75" s="149"/>
      <c r="N75" s="149"/>
      <c r="O75" s="149"/>
      <c r="P75" s="246"/>
      <c r="Q75" s="246"/>
      <c r="R75" s="246"/>
      <c r="S75" s="246"/>
      <c r="T75" s="246"/>
      <c r="U75" s="246"/>
      <c r="V75" s="246"/>
      <c r="W75" s="246"/>
      <c r="X75" s="246"/>
      <c r="Y75" s="246"/>
      <c r="Z75" s="246"/>
      <c r="AA75" s="246"/>
      <c r="AB75" s="246"/>
      <c r="AC75" s="246"/>
    </row>
    <row r="76" spans="1:29">
      <c r="A76" s="427" t="s">
        <v>423</v>
      </c>
    </row>
    <row r="77" spans="1:29">
      <c r="A77" s="427" t="s">
        <v>422</v>
      </c>
    </row>
  </sheetData>
  <mergeCells count="12">
    <mergeCell ref="A45:A46"/>
    <mergeCell ref="B45:F45"/>
    <mergeCell ref="G45:K45"/>
    <mergeCell ref="B6:F6"/>
    <mergeCell ref="G6:K6"/>
    <mergeCell ref="Q6:T6"/>
    <mergeCell ref="U6:X6"/>
    <mergeCell ref="Y6:AB6"/>
    <mergeCell ref="A5:P5"/>
    <mergeCell ref="A44:P44"/>
    <mergeCell ref="L6:P6"/>
    <mergeCell ref="A6:A7"/>
  </mergeCells>
  <hyperlinks>
    <hyperlink ref="B1" location="Glossary!A1" display="Glossary"/>
    <hyperlink ref="A1" location="Contents!A1" display="Table of contents"/>
    <hyperlink ref="C1" location="About!A1" display="About the publication"/>
  </hyperlinks>
  <pageMargins left="0.70866141732283472" right="0.70866141732283472" top="0.74803149606299213" bottom="0.74803149606299213" header="0.31496062992125984" footer="0.31496062992125984"/>
  <pageSetup paperSize="9" scale="76" orientation="landscape" r:id="rId1"/>
  <headerFooter>
    <oddFooter>&amp;L&amp;"Arial,Regular"&amp;8&amp;K01+022Fetal and Infant Deaths 2013&amp;R&amp;"Arial,Regular"&amp;8&amp;K01+021Page &amp;P of &amp;N</oddFooter>
  </headerFooter>
  <rowBreaks count="1" manualBreakCount="1">
    <brk id="42" max="15" man="1"/>
  </rowBreaks>
  <ignoredErrors>
    <ignoredError sqref="K9"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L75"/>
  <sheetViews>
    <sheetView zoomScaleNormal="100" workbookViewId="0">
      <pane ySplit="3" topLeftCell="A4" activePane="bottomLeft" state="frozen"/>
      <selection pane="bottomLeft"/>
    </sheetView>
  </sheetViews>
  <sheetFormatPr defaultRowHeight="15"/>
  <cols>
    <col min="1" max="1" width="25.28515625" bestFit="1" customWidth="1"/>
    <col min="2" max="7" width="8.42578125" customWidth="1"/>
    <col min="8" max="8" width="8.42578125" style="10" customWidth="1"/>
    <col min="9" max="14" width="8.42578125" customWidth="1"/>
    <col min="15" max="15" width="8.42578125" style="10" customWidth="1"/>
    <col min="16" max="22" width="8.42578125" customWidth="1"/>
    <col min="36" max="36" width="9.140625" style="244"/>
  </cols>
  <sheetData>
    <row r="1" spans="1:64" s="125" customFormat="1">
      <c r="A1" s="98" t="s">
        <v>197</v>
      </c>
      <c r="B1" s="98" t="s">
        <v>133</v>
      </c>
      <c r="C1" s="98" t="s">
        <v>212</v>
      </c>
      <c r="E1" s="71"/>
      <c r="F1" s="98"/>
      <c r="G1" s="99"/>
    </row>
    <row r="2" spans="1:64" s="5" customFormat="1" ht="9" customHeight="1">
      <c r="A2" s="69"/>
      <c r="B2" s="70"/>
      <c r="C2" s="71"/>
      <c r="D2" s="71"/>
      <c r="E2" s="71"/>
      <c r="F2" s="71"/>
      <c r="AJ2" s="125"/>
    </row>
    <row r="3" spans="1:64" s="5" customFormat="1" ht="20.25">
      <c r="A3" s="4" t="s">
        <v>198</v>
      </c>
      <c r="AJ3" s="125"/>
    </row>
    <row r="5" spans="1:64" ht="23.25" customHeight="1">
      <c r="A5" s="781" t="str">
        <f>Contents!E19</f>
        <v xml:space="preserve">Table 15: Number of fetal deaths, infant deaths and live births for each maternal age group, by sex, ethnic group, deprivation quintile of residence, gestational age and birthweight, 2013
</v>
      </c>
      <c r="B5" s="781"/>
      <c r="C5" s="781"/>
      <c r="D5" s="781"/>
      <c r="E5" s="781"/>
      <c r="F5" s="781"/>
      <c r="G5" s="781"/>
      <c r="H5" s="781"/>
      <c r="I5" s="781"/>
      <c r="J5" s="781"/>
      <c r="K5" s="781"/>
      <c r="L5" s="781"/>
      <c r="M5" s="781"/>
      <c r="N5" s="781"/>
      <c r="O5" s="781"/>
      <c r="P5" s="781"/>
      <c r="Q5" s="781"/>
      <c r="R5" s="781"/>
      <c r="S5" s="781"/>
      <c r="T5" s="781"/>
      <c r="U5" s="781"/>
      <c r="V5" s="781"/>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c r="BB5" s="246"/>
      <c r="BC5" s="246"/>
      <c r="BD5" s="246"/>
      <c r="BE5" s="246"/>
      <c r="BF5" s="246"/>
      <c r="BG5" s="246"/>
      <c r="BH5" s="246"/>
      <c r="BI5" s="246"/>
      <c r="BJ5" s="246"/>
      <c r="BK5" s="246"/>
      <c r="BL5" s="246"/>
    </row>
    <row r="6" spans="1:64">
      <c r="A6" s="793" t="s">
        <v>74</v>
      </c>
      <c r="B6" s="794" t="s">
        <v>182</v>
      </c>
      <c r="C6" s="794"/>
      <c r="D6" s="794"/>
      <c r="E6" s="794"/>
      <c r="F6" s="794"/>
      <c r="G6" s="794"/>
      <c r="H6" s="795"/>
      <c r="I6" s="796" t="s">
        <v>183</v>
      </c>
      <c r="J6" s="794"/>
      <c r="K6" s="794"/>
      <c r="L6" s="794"/>
      <c r="M6" s="794"/>
      <c r="N6" s="794"/>
      <c r="O6" s="795"/>
      <c r="P6" s="796" t="s">
        <v>184</v>
      </c>
      <c r="Q6" s="794"/>
      <c r="R6" s="794"/>
      <c r="S6" s="794"/>
      <c r="T6" s="794"/>
      <c r="U6" s="794"/>
      <c r="V6" s="794"/>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row>
    <row r="7" spans="1:64">
      <c r="A7" s="789"/>
      <c r="B7" s="9" t="s">
        <v>82</v>
      </c>
      <c r="C7" s="9" t="s">
        <v>83</v>
      </c>
      <c r="D7" s="9" t="s">
        <v>84</v>
      </c>
      <c r="E7" s="9" t="s">
        <v>85</v>
      </c>
      <c r="F7" s="9" t="s">
        <v>86</v>
      </c>
      <c r="G7" s="9" t="s">
        <v>87</v>
      </c>
      <c r="H7" s="21" t="s">
        <v>421</v>
      </c>
      <c r="I7" s="9" t="s">
        <v>82</v>
      </c>
      <c r="J7" s="9" t="s">
        <v>83</v>
      </c>
      <c r="K7" s="9" t="s">
        <v>84</v>
      </c>
      <c r="L7" s="9" t="s">
        <v>85</v>
      </c>
      <c r="M7" s="9" t="s">
        <v>86</v>
      </c>
      <c r="N7" s="9" t="s">
        <v>87</v>
      </c>
      <c r="O7" s="90" t="s">
        <v>421</v>
      </c>
      <c r="P7" s="9" t="s">
        <v>82</v>
      </c>
      <c r="Q7" s="9" t="s">
        <v>83</v>
      </c>
      <c r="R7" s="9" t="s">
        <v>84</v>
      </c>
      <c r="S7" s="9" t="s">
        <v>85</v>
      </c>
      <c r="T7" s="9" t="s">
        <v>86</v>
      </c>
      <c r="U7" s="9" t="s">
        <v>87</v>
      </c>
      <c r="V7" s="89" t="s">
        <v>48</v>
      </c>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6"/>
      <c r="AZ7" s="246"/>
      <c r="BA7" s="246"/>
      <c r="BB7" s="246"/>
      <c r="BC7" s="246"/>
      <c r="BD7" s="246"/>
      <c r="BE7" s="246"/>
      <c r="BF7" s="246"/>
      <c r="BG7" s="246"/>
      <c r="BH7" s="246"/>
      <c r="BI7" s="246"/>
      <c r="BJ7" s="246"/>
      <c r="BK7" s="246"/>
      <c r="BL7" s="246"/>
    </row>
    <row r="8" spans="1:64" s="47" customFormat="1">
      <c r="A8" s="91" t="s">
        <v>116</v>
      </c>
      <c r="B8" s="58"/>
      <c r="C8" s="58"/>
      <c r="D8" s="58"/>
      <c r="E8" s="58"/>
      <c r="F8" s="58"/>
      <c r="G8" s="58"/>
      <c r="H8" s="58"/>
      <c r="I8" s="58"/>
      <c r="J8" s="58"/>
      <c r="K8" s="58"/>
      <c r="L8" s="58"/>
      <c r="M8" s="58"/>
      <c r="N8" s="58"/>
      <c r="O8" s="58"/>
      <c r="P8" s="58"/>
      <c r="Q8" s="58"/>
      <c r="R8" s="58"/>
      <c r="S8" s="58"/>
      <c r="T8" s="58"/>
      <c r="U8" s="58"/>
      <c r="V8" s="58"/>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row>
    <row r="9" spans="1:64" s="86" customFormat="1">
      <c r="A9" s="384" t="s">
        <v>48</v>
      </c>
      <c r="B9" s="496">
        <v>34</v>
      </c>
      <c r="C9" s="496">
        <v>64</v>
      </c>
      <c r="D9" s="496">
        <v>88</v>
      </c>
      <c r="E9" s="496">
        <v>108</v>
      </c>
      <c r="F9" s="496">
        <v>64</v>
      </c>
      <c r="G9" s="496">
        <v>34</v>
      </c>
      <c r="H9" s="580">
        <v>392</v>
      </c>
      <c r="I9" s="496">
        <v>38</v>
      </c>
      <c r="J9" s="496">
        <v>74</v>
      </c>
      <c r="K9" s="496">
        <v>67</v>
      </c>
      <c r="L9" s="496">
        <v>54</v>
      </c>
      <c r="M9" s="496">
        <v>40</v>
      </c>
      <c r="N9" s="496">
        <v>21</v>
      </c>
      <c r="O9" s="580">
        <v>296</v>
      </c>
      <c r="P9" s="496">
        <v>3409</v>
      </c>
      <c r="Q9" s="496">
        <v>10983</v>
      </c>
      <c r="R9" s="496">
        <v>15486</v>
      </c>
      <c r="S9" s="496">
        <v>16970</v>
      </c>
      <c r="T9" s="496">
        <v>10235</v>
      </c>
      <c r="U9" s="496">
        <v>2618</v>
      </c>
      <c r="V9" s="496">
        <v>59701</v>
      </c>
    </row>
    <row r="10" spans="1:64">
      <c r="A10" s="91" t="s">
        <v>75</v>
      </c>
      <c r="B10" s="480"/>
      <c r="C10" s="480"/>
      <c r="D10" s="480"/>
      <c r="E10" s="480"/>
      <c r="F10" s="480"/>
      <c r="G10" s="480"/>
      <c r="H10" s="92"/>
      <c r="I10" s="480"/>
      <c r="J10" s="480"/>
      <c r="K10" s="480"/>
      <c r="L10" s="480"/>
      <c r="M10" s="480"/>
      <c r="N10" s="480"/>
      <c r="O10" s="480"/>
      <c r="P10" s="480"/>
      <c r="Q10" s="480"/>
      <c r="R10" s="480"/>
      <c r="S10" s="480"/>
      <c r="T10" s="480"/>
      <c r="U10" s="480"/>
      <c r="V10" s="480"/>
      <c r="W10" s="246"/>
      <c r="X10" s="461"/>
      <c r="Y10" s="461"/>
      <c r="Z10" s="461"/>
      <c r="AA10" s="461"/>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row>
    <row r="11" spans="1:64" s="86" customFormat="1">
      <c r="A11" s="93" t="s">
        <v>76</v>
      </c>
      <c r="B11" s="496">
        <v>15</v>
      </c>
      <c r="C11" s="496">
        <v>36</v>
      </c>
      <c r="D11" s="496">
        <v>51</v>
      </c>
      <c r="E11" s="496">
        <v>53</v>
      </c>
      <c r="F11" s="496">
        <v>28</v>
      </c>
      <c r="G11" s="496">
        <v>16</v>
      </c>
      <c r="H11" s="579">
        <v>199</v>
      </c>
      <c r="I11" s="496">
        <v>23</v>
      </c>
      <c r="J11" s="496">
        <v>50</v>
      </c>
      <c r="K11" s="496">
        <v>36</v>
      </c>
      <c r="L11" s="496">
        <v>27</v>
      </c>
      <c r="M11" s="496">
        <v>24</v>
      </c>
      <c r="N11" s="496">
        <v>12</v>
      </c>
      <c r="O11" s="579">
        <v>173</v>
      </c>
      <c r="P11" s="496">
        <v>1701</v>
      </c>
      <c r="Q11" s="496">
        <v>5613</v>
      </c>
      <c r="R11" s="496">
        <v>7978</v>
      </c>
      <c r="S11" s="496">
        <v>8692</v>
      </c>
      <c r="T11" s="496">
        <v>5276</v>
      </c>
      <c r="U11" s="496">
        <v>1366</v>
      </c>
      <c r="V11" s="496">
        <v>30626</v>
      </c>
    </row>
    <row r="12" spans="1:64" s="86" customFormat="1">
      <c r="A12" s="93" t="s">
        <v>77</v>
      </c>
      <c r="B12" s="496">
        <v>19</v>
      </c>
      <c r="C12" s="496">
        <v>26</v>
      </c>
      <c r="D12" s="496">
        <v>36</v>
      </c>
      <c r="E12" s="496">
        <v>53</v>
      </c>
      <c r="F12" s="496">
        <v>36</v>
      </c>
      <c r="G12" s="496">
        <v>16</v>
      </c>
      <c r="H12" s="579">
        <v>186</v>
      </c>
      <c r="I12" s="496">
        <v>15</v>
      </c>
      <c r="J12" s="496">
        <v>24</v>
      </c>
      <c r="K12" s="496">
        <v>31</v>
      </c>
      <c r="L12" s="496">
        <v>27</v>
      </c>
      <c r="M12" s="496">
        <v>16</v>
      </c>
      <c r="N12" s="496">
        <v>9</v>
      </c>
      <c r="O12" s="579">
        <v>123</v>
      </c>
      <c r="P12" s="496">
        <v>1708</v>
      </c>
      <c r="Q12" s="496">
        <v>5370</v>
      </c>
      <c r="R12" s="496">
        <v>7508</v>
      </c>
      <c r="S12" s="496">
        <v>8278</v>
      </c>
      <c r="T12" s="496">
        <v>4959</v>
      </c>
      <c r="U12" s="496">
        <v>1252</v>
      </c>
      <c r="V12" s="496">
        <v>29075</v>
      </c>
    </row>
    <row r="13" spans="1:64" s="86" customFormat="1">
      <c r="A13" s="93" t="s">
        <v>69</v>
      </c>
      <c r="B13" s="496">
        <v>0</v>
      </c>
      <c r="C13" s="496">
        <v>2</v>
      </c>
      <c r="D13" s="496">
        <v>1</v>
      </c>
      <c r="E13" s="496">
        <v>2</v>
      </c>
      <c r="F13" s="496">
        <v>0</v>
      </c>
      <c r="G13" s="496">
        <v>2</v>
      </c>
      <c r="H13" s="580">
        <v>7</v>
      </c>
      <c r="I13" s="494">
        <v>0</v>
      </c>
      <c r="J13" s="494">
        <v>0</v>
      </c>
      <c r="K13" s="494">
        <v>0</v>
      </c>
      <c r="L13" s="494">
        <v>0</v>
      </c>
      <c r="M13" s="494">
        <v>0</v>
      </c>
      <c r="N13" s="494">
        <v>0</v>
      </c>
      <c r="O13" s="507">
        <v>0</v>
      </c>
      <c r="P13" s="494">
        <v>0</v>
      </c>
      <c r="Q13" s="494">
        <v>0</v>
      </c>
      <c r="R13" s="494">
        <v>0</v>
      </c>
      <c r="S13" s="494">
        <v>0</v>
      </c>
      <c r="T13" s="494">
        <v>0</v>
      </c>
      <c r="U13" s="494">
        <v>0</v>
      </c>
      <c r="V13" s="494">
        <v>0</v>
      </c>
      <c r="W13" s="96"/>
    </row>
    <row r="14" spans="1:64">
      <c r="A14" s="91" t="s">
        <v>79</v>
      </c>
      <c r="B14" s="480"/>
      <c r="C14" s="480"/>
      <c r="D14" s="480"/>
      <c r="E14" s="480"/>
      <c r="F14" s="480"/>
      <c r="G14" s="480"/>
      <c r="H14" s="480"/>
      <c r="I14" s="480"/>
      <c r="J14" s="480"/>
      <c r="K14" s="480"/>
      <c r="L14" s="480"/>
      <c r="M14" s="480"/>
      <c r="N14" s="480"/>
      <c r="O14" s="480"/>
      <c r="P14" s="480"/>
      <c r="Q14" s="480"/>
      <c r="R14" s="480"/>
      <c r="S14" s="480"/>
      <c r="T14" s="480"/>
      <c r="U14" s="480"/>
      <c r="V14" s="480"/>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row>
    <row r="15" spans="1:64" s="86" customFormat="1">
      <c r="A15" s="93" t="s">
        <v>80</v>
      </c>
      <c r="B15" s="496">
        <v>22</v>
      </c>
      <c r="C15" s="496">
        <v>26</v>
      </c>
      <c r="D15" s="496">
        <v>23</v>
      </c>
      <c r="E15" s="496">
        <v>26</v>
      </c>
      <c r="F15" s="496">
        <v>15</v>
      </c>
      <c r="G15" s="496">
        <v>5</v>
      </c>
      <c r="H15" s="579">
        <v>117</v>
      </c>
      <c r="I15" s="496">
        <v>19</v>
      </c>
      <c r="J15" s="496">
        <v>24</v>
      </c>
      <c r="K15" s="496">
        <v>18</v>
      </c>
      <c r="L15" s="496">
        <v>16</v>
      </c>
      <c r="M15" s="496">
        <v>7</v>
      </c>
      <c r="N15" s="496">
        <v>7</v>
      </c>
      <c r="O15" s="579">
        <v>91</v>
      </c>
      <c r="P15" s="496">
        <v>2055</v>
      </c>
      <c r="Q15" s="496">
        <v>5065</v>
      </c>
      <c r="R15" s="496">
        <v>4392</v>
      </c>
      <c r="S15" s="496">
        <v>3230</v>
      </c>
      <c r="T15" s="496">
        <v>1853</v>
      </c>
      <c r="U15" s="496">
        <v>554</v>
      </c>
      <c r="V15" s="496">
        <v>17149</v>
      </c>
    </row>
    <row r="16" spans="1:64" s="86" customFormat="1">
      <c r="A16" s="93" t="s">
        <v>384</v>
      </c>
      <c r="B16" s="496">
        <v>4</v>
      </c>
      <c r="C16" s="496">
        <v>13</v>
      </c>
      <c r="D16" s="496">
        <v>13</v>
      </c>
      <c r="E16" s="496">
        <v>10</v>
      </c>
      <c r="F16" s="496">
        <v>5</v>
      </c>
      <c r="G16" s="496">
        <v>4</v>
      </c>
      <c r="H16" s="579">
        <v>49</v>
      </c>
      <c r="I16" s="496">
        <v>5</v>
      </c>
      <c r="J16" s="496">
        <v>15</v>
      </c>
      <c r="K16" s="496">
        <v>15</v>
      </c>
      <c r="L16" s="496">
        <v>7</v>
      </c>
      <c r="M16" s="496">
        <v>5</v>
      </c>
      <c r="N16" s="496">
        <v>1</v>
      </c>
      <c r="O16" s="579">
        <v>49</v>
      </c>
      <c r="P16" s="496">
        <v>502</v>
      </c>
      <c r="Q16" s="496">
        <v>1705</v>
      </c>
      <c r="R16" s="496">
        <v>1704</v>
      </c>
      <c r="S16" s="496">
        <v>1398</v>
      </c>
      <c r="T16" s="496">
        <v>841</v>
      </c>
      <c r="U16" s="496">
        <v>288</v>
      </c>
      <c r="V16" s="496">
        <v>6438</v>
      </c>
    </row>
    <row r="17" spans="1:64" s="86" customFormat="1">
      <c r="A17" s="450" t="s">
        <v>444</v>
      </c>
      <c r="B17" s="496">
        <v>2</v>
      </c>
      <c r="C17" s="496">
        <v>5</v>
      </c>
      <c r="D17" s="496">
        <v>14</v>
      </c>
      <c r="E17" s="496">
        <v>26</v>
      </c>
      <c r="F17" s="496">
        <v>10</v>
      </c>
      <c r="G17" s="496">
        <v>3</v>
      </c>
      <c r="H17" s="579">
        <v>60</v>
      </c>
      <c r="I17" s="496">
        <v>2</v>
      </c>
      <c r="J17" s="496">
        <v>8</v>
      </c>
      <c r="K17" s="496">
        <v>6</v>
      </c>
      <c r="L17" s="496">
        <v>12</v>
      </c>
      <c r="M17" s="496">
        <v>6</v>
      </c>
      <c r="N17" s="496">
        <v>2</v>
      </c>
      <c r="O17" s="579">
        <v>36</v>
      </c>
      <c r="P17" s="496">
        <v>69</v>
      </c>
      <c r="Q17" s="496">
        <v>801</v>
      </c>
      <c r="R17" s="496">
        <v>2835</v>
      </c>
      <c r="S17" s="496">
        <v>3286</v>
      </c>
      <c r="T17" s="496">
        <v>1406</v>
      </c>
      <c r="U17" s="496">
        <v>310</v>
      </c>
      <c r="V17" s="496">
        <v>8707</v>
      </c>
    </row>
    <row r="18" spans="1:64" s="86" customFormat="1">
      <c r="A18" s="450" t="s">
        <v>445</v>
      </c>
      <c r="B18" s="496">
        <v>6</v>
      </c>
      <c r="C18" s="496">
        <v>20</v>
      </c>
      <c r="D18" s="496">
        <v>38</v>
      </c>
      <c r="E18" s="496">
        <v>46</v>
      </c>
      <c r="F18" s="496">
        <v>34</v>
      </c>
      <c r="G18" s="496">
        <v>22</v>
      </c>
      <c r="H18" s="580">
        <v>166</v>
      </c>
      <c r="I18" s="496">
        <v>12</v>
      </c>
      <c r="J18" s="496">
        <v>27</v>
      </c>
      <c r="K18" s="496">
        <v>28</v>
      </c>
      <c r="L18" s="496">
        <v>19</v>
      </c>
      <c r="M18" s="496">
        <v>22</v>
      </c>
      <c r="N18" s="496">
        <v>11</v>
      </c>
      <c r="O18" s="580">
        <v>120</v>
      </c>
      <c r="P18" s="496">
        <v>783</v>
      </c>
      <c r="Q18" s="496">
        <v>3412</v>
      </c>
      <c r="R18" s="496">
        <v>6555</v>
      </c>
      <c r="S18" s="496">
        <v>9056</v>
      </c>
      <c r="T18" s="496">
        <v>6135</v>
      </c>
      <c r="U18" s="496">
        <v>1466</v>
      </c>
      <c r="V18" s="496">
        <v>27407</v>
      </c>
    </row>
    <row r="19" spans="1:64">
      <c r="A19" s="91" t="s">
        <v>88</v>
      </c>
      <c r="B19" s="480"/>
      <c r="C19" s="480"/>
      <c r="D19" s="480"/>
      <c r="E19" s="480"/>
      <c r="F19" s="480"/>
      <c r="G19" s="480"/>
      <c r="H19" s="480"/>
      <c r="I19" s="480"/>
      <c r="J19" s="480"/>
      <c r="K19" s="480"/>
      <c r="L19" s="480"/>
      <c r="M19" s="480"/>
      <c r="N19" s="480"/>
      <c r="O19" s="480"/>
      <c r="P19" s="480"/>
      <c r="Q19" s="480"/>
      <c r="R19" s="480"/>
      <c r="S19" s="92"/>
      <c r="T19" s="92"/>
      <c r="U19" s="92"/>
      <c r="V19" s="502"/>
      <c r="W19" s="461"/>
      <c r="X19" s="464"/>
      <c r="Y19" s="464"/>
      <c r="Z19" s="464"/>
      <c r="AA19" s="461"/>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6"/>
      <c r="BC19" s="246"/>
      <c r="BD19" s="246"/>
      <c r="BE19" s="246"/>
      <c r="BF19" s="246"/>
      <c r="BG19" s="246"/>
      <c r="BH19" s="246"/>
      <c r="BI19" s="246"/>
      <c r="BJ19" s="246"/>
      <c r="BK19" s="246"/>
      <c r="BL19" s="246"/>
    </row>
    <row r="20" spans="1:64" s="86" customFormat="1">
      <c r="A20" s="93" t="s">
        <v>89</v>
      </c>
      <c r="B20" s="496">
        <v>1</v>
      </c>
      <c r="C20" s="496">
        <v>7</v>
      </c>
      <c r="D20" s="496">
        <v>8</v>
      </c>
      <c r="E20" s="496">
        <v>11</v>
      </c>
      <c r="F20" s="496">
        <v>18</v>
      </c>
      <c r="G20" s="496">
        <v>8</v>
      </c>
      <c r="H20" s="579">
        <v>53</v>
      </c>
      <c r="I20" s="496">
        <v>1</v>
      </c>
      <c r="J20" s="496">
        <v>6</v>
      </c>
      <c r="K20" s="496">
        <v>8</v>
      </c>
      <c r="L20" s="496">
        <v>5</v>
      </c>
      <c r="M20" s="496">
        <v>4</v>
      </c>
      <c r="N20" s="496">
        <v>3</v>
      </c>
      <c r="O20" s="579">
        <v>27</v>
      </c>
      <c r="P20" s="496">
        <v>197</v>
      </c>
      <c r="Q20" s="496">
        <v>809</v>
      </c>
      <c r="R20" s="496">
        <v>1987</v>
      </c>
      <c r="S20" s="496">
        <v>3175</v>
      </c>
      <c r="T20" s="496">
        <v>2290</v>
      </c>
      <c r="U20" s="496">
        <v>569</v>
      </c>
      <c r="V20" s="496">
        <v>9027</v>
      </c>
      <c r="W20" s="464"/>
      <c r="X20" s="464"/>
      <c r="Y20" s="464"/>
      <c r="Z20" s="464"/>
      <c r="AA20" s="464"/>
    </row>
    <row r="21" spans="1:64" s="86" customFormat="1">
      <c r="A21" s="382">
        <v>2</v>
      </c>
      <c r="B21" s="496">
        <v>2</v>
      </c>
      <c r="C21" s="496">
        <v>6</v>
      </c>
      <c r="D21" s="496">
        <v>11</v>
      </c>
      <c r="E21" s="496">
        <v>17</v>
      </c>
      <c r="F21" s="496">
        <v>9</v>
      </c>
      <c r="G21" s="496">
        <v>4</v>
      </c>
      <c r="H21" s="579">
        <v>49</v>
      </c>
      <c r="I21" s="496">
        <v>2</v>
      </c>
      <c r="J21" s="496">
        <v>7</v>
      </c>
      <c r="K21" s="496">
        <v>6</v>
      </c>
      <c r="L21" s="496">
        <v>9</v>
      </c>
      <c r="M21" s="496">
        <v>9</v>
      </c>
      <c r="N21" s="496">
        <v>2</v>
      </c>
      <c r="O21" s="579">
        <v>35</v>
      </c>
      <c r="P21" s="496">
        <v>307</v>
      </c>
      <c r="Q21" s="496">
        <v>1198</v>
      </c>
      <c r="R21" s="496">
        <v>2419</v>
      </c>
      <c r="S21" s="496">
        <v>3306</v>
      </c>
      <c r="T21" s="496">
        <v>2069</v>
      </c>
      <c r="U21" s="496">
        <v>526</v>
      </c>
      <c r="V21" s="496">
        <v>9825</v>
      </c>
      <c r="W21" s="464"/>
      <c r="X21" s="464"/>
      <c r="Y21" s="464"/>
      <c r="Z21" s="464"/>
      <c r="AA21" s="464"/>
    </row>
    <row r="22" spans="1:64" s="86" customFormat="1">
      <c r="A22" s="382">
        <v>3</v>
      </c>
      <c r="B22" s="496">
        <v>4</v>
      </c>
      <c r="C22" s="496">
        <v>13</v>
      </c>
      <c r="D22" s="496">
        <v>23</v>
      </c>
      <c r="E22" s="496">
        <v>24</v>
      </c>
      <c r="F22" s="496">
        <v>10</v>
      </c>
      <c r="G22" s="496">
        <v>9</v>
      </c>
      <c r="H22" s="579">
        <v>83</v>
      </c>
      <c r="I22" s="496">
        <v>5</v>
      </c>
      <c r="J22" s="496">
        <v>13</v>
      </c>
      <c r="K22" s="496">
        <v>12</v>
      </c>
      <c r="L22" s="496">
        <v>14</v>
      </c>
      <c r="M22" s="496">
        <v>6</v>
      </c>
      <c r="N22" s="496">
        <v>2</v>
      </c>
      <c r="O22" s="579">
        <v>52</v>
      </c>
      <c r="P22" s="496">
        <v>471</v>
      </c>
      <c r="Q22" s="496">
        <v>1783</v>
      </c>
      <c r="R22" s="496">
        <v>3049</v>
      </c>
      <c r="S22" s="496">
        <v>3478</v>
      </c>
      <c r="T22" s="496">
        <v>2036</v>
      </c>
      <c r="U22" s="496">
        <v>480</v>
      </c>
      <c r="V22" s="496">
        <v>11297</v>
      </c>
      <c r="W22" s="464"/>
      <c r="X22" s="464"/>
      <c r="Y22" s="464"/>
      <c r="Z22" s="464"/>
      <c r="AA22" s="464"/>
    </row>
    <row r="23" spans="1:64" s="86" customFormat="1">
      <c r="A23" s="382">
        <v>4</v>
      </c>
      <c r="B23" s="496">
        <v>10</v>
      </c>
      <c r="C23" s="496">
        <v>17</v>
      </c>
      <c r="D23" s="496">
        <v>18</v>
      </c>
      <c r="E23" s="496">
        <v>27</v>
      </c>
      <c r="F23" s="496">
        <v>11</v>
      </c>
      <c r="G23" s="496">
        <v>8</v>
      </c>
      <c r="H23" s="579">
        <v>91</v>
      </c>
      <c r="I23" s="496">
        <v>9</v>
      </c>
      <c r="J23" s="496">
        <v>14</v>
      </c>
      <c r="K23" s="496">
        <v>15</v>
      </c>
      <c r="L23" s="496">
        <v>10</v>
      </c>
      <c r="M23" s="496">
        <v>11</v>
      </c>
      <c r="N23" s="496">
        <v>7</v>
      </c>
      <c r="O23" s="579">
        <v>67</v>
      </c>
      <c r="P23" s="496">
        <v>894</v>
      </c>
      <c r="Q23" s="496">
        <v>2848</v>
      </c>
      <c r="R23" s="496">
        <v>3835</v>
      </c>
      <c r="S23" s="496">
        <v>3690</v>
      </c>
      <c r="T23" s="496">
        <v>2062</v>
      </c>
      <c r="U23" s="496">
        <v>526</v>
      </c>
      <c r="V23" s="496">
        <v>13855</v>
      </c>
    </row>
    <row r="24" spans="1:64" s="86" customFormat="1">
      <c r="A24" s="93" t="s">
        <v>90</v>
      </c>
      <c r="B24" s="496">
        <v>17</v>
      </c>
      <c r="C24" s="496">
        <v>20</v>
      </c>
      <c r="D24" s="496">
        <v>26</v>
      </c>
      <c r="E24" s="496">
        <v>29</v>
      </c>
      <c r="F24" s="496">
        <v>14</v>
      </c>
      <c r="G24" s="496">
        <v>5</v>
      </c>
      <c r="H24" s="579">
        <v>111</v>
      </c>
      <c r="I24" s="496">
        <v>21</v>
      </c>
      <c r="J24" s="496">
        <v>34</v>
      </c>
      <c r="K24" s="496">
        <v>25</v>
      </c>
      <c r="L24" s="496">
        <v>16</v>
      </c>
      <c r="M24" s="496">
        <v>10</v>
      </c>
      <c r="N24" s="496">
        <v>7</v>
      </c>
      <c r="O24" s="579">
        <v>114</v>
      </c>
      <c r="P24" s="496">
        <v>1533</v>
      </c>
      <c r="Q24" s="496">
        <v>4320</v>
      </c>
      <c r="R24" s="496">
        <v>4133</v>
      </c>
      <c r="S24" s="496">
        <v>3261</v>
      </c>
      <c r="T24" s="496">
        <v>1747</v>
      </c>
      <c r="U24" s="496">
        <v>506</v>
      </c>
      <c r="V24" s="496">
        <v>15500</v>
      </c>
    </row>
    <row r="25" spans="1:64" s="86" customFormat="1">
      <c r="A25" s="93" t="s">
        <v>69</v>
      </c>
      <c r="B25" s="496">
        <v>0</v>
      </c>
      <c r="C25" s="496">
        <v>1</v>
      </c>
      <c r="D25" s="496">
        <v>2</v>
      </c>
      <c r="E25" s="496">
        <v>0</v>
      </c>
      <c r="F25" s="496">
        <v>2</v>
      </c>
      <c r="G25" s="496">
        <v>0</v>
      </c>
      <c r="H25" s="580">
        <v>5</v>
      </c>
      <c r="I25" s="496">
        <v>0</v>
      </c>
      <c r="J25" s="496">
        <v>0</v>
      </c>
      <c r="K25" s="496">
        <v>1</v>
      </c>
      <c r="L25" s="496">
        <v>0</v>
      </c>
      <c r="M25" s="496">
        <v>0</v>
      </c>
      <c r="N25" s="496">
        <v>0</v>
      </c>
      <c r="O25" s="580">
        <v>1</v>
      </c>
      <c r="P25" s="496">
        <v>7</v>
      </c>
      <c r="Q25" s="496">
        <v>25</v>
      </c>
      <c r="R25" s="496">
        <v>63</v>
      </c>
      <c r="S25" s="496">
        <v>60</v>
      </c>
      <c r="T25" s="496">
        <v>31</v>
      </c>
      <c r="U25" s="496">
        <v>11</v>
      </c>
      <c r="V25" s="496">
        <v>197</v>
      </c>
    </row>
    <row r="26" spans="1:64">
      <c r="A26" s="91" t="s">
        <v>118</v>
      </c>
      <c r="B26" s="480"/>
      <c r="C26" s="480"/>
      <c r="D26" s="480"/>
      <c r="E26" s="480"/>
      <c r="F26" s="480"/>
      <c r="G26" s="480"/>
      <c r="H26" s="480"/>
      <c r="I26" s="480"/>
      <c r="J26" s="480"/>
      <c r="K26" s="480"/>
      <c r="L26" s="480"/>
      <c r="M26" s="480"/>
      <c r="N26" s="480"/>
      <c r="O26" s="480"/>
      <c r="P26" s="480"/>
      <c r="Q26" s="480"/>
      <c r="R26" s="480"/>
      <c r="S26" s="480"/>
      <c r="T26" s="480"/>
      <c r="U26" s="480"/>
      <c r="V26" s="480"/>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6"/>
      <c r="AV26" s="246"/>
      <c r="AW26" s="246"/>
      <c r="AX26" s="246"/>
      <c r="AY26" s="246"/>
      <c r="AZ26" s="246"/>
      <c r="BA26" s="246"/>
      <c r="BB26" s="246"/>
      <c r="BC26" s="246"/>
      <c r="BD26" s="246"/>
      <c r="BE26" s="246"/>
      <c r="BF26" s="246"/>
      <c r="BG26" s="246"/>
      <c r="BH26" s="246"/>
      <c r="BI26" s="246"/>
      <c r="BJ26" s="246"/>
      <c r="BK26" s="246"/>
      <c r="BL26" s="246"/>
    </row>
    <row r="27" spans="1:64">
      <c r="A27" s="57" t="s">
        <v>117</v>
      </c>
      <c r="B27" s="496">
        <v>20</v>
      </c>
      <c r="C27" s="496">
        <v>34</v>
      </c>
      <c r="D27" s="496">
        <v>52</v>
      </c>
      <c r="E27" s="496">
        <v>78</v>
      </c>
      <c r="F27" s="496">
        <v>46</v>
      </c>
      <c r="G27" s="496">
        <v>25</v>
      </c>
      <c r="H27" s="579">
        <v>255</v>
      </c>
      <c r="I27" s="496">
        <v>22</v>
      </c>
      <c r="J27" s="496">
        <v>44</v>
      </c>
      <c r="K27" s="496">
        <v>29</v>
      </c>
      <c r="L27" s="496">
        <v>29</v>
      </c>
      <c r="M27" s="496">
        <v>18</v>
      </c>
      <c r="N27" s="496">
        <v>12</v>
      </c>
      <c r="O27" s="496">
        <v>155</v>
      </c>
      <c r="P27" s="501">
        <v>76</v>
      </c>
      <c r="Q27" s="494">
        <v>148</v>
      </c>
      <c r="R27" s="494">
        <v>166</v>
      </c>
      <c r="S27" s="494">
        <v>179</v>
      </c>
      <c r="T27" s="494">
        <v>126</v>
      </c>
      <c r="U27" s="494">
        <v>52</v>
      </c>
      <c r="V27" s="494">
        <v>747</v>
      </c>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246"/>
      <c r="AY27" s="246"/>
      <c r="AZ27" s="246"/>
      <c r="BA27" s="246"/>
      <c r="BB27" s="246"/>
      <c r="BC27" s="246"/>
      <c r="BD27" s="246"/>
      <c r="BE27" s="246"/>
      <c r="BF27" s="246"/>
      <c r="BG27" s="246"/>
      <c r="BH27" s="246"/>
      <c r="BI27" s="246"/>
      <c r="BJ27" s="246"/>
      <c r="BK27" s="246"/>
      <c r="BL27" s="246"/>
    </row>
    <row r="28" spans="1:64">
      <c r="A28" s="57" t="s">
        <v>70</v>
      </c>
      <c r="B28" s="496">
        <v>6</v>
      </c>
      <c r="C28" s="496">
        <v>17</v>
      </c>
      <c r="D28" s="496">
        <v>14</v>
      </c>
      <c r="E28" s="496">
        <v>15</v>
      </c>
      <c r="F28" s="496">
        <v>8</v>
      </c>
      <c r="G28" s="496">
        <v>2</v>
      </c>
      <c r="H28" s="579">
        <v>62</v>
      </c>
      <c r="I28" s="496">
        <v>2</v>
      </c>
      <c r="J28" s="496">
        <v>5</v>
      </c>
      <c r="K28" s="496">
        <v>16</v>
      </c>
      <c r="L28" s="496">
        <v>6</v>
      </c>
      <c r="M28" s="496">
        <v>5</v>
      </c>
      <c r="N28" s="496">
        <v>6</v>
      </c>
      <c r="O28" s="496">
        <v>40</v>
      </c>
      <c r="P28" s="501">
        <v>218</v>
      </c>
      <c r="Q28" s="494">
        <v>647</v>
      </c>
      <c r="R28" s="494">
        <v>930</v>
      </c>
      <c r="S28" s="494">
        <v>1000</v>
      </c>
      <c r="T28" s="494">
        <v>684</v>
      </c>
      <c r="U28" s="494">
        <v>241</v>
      </c>
      <c r="V28" s="494">
        <v>3720</v>
      </c>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c r="AW28" s="246"/>
      <c r="AX28" s="246"/>
      <c r="AY28" s="246"/>
      <c r="AZ28" s="246"/>
      <c r="BA28" s="246"/>
      <c r="BB28" s="246"/>
      <c r="BC28" s="246"/>
      <c r="BD28" s="246"/>
      <c r="BE28" s="246"/>
      <c r="BF28" s="246"/>
      <c r="BG28" s="246"/>
      <c r="BH28" s="246"/>
      <c r="BI28" s="246"/>
      <c r="BJ28" s="246"/>
      <c r="BK28" s="246"/>
      <c r="BL28" s="246"/>
    </row>
    <row r="29" spans="1:64">
      <c r="A29" s="57" t="s">
        <v>71</v>
      </c>
      <c r="B29" s="496">
        <v>7</v>
      </c>
      <c r="C29" s="496">
        <v>13</v>
      </c>
      <c r="D29" s="496">
        <v>22</v>
      </c>
      <c r="E29" s="496">
        <v>15</v>
      </c>
      <c r="F29" s="496">
        <v>9</v>
      </c>
      <c r="G29" s="496">
        <v>7</v>
      </c>
      <c r="H29" s="579">
        <v>73</v>
      </c>
      <c r="I29" s="496">
        <v>13</v>
      </c>
      <c r="J29" s="496">
        <v>22</v>
      </c>
      <c r="K29" s="496">
        <v>17</v>
      </c>
      <c r="L29" s="496">
        <v>17</v>
      </c>
      <c r="M29" s="496">
        <v>15</v>
      </c>
      <c r="N29" s="496">
        <v>3</v>
      </c>
      <c r="O29" s="496">
        <v>87</v>
      </c>
      <c r="P29" s="501">
        <v>3032</v>
      </c>
      <c r="Q29" s="494">
        <v>9950</v>
      </c>
      <c r="R29" s="494">
        <v>14085</v>
      </c>
      <c r="S29" s="494">
        <v>15428</v>
      </c>
      <c r="T29" s="494">
        <v>9246</v>
      </c>
      <c r="U29" s="494">
        <v>2297</v>
      </c>
      <c r="V29" s="494">
        <v>54038</v>
      </c>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row>
    <row r="30" spans="1:64">
      <c r="A30" s="57" t="s">
        <v>72</v>
      </c>
      <c r="B30" s="496">
        <v>0</v>
      </c>
      <c r="C30" s="496">
        <v>0</v>
      </c>
      <c r="D30" s="496">
        <v>0</v>
      </c>
      <c r="E30" s="496">
        <v>0</v>
      </c>
      <c r="F30" s="496">
        <v>1</v>
      </c>
      <c r="G30" s="496">
        <v>0</v>
      </c>
      <c r="H30" s="579">
        <v>1</v>
      </c>
      <c r="I30" s="496">
        <v>0</v>
      </c>
      <c r="J30" s="496">
        <v>0</v>
      </c>
      <c r="K30" s="496">
        <v>1</v>
      </c>
      <c r="L30" s="496">
        <v>1</v>
      </c>
      <c r="M30" s="496">
        <v>0</v>
      </c>
      <c r="N30" s="496">
        <v>0</v>
      </c>
      <c r="O30" s="496">
        <v>2</v>
      </c>
      <c r="P30" s="501">
        <v>81</v>
      </c>
      <c r="Q30" s="494">
        <v>233</v>
      </c>
      <c r="R30" s="494">
        <v>300</v>
      </c>
      <c r="S30" s="494">
        <v>360</v>
      </c>
      <c r="T30" s="494">
        <v>176</v>
      </c>
      <c r="U30" s="494">
        <v>25</v>
      </c>
      <c r="V30" s="494">
        <v>1175</v>
      </c>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246"/>
      <c r="BE30" s="246"/>
      <c r="BF30" s="246"/>
      <c r="BG30" s="246"/>
      <c r="BH30" s="246"/>
      <c r="BI30" s="246"/>
      <c r="BJ30" s="246"/>
      <c r="BK30" s="246"/>
      <c r="BL30" s="246"/>
    </row>
    <row r="31" spans="1:64">
      <c r="A31" s="57" t="s">
        <v>69</v>
      </c>
      <c r="B31" s="496">
        <v>1</v>
      </c>
      <c r="C31" s="496">
        <v>0</v>
      </c>
      <c r="D31" s="496">
        <v>0</v>
      </c>
      <c r="E31" s="496">
        <v>0</v>
      </c>
      <c r="F31" s="496">
        <v>0</v>
      </c>
      <c r="G31" s="496">
        <v>0</v>
      </c>
      <c r="H31" s="580">
        <v>1</v>
      </c>
      <c r="I31" s="496">
        <v>1</v>
      </c>
      <c r="J31" s="496">
        <v>3</v>
      </c>
      <c r="K31" s="496">
        <v>4</v>
      </c>
      <c r="L31" s="496">
        <v>1</v>
      </c>
      <c r="M31" s="496">
        <v>2</v>
      </c>
      <c r="N31" s="496">
        <v>0</v>
      </c>
      <c r="O31" s="496">
        <v>12</v>
      </c>
      <c r="P31" s="501">
        <v>2</v>
      </c>
      <c r="Q31" s="494">
        <v>5</v>
      </c>
      <c r="R31" s="494">
        <v>5</v>
      </c>
      <c r="S31" s="494">
        <v>3</v>
      </c>
      <c r="T31" s="494">
        <v>3</v>
      </c>
      <c r="U31" s="494">
        <v>3</v>
      </c>
      <c r="V31" s="494">
        <v>21</v>
      </c>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row>
    <row r="32" spans="1:64">
      <c r="A32" s="91" t="s">
        <v>1</v>
      </c>
      <c r="B32" s="480"/>
      <c r="C32" s="480"/>
      <c r="D32" s="480"/>
      <c r="E32" s="480"/>
      <c r="F32" s="480"/>
      <c r="G32" s="480"/>
      <c r="H32" s="480"/>
      <c r="I32" s="480"/>
      <c r="J32" s="480"/>
      <c r="K32" s="480"/>
      <c r="L32" s="480"/>
      <c r="M32" s="480"/>
      <c r="N32" s="480"/>
      <c r="O32" s="480"/>
      <c r="P32" s="480"/>
      <c r="Q32" s="480"/>
      <c r="R32" s="92"/>
      <c r="S32" s="92"/>
      <c r="T32" s="92"/>
      <c r="U32" s="92"/>
      <c r="V32" s="502"/>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row>
    <row r="33" spans="1:47" s="86" customFormat="1">
      <c r="A33" s="93" t="s">
        <v>111</v>
      </c>
      <c r="B33" s="496">
        <v>21</v>
      </c>
      <c r="C33" s="496">
        <v>30</v>
      </c>
      <c r="D33" s="496">
        <v>48</v>
      </c>
      <c r="E33" s="496">
        <v>72</v>
      </c>
      <c r="F33" s="496">
        <v>43</v>
      </c>
      <c r="G33" s="496">
        <v>23</v>
      </c>
      <c r="H33" s="579">
        <v>237</v>
      </c>
      <c r="I33" s="501">
        <v>20</v>
      </c>
      <c r="J33" s="494">
        <v>37</v>
      </c>
      <c r="K33" s="494">
        <v>24</v>
      </c>
      <c r="L33" s="494">
        <v>27</v>
      </c>
      <c r="M33" s="494">
        <v>16</v>
      </c>
      <c r="N33" s="494">
        <v>12</v>
      </c>
      <c r="O33" s="503">
        <v>137</v>
      </c>
      <c r="P33" s="501">
        <v>29</v>
      </c>
      <c r="Q33" s="494">
        <v>58</v>
      </c>
      <c r="R33" s="494">
        <v>60</v>
      </c>
      <c r="S33" s="494">
        <v>77</v>
      </c>
      <c r="T33" s="494">
        <v>36</v>
      </c>
      <c r="U33" s="494">
        <v>21</v>
      </c>
      <c r="V33" s="494">
        <v>281</v>
      </c>
    </row>
    <row r="34" spans="1:47" s="86" customFormat="1">
      <c r="A34" s="93" t="s">
        <v>114</v>
      </c>
      <c r="B34" s="496">
        <v>2</v>
      </c>
      <c r="C34" s="496">
        <v>5</v>
      </c>
      <c r="D34" s="496">
        <v>2</v>
      </c>
      <c r="E34" s="496">
        <v>8</v>
      </c>
      <c r="F34" s="496">
        <v>3</v>
      </c>
      <c r="G34" s="496">
        <v>1</v>
      </c>
      <c r="H34" s="579">
        <v>21</v>
      </c>
      <c r="I34" s="501">
        <v>2</v>
      </c>
      <c r="J34" s="494">
        <v>4</v>
      </c>
      <c r="K34" s="494">
        <v>2</v>
      </c>
      <c r="L34" s="494">
        <v>1</v>
      </c>
      <c r="M34" s="494">
        <v>2</v>
      </c>
      <c r="N34" s="494">
        <v>0</v>
      </c>
      <c r="O34" s="503">
        <v>11</v>
      </c>
      <c r="P34" s="501">
        <v>23</v>
      </c>
      <c r="Q34" s="494">
        <v>44</v>
      </c>
      <c r="R34" s="494">
        <v>85</v>
      </c>
      <c r="S34" s="494">
        <v>70</v>
      </c>
      <c r="T34" s="494">
        <v>66</v>
      </c>
      <c r="U34" s="494">
        <v>29</v>
      </c>
      <c r="V34" s="494">
        <v>317</v>
      </c>
    </row>
    <row r="35" spans="1:47" s="86" customFormat="1">
      <c r="A35" s="93" t="s">
        <v>112</v>
      </c>
      <c r="B35" s="496">
        <v>4</v>
      </c>
      <c r="C35" s="496">
        <v>13</v>
      </c>
      <c r="D35" s="496">
        <v>14</v>
      </c>
      <c r="E35" s="496">
        <v>7</v>
      </c>
      <c r="F35" s="496">
        <v>5</v>
      </c>
      <c r="G35" s="496">
        <v>5</v>
      </c>
      <c r="H35" s="579">
        <v>48</v>
      </c>
      <c r="I35" s="501">
        <v>2</v>
      </c>
      <c r="J35" s="494">
        <v>7</v>
      </c>
      <c r="K35" s="494">
        <v>9</v>
      </c>
      <c r="L35" s="494">
        <v>5</v>
      </c>
      <c r="M35" s="494">
        <v>6</v>
      </c>
      <c r="N35" s="494">
        <v>6</v>
      </c>
      <c r="O35" s="503">
        <v>35</v>
      </c>
      <c r="P35" s="501">
        <v>180</v>
      </c>
      <c r="Q35" s="494">
        <v>561</v>
      </c>
      <c r="R35" s="494">
        <v>738</v>
      </c>
      <c r="S35" s="494">
        <v>763</v>
      </c>
      <c r="T35" s="494">
        <v>514</v>
      </c>
      <c r="U35" s="494">
        <v>196</v>
      </c>
      <c r="V35" s="494">
        <v>2952</v>
      </c>
    </row>
    <row r="36" spans="1:47" s="86" customFormat="1">
      <c r="A36" s="93" t="s">
        <v>113</v>
      </c>
      <c r="B36" s="496">
        <v>6</v>
      </c>
      <c r="C36" s="496">
        <v>12</v>
      </c>
      <c r="D36" s="496">
        <v>22</v>
      </c>
      <c r="E36" s="496">
        <v>19</v>
      </c>
      <c r="F36" s="496">
        <v>12</v>
      </c>
      <c r="G36" s="496">
        <v>5</v>
      </c>
      <c r="H36" s="579">
        <v>76</v>
      </c>
      <c r="I36" s="501">
        <v>13</v>
      </c>
      <c r="J36" s="494">
        <v>23</v>
      </c>
      <c r="K36" s="494">
        <v>24</v>
      </c>
      <c r="L36" s="494">
        <v>18</v>
      </c>
      <c r="M36" s="494">
        <v>15</v>
      </c>
      <c r="N36" s="494">
        <v>3</v>
      </c>
      <c r="O36" s="503">
        <v>96</v>
      </c>
      <c r="P36" s="501">
        <v>3122</v>
      </c>
      <c r="Q36" s="494">
        <v>10079</v>
      </c>
      <c r="R36" s="494">
        <v>14178</v>
      </c>
      <c r="S36" s="494">
        <v>15623</v>
      </c>
      <c r="T36" s="494">
        <v>9292</v>
      </c>
      <c r="U36" s="494">
        <v>2318</v>
      </c>
      <c r="V36" s="494">
        <v>54612</v>
      </c>
    </row>
    <row r="37" spans="1:47" s="86" customFormat="1">
      <c r="A37" s="93" t="s">
        <v>115</v>
      </c>
      <c r="B37" s="496">
        <v>0</v>
      </c>
      <c r="C37" s="496">
        <v>0</v>
      </c>
      <c r="D37" s="496">
        <v>1</v>
      </c>
      <c r="E37" s="496">
        <v>1</v>
      </c>
      <c r="F37" s="496">
        <v>0</v>
      </c>
      <c r="G37" s="496">
        <v>0</v>
      </c>
      <c r="H37" s="579">
        <v>2</v>
      </c>
      <c r="I37" s="501">
        <v>0</v>
      </c>
      <c r="J37" s="494">
        <v>0</v>
      </c>
      <c r="K37" s="494">
        <v>1</v>
      </c>
      <c r="L37" s="494">
        <v>2</v>
      </c>
      <c r="M37" s="494">
        <v>0</v>
      </c>
      <c r="N37" s="494">
        <v>0</v>
      </c>
      <c r="O37" s="503">
        <v>3</v>
      </c>
      <c r="P37" s="501">
        <v>53</v>
      </c>
      <c r="Q37" s="494">
        <v>237</v>
      </c>
      <c r="R37" s="494">
        <v>417</v>
      </c>
      <c r="S37" s="494">
        <v>430</v>
      </c>
      <c r="T37" s="494">
        <v>322</v>
      </c>
      <c r="U37" s="494">
        <v>49</v>
      </c>
      <c r="V37" s="494">
        <v>1508</v>
      </c>
    </row>
    <row r="38" spans="1:47" s="86" customFormat="1">
      <c r="A38" s="94" t="s">
        <v>69</v>
      </c>
      <c r="B38" s="500">
        <v>1</v>
      </c>
      <c r="C38" s="500">
        <v>4</v>
      </c>
      <c r="D38" s="500">
        <v>1</v>
      </c>
      <c r="E38" s="500">
        <v>1</v>
      </c>
      <c r="F38" s="500">
        <v>1</v>
      </c>
      <c r="G38" s="500">
        <v>0</v>
      </c>
      <c r="H38" s="504">
        <v>8</v>
      </c>
      <c r="I38" s="505">
        <v>1</v>
      </c>
      <c r="J38" s="506">
        <v>3</v>
      </c>
      <c r="K38" s="506">
        <v>7</v>
      </c>
      <c r="L38" s="506">
        <v>1</v>
      </c>
      <c r="M38" s="506">
        <v>1</v>
      </c>
      <c r="N38" s="506">
        <v>0</v>
      </c>
      <c r="O38" s="507">
        <v>14</v>
      </c>
      <c r="P38" s="505">
        <v>2</v>
      </c>
      <c r="Q38" s="506">
        <v>4</v>
      </c>
      <c r="R38" s="506">
        <v>8</v>
      </c>
      <c r="S38" s="506">
        <v>7</v>
      </c>
      <c r="T38" s="506">
        <v>5</v>
      </c>
      <c r="U38" s="506">
        <v>5</v>
      </c>
      <c r="V38" s="506">
        <v>31</v>
      </c>
    </row>
    <row r="39" spans="1:47" s="86" customFormat="1">
      <c r="A39" s="68" t="s">
        <v>425</v>
      </c>
      <c r="B39" s="93"/>
      <c r="C39" s="93"/>
      <c r="D39" s="93"/>
      <c r="E39" s="93"/>
      <c r="F39" s="93"/>
      <c r="G39" s="93"/>
      <c r="H39" s="93"/>
      <c r="I39" s="93"/>
      <c r="J39" s="93"/>
      <c r="K39" s="93"/>
      <c r="L39" s="93"/>
      <c r="M39" s="93"/>
      <c r="N39" s="93"/>
      <c r="O39" s="93"/>
      <c r="P39" s="93"/>
      <c r="Q39" s="93"/>
      <c r="R39" s="93"/>
      <c r="S39" s="93"/>
      <c r="T39" s="93"/>
      <c r="U39" s="93"/>
      <c r="V39" s="93"/>
    </row>
    <row r="40" spans="1:47">
      <c r="A40" s="67"/>
      <c r="W40" s="86"/>
      <c r="X40" s="86"/>
      <c r="Y40" s="86"/>
      <c r="Z40" s="86"/>
      <c r="AA40" s="86"/>
      <c r="AB40" s="86"/>
    </row>
    <row r="41" spans="1:47">
      <c r="W41" s="86"/>
      <c r="X41" s="86"/>
      <c r="Y41" s="86"/>
      <c r="Z41" s="86"/>
      <c r="AA41" s="86"/>
      <c r="AB41" s="86"/>
    </row>
    <row r="42" spans="1:47" ht="24.75" customHeight="1">
      <c r="A42" s="797" t="str">
        <f>Contents!E20</f>
        <v xml:space="preserve">Table 16: Rate of fetal deaths and infant deaths for each maternal age group, by sex, ethnic group, deprivation quintile of residence, gestational age and birthweight, 2013
</v>
      </c>
      <c r="B42" s="797"/>
      <c r="C42" s="797"/>
      <c r="D42" s="797"/>
      <c r="E42" s="797"/>
      <c r="F42" s="797"/>
      <c r="G42" s="797"/>
      <c r="H42" s="797"/>
      <c r="I42" s="797"/>
      <c r="J42" s="797"/>
      <c r="K42" s="797"/>
      <c r="L42" s="797"/>
      <c r="M42" s="797"/>
      <c r="N42" s="797"/>
      <c r="O42" s="797"/>
      <c r="P42" s="797"/>
      <c r="Q42" s="797"/>
      <c r="R42" s="797"/>
      <c r="S42" s="797"/>
      <c r="T42" s="797"/>
      <c r="U42" s="797"/>
      <c r="V42" s="797"/>
      <c r="W42" s="86"/>
      <c r="X42" s="86"/>
      <c r="Y42" s="86"/>
      <c r="Z42" s="86"/>
      <c r="AA42" s="86"/>
      <c r="AB42" s="86"/>
    </row>
    <row r="43" spans="1:47">
      <c r="A43" s="793" t="s">
        <v>74</v>
      </c>
      <c r="B43" s="794" t="s">
        <v>186</v>
      </c>
      <c r="C43" s="794"/>
      <c r="D43" s="794"/>
      <c r="E43" s="794"/>
      <c r="F43" s="794"/>
      <c r="G43" s="794"/>
      <c r="H43" s="795"/>
      <c r="I43" s="796" t="s">
        <v>187</v>
      </c>
      <c r="J43" s="794"/>
      <c r="K43" s="794"/>
      <c r="L43" s="794"/>
      <c r="M43" s="794"/>
      <c r="N43" s="794"/>
      <c r="O43" s="795"/>
      <c r="P43" s="250"/>
      <c r="Q43" s="251"/>
      <c r="R43" s="251"/>
      <c r="S43" s="251"/>
      <c r="T43" s="251"/>
      <c r="U43" s="251"/>
      <c r="V43" s="251"/>
      <c r="W43" s="86"/>
      <c r="X43" s="86"/>
      <c r="Y43" s="86"/>
      <c r="Z43" s="86"/>
      <c r="AA43" s="86"/>
      <c r="AB43" s="86"/>
      <c r="AC43" s="251"/>
      <c r="AD43" s="251"/>
      <c r="AE43" s="251"/>
      <c r="AF43" s="251"/>
      <c r="AG43" s="251"/>
      <c r="AH43" s="251"/>
      <c r="AI43" s="251"/>
      <c r="AJ43" s="251"/>
      <c r="AK43" s="251"/>
      <c r="AL43" s="251"/>
      <c r="AM43" s="251"/>
      <c r="AN43" s="251"/>
      <c r="AO43" s="251"/>
      <c r="AP43" s="251"/>
      <c r="AQ43" s="251"/>
      <c r="AR43" s="48"/>
      <c r="AS43" s="48"/>
      <c r="AT43" s="246"/>
      <c r="AU43" s="246"/>
    </row>
    <row r="44" spans="1:47">
      <c r="A44" s="789"/>
      <c r="B44" s="51" t="s">
        <v>82</v>
      </c>
      <c r="C44" s="51" t="s">
        <v>83</v>
      </c>
      <c r="D44" s="51" t="s">
        <v>84</v>
      </c>
      <c r="E44" s="51" t="s">
        <v>85</v>
      </c>
      <c r="F44" s="51" t="s">
        <v>86</v>
      </c>
      <c r="G44" s="51" t="s">
        <v>87</v>
      </c>
      <c r="H44" s="90" t="s">
        <v>48</v>
      </c>
      <c r="I44" s="51" t="s">
        <v>82</v>
      </c>
      <c r="J44" s="51" t="s">
        <v>83</v>
      </c>
      <c r="K44" s="51" t="s">
        <v>84</v>
      </c>
      <c r="L44" s="51" t="s">
        <v>85</v>
      </c>
      <c r="M44" s="51" t="s">
        <v>86</v>
      </c>
      <c r="N44" s="51" t="s">
        <v>87</v>
      </c>
      <c r="O44" s="90" t="s">
        <v>48</v>
      </c>
      <c r="P44" s="48"/>
      <c r="Q44" s="48"/>
      <c r="R44" s="48"/>
      <c r="S44" s="48"/>
      <c r="T44" s="48"/>
      <c r="U44" s="48"/>
      <c r="V44" s="48"/>
      <c r="W44" s="86"/>
      <c r="X44" s="86"/>
      <c r="Y44" s="86"/>
      <c r="Z44" s="86"/>
      <c r="AA44" s="86"/>
      <c r="AB44" s="86"/>
      <c r="AC44" s="48"/>
      <c r="AD44" s="48"/>
      <c r="AE44" s="48"/>
      <c r="AF44" s="48"/>
      <c r="AG44" s="48"/>
      <c r="AH44" s="48"/>
      <c r="AI44" s="48"/>
      <c r="AJ44" s="48"/>
      <c r="AK44" s="48"/>
      <c r="AL44" s="48"/>
      <c r="AM44" s="48"/>
      <c r="AN44" s="48"/>
      <c r="AO44" s="48"/>
      <c r="AP44" s="48"/>
      <c r="AQ44" s="48"/>
      <c r="AR44" s="48"/>
      <c r="AS44" s="48"/>
      <c r="AT44" s="246"/>
      <c r="AU44" s="246"/>
    </row>
    <row r="45" spans="1:47">
      <c r="A45" s="131" t="s">
        <v>116</v>
      </c>
      <c r="B45" s="131"/>
      <c r="C45" s="131"/>
      <c r="D45" s="131"/>
      <c r="E45" s="131"/>
      <c r="F45" s="131"/>
      <c r="G45" s="131"/>
      <c r="H45" s="131"/>
      <c r="I45" s="131"/>
      <c r="J45" s="131"/>
      <c r="K45" s="131"/>
      <c r="L45" s="131"/>
      <c r="M45" s="131"/>
      <c r="N45" s="131"/>
      <c r="O45" s="131"/>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row>
    <row r="46" spans="1:47" s="86" customFormat="1">
      <c r="A46" s="65" t="s">
        <v>48</v>
      </c>
      <c r="B46" s="379">
        <f>B9/(B9+P9)*1000</f>
        <v>9.8751089166424642</v>
      </c>
      <c r="C46" s="379">
        <f t="shared" ref="C46:H46" si="0">C9/(C9+Q9)*1000</f>
        <v>5.7934280800217248</v>
      </c>
      <c r="D46" s="379">
        <f t="shared" si="0"/>
        <v>5.6504430461024784</v>
      </c>
      <c r="E46" s="379">
        <f t="shared" si="0"/>
        <v>6.3239255182105634</v>
      </c>
      <c r="F46" s="379">
        <f t="shared" si="0"/>
        <v>6.2141955529663075</v>
      </c>
      <c r="G46" s="379">
        <f t="shared" si="0"/>
        <v>12.820512820512819</v>
      </c>
      <c r="H46" s="385">
        <f t="shared" si="0"/>
        <v>6.5232223387083348</v>
      </c>
      <c r="I46" s="379">
        <f>I9/P9*1000</f>
        <v>11.146963919037841</v>
      </c>
      <c r="J46" s="379">
        <f t="shared" ref="J46:O46" si="1">J9/Q9*1000</f>
        <v>6.7376855139761451</v>
      </c>
      <c r="K46" s="379">
        <f t="shared" si="1"/>
        <v>4.3264884411726721</v>
      </c>
      <c r="L46" s="379">
        <f t="shared" si="1"/>
        <v>3.1820860341779609</v>
      </c>
      <c r="M46" s="379">
        <f t="shared" si="1"/>
        <v>3.9081582804103565</v>
      </c>
      <c r="N46" s="379">
        <f t="shared" si="1"/>
        <v>8.0213903743315509</v>
      </c>
      <c r="O46" s="379">
        <f t="shared" si="1"/>
        <v>4.9580409038374569</v>
      </c>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row>
    <row r="47" spans="1:47" s="124" customFormat="1">
      <c r="A47" s="91" t="s">
        <v>75</v>
      </c>
      <c r="B47" s="100"/>
      <c r="C47" s="100"/>
      <c r="D47" s="100"/>
      <c r="E47" s="100"/>
      <c r="F47" s="100"/>
      <c r="G47" s="100"/>
      <c r="H47" s="100"/>
      <c r="I47" s="100"/>
      <c r="J47" s="100"/>
      <c r="K47" s="100"/>
      <c r="L47" s="100"/>
      <c r="M47" s="100"/>
      <c r="N47" s="100"/>
      <c r="O47" s="100"/>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row>
    <row r="48" spans="1:47">
      <c r="A48" s="57" t="s">
        <v>76</v>
      </c>
      <c r="B48" s="59">
        <f>B11/(B11+P11)*1000</f>
        <v>8.7412587412587417</v>
      </c>
      <c r="C48" s="59">
        <f t="shared" ref="C48:H48" si="2">C11/(C11+Q11)*1000</f>
        <v>6.3728093467870419</v>
      </c>
      <c r="D48" s="59">
        <f t="shared" si="2"/>
        <v>6.3519740939095781</v>
      </c>
      <c r="E48" s="59">
        <f t="shared" si="2"/>
        <v>6.0606060606060606</v>
      </c>
      <c r="F48" s="59">
        <f t="shared" si="2"/>
        <v>5.2790346907993966</v>
      </c>
      <c r="G48" s="59">
        <f t="shared" si="2"/>
        <v>11.577424023154848</v>
      </c>
      <c r="H48" s="59">
        <f t="shared" si="2"/>
        <v>6.4557988645579893</v>
      </c>
      <c r="I48" s="59">
        <f>I11/P11*1000</f>
        <v>13.52145796590241</v>
      </c>
      <c r="J48" s="59">
        <f t="shared" ref="J48:O48" si="3">J11/Q11*1000</f>
        <v>8.9078923926598961</v>
      </c>
      <c r="K48" s="59">
        <f t="shared" si="3"/>
        <v>4.5124091250940079</v>
      </c>
      <c r="L48" s="59">
        <f t="shared" si="3"/>
        <v>3.1063046479521397</v>
      </c>
      <c r="M48" s="59">
        <f t="shared" si="3"/>
        <v>4.5489006823351019</v>
      </c>
      <c r="N48" s="59">
        <f t="shared" si="3"/>
        <v>8.7847730600292824</v>
      </c>
      <c r="O48" s="59">
        <f t="shared" si="3"/>
        <v>5.6487951413831388</v>
      </c>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row>
    <row r="49" spans="1:45">
      <c r="A49" s="57" t="s">
        <v>77</v>
      </c>
      <c r="B49" s="59">
        <f>B12/(B12+P12)*1000</f>
        <v>11.001737116386797</v>
      </c>
      <c r="C49" s="59">
        <f t="shared" ref="C49:H49" si="4">C12/(C12+Q12)*1000</f>
        <v>4.8183839881393631</v>
      </c>
      <c r="D49" s="59">
        <f t="shared" si="4"/>
        <v>4.7720042417815485</v>
      </c>
      <c r="E49" s="59">
        <f t="shared" si="4"/>
        <v>6.3617812987636544</v>
      </c>
      <c r="F49" s="59">
        <f t="shared" si="4"/>
        <v>7.2072072072072073</v>
      </c>
      <c r="G49" s="59">
        <f t="shared" si="4"/>
        <v>12.618296529968454</v>
      </c>
      <c r="H49" s="59">
        <f t="shared" si="4"/>
        <v>6.3565838488089952</v>
      </c>
      <c r="I49" s="59">
        <f>I12/P12*1000</f>
        <v>8.7822014051522235</v>
      </c>
      <c r="J49" s="59">
        <f t="shared" ref="J49:O49" si="5">J12/Q12*1000</f>
        <v>4.4692737430167595</v>
      </c>
      <c r="K49" s="59">
        <f t="shared" si="5"/>
        <v>4.1289291422482686</v>
      </c>
      <c r="L49" s="59">
        <f t="shared" si="5"/>
        <v>3.2616574051703311</v>
      </c>
      <c r="M49" s="59">
        <f t="shared" si="5"/>
        <v>3.2264569469651141</v>
      </c>
      <c r="N49" s="59">
        <f t="shared" si="5"/>
        <v>7.1884984025559104</v>
      </c>
      <c r="O49" s="59">
        <f t="shared" si="5"/>
        <v>4.2304385210662083</v>
      </c>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row>
    <row r="50" spans="1:45">
      <c r="A50" s="91" t="s">
        <v>79</v>
      </c>
      <c r="B50" s="100"/>
      <c r="C50" s="100"/>
      <c r="D50" s="100"/>
      <c r="E50" s="100"/>
      <c r="F50" s="100"/>
      <c r="G50" s="100"/>
      <c r="H50" s="100"/>
      <c r="I50" s="100"/>
      <c r="J50" s="100"/>
      <c r="K50" s="100"/>
      <c r="L50" s="100"/>
      <c r="M50" s="100"/>
      <c r="N50" s="100"/>
      <c r="O50" s="100"/>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row>
    <row r="51" spans="1:45" s="86" customFormat="1">
      <c r="A51" s="93" t="s">
        <v>80</v>
      </c>
      <c r="B51" s="95">
        <f t="shared" ref="B51:H52" si="6">B15/(B15+P15)*1000</f>
        <v>10.592200288878191</v>
      </c>
      <c r="C51" s="95">
        <f t="shared" si="6"/>
        <v>5.1070516597917894</v>
      </c>
      <c r="D51" s="95">
        <f t="shared" si="6"/>
        <v>5.2095130237825593</v>
      </c>
      <c r="E51" s="95">
        <f t="shared" si="6"/>
        <v>7.9852579852579852</v>
      </c>
      <c r="F51" s="95">
        <f t="shared" si="6"/>
        <v>8.0299785867237681</v>
      </c>
      <c r="G51" s="95">
        <f t="shared" si="6"/>
        <v>8.9445438282647576</v>
      </c>
      <c r="H51" s="249">
        <f t="shared" si="6"/>
        <v>6.776323410170277</v>
      </c>
      <c r="I51" s="95">
        <f t="shared" ref="I51:O52" si="7">I15/P15*1000</f>
        <v>9.2457420924574212</v>
      </c>
      <c r="J51" s="95">
        <f t="shared" si="7"/>
        <v>4.7384007897334648</v>
      </c>
      <c r="K51" s="95">
        <f t="shared" si="7"/>
        <v>4.0983606557377055</v>
      </c>
      <c r="L51" s="95">
        <f t="shared" si="7"/>
        <v>4.9535603715170282</v>
      </c>
      <c r="M51" s="95">
        <f t="shared" si="7"/>
        <v>3.7776578521316786</v>
      </c>
      <c r="N51" s="95">
        <f t="shared" si="7"/>
        <v>12.63537906137184</v>
      </c>
      <c r="O51" s="95">
        <f t="shared" si="7"/>
        <v>5.3064318619161464</v>
      </c>
      <c r="P51" s="379"/>
      <c r="Q51" s="379"/>
      <c r="R51" s="379"/>
      <c r="S51" s="379"/>
      <c r="T51" s="379"/>
      <c r="U51" s="379"/>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row>
    <row r="52" spans="1:45" s="86" customFormat="1">
      <c r="A52" s="93" t="s">
        <v>384</v>
      </c>
      <c r="B52" s="95">
        <f t="shared" si="6"/>
        <v>7.9051383399209483</v>
      </c>
      <c r="C52" s="95">
        <f t="shared" si="6"/>
        <v>7.5669383003492436</v>
      </c>
      <c r="D52" s="95">
        <f t="shared" si="6"/>
        <v>7.5713453698311008</v>
      </c>
      <c r="E52" s="95">
        <f t="shared" si="6"/>
        <v>7.1022727272727266</v>
      </c>
      <c r="F52" s="95">
        <f t="shared" si="6"/>
        <v>5.9101654846335698</v>
      </c>
      <c r="G52" s="95">
        <f t="shared" si="6"/>
        <v>13.698630136986301</v>
      </c>
      <c r="H52" s="249">
        <f t="shared" si="6"/>
        <v>7.5535686758131648</v>
      </c>
      <c r="I52" s="95">
        <f t="shared" si="7"/>
        <v>9.9601593625498008</v>
      </c>
      <c r="J52" s="95">
        <f t="shared" si="7"/>
        <v>8.7976539589442826</v>
      </c>
      <c r="K52" s="95">
        <f t="shared" si="7"/>
        <v>8.8028169014084519</v>
      </c>
      <c r="L52" s="95">
        <f t="shared" si="7"/>
        <v>5.0071530758226039</v>
      </c>
      <c r="M52" s="95">
        <f t="shared" si="7"/>
        <v>5.9453032104637336</v>
      </c>
      <c r="N52" s="95">
        <f t="shared" si="7"/>
        <v>3.4722222222222219</v>
      </c>
      <c r="O52" s="95">
        <f t="shared" si="7"/>
        <v>7.6110593351972664</v>
      </c>
      <c r="P52" s="379"/>
      <c r="Q52" s="379"/>
      <c r="R52" s="379"/>
      <c r="S52" s="379"/>
      <c r="T52" s="379"/>
      <c r="U52" s="379"/>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row>
    <row r="53" spans="1:45" s="86" customFormat="1">
      <c r="A53" s="450" t="s">
        <v>444</v>
      </c>
      <c r="B53" s="95">
        <f t="shared" ref="B53:H53" si="8">B17/(B17+P17)*1000</f>
        <v>28.169014084507044</v>
      </c>
      <c r="C53" s="95">
        <f t="shared" si="8"/>
        <v>6.2034739454094296</v>
      </c>
      <c r="D53" s="95">
        <f t="shared" si="8"/>
        <v>4.9140049140049138</v>
      </c>
      <c r="E53" s="95">
        <f t="shared" si="8"/>
        <v>7.85024154589372</v>
      </c>
      <c r="F53" s="95">
        <f t="shared" si="8"/>
        <v>7.0621468926553668</v>
      </c>
      <c r="G53" s="95">
        <f t="shared" si="8"/>
        <v>9.5846645367412133</v>
      </c>
      <c r="H53" s="249">
        <f t="shared" si="8"/>
        <v>6.8438462415877721</v>
      </c>
      <c r="I53" s="95">
        <f t="shared" ref="I53:O53" si="9">I17/P17*1000</f>
        <v>28.985507246376812</v>
      </c>
      <c r="J53" s="95">
        <f t="shared" si="9"/>
        <v>9.9875156054931331</v>
      </c>
      <c r="K53" s="95">
        <f t="shared" si="9"/>
        <v>2.1164021164021167</v>
      </c>
      <c r="L53" s="95">
        <f t="shared" si="9"/>
        <v>3.6518563603164944</v>
      </c>
      <c r="M53" s="95">
        <f t="shared" si="9"/>
        <v>4.2674253200568995</v>
      </c>
      <c r="N53" s="95">
        <f t="shared" si="9"/>
        <v>6.4516129032258061</v>
      </c>
      <c r="O53" s="95">
        <f t="shared" si="9"/>
        <v>4.1346043413345583</v>
      </c>
      <c r="P53" s="379"/>
      <c r="Q53" s="379"/>
      <c r="R53" s="379"/>
      <c r="S53" s="379"/>
      <c r="T53" s="379"/>
      <c r="U53" s="379"/>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row>
    <row r="54" spans="1:45" s="86" customFormat="1">
      <c r="A54" s="450" t="s">
        <v>445</v>
      </c>
      <c r="B54" s="95">
        <f t="shared" ref="B54:H54" si="10">B18/(B18+P18)*1000</f>
        <v>7.6045627376425857</v>
      </c>
      <c r="C54" s="95">
        <f t="shared" si="10"/>
        <v>5.8275058275058278</v>
      </c>
      <c r="D54" s="95">
        <f t="shared" si="10"/>
        <v>5.7636887608069163</v>
      </c>
      <c r="E54" s="95">
        <f t="shared" si="10"/>
        <v>5.0538343221270052</v>
      </c>
      <c r="F54" s="95">
        <f t="shared" si="10"/>
        <v>5.5114281082833525</v>
      </c>
      <c r="G54" s="95">
        <f t="shared" si="10"/>
        <v>14.78494623655914</v>
      </c>
      <c r="H54" s="249">
        <f t="shared" si="10"/>
        <v>6.0203822580060207</v>
      </c>
      <c r="I54" s="95">
        <f t="shared" ref="I54:O54" si="11">I18/P18*1000</f>
        <v>15.325670498084291</v>
      </c>
      <c r="J54" s="95">
        <f t="shared" si="11"/>
        <v>7.9132473622508783</v>
      </c>
      <c r="K54" s="95">
        <f t="shared" si="11"/>
        <v>4.2715484363081613</v>
      </c>
      <c r="L54" s="95">
        <f t="shared" si="11"/>
        <v>2.0980565371024738</v>
      </c>
      <c r="M54" s="95">
        <f t="shared" si="11"/>
        <v>3.5859820700896496</v>
      </c>
      <c r="N54" s="95">
        <f t="shared" si="11"/>
        <v>7.5034106412005457</v>
      </c>
      <c r="O54" s="95">
        <f t="shared" si="11"/>
        <v>4.3784434633487797</v>
      </c>
      <c r="P54" s="379"/>
      <c r="Q54" s="379"/>
      <c r="R54" s="379"/>
      <c r="S54" s="379"/>
      <c r="T54" s="379"/>
      <c r="U54" s="379"/>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row>
    <row r="55" spans="1:45">
      <c r="A55" s="91" t="s">
        <v>88</v>
      </c>
      <c r="B55" s="100"/>
      <c r="C55" s="100"/>
      <c r="D55" s="100"/>
      <c r="E55" s="100"/>
      <c r="F55" s="100"/>
      <c r="G55" s="100"/>
      <c r="H55" s="100"/>
      <c r="I55" s="100"/>
      <c r="J55" s="100"/>
      <c r="K55" s="100"/>
      <c r="L55" s="100"/>
      <c r="M55" s="100"/>
      <c r="N55" s="100"/>
      <c r="O55" s="100"/>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row>
    <row r="56" spans="1:45">
      <c r="A56" s="57" t="s">
        <v>89</v>
      </c>
      <c r="B56" s="59">
        <f t="shared" ref="B56:H60" si="12">B20/(B20+P20)*1000</f>
        <v>5.0505050505050511</v>
      </c>
      <c r="C56" s="59">
        <f t="shared" si="12"/>
        <v>8.5784313725490211</v>
      </c>
      <c r="D56" s="59">
        <f t="shared" si="12"/>
        <v>4.0100250626566414</v>
      </c>
      <c r="E56" s="59">
        <f t="shared" si="12"/>
        <v>3.4526051475204018</v>
      </c>
      <c r="F56" s="59">
        <f t="shared" si="12"/>
        <v>7.7989601386481802</v>
      </c>
      <c r="G56" s="59">
        <f t="shared" si="12"/>
        <v>13.86481802426343</v>
      </c>
      <c r="H56" s="103">
        <f t="shared" si="12"/>
        <v>5.8370044052863435</v>
      </c>
      <c r="I56" s="59">
        <f>I20/P20*1000</f>
        <v>5.0761421319796947</v>
      </c>
      <c r="J56" s="59">
        <f t="shared" ref="J56:O60" si="13">J20/Q20*1000</f>
        <v>7.4165636588380721</v>
      </c>
      <c r="K56" s="59">
        <f t="shared" si="13"/>
        <v>4.0261701056869654</v>
      </c>
      <c r="L56" s="59">
        <f t="shared" si="13"/>
        <v>1.5748031496062991</v>
      </c>
      <c r="M56" s="59">
        <f t="shared" si="13"/>
        <v>1.7467248908296944</v>
      </c>
      <c r="N56" s="59">
        <f t="shared" si="13"/>
        <v>5.272407732864675</v>
      </c>
      <c r="O56" s="59">
        <f t="shared" si="13"/>
        <v>2.9910269192422732</v>
      </c>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row>
    <row r="57" spans="1:45">
      <c r="A57" s="14">
        <v>2</v>
      </c>
      <c r="B57" s="59">
        <f t="shared" si="12"/>
        <v>6.4724919093851137</v>
      </c>
      <c r="C57" s="59">
        <f t="shared" si="12"/>
        <v>4.9833887043189362</v>
      </c>
      <c r="D57" s="59">
        <f t="shared" si="12"/>
        <v>4.526748971193415</v>
      </c>
      <c r="E57" s="59">
        <f t="shared" si="12"/>
        <v>5.1158591634065607</v>
      </c>
      <c r="F57" s="59">
        <f t="shared" si="12"/>
        <v>4.3310875842155916</v>
      </c>
      <c r="G57" s="59">
        <f t="shared" si="12"/>
        <v>7.5471698113207548</v>
      </c>
      <c r="H57" s="103">
        <f t="shared" si="12"/>
        <v>4.962527850921612</v>
      </c>
      <c r="I57" s="59">
        <f>I21/P21*1000</f>
        <v>6.5146579804560263</v>
      </c>
      <c r="J57" s="59">
        <f t="shared" si="13"/>
        <v>5.8430717863105173</v>
      </c>
      <c r="K57" s="59">
        <f t="shared" si="13"/>
        <v>2.4803637866887143</v>
      </c>
      <c r="L57" s="59">
        <f t="shared" si="13"/>
        <v>2.7223230490018149</v>
      </c>
      <c r="M57" s="59">
        <f t="shared" si="13"/>
        <v>4.3499275012083132</v>
      </c>
      <c r="N57" s="59">
        <f t="shared" si="13"/>
        <v>3.8022813688212929</v>
      </c>
      <c r="O57" s="59">
        <f t="shared" si="13"/>
        <v>3.5623409669211199</v>
      </c>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row>
    <row r="58" spans="1:45">
      <c r="A58" s="14">
        <v>3</v>
      </c>
      <c r="B58" s="59">
        <f t="shared" si="12"/>
        <v>8.4210526315789469</v>
      </c>
      <c r="C58" s="59">
        <f t="shared" si="12"/>
        <v>7.2383073496659245</v>
      </c>
      <c r="D58" s="59">
        <f t="shared" si="12"/>
        <v>7.486979166666667</v>
      </c>
      <c r="E58" s="59">
        <f t="shared" si="12"/>
        <v>6.8532267275842376</v>
      </c>
      <c r="F58" s="59">
        <f t="shared" si="12"/>
        <v>4.8875855327468232</v>
      </c>
      <c r="G58" s="59">
        <f t="shared" si="12"/>
        <v>18.404907975460123</v>
      </c>
      <c r="H58" s="103">
        <f t="shared" si="12"/>
        <v>7.2934973637961331</v>
      </c>
      <c r="I58" s="59">
        <f>I22/P22*1000</f>
        <v>10.615711252653927</v>
      </c>
      <c r="J58" s="59">
        <f t="shared" si="13"/>
        <v>7.2910824453168814</v>
      </c>
      <c r="K58" s="59">
        <f t="shared" si="13"/>
        <v>3.9357166284027549</v>
      </c>
      <c r="L58" s="59">
        <f t="shared" si="13"/>
        <v>4.0253018976423238</v>
      </c>
      <c r="M58" s="59">
        <f t="shared" si="13"/>
        <v>2.9469548133595285</v>
      </c>
      <c r="N58" s="59">
        <f t="shared" si="13"/>
        <v>4.166666666666667</v>
      </c>
      <c r="O58" s="59">
        <f t="shared" si="13"/>
        <v>4.6029919447640966</v>
      </c>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row>
    <row r="59" spans="1:45">
      <c r="A59" s="14">
        <v>4</v>
      </c>
      <c r="B59" s="59">
        <f t="shared" si="12"/>
        <v>11.061946902654867</v>
      </c>
      <c r="C59" s="59">
        <f t="shared" si="12"/>
        <v>5.9336823734729496</v>
      </c>
      <c r="D59" s="59">
        <f t="shared" si="12"/>
        <v>4.6716844017648587</v>
      </c>
      <c r="E59" s="59">
        <f t="shared" si="12"/>
        <v>7.2639225181598066</v>
      </c>
      <c r="F59" s="59">
        <f t="shared" si="12"/>
        <v>5.3063193439459715</v>
      </c>
      <c r="G59" s="59">
        <f t="shared" si="12"/>
        <v>14.9812734082397</v>
      </c>
      <c r="H59" s="103">
        <f t="shared" si="12"/>
        <v>6.5251685070988099</v>
      </c>
      <c r="I59" s="59">
        <f>I23/P23*1000</f>
        <v>10.067114093959731</v>
      </c>
      <c r="J59" s="59">
        <f t="shared" si="13"/>
        <v>4.9157303370786511</v>
      </c>
      <c r="K59" s="59">
        <f t="shared" si="13"/>
        <v>3.9113428943937421</v>
      </c>
      <c r="L59" s="59">
        <f t="shared" si="13"/>
        <v>2.7100271002710028</v>
      </c>
      <c r="M59" s="59">
        <f t="shared" si="13"/>
        <v>5.3346265761396703</v>
      </c>
      <c r="N59" s="59">
        <f t="shared" si="13"/>
        <v>13.307984790874524</v>
      </c>
      <c r="O59" s="59">
        <f t="shared" si="13"/>
        <v>4.8357993504150132</v>
      </c>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row>
    <row r="60" spans="1:45">
      <c r="A60" s="57" t="s">
        <v>90</v>
      </c>
      <c r="B60" s="59">
        <f t="shared" si="12"/>
        <v>10.96774193548387</v>
      </c>
      <c r="C60" s="59">
        <f t="shared" si="12"/>
        <v>4.6082949308755756</v>
      </c>
      <c r="D60" s="59">
        <f t="shared" si="12"/>
        <v>6.2515027650877615</v>
      </c>
      <c r="E60" s="59">
        <f t="shared" si="12"/>
        <v>8.8145896656534948</v>
      </c>
      <c r="F60" s="59">
        <f t="shared" si="12"/>
        <v>7.9500283929585454</v>
      </c>
      <c r="G60" s="59">
        <f t="shared" si="12"/>
        <v>9.7847358121330714</v>
      </c>
      <c r="H60" s="103">
        <f t="shared" si="12"/>
        <v>7.1103708923195184</v>
      </c>
      <c r="I60" s="59">
        <f>I24/P24*1000</f>
        <v>13.698630136986301</v>
      </c>
      <c r="J60" s="59">
        <f t="shared" si="13"/>
        <v>7.8703703703703694</v>
      </c>
      <c r="K60" s="59">
        <f t="shared" si="13"/>
        <v>6.0488749092668765</v>
      </c>
      <c r="L60" s="59">
        <f t="shared" si="13"/>
        <v>4.9064704078503532</v>
      </c>
      <c r="M60" s="59">
        <f t="shared" si="13"/>
        <v>5.7240984544934168</v>
      </c>
      <c r="N60" s="59">
        <f t="shared" si="13"/>
        <v>13.83399209486166</v>
      </c>
      <c r="O60" s="59">
        <f t="shared" si="13"/>
        <v>7.354838709677419</v>
      </c>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row>
    <row r="61" spans="1:45">
      <c r="A61" s="91" t="s">
        <v>118</v>
      </c>
      <c r="B61" s="100"/>
      <c r="C61" s="100"/>
      <c r="D61" s="100"/>
      <c r="E61" s="100"/>
      <c r="F61" s="100"/>
      <c r="G61" s="100"/>
      <c r="H61" s="100"/>
      <c r="I61" s="100"/>
      <c r="J61" s="100"/>
      <c r="K61" s="100"/>
      <c r="L61" s="100"/>
      <c r="M61" s="100"/>
      <c r="N61" s="100"/>
      <c r="O61" s="100"/>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row>
    <row r="62" spans="1:45">
      <c r="A62" s="57" t="s">
        <v>117</v>
      </c>
      <c r="B62" s="59">
        <f>B27/(B27+P27)*1000</f>
        <v>208.33333333333334</v>
      </c>
      <c r="C62" s="59">
        <f t="shared" ref="C62:H65" si="14">C27/(C27+Q27)*1000</f>
        <v>186.8131868131868</v>
      </c>
      <c r="D62" s="59">
        <f t="shared" si="14"/>
        <v>238.53211009174314</v>
      </c>
      <c r="E62" s="59">
        <f t="shared" si="14"/>
        <v>303.50194552529183</v>
      </c>
      <c r="F62" s="59">
        <f t="shared" si="14"/>
        <v>267.44186046511624</v>
      </c>
      <c r="G62" s="59">
        <f t="shared" si="14"/>
        <v>324.67532467532465</v>
      </c>
      <c r="H62" s="103">
        <f t="shared" si="14"/>
        <v>254.49101796407186</v>
      </c>
      <c r="I62" s="59">
        <f>I27/P27*1000</f>
        <v>289.4736842105263</v>
      </c>
      <c r="J62" s="59">
        <f t="shared" ref="J62:O65" si="15">J27/Q27*1000</f>
        <v>297.29729729729729</v>
      </c>
      <c r="K62" s="59">
        <f t="shared" si="15"/>
        <v>174.6987951807229</v>
      </c>
      <c r="L62" s="59">
        <f t="shared" si="15"/>
        <v>162.01117318435755</v>
      </c>
      <c r="M62" s="59">
        <f t="shared" si="15"/>
        <v>142.85714285714286</v>
      </c>
      <c r="N62" s="59">
        <f t="shared" si="15"/>
        <v>230.76923076923077</v>
      </c>
      <c r="O62" s="59">
        <f t="shared" si="15"/>
        <v>207.49665327978582</v>
      </c>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row>
    <row r="63" spans="1:45">
      <c r="A63" s="57" t="s">
        <v>70</v>
      </c>
      <c r="B63" s="59">
        <f>B28/(B28+P28)*1000</f>
        <v>26.785714285714285</v>
      </c>
      <c r="C63" s="59">
        <f t="shared" si="14"/>
        <v>25.602409638554217</v>
      </c>
      <c r="D63" s="59">
        <f t="shared" si="14"/>
        <v>14.830508474576272</v>
      </c>
      <c r="E63" s="59">
        <f t="shared" si="14"/>
        <v>14.778325123152708</v>
      </c>
      <c r="F63" s="59">
        <f t="shared" si="14"/>
        <v>11.560693641618496</v>
      </c>
      <c r="G63" s="59">
        <f t="shared" si="14"/>
        <v>8.2304526748971192</v>
      </c>
      <c r="H63" s="103">
        <f t="shared" si="14"/>
        <v>16.393442622950822</v>
      </c>
      <c r="I63" s="59">
        <f>I28/P28*1000</f>
        <v>9.1743119266055047</v>
      </c>
      <c r="J63" s="59">
        <f t="shared" si="15"/>
        <v>7.7279752704791349</v>
      </c>
      <c r="K63" s="59">
        <f t="shared" si="15"/>
        <v>17.204301075268816</v>
      </c>
      <c r="L63" s="59">
        <f t="shared" si="15"/>
        <v>6</v>
      </c>
      <c r="M63" s="59">
        <f t="shared" si="15"/>
        <v>7.3099415204678362</v>
      </c>
      <c r="N63" s="59">
        <f t="shared" si="15"/>
        <v>24.896265560165972</v>
      </c>
      <c r="O63" s="59">
        <f t="shared" si="15"/>
        <v>10.752688172043012</v>
      </c>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row>
    <row r="64" spans="1:45">
      <c r="A64" s="57" t="s">
        <v>71</v>
      </c>
      <c r="B64" s="59">
        <f>B29/(B29+P29)*1000</f>
        <v>2.303389272787101</v>
      </c>
      <c r="C64" s="59">
        <f t="shared" si="14"/>
        <v>1.3048278630934458</v>
      </c>
      <c r="D64" s="59">
        <f t="shared" si="14"/>
        <v>1.5595094633869711</v>
      </c>
      <c r="E64" s="59">
        <f t="shared" si="14"/>
        <v>0.9713138638865505</v>
      </c>
      <c r="F64" s="59">
        <f t="shared" si="14"/>
        <v>0.97244732576985415</v>
      </c>
      <c r="G64" s="59">
        <f t="shared" si="14"/>
        <v>3.0381944444444446</v>
      </c>
      <c r="H64" s="103">
        <f t="shared" si="14"/>
        <v>1.3490787455415718</v>
      </c>
      <c r="I64" s="59">
        <f>I29/P29*1000</f>
        <v>4.2875989445910285</v>
      </c>
      <c r="J64" s="59">
        <f t="shared" si="15"/>
        <v>2.2110552763819094</v>
      </c>
      <c r="K64" s="59">
        <f t="shared" si="15"/>
        <v>1.2069577564785232</v>
      </c>
      <c r="L64" s="59">
        <f t="shared" si="15"/>
        <v>1.1018926626912109</v>
      </c>
      <c r="M64" s="59">
        <f t="shared" si="15"/>
        <v>1.6223231667748215</v>
      </c>
      <c r="N64" s="59">
        <f t="shared" si="15"/>
        <v>1.3060513713539399</v>
      </c>
      <c r="O64" s="59">
        <f t="shared" si="15"/>
        <v>1.6099781635145638</v>
      </c>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row>
    <row r="65" spans="1:45">
      <c r="A65" s="57" t="s">
        <v>72</v>
      </c>
      <c r="B65" s="59">
        <f>B30/(B30+P30)*1000</f>
        <v>0</v>
      </c>
      <c r="C65" s="59">
        <f t="shared" si="14"/>
        <v>0</v>
      </c>
      <c r="D65" s="59">
        <f t="shared" si="14"/>
        <v>0</v>
      </c>
      <c r="E65" s="59">
        <f t="shared" si="14"/>
        <v>0</v>
      </c>
      <c r="F65" s="59">
        <f t="shared" si="14"/>
        <v>5.6497175141242941</v>
      </c>
      <c r="G65" s="59">
        <f t="shared" si="14"/>
        <v>0</v>
      </c>
      <c r="H65" s="103">
        <f t="shared" si="14"/>
        <v>0.85034013605442171</v>
      </c>
      <c r="I65" s="59">
        <f>I30/P30*1000</f>
        <v>0</v>
      </c>
      <c r="J65" s="59">
        <f t="shared" si="15"/>
        <v>0</v>
      </c>
      <c r="K65" s="59">
        <f t="shared" si="15"/>
        <v>3.3333333333333335</v>
      </c>
      <c r="L65" s="59">
        <f t="shared" si="15"/>
        <v>2.7777777777777777</v>
      </c>
      <c r="M65" s="59">
        <f t="shared" si="15"/>
        <v>0</v>
      </c>
      <c r="N65" s="59">
        <f t="shared" si="15"/>
        <v>0</v>
      </c>
      <c r="O65" s="59">
        <f t="shared" si="15"/>
        <v>1.7021276595744681</v>
      </c>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row>
    <row r="66" spans="1:45">
      <c r="A66" s="91" t="s">
        <v>1</v>
      </c>
      <c r="B66" s="100"/>
      <c r="C66" s="100"/>
      <c r="D66" s="100"/>
      <c r="E66" s="100"/>
      <c r="F66" s="100"/>
      <c r="G66" s="100"/>
      <c r="H66" s="100"/>
      <c r="I66" s="100"/>
      <c r="J66" s="100"/>
      <c r="K66" s="100"/>
      <c r="L66" s="100"/>
      <c r="M66" s="100"/>
      <c r="N66" s="100"/>
      <c r="O66" s="100"/>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row>
    <row r="67" spans="1:45" s="86" customFormat="1">
      <c r="A67" s="93" t="s">
        <v>111</v>
      </c>
      <c r="B67" s="95">
        <f>B33/(B33+P33)*1000</f>
        <v>420</v>
      </c>
      <c r="C67" s="95">
        <f t="shared" ref="C67:H71" si="16">C33/(C33+Q33)*1000</f>
        <v>340.90909090909088</v>
      </c>
      <c r="D67" s="95">
        <f t="shared" si="16"/>
        <v>444.4444444444444</v>
      </c>
      <c r="E67" s="95">
        <f t="shared" si="16"/>
        <v>483.22147651006713</v>
      </c>
      <c r="F67" s="95">
        <f t="shared" si="16"/>
        <v>544.30379746835445</v>
      </c>
      <c r="G67" s="95">
        <f t="shared" si="16"/>
        <v>522.72727272727275</v>
      </c>
      <c r="H67" s="249">
        <f t="shared" si="16"/>
        <v>457.52895752895751</v>
      </c>
      <c r="I67" s="95">
        <f>I33/P33*1000</f>
        <v>689.65517241379314</v>
      </c>
      <c r="J67" s="95">
        <f t="shared" ref="J67:O71" si="17">J33/Q33*1000</f>
        <v>637.93103448275872</v>
      </c>
      <c r="K67" s="95">
        <f t="shared" si="17"/>
        <v>400</v>
      </c>
      <c r="L67" s="95">
        <f t="shared" si="17"/>
        <v>350.64935064935065</v>
      </c>
      <c r="M67" s="95">
        <f t="shared" si="17"/>
        <v>444.4444444444444</v>
      </c>
      <c r="N67" s="95">
        <f t="shared" si="17"/>
        <v>571.42857142857144</v>
      </c>
      <c r="O67" s="95">
        <f t="shared" si="17"/>
        <v>487.54448398576511</v>
      </c>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row>
    <row r="68" spans="1:45" s="86" customFormat="1">
      <c r="A68" s="93" t="s">
        <v>114</v>
      </c>
      <c r="B68" s="95">
        <f>B34/(B34+P34)*1000</f>
        <v>80</v>
      </c>
      <c r="C68" s="95">
        <f t="shared" si="16"/>
        <v>102.04081632653062</v>
      </c>
      <c r="D68" s="95">
        <f t="shared" si="16"/>
        <v>22.988505747126435</v>
      </c>
      <c r="E68" s="95">
        <f t="shared" si="16"/>
        <v>102.56410256410255</v>
      </c>
      <c r="F68" s="95">
        <f t="shared" si="16"/>
        <v>43.478260869565219</v>
      </c>
      <c r="G68" s="95">
        <f t="shared" si="16"/>
        <v>33.333333333333336</v>
      </c>
      <c r="H68" s="249">
        <f t="shared" si="16"/>
        <v>62.130177514792898</v>
      </c>
      <c r="I68" s="95">
        <f>I34/P34*1000</f>
        <v>86.956521739130437</v>
      </c>
      <c r="J68" s="95">
        <f t="shared" si="17"/>
        <v>90.909090909090907</v>
      </c>
      <c r="K68" s="95">
        <f t="shared" si="17"/>
        <v>23.52941176470588</v>
      </c>
      <c r="L68" s="95">
        <f t="shared" si="17"/>
        <v>14.285714285714285</v>
      </c>
      <c r="M68" s="95">
        <f t="shared" si="17"/>
        <v>30.303030303030305</v>
      </c>
      <c r="N68" s="95">
        <f t="shared" si="17"/>
        <v>0</v>
      </c>
      <c r="O68" s="95">
        <f t="shared" si="17"/>
        <v>34.700315457413247</v>
      </c>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row>
    <row r="69" spans="1:45" s="86" customFormat="1">
      <c r="A69" s="93" t="s">
        <v>112</v>
      </c>
      <c r="B69" s="95">
        <f>B35/(B35+P35)*1000</f>
        <v>21.739130434782609</v>
      </c>
      <c r="C69" s="95">
        <f t="shared" si="16"/>
        <v>22.648083623693381</v>
      </c>
      <c r="D69" s="95">
        <f t="shared" si="16"/>
        <v>18.617021276595743</v>
      </c>
      <c r="E69" s="95">
        <f t="shared" si="16"/>
        <v>9.0909090909090899</v>
      </c>
      <c r="F69" s="95">
        <f t="shared" si="16"/>
        <v>9.6339113680154131</v>
      </c>
      <c r="G69" s="95">
        <f t="shared" si="16"/>
        <v>24.875621890547265</v>
      </c>
      <c r="H69" s="249">
        <f t="shared" si="16"/>
        <v>16</v>
      </c>
      <c r="I69" s="95">
        <f>I35/P35*1000</f>
        <v>11.111111111111111</v>
      </c>
      <c r="J69" s="95">
        <f t="shared" si="17"/>
        <v>12.477718360071302</v>
      </c>
      <c r="K69" s="95">
        <f t="shared" si="17"/>
        <v>12.195121951219512</v>
      </c>
      <c r="L69" s="95">
        <f t="shared" si="17"/>
        <v>6.5530799475753598</v>
      </c>
      <c r="M69" s="95">
        <f t="shared" si="17"/>
        <v>11.673151750972762</v>
      </c>
      <c r="N69" s="95">
        <f t="shared" si="17"/>
        <v>30.612244897959183</v>
      </c>
      <c r="O69" s="95">
        <f t="shared" si="17"/>
        <v>11.856368563685637</v>
      </c>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row>
    <row r="70" spans="1:45" s="86" customFormat="1">
      <c r="A70" s="93" t="s">
        <v>113</v>
      </c>
      <c r="B70" s="95">
        <f>B36/(B36+P36)*1000</f>
        <v>1.9181585677749362</v>
      </c>
      <c r="C70" s="95">
        <f t="shared" si="16"/>
        <v>1.1891784758695867</v>
      </c>
      <c r="D70" s="95">
        <f t="shared" si="16"/>
        <v>1.5492957746478873</v>
      </c>
      <c r="E70" s="95">
        <f t="shared" si="16"/>
        <v>1.2146784298683033</v>
      </c>
      <c r="F70" s="95">
        <f t="shared" si="16"/>
        <v>1.2897678417884781</v>
      </c>
      <c r="G70" s="95">
        <f t="shared" si="16"/>
        <v>2.152389151958674</v>
      </c>
      <c r="H70" s="249">
        <f t="shared" si="16"/>
        <v>1.3897015798712697</v>
      </c>
      <c r="I70" s="95">
        <f>I36/P36*1000</f>
        <v>4.1639974375400381</v>
      </c>
      <c r="J70" s="95">
        <f t="shared" si="17"/>
        <v>2.2819724178986007</v>
      </c>
      <c r="K70" s="95">
        <f t="shared" si="17"/>
        <v>1.6927634363097757</v>
      </c>
      <c r="L70" s="95">
        <f t="shared" si="17"/>
        <v>1.1521474748767842</v>
      </c>
      <c r="M70" s="95">
        <f t="shared" si="17"/>
        <v>1.6142918639690056</v>
      </c>
      <c r="N70" s="95">
        <f t="shared" si="17"/>
        <v>1.2942191544434856</v>
      </c>
      <c r="O70" s="95">
        <f t="shared" si="17"/>
        <v>1.7578554163920019</v>
      </c>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row>
    <row r="71" spans="1:45">
      <c r="A71" s="15" t="s">
        <v>115</v>
      </c>
      <c r="B71" s="105">
        <f>B37/(B37+P37)*1000</f>
        <v>0</v>
      </c>
      <c r="C71" s="105">
        <f t="shared" si="16"/>
        <v>0</v>
      </c>
      <c r="D71" s="105">
        <f t="shared" si="16"/>
        <v>2.3923444976076556</v>
      </c>
      <c r="E71" s="105">
        <f t="shared" si="16"/>
        <v>2.3201856148491879</v>
      </c>
      <c r="F71" s="105">
        <f t="shared" si="16"/>
        <v>0</v>
      </c>
      <c r="G71" s="105">
        <f t="shared" si="16"/>
        <v>0</v>
      </c>
      <c r="H71" s="106">
        <f t="shared" si="16"/>
        <v>1.3245033112582782</v>
      </c>
      <c r="I71" s="465">
        <f>I37/P37*1000</f>
        <v>0</v>
      </c>
      <c r="J71" s="465">
        <f t="shared" si="17"/>
        <v>0</v>
      </c>
      <c r="K71" s="465">
        <f t="shared" si="17"/>
        <v>2.398081534772182</v>
      </c>
      <c r="L71" s="465">
        <f t="shared" si="17"/>
        <v>4.6511627906976747</v>
      </c>
      <c r="M71" s="465">
        <f t="shared" si="17"/>
        <v>0</v>
      </c>
      <c r="N71" s="465">
        <f t="shared" si="17"/>
        <v>0</v>
      </c>
      <c r="O71" s="465">
        <f t="shared" si="17"/>
        <v>1.9893899204244032</v>
      </c>
    </row>
    <row r="72" spans="1:45">
      <c r="A72" s="427" t="s">
        <v>423</v>
      </c>
    </row>
    <row r="73" spans="1:45">
      <c r="A73" s="427" t="s">
        <v>422</v>
      </c>
    </row>
    <row r="74" spans="1:45">
      <c r="A74" s="67"/>
    </row>
    <row r="75" spans="1:45">
      <c r="A75" s="67"/>
    </row>
  </sheetData>
  <mergeCells count="9">
    <mergeCell ref="A43:A44"/>
    <mergeCell ref="B43:H43"/>
    <mergeCell ref="I43:O43"/>
    <mergeCell ref="A5:V5"/>
    <mergeCell ref="A42:V42"/>
    <mergeCell ref="P6:V6"/>
    <mergeCell ref="B6:H6"/>
    <mergeCell ref="I6:O6"/>
    <mergeCell ref="A6:A7"/>
  </mergeCells>
  <hyperlinks>
    <hyperlink ref="B1" location="Glossary!A1" display="Glossary"/>
    <hyperlink ref="A1" location="Contents!A1" display="Table of contents"/>
    <hyperlink ref="C1" location="About!A1" display="About the publication"/>
  </hyperlinks>
  <pageMargins left="0.70866141732283472" right="0.70866141732283472" top="0.74803149606299213" bottom="0.74803149606299213" header="0.31496062992125984" footer="0.31496062992125984"/>
  <pageSetup paperSize="9" scale="64" orientation="landscape" r:id="rId1"/>
  <headerFooter>
    <oddFooter>&amp;L&amp;"Arial,Regular"&amp;8&amp;K01+022Fetal and Infant Deaths 2013&amp;R&amp;"Arial,Regular"&amp;8&amp;K01+021Page &amp;P of &amp;N</oddFooter>
  </headerFooter>
  <rowBreaks count="1" manualBreakCount="1">
    <brk id="40" max="2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C108"/>
  <sheetViews>
    <sheetView zoomScaleNormal="100" workbookViewId="0">
      <pane ySplit="3" topLeftCell="A4" activePane="bottomLeft" state="frozen"/>
      <selection pane="bottomLeft"/>
    </sheetView>
  </sheetViews>
  <sheetFormatPr defaultRowHeight="15"/>
  <cols>
    <col min="1" max="1" width="25.28515625" bestFit="1" customWidth="1"/>
    <col min="7" max="7" width="9.140625" style="10" customWidth="1"/>
    <col min="13" max="13" width="9.140625" style="10"/>
    <col min="14" max="17" width="8.85546875" customWidth="1"/>
  </cols>
  <sheetData>
    <row r="1" spans="1:55" s="125" customFormat="1">
      <c r="A1" s="98" t="s">
        <v>197</v>
      </c>
      <c r="B1" s="98" t="s">
        <v>133</v>
      </c>
      <c r="C1" s="98" t="s">
        <v>212</v>
      </c>
      <c r="E1" s="71"/>
      <c r="F1" s="98"/>
      <c r="G1" s="99"/>
    </row>
    <row r="2" spans="1:55" s="5" customFormat="1" ht="9" customHeight="1">
      <c r="A2" s="69"/>
      <c r="B2" s="70"/>
      <c r="C2" s="71"/>
      <c r="D2" s="71"/>
      <c r="E2" s="71"/>
      <c r="F2" s="71"/>
    </row>
    <row r="3" spans="1:55" s="125" customFormat="1" ht="20.25">
      <c r="A3" s="85" t="s">
        <v>190</v>
      </c>
      <c r="G3" s="82"/>
      <c r="M3" s="82"/>
    </row>
    <row r="5" spans="1:55" ht="24.75" customHeight="1">
      <c r="A5" s="801" t="str">
        <f>Contents!E21</f>
        <v xml:space="preserve">Table 17: Number of fetal deaths, infant deaths and live births for each deprivation quintile of residence, by sex, ethnic group, maternal age group, gestational age and birthweight, 2013
</v>
      </c>
      <c r="B5" s="801"/>
      <c r="C5" s="801"/>
      <c r="D5" s="801"/>
      <c r="E5" s="801"/>
      <c r="F5" s="801"/>
      <c r="G5" s="801"/>
      <c r="H5" s="801"/>
      <c r="I5" s="801"/>
      <c r="J5" s="801"/>
      <c r="K5" s="801"/>
      <c r="L5" s="801"/>
      <c r="M5" s="801"/>
      <c r="N5" s="801"/>
      <c r="O5" s="801"/>
      <c r="P5" s="801"/>
      <c r="Q5" s="801"/>
      <c r="R5" s="801"/>
      <c r="S5" s="801"/>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c r="BB5" s="246"/>
      <c r="BC5" s="246"/>
    </row>
    <row r="6" spans="1:55">
      <c r="A6" s="793" t="s">
        <v>74</v>
      </c>
      <c r="B6" s="794" t="s">
        <v>125</v>
      </c>
      <c r="C6" s="794"/>
      <c r="D6" s="794"/>
      <c r="E6" s="794"/>
      <c r="F6" s="794"/>
      <c r="G6" s="795"/>
      <c r="H6" s="796" t="s">
        <v>126</v>
      </c>
      <c r="I6" s="794"/>
      <c r="J6" s="794"/>
      <c r="K6" s="794"/>
      <c r="L6" s="794"/>
      <c r="M6" s="795"/>
      <c r="N6" s="796" t="s">
        <v>127</v>
      </c>
      <c r="O6" s="794"/>
      <c r="P6" s="794"/>
      <c r="Q6" s="794"/>
      <c r="R6" s="794"/>
      <c r="S6" s="794"/>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row>
    <row r="7" spans="1:55">
      <c r="A7" s="789"/>
      <c r="B7" s="9" t="s">
        <v>123</v>
      </c>
      <c r="C7" s="9">
        <v>2</v>
      </c>
      <c r="D7" s="9">
        <v>3</v>
      </c>
      <c r="E7" s="9">
        <v>4</v>
      </c>
      <c r="F7" s="9" t="s">
        <v>124</v>
      </c>
      <c r="G7" s="90" t="s">
        <v>421</v>
      </c>
      <c r="H7" s="9" t="s">
        <v>123</v>
      </c>
      <c r="I7" s="9">
        <v>2</v>
      </c>
      <c r="J7" s="9">
        <v>3</v>
      </c>
      <c r="K7" s="9">
        <v>4</v>
      </c>
      <c r="L7" s="9" t="s">
        <v>124</v>
      </c>
      <c r="M7" s="90" t="s">
        <v>421</v>
      </c>
      <c r="N7" s="9" t="s">
        <v>123</v>
      </c>
      <c r="O7" s="9">
        <v>2</v>
      </c>
      <c r="P7" s="9">
        <v>3</v>
      </c>
      <c r="Q7" s="9">
        <v>4</v>
      </c>
      <c r="R7" s="9" t="s">
        <v>124</v>
      </c>
      <c r="S7" s="90" t="s">
        <v>421</v>
      </c>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6"/>
      <c r="AZ7" s="246"/>
      <c r="BA7" s="246"/>
      <c r="BB7" s="246"/>
      <c r="BC7" s="246"/>
    </row>
    <row r="8" spans="1:55">
      <c r="A8" s="91" t="s">
        <v>116</v>
      </c>
      <c r="B8" s="100"/>
      <c r="C8" s="100"/>
      <c r="D8" s="100"/>
      <c r="E8" s="100"/>
      <c r="F8" s="100"/>
      <c r="G8" s="100"/>
      <c r="H8" s="100"/>
      <c r="I8" s="100"/>
      <c r="J8" s="100"/>
      <c r="K8" s="100"/>
      <c r="L8" s="100"/>
      <c r="M8" s="100"/>
      <c r="N8" s="100"/>
      <c r="O8" s="100"/>
      <c r="P8" s="25"/>
      <c r="Q8" s="25"/>
      <c r="R8" s="25"/>
      <c r="S8" s="92"/>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row>
    <row r="9" spans="1:55" s="86" customFormat="1">
      <c r="A9" s="93" t="s">
        <v>48</v>
      </c>
      <c r="B9" s="582">
        <v>53</v>
      </c>
      <c r="C9" s="582">
        <v>49</v>
      </c>
      <c r="D9" s="582">
        <v>83</v>
      </c>
      <c r="E9" s="582">
        <v>91</v>
      </c>
      <c r="F9" s="582">
        <v>111</v>
      </c>
      <c r="G9" s="583">
        <v>392</v>
      </c>
      <c r="H9" s="584">
        <v>27</v>
      </c>
      <c r="I9" s="584">
        <v>35</v>
      </c>
      <c r="J9" s="584">
        <v>52</v>
      </c>
      <c r="K9" s="584">
        <v>67</v>
      </c>
      <c r="L9" s="584">
        <v>114</v>
      </c>
      <c r="M9" s="585">
        <v>296</v>
      </c>
      <c r="N9" s="584">
        <v>9027</v>
      </c>
      <c r="O9" s="584">
        <v>9825</v>
      </c>
      <c r="P9" s="584">
        <v>11297</v>
      </c>
      <c r="Q9" s="584">
        <v>13855</v>
      </c>
      <c r="R9" s="584">
        <v>15500</v>
      </c>
      <c r="S9" s="584">
        <v>59701</v>
      </c>
    </row>
    <row r="10" spans="1:55">
      <c r="A10" s="91" t="s">
        <v>75</v>
      </c>
      <c r="B10" s="480"/>
      <c r="C10" s="480"/>
      <c r="D10" s="480"/>
      <c r="E10" s="480"/>
      <c r="F10" s="480"/>
      <c r="G10" s="480"/>
      <c r="H10" s="480"/>
      <c r="I10" s="480"/>
      <c r="J10" s="480"/>
      <c r="K10" s="480"/>
      <c r="L10" s="480"/>
      <c r="M10" s="480"/>
      <c r="N10" s="480"/>
      <c r="O10" s="92"/>
      <c r="P10" s="92"/>
      <c r="Q10" s="92"/>
      <c r="R10" s="92"/>
      <c r="S10" s="92"/>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row>
    <row r="11" spans="1:55">
      <c r="A11" s="57" t="s">
        <v>76</v>
      </c>
      <c r="B11" s="584">
        <v>25</v>
      </c>
      <c r="C11" s="584">
        <v>25</v>
      </c>
      <c r="D11" s="584">
        <v>35</v>
      </c>
      <c r="E11" s="584">
        <v>50</v>
      </c>
      <c r="F11" s="584">
        <v>60</v>
      </c>
      <c r="G11" s="586">
        <v>199</v>
      </c>
      <c r="H11" s="584">
        <v>20</v>
      </c>
      <c r="I11" s="584">
        <v>18</v>
      </c>
      <c r="J11" s="584">
        <v>31</v>
      </c>
      <c r="K11" s="584">
        <v>47</v>
      </c>
      <c r="L11" s="584">
        <v>57</v>
      </c>
      <c r="M11" s="586">
        <v>173</v>
      </c>
      <c r="N11" s="584">
        <v>4697</v>
      </c>
      <c r="O11" s="584">
        <v>5002</v>
      </c>
      <c r="P11" s="584">
        <v>5833</v>
      </c>
      <c r="Q11" s="584">
        <v>7100</v>
      </c>
      <c r="R11" s="584">
        <v>7897</v>
      </c>
      <c r="S11" s="584">
        <v>30626</v>
      </c>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row>
    <row r="12" spans="1:55">
      <c r="A12" s="57" t="s">
        <v>77</v>
      </c>
      <c r="B12" s="584">
        <v>28</v>
      </c>
      <c r="C12" s="584">
        <v>24</v>
      </c>
      <c r="D12" s="584">
        <v>47</v>
      </c>
      <c r="E12" s="584">
        <v>40</v>
      </c>
      <c r="F12" s="584">
        <v>46</v>
      </c>
      <c r="G12" s="586">
        <v>186</v>
      </c>
      <c r="H12" s="584">
        <v>7</v>
      </c>
      <c r="I12" s="584">
        <v>17</v>
      </c>
      <c r="J12" s="584">
        <v>21</v>
      </c>
      <c r="K12" s="584">
        <v>20</v>
      </c>
      <c r="L12" s="584">
        <v>57</v>
      </c>
      <c r="M12" s="586">
        <v>123</v>
      </c>
      <c r="N12" s="584">
        <v>4330</v>
      </c>
      <c r="O12" s="584">
        <v>4823</v>
      </c>
      <c r="P12" s="584">
        <v>5464</v>
      </c>
      <c r="Q12" s="584">
        <v>6755</v>
      </c>
      <c r="R12" s="584">
        <v>7603</v>
      </c>
      <c r="S12" s="584">
        <v>29075</v>
      </c>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row>
    <row r="13" spans="1:55">
      <c r="A13" s="57" t="s">
        <v>69</v>
      </c>
      <c r="B13" s="584">
        <v>0</v>
      </c>
      <c r="C13" s="584">
        <v>0</v>
      </c>
      <c r="D13" s="584">
        <v>1</v>
      </c>
      <c r="E13" s="584">
        <v>1</v>
      </c>
      <c r="F13" s="584">
        <v>5</v>
      </c>
      <c r="G13" s="585">
        <v>7</v>
      </c>
      <c r="H13" s="587">
        <v>0</v>
      </c>
      <c r="I13" s="587">
        <v>0</v>
      </c>
      <c r="J13" s="587">
        <v>0</v>
      </c>
      <c r="K13" s="587">
        <v>0</v>
      </c>
      <c r="L13" s="587">
        <v>0</v>
      </c>
      <c r="M13" s="588">
        <v>0</v>
      </c>
      <c r="N13" s="587">
        <v>0</v>
      </c>
      <c r="O13" s="587">
        <v>0</v>
      </c>
      <c r="P13" s="587">
        <v>0</v>
      </c>
      <c r="Q13" s="587">
        <v>0</v>
      </c>
      <c r="R13" s="587">
        <v>0</v>
      </c>
      <c r="S13" s="589">
        <v>0</v>
      </c>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row>
    <row r="14" spans="1:55">
      <c r="A14" s="91" t="s">
        <v>79</v>
      </c>
      <c r="B14" s="480"/>
      <c r="C14" s="480"/>
      <c r="D14" s="480"/>
      <c r="E14" s="480"/>
      <c r="F14" s="480"/>
      <c r="G14" s="480"/>
      <c r="H14" s="26"/>
      <c r="I14" s="26"/>
      <c r="J14" s="26"/>
      <c r="K14" s="26"/>
      <c r="L14" s="26"/>
      <c r="M14" s="480"/>
      <c r="N14" s="26"/>
      <c r="O14" s="26"/>
      <c r="P14" s="26"/>
      <c r="Q14" s="26"/>
      <c r="R14" s="26"/>
      <c r="S14" s="92"/>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row>
    <row r="15" spans="1:55" s="86" customFormat="1">
      <c r="A15" s="93" t="s">
        <v>80</v>
      </c>
      <c r="B15" s="584">
        <v>6</v>
      </c>
      <c r="C15" s="584">
        <v>10</v>
      </c>
      <c r="D15" s="584">
        <v>20</v>
      </c>
      <c r="E15" s="584">
        <v>22</v>
      </c>
      <c r="F15" s="584">
        <v>55</v>
      </c>
      <c r="G15" s="586">
        <v>117</v>
      </c>
      <c r="H15" s="584">
        <v>6</v>
      </c>
      <c r="I15" s="584">
        <v>4</v>
      </c>
      <c r="J15" s="584">
        <v>12</v>
      </c>
      <c r="K15" s="584">
        <v>20</v>
      </c>
      <c r="L15" s="584">
        <v>49</v>
      </c>
      <c r="M15" s="586">
        <v>91</v>
      </c>
      <c r="N15" s="584">
        <v>1246</v>
      </c>
      <c r="O15" s="584">
        <v>1799</v>
      </c>
      <c r="P15" s="584">
        <v>2776</v>
      </c>
      <c r="Q15" s="584">
        <v>4362</v>
      </c>
      <c r="R15" s="584">
        <v>6945</v>
      </c>
      <c r="S15" s="584">
        <v>17149</v>
      </c>
    </row>
    <row r="16" spans="1:55" s="86" customFormat="1">
      <c r="A16" s="93" t="s">
        <v>384</v>
      </c>
      <c r="B16" s="584">
        <v>5</v>
      </c>
      <c r="C16" s="584">
        <v>5</v>
      </c>
      <c r="D16" s="584">
        <v>4</v>
      </c>
      <c r="E16" s="584">
        <v>10</v>
      </c>
      <c r="F16" s="584">
        <v>24</v>
      </c>
      <c r="G16" s="586">
        <v>49</v>
      </c>
      <c r="H16" s="584">
        <v>2</v>
      </c>
      <c r="I16" s="584">
        <v>3</v>
      </c>
      <c r="J16" s="584">
        <v>5</v>
      </c>
      <c r="K16" s="584">
        <v>7</v>
      </c>
      <c r="L16" s="584">
        <v>31</v>
      </c>
      <c r="M16" s="586">
        <v>49</v>
      </c>
      <c r="N16" s="584">
        <v>255</v>
      </c>
      <c r="O16" s="584">
        <v>394</v>
      </c>
      <c r="P16" s="584">
        <v>658</v>
      </c>
      <c r="Q16" s="584">
        <v>1415</v>
      </c>
      <c r="R16" s="584">
        <v>3669</v>
      </c>
      <c r="S16" s="584">
        <v>6438</v>
      </c>
    </row>
    <row r="17" spans="1:55" s="86" customFormat="1">
      <c r="A17" s="450" t="s">
        <v>444</v>
      </c>
      <c r="B17" s="584">
        <v>10</v>
      </c>
      <c r="C17" s="584">
        <v>7</v>
      </c>
      <c r="D17" s="584">
        <v>13</v>
      </c>
      <c r="E17" s="584">
        <v>20</v>
      </c>
      <c r="F17" s="584">
        <v>10</v>
      </c>
      <c r="G17" s="586">
        <v>60</v>
      </c>
      <c r="H17" s="584">
        <v>4</v>
      </c>
      <c r="I17" s="584">
        <v>7</v>
      </c>
      <c r="J17" s="584">
        <v>4</v>
      </c>
      <c r="K17" s="584">
        <v>11</v>
      </c>
      <c r="L17" s="584">
        <v>10</v>
      </c>
      <c r="M17" s="586">
        <v>36</v>
      </c>
      <c r="N17" s="584">
        <v>1392</v>
      </c>
      <c r="O17" s="584">
        <v>1491</v>
      </c>
      <c r="P17" s="584">
        <v>1860</v>
      </c>
      <c r="Q17" s="584">
        <v>2181</v>
      </c>
      <c r="R17" s="584">
        <v>1695</v>
      </c>
      <c r="S17" s="584">
        <v>8707</v>
      </c>
    </row>
    <row r="18" spans="1:55" s="86" customFormat="1">
      <c r="A18" s="450" t="s">
        <v>445</v>
      </c>
      <c r="B18" s="584">
        <v>32</v>
      </c>
      <c r="C18" s="584">
        <v>27</v>
      </c>
      <c r="D18" s="584">
        <v>46</v>
      </c>
      <c r="E18" s="584">
        <v>39</v>
      </c>
      <c r="F18" s="584">
        <v>22</v>
      </c>
      <c r="G18" s="585">
        <v>166</v>
      </c>
      <c r="H18" s="584">
        <v>15</v>
      </c>
      <c r="I18" s="584">
        <v>21</v>
      </c>
      <c r="J18" s="584">
        <v>31</v>
      </c>
      <c r="K18" s="584">
        <v>29</v>
      </c>
      <c r="L18" s="584">
        <v>24</v>
      </c>
      <c r="M18" s="586">
        <v>120</v>
      </c>
      <c r="N18" s="584">
        <v>6134</v>
      </c>
      <c r="O18" s="584">
        <v>6141</v>
      </c>
      <c r="P18" s="584">
        <v>6003</v>
      </c>
      <c r="Q18" s="584">
        <v>5897</v>
      </c>
      <c r="R18" s="584">
        <v>3191</v>
      </c>
      <c r="S18" s="584">
        <v>27407</v>
      </c>
    </row>
    <row r="19" spans="1:55">
      <c r="A19" s="91" t="s">
        <v>185</v>
      </c>
      <c r="B19" s="480"/>
      <c r="C19" s="480"/>
      <c r="D19" s="480"/>
      <c r="E19" s="480"/>
      <c r="F19" s="480"/>
      <c r="G19" s="480"/>
      <c r="H19" s="480"/>
      <c r="I19" s="480"/>
      <c r="J19" s="480"/>
      <c r="K19" s="480"/>
      <c r="L19" s="480"/>
      <c r="M19" s="23"/>
      <c r="N19" s="480"/>
      <c r="O19" s="480"/>
      <c r="P19" s="92"/>
      <c r="Q19" s="92"/>
      <c r="R19" s="92"/>
      <c r="S19" s="590"/>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6"/>
      <c r="BC19" s="246"/>
    </row>
    <row r="20" spans="1:55">
      <c r="A20" s="57" t="s">
        <v>82</v>
      </c>
      <c r="B20" s="584">
        <v>1</v>
      </c>
      <c r="C20" s="584">
        <v>2</v>
      </c>
      <c r="D20" s="584">
        <v>4</v>
      </c>
      <c r="E20" s="584">
        <v>10</v>
      </c>
      <c r="F20" s="584">
        <v>17</v>
      </c>
      <c r="G20" s="586">
        <v>34</v>
      </c>
      <c r="H20" s="584">
        <v>1</v>
      </c>
      <c r="I20" s="584">
        <v>2</v>
      </c>
      <c r="J20" s="584">
        <v>5</v>
      </c>
      <c r="K20" s="584">
        <v>9</v>
      </c>
      <c r="L20" s="584">
        <v>21</v>
      </c>
      <c r="M20" s="586">
        <v>38</v>
      </c>
      <c r="N20" s="584">
        <v>197</v>
      </c>
      <c r="O20" s="584">
        <v>307</v>
      </c>
      <c r="P20" s="584">
        <v>471</v>
      </c>
      <c r="Q20" s="584">
        <v>894</v>
      </c>
      <c r="R20" s="584">
        <v>1533</v>
      </c>
      <c r="S20" s="584">
        <v>3409</v>
      </c>
      <c r="T20" s="370"/>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row>
    <row r="21" spans="1:55">
      <c r="A21" s="57" t="s">
        <v>83</v>
      </c>
      <c r="B21" s="584">
        <v>7</v>
      </c>
      <c r="C21" s="584">
        <v>6</v>
      </c>
      <c r="D21" s="584">
        <v>13</v>
      </c>
      <c r="E21" s="584">
        <v>17</v>
      </c>
      <c r="F21" s="584">
        <v>20</v>
      </c>
      <c r="G21" s="586">
        <v>64</v>
      </c>
      <c r="H21" s="584">
        <v>6</v>
      </c>
      <c r="I21" s="584">
        <v>7</v>
      </c>
      <c r="J21" s="584">
        <v>13</v>
      </c>
      <c r="K21" s="584">
        <v>14</v>
      </c>
      <c r="L21" s="584">
        <v>34</v>
      </c>
      <c r="M21" s="586">
        <v>74</v>
      </c>
      <c r="N21" s="584">
        <v>809</v>
      </c>
      <c r="O21" s="584">
        <v>1198</v>
      </c>
      <c r="P21" s="584">
        <v>1783</v>
      </c>
      <c r="Q21" s="584">
        <v>2848</v>
      </c>
      <c r="R21" s="584">
        <v>4320</v>
      </c>
      <c r="S21" s="584">
        <v>10983</v>
      </c>
      <c r="T21" s="370"/>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246"/>
    </row>
    <row r="22" spans="1:55">
      <c r="A22" s="57" t="s">
        <v>84</v>
      </c>
      <c r="B22" s="584">
        <v>8</v>
      </c>
      <c r="C22" s="584">
        <v>11</v>
      </c>
      <c r="D22" s="584">
        <v>23</v>
      </c>
      <c r="E22" s="584">
        <v>18</v>
      </c>
      <c r="F22" s="584">
        <v>26</v>
      </c>
      <c r="G22" s="586">
        <v>88</v>
      </c>
      <c r="H22" s="584">
        <v>8</v>
      </c>
      <c r="I22" s="584">
        <v>6</v>
      </c>
      <c r="J22" s="584">
        <v>12</v>
      </c>
      <c r="K22" s="584">
        <v>15</v>
      </c>
      <c r="L22" s="584">
        <v>25</v>
      </c>
      <c r="M22" s="586">
        <v>67</v>
      </c>
      <c r="N22" s="584">
        <v>1987</v>
      </c>
      <c r="O22" s="584">
        <v>2419</v>
      </c>
      <c r="P22" s="584">
        <v>3049</v>
      </c>
      <c r="Q22" s="584">
        <v>3835</v>
      </c>
      <c r="R22" s="584">
        <v>4133</v>
      </c>
      <c r="S22" s="584">
        <v>15486</v>
      </c>
      <c r="T22" s="370"/>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c r="BB22" s="246"/>
      <c r="BC22" s="246"/>
    </row>
    <row r="23" spans="1:55">
      <c r="A23" s="57" t="s">
        <v>85</v>
      </c>
      <c r="B23" s="584">
        <v>11</v>
      </c>
      <c r="C23" s="584">
        <v>17</v>
      </c>
      <c r="D23" s="584">
        <v>24</v>
      </c>
      <c r="E23" s="584">
        <v>27</v>
      </c>
      <c r="F23" s="584">
        <v>29</v>
      </c>
      <c r="G23" s="586">
        <v>108</v>
      </c>
      <c r="H23" s="584">
        <v>5</v>
      </c>
      <c r="I23" s="584">
        <v>9</v>
      </c>
      <c r="J23" s="584">
        <v>14</v>
      </c>
      <c r="K23" s="584">
        <v>10</v>
      </c>
      <c r="L23" s="584">
        <v>16</v>
      </c>
      <c r="M23" s="586">
        <v>54</v>
      </c>
      <c r="N23" s="584">
        <v>3175</v>
      </c>
      <c r="O23" s="584">
        <v>3306</v>
      </c>
      <c r="P23" s="584">
        <v>3478</v>
      </c>
      <c r="Q23" s="584">
        <v>3690</v>
      </c>
      <c r="R23" s="584">
        <v>3261</v>
      </c>
      <c r="S23" s="584">
        <v>16970</v>
      </c>
      <c r="T23" s="370"/>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6"/>
      <c r="BC23" s="246"/>
    </row>
    <row r="24" spans="1:55">
      <c r="A24" s="57" t="s">
        <v>86</v>
      </c>
      <c r="B24" s="584">
        <v>18</v>
      </c>
      <c r="C24" s="584">
        <v>9</v>
      </c>
      <c r="D24" s="584">
        <v>10</v>
      </c>
      <c r="E24" s="584">
        <v>11</v>
      </c>
      <c r="F24" s="584">
        <v>14</v>
      </c>
      <c r="G24" s="586">
        <v>64</v>
      </c>
      <c r="H24" s="584">
        <v>4</v>
      </c>
      <c r="I24" s="584">
        <v>9</v>
      </c>
      <c r="J24" s="584">
        <v>6</v>
      </c>
      <c r="K24" s="584">
        <v>11</v>
      </c>
      <c r="L24" s="584">
        <v>10</v>
      </c>
      <c r="M24" s="586">
        <v>40</v>
      </c>
      <c r="N24" s="584">
        <v>2290</v>
      </c>
      <c r="O24" s="584">
        <v>2069</v>
      </c>
      <c r="P24" s="584">
        <v>2036</v>
      </c>
      <c r="Q24" s="584">
        <v>2062</v>
      </c>
      <c r="R24" s="584">
        <v>1747</v>
      </c>
      <c r="S24" s="584">
        <v>10235</v>
      </c>
      <c r="T24" s="370"/>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6"/>
      <c r="AZ24" s="246"/>
      <c r="BA24" s="246"/>
      <c r="BB24" s="246"/>
      <c r="BC24" s="246"/>
    </row>
    <row r="25" spans="1:55">
      <c r="A25" s="57" t="s">
        <v>87</v>
      </c>
      <c r="B25" s="584">
        <v>8</v>
      </c>
      <c r="C25" s="584">
        <v>4</v>
      </c>
      <c r="D25" s="584">
        <v>9</v>
      </c>
      <c r="E25" s="584">
        <v>8</v>
      </c>
      <c r="F25" s="584">
        <v>5</v>
      </c>
      <c r="G25" s="586">
        <v>34</v>
      </c>
      <c r="H25" s="584">
        <v>3</v>
      </c>
      <c r="I25" s="584">
        <v>2</v>
      </c>
      <c r="J25" s="584">
        <v>2</v>
      </c>
      <c r="K25" s="584">
        <v>7</v>
      </c>
      <c r="L25" s="584">
        <v>7</v>
      </c>
      <c r="M25" s="586">
        <v>21</v>
      </c>
      <c r="N25" s="584">
        <v>569</v>
      </c>
      <c r="O25" s="584">
        <v>526</v>
      </c>
      <c r="P25" s="584">
        <v>480</v>
      </c>
      <c r="Q25" s="584">
        <v>526</v>
      </c>
      <c r="R25" s="584">
        <v>506</v>
      </c>
      <c r="S25" s="584">
        <v>2618</v>
      </c>
      <c r="T25" s="370"/>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row>
    <row r="26" spans="1:55">
      <c r="A26" s="57" t="s">
        <v>69</v>
      </c>
      <c r="B26" s="589">
        <v>0</v>
      </c>
      <c r="C26" s="589">
        <v>0</v>
      </c>
      <c r="D26" s="589">
        <v>0</v>
      </c>
      <c r="E26" s="589">
        <v>0</v>
      </c>
      <c r="F26" s="589">
        <v>0</v>
      </c>
      <c r="G26" s="588">
        <v>0</v>
      </c>
      <c r="H26" s="584">
        <v>0</v>
      </c>
      <c r="I26" s="584">
        <v>0</v>
      </c>
      <c r="J26" s="584">
        <v>0</v>
      </c>
      <c r="K26" s="584">
        <v>1</v>
      </c>
      <c r="L26" s="584">
        <v>1</v>
      </c>
      <c r="M26" s="585">
        <v>2</v>
      </c>
      <c r="N26" s="589">
        <v>0</v>
      </c>
      <c r="O26" s="589">
        <v>0</v>
      </c>
      <c r="P26" s="589">
        <v>0</v>
      </c>
      <c r="Q26" s="589">
        <v>0</v>
      </c>
      <c r="R26" s="589">
        <v>0</v>
      </c>
      <c r="S26" s="589">
        <v>0</v>
      </c>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6"/>
      <c r="AV26" s="246"/>
      <c r="AW26" s="246"/>
      <c r="AX26" s="246"/>
      <c r="AY26" s="246"/>
      <c r="AZ26" s="246"/>
      <c r="BA26" s="246"/>
      <c r="BB26" s="246"/>
      <c r="BC26" s="246"/>
    </row>
    <row r="27" spans="1:55">
      <c r="A27" s="91" t="s">
        <v>118</v>
      </c>
      <c r="B27" s="480"/>
      <c r="C27" s="480"/>
      <c r="D27" s="480"/>
      <c r="E27" s="480"/>
      <c r="F27" s="480"/>
      <c r="G27" s="480"/>
      <c r="H27" s="480"/>
      <c r="I27" s="480"/>
      <c r="J27" s="480"/>
      <c r="K27" s="480"/>
      <c r="L27" s="480"/>
      <c r="M27" s="480"/>
      <c r="N27" s="480"/>
      <c r="O27" s="480"/>
      <c r="P27" s="480"/>
      <c r="Q27" s="92"/>
      <c r="R27" s="92"/>
      <c r="S27" s="590"/>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246"/>
      <c r="AY27" s="246"/>
      <c r="AZ27" s="246"/>
      <c r="BA27" s="246"/>
      <c r="BB27" s="246"/>
      <c r="BC27" s="246"/>
    </row>
    <row r="28" spans="1:55">
      <c r="A28" s="57" t="s">
        <v>117</v>
      </c>
      <c r="B28" s="584">
        <v>37</v>
      </c>
      <c r="C28" s="584">
        <v>28</v>
      </c>
      <c r="D28" s="584">
        <v>54</v>
      </c>
      <c r="E28" s="584">
        <v>64</v>
      </c>
      <c r="F28" s="584">
        <v>68</v>
      </c>
      <c r="G28" s="586">
        <v>255</v>
      </c>
      <c r="H28" s="584">
        <v>14</v>
      </c>
      <c r="I28" s="584">
        <v>20</v>
      </c>
      <c r="J28" s="584">
        <v>25</v>
      </c>
      <c r="K28" s="584">
        <v>36</v>
      </c>
      <c r="L28" s="584">
        <v>60</v>
      </c>
      <c r="M28" s="586">
        <v>155</v>
      </c>
      <c r="N28" s="584">
        <v>91</v>
      </c>
      <c r="O28" s="584">
        <v>86</v>
      </c>
      <c r="P28" s="584">
        <v>131</v>
      </c>
      <c r="Q28" s="584">
        <v>174</v>
      </c>
      <c r="R28" s="584">
        <v>263</v>
      </c>
      <c r="S28" s="584">
        <v>747</v>
      </c>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c r="AW28" s="246"/>
      <c r="AX28" s="246"/>
      <c r="AY28" s="246"/>
      <c r="AZ28" s="246"/>
      <c r="BA28" s="246"/>
      <c r="BB28" s="246"/>
      <c r="BC28" s="246"/>
    </row>
    <row r="29" spans="1:55">
      <c r="A29" s="57" t="s">
        <v>70</v>
      </c>
      <c r="B29" s="584">
        <v>8</v>
      </c>
      <c r="C29" s="584">
        <v>7</v>
      </c>
      <c r="D29" s="584">
        <v>12</v>
      </c>
      <c r="E29" s="584">
        <v>12</v>
      </c>
      <c r="F29" s="584">
        <v>22</v>
      </c>
      <c r="G29" s="586">
        <v>62</v>
      </c>
      <c r="H29" s="584">
        <v>5</v>
      </c>
      <c r="I29" s="584">
        <v>4</v>
      </c>
      <c r="J29" s="584">
        <v>9</v>
      </c>
      <c r="K29" s="584">
        <v>6</v>
      </c>
      <c r="L29" s="584">
        <v>15</v>
      </c>
      <c r="M29" s="586">
        <v>40</v>
      </c>
      <c r="N29" s="584">
        <v>529</v>
      </c>
      <c r="O29" s="584">
        <v>586</v>
      </c>
      <c r="P29" s="584">
        <v>711</v>
      </c>
      <c r="Q29" s="584">
        <v>848</v>
      </c>
      <c r="R29" s="584">
        <v>1031</v>
      </c>
      <c r="S29" s="584">
        <v>3720</v>
      </c>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row>
    <row r="30" spans="1:55">
      <c r="A30" s="57" t="s">
        <v>71</v>
      </c>
      <c r="B30" s="584">
        <v>8</v>
      </c>
      <c r="C30" s="584">
        <v>14</v>
      </c>
      <c r="D30" s="584">
        <v>17</v>
      </c>
      <c r="E30" s="584">
        <v>15</v>
      </c>
      <c r="F30" s="584">
        <v>19</v>
      </c>
      <c r="G30" s="586">
        <v>73</v>
      </c>
      <c r="H30" s="584">
        <v>7</v>
      </c>
      <c r="I30" s="584">
        <v>7</v>
      </c>
      <c r="J30" s="584">
        <v>16</v>
      </c>
      <c r="K30" s="584">
        <v>24</v>
      </c>
      <c r="L30" s="584">
        <v>33</v>
      </c>
      <c r="M30" s="586">
        <v>87</v>
      </c>
      <c r="N30" s="584">
        <v>8259</v>
      </c>
      <c r="O30" s="584">
        <v>8976</v>
      </c>
      <c r="P30" s="584">
        <v>10217</v>
      </c>
      <c r="Q30" s="584">
        <v>12556</v>
      </c>
      <c r="R30" s="584">
        <v>13854</v>
      </c>
      <c r="S30" s="584">
        <v>54038</v>
      </c>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row>
    <row r="31" spans="1:55">
      <c r="A31" s="57" t="s">
        <v>72</v>
      </c>
      <c r="B31" s="584">
        <v>0</v>
      </c>
      <c r="C31" s="584">
        <v>0</v>
      </c>
      <c r="D31" s="584">
        <v>0</v>
      </c>
      <c r="E31" s="584">
        <v>0</v>
      </c>
      <c r="F31" s="584">
        <v>1</v>
      </c>
      <c r="G31" s="586">
        <v>1</v>
      </c>
      <c r="H31" s="584">
        <v>0</v>
      </c>
      <c r="I31" s="584">
        <v>2</v>
      </c>
      <c r="J31" s="584">
        <v>0</v>
      </c>
      <c r="K31" s="584">
        <v>0</v>
      </c>
      <c r="L31" s="584">
        <v>0</v>
      </c>
      <c r="M31" s="586">
        <v>2</v>
      </c>
      <c r="N31" s="584">
        <v>146</v>
      </c>
      <c r="O31" s="584">
        <v>175</v>
      </c>
      <c r="P31" s="584">
        <v>234</v>
      </c>
      <c r="Q31" s="584">
        <v>271</v>
      </c>
      <c r="R31" s="584">
        <v>346</v>
      </c>
      <c r="S31" s="584">
        <v>1175</v>
      </c>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row>
    <row r="32" spans="1:55">
      <c r="A32" s="57" t="s">
        <v>69</v>
      </c>
      <c r="B32" s="584">
        <v>0</v>
      </c>
      <c r="C32" s="584">
        <v>0</v>
      </c>
      <c r="D32" s="584">
        <v>0</v>
      </c>
      <c r="E32" s="584">
        <v>0</v>
      </c>
      <c r="F32" s="584">
        <v>1</v>
      </c>
      <c r="G32" s="585">
        <v>1</v>
      </c>
      <c r="H32" s="584">
        <v>1</v>
      </c>
      <c r="I32" s="584">
        <v>2</v>
      </c>
      <c r="J32" s="584">
        <v>2</v>
      </c>
      <c r="K32" s="584">
        <v>1</v>
      </c>
      <c r="L32" s="584">
        <v>6</v>
      </c>
      <c r="M32" s="585">
        <v>12</v>
      </c>
      <c r="N32" s="584">
        <v>2</v>
      </c>
      <c r="O32" s="584">
        <v>2</v>
      </c>
      <c r="P32" s="584">
        <v>4</v>
      </c>
      <c r="Q32" s="584">
        <v>6</v>
      </c>
      <c r="R32" s="584">
        <v>6</v>
      </c>
      <c r="S32" s="584">
        <v>21</v>
      </c>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row>
    <row r="33" spans="1:55">
      <c r="A33" s="91" t="s">
        <v>1</v>
      </c>
      <c r="B33" s="480"/>
      <c r="C33" s="480"/>
      <c r="D33" s="480"/>
      <c r="E33" s="480"/>
      <c r="F33" s="480"/>
      <c r="G33" s="480"/>
      <c r="H33" s="480"/>
      <c r="I33" s="480"/>
      <c r="J33" s="480"/>
      <c r="K33" s="480"/>
      <c r="L33" s="480"/>
      <c r="M33" s="480"/>
      <c r="N33" s="480"/>
      <c r="O33" s="480"/>
      <c r="P33" s="480"/>
      <c r="Q33" s="92"/>
      <c r="R33" s="92"/>
      <c r="S33" s="590"/>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row>
    <row r="34" spans="1:55">
      <c r="A34" s="57" t="s">
        <v>111</v>
      </c>
      <c r="B34" s="584">
        <v>36</v>
      </c>
      <c r="C34" s="584">
        <v>28</v>
      </c>
      <c r="D34" s="584">
        <v>50</v>
      </c>
      <c r="E34" s="584">
        <v>60</v>
      </c>
      <c r="F34" s="584">
        <v>61</v>
      </c>
      <c r="G34" s="586">
        <v>237</v>
      </c>
      <c r="H34" s="584">
        <v>12</v>
      </c>
      <c r="I34" s="584">
        <v>18</v>
      </c>
      <c r="J34" s="584">
        <v>21</v>
      </c>
      <c r="K34" s="584">
        <v>32</v>
      </c>
      <c r="L34" s="584">
        <v>54</v>
      </c>
      <c r="M34" s="586">
        <v>137</v>
      </c>
      <c r="N34" s="584">
        <v>30</v>
      </c>
      <c r="O34" s="584">
        <v>35</v>
      </c>
      <c r="P34" s="584">
        <v>39</v>
      </c>
      <c r="Q34" s="584">
        <v>72</v>
      </c>
      <c r="R34" s="584">
        <v>105</v>
      </c>
      <c r="S34" s="584">
        <v>281</v>
      </c>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6"/>
      <c r="BC34" s="246"/>
    </row>
    <row r="35" spans="1:55">
      <c r="A35" s="57" t="s">
        <v>114</v>
      </c>
      <c r="B35" s="584">
        <v>1</v>
      </c>
      <c r="C35" s="584">
        <v>0</v>
      </c>
      <c r="D35" s="584">
        <v>5</v>
      </c>
      <c r="E35" s="584">
        <v>5</v>
      </c>
      <c r="F35" s="584">
        <v>9</v>
      </c>
      <c r="G35" s="586">
        <v>21</v>
      </c>
      <c r="H35" s="584">
        <v>1</v>
      </c>
      <c r="I35" s="584">
        <v>1</v>
      </c>
      <c r="J35" s="584">
        <v>2</v>
      </c>
      <c r="K35" s="584">
        <v>3</v>
      </c>
      <c r="L35" s="584">
        <v>4</v>
      </c>
      <c r="M35" s="586">
        <v>11</v>
      </c>
      <c r="N35" s="584">
        <v>40</v>
      </c>
      <c r="O35" s="584">
        <v>43</v>
      </c>
      <c r="P35" s="584">
        <v>72</v>
      </c>
      <c r="Q35" s="584">
        <v>66</v>
      </c>
      <c r="R35" s="584">
        <v>94</v>
      </c>
      <c r="S35" s="584">
        <v>317</v>
      </c>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6"/>
      <c r="AY35" s="246"/>
      <c r="AZ35" s="246"/>
      <c r="BA35" s="246"/>
      <c r="BB35" s="246"/>
      <c r="BC35" s="246"/>
    </row>
    <row r="36" spans="1:55">
      <c r="A36" s="57" t="s">
        <v>112</v>
      </c>
      <c r="B36" s="584">
        <v>8</v>
      </c>
      <c r="C36" s="584">
        <v>7</v>
      </c>
      <c r="D36" s="584">
        <v>10</v>
      </c>
      <c r="E36" s="584">
        <v>8</v>
      </c>
      <c r="F36" s="584">
        <v>13</v>
      </c>
      <c r="G36" s="586">
        <v>48</v>
      </c>
      <c r="H36" s="584">
        <v>1</v>
      </c>
      <c r="I36" s="584">
        <v>7</v>
      </c>
      <c r="J36" s="584">
        <v>6</v>
      </c>
      <c r="K36" s="584">
        <v>11</v>
      </c>
      <c r="L36" s="584">
        <v>10</v>
      </c>
      <c r="M36" s="586">
        <v>35</v>
      </c>
      <c r="N36" s="584">
        <v>397</v>
      </c>
      <c r="O36" s="584">
        <v>436</v>
      </c>
      <c r="P36" s="584">
        <v>539</v>
      </c>
      <c r="Q36" s="584">
        <v>676</v>
      </c>
      <c r="R36" s="584">
        <v>889</v>
      </c>
      <c r="S36" s="584">
        <v>2952</v>
      </c>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row>
    <row r="37" spans="1:55">
      <c r="A37" s="57" t="s">
        <v>113</v>
      </c>
      <c r="B37" s="584">
        <v>8</v>
      </c>
      <c r="C37" s="584">
        <v>14</v>
      </c>
      <c r="D37" s="584">
        <v>18</v>
      </c>
      <c r="E37" s="584">
        <v>15</v>
      </c>
      <c r="F37" s="584">
        <v>21</v>
      </c>
      <c r="G37" s="586">
        <v>76</v>
      </c>
      <c r="H37" s="584">
        <v>11</v>
      </c>
      <c r="I37" s="584">
        <v>8</v>
      </c>
      <c r="J37" s="584">
        <v>21</v>
      </c>
      <c r="K37" s="584">
        <v>18</v>
      </c>
      <c r="L37" s="584">
        <v>38</v>
      </c>
      <c r="M37" s="586">
        <v>96</v>
      </c>
      <c r="N37" s="584">
        <v>8347</v>
      </c>
      <c r="O37" s="584">
        <v>9069</v>
      </c>
      <c r="P37" s="584">
        <v>10349</v>
      </c>
      <c r="Q37" s="584">
        <v>12696</v>
      </c>
      <c r="R37" s="584">
        <v>13973</v>
      </c>
      <c r="S37" s="584">
        <v>54612</v>
      </c>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row>
    <row r="38" spans="1:55">
      <c r="A38" s="57" t="s">
        <v>115</v>
      </c>
      <c r="B38" s="584">
        <v>0</v>
      </c>
      <c r="C38" s="584">
        <v>0</v>
      </c>
      <c r="D38" s="584">
        <v>0</v>
      </c>
      <c r="E38" s="584">
        <v>0</v>
      </c>
      <c r="F38" s="584">
        <v>2</v>
      </c>
      <c r="G38" s="586">
        <v>2</v>
      </c>
      <c r="H38" s="584">
        <v>1</v>
      </c>
      <c r="I38" s="584">
        <v>0</v>
      </c>
      <c r="J38" s="584">
        <v>0</v>
      </c>
      <c r="K38" s="584">
        <v>2</v>
      </c>
      <c r="L38" s="584">
        <v>0</v>
      </c>
      <c r="M38" s="586">
        <v>3</v>
      </c>
      <c r="N38" s="584">
        <v>208</v>
      </c>
      <c r="O38" s="584">
        <v>240</v>
      </c>
      <c r="P38" s="584">
        <v>288</v>
      </c>
      <c r="Q38" s="584">
        <v>341</v>
      </c>
      <c r="R38" s="584">
        <v>430</v>
      </c>
      <c r="S38" s="584">
        <v>1508</v>
      </c>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row>
    <row r="39" spans="1:55">
      <c r="A39" s="17" t="s">
        <v>69</v>
      </c>
      <c r="B39" s="591">
        <v>0</v>
      </c>
      <c r="C39" s="591">
        <v>0</v>
      </c>
      <c r="D39" s="591">
        <v>0</v>
      </c>
      <c r="E39" s="591">
        <v>3</v>
      </c>
      <c r="F39" s="591">
        <v>5</v>
      </c>
      <c r="G39" s="592">
        <v>8</v>
      </c>
      <c r="H39" s="591">
        <v>1</v>
      </c>
      <c r="I39" s="591">
        <v>1</v>
      </c>
      <c r="J39" s="591">
        <v>2</v>
      </c>
      <c r="K39" s="591">
        <v>1</v>
      </c>
      <c r="L39" s="591">
        <v>8</v>
      </c>
      <c r="M39" s="592">
        <v>14</v>
      </c>
      <c r="N39" s="591">
        <v>5</v>
      </c>
      <c r="O39" s="591">
        <v>2</v>
      </c>
      <c r="P39" s="591">
        <v>10</v>
      </c>
      <c r="Q39" s="591">
        <v>4</v>
      </c>
      <c r="R39" s="591">
        <v>9</v>
      </c>
      <c r="S39" s="591">
        <v>31</v>
      </c>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row>
    <row r="40" spans="1:55" s="378" customFormat="1">
      <c r="A40" s="68" t="s">
        <v>424</v>
      </c>
      <c r="B40" s="57"/>
      <c r="C40" s="57"/>
      <c r="D40" s="57"/>
      <c r="E40" s="57"/>
      <c r="F40" s="57"/>
      <c r="G40" s="581"/>
      <c r="H40" s="57"/>
      <c r="I40" s="57"/>
      <c r="J40" s="57"/>
      <c r="K40" s="57"/>
      <c r="L40" s="57"/>
      <c r="M40" s="57"/>
      <c r="N40" s="57"/>
      <c r="O40" s="57"/>
      <c r="P40" s="93"/>
      <c r="Q40" s="93"/>
      <c r="R40" s="93"/>
      <c r="S40" s="93"/>
    </row>
    <row r="41" spans="1:55">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row>
    <row r="43" spans="1:55" s="81" customFormat="1" ht="26.25" customHeight="1">
      <c r="A43" s="782" t="str">
        <f>Contents!E22</f>
        <v xml:space="preserve">Table 18: Rate of fetal deaths and infant deaths for each deprivation quintile of residence, by sex, ethnic group, maternal age group, gestational age and birthweight, 2013
</v>
      </c>
      <c r="B43" s="802"/>
      <c r="C43" s="802"/>
      <c r="D43" s="802"/>
      <c r="E43" s="802"/>
      <c r="F43" s="802"/>
      <c r="G43" s="802"/>
      <c r="H43" s="802"/>
      <c r="I43" s="802"/>
      <c r="J43" s="802"/>
      <c r="K43" s="802"/>
      <c r="L43" s="802"/>
      <c r="M43" s="802"/>
      <c r="N43" s="674"/>
      <c r="O43" s="674"/>
      <c r="P43" s="674"/>
      <c r="Q43" s="674"/>
      <c r="R43" s="674"/>
      <c r="S43" s="674"/>
    </row>
    <row r="44" spans="1:55">
      <c r="A44" s="798" t="s">
        <v>74</v>
      </c>
      <c r="B44" s="799" t="s">
        <v>188</v>
      </c>
      <c r="C44" s="799"/>
      <c r="D44" s="799"/>
      <c r="E44" s="799"/>
      <c r="F44" s="799"/>
      <c r="G44" s="799"/>
      <c r="H44" s="800" t="s">
        <v>189</v>
      </c>
      <c r="I44" s="799"/>
      <c r="J44" s="799"/>
      <c r="K44" s="799"/>
      <c r="L44" s="799"/>
      <c r="M44" s="799"/>
      <c r="N44" s="48"/>
      <c r="O44" s="48"/>
      <c r="P44" s="48"/>
      <c r="Q44" s="48"/>
      <c r="R44" s="48"/>
      <c r="S44" s="48"/>
      <c r="T44" s="48"/>
      <c r="U44" s="48"/>
      <c r="V44" s="48"/>
      <c r="W44" s="48"/>
      <c r="X44" s="48"/>
      <c r="Y44" s="48"/>
      <c r="Z44" s="48"/>
      <c r="AA44" s="48"/>
      <c r="AB44" s="48"/>
      <c r="AC44" s="48"/>
      <c r="AD44" s="48"/>
      <c r="AE44" s="48"/>
      <c r="AF44" s="48"/>
      <c r="AG44" s="48"/>
      <c r="AH44" s="48"/>
      <c r="AI44" s="48"/>
      <c r="AJ44" s="48"/>
      <c r="AK44" s="48"/>
    </row>
    <row r="45" spans="1:55">
      <c r="A45" s="789"/>
      <c r="B45" s="89" t="s">
        <v>123</v>
      </c>
      <c r="C45" s="89">
        <v>2</v>
      </c>
      <c r="D45" s="89">
        <v>3</v>
      </c>
      <c r="E45" s="89">
        <v>4</v>
      </c>
      <c r="F45" s="89" t="s">
        <v>124</v>
      </c>
      <c r="G45" s="90" t="s">
        <v>48</v>
      </c>
      <c r="H45" s="89" t="s">
        <v>123</v>
      </c>
      <c r="I45" s="89">
        <v>2</v>
      </c>
      <c r="J45" s="89">
        <v>3</v>
      </c>
      <c r="K45" s="89">
        <v>4</v>
      </c>
      <c r="L45" s="89" t="s">
        <v>124</v>
      </c>
      <c r="M45" s="89" t="s">
        <v>48</v>
      </c>
      <c r="N45" s="48"/>
      <c r="O45" s="48"/>
      <c r="P45" s="48"/>
      <c r="Q45" s="48"/>
      <c r="R45" s="48"/>
      <c r="S45" s="48"/>
      <c r="T45" s="48"/>
      <c r="U45" s="48"/>
      <c r="V45" s="48"/>
      <c r="W45" s="48"/>
      <c r="X45" s="48"/>
      <c r="Y45" s="48"/>
      <c r="Z45" s="48"/>
      <c r="AA45" s="48"/>
      <c r="AB45" s="48"/>
      <c r="AC45" s="48"/>
      <c r="AD45" s="48"/>
      <c r="AE45" s="48"/>
      <c r="AF45" s="48"/>
      <c r="AG45" s="48"/>
      <c r="AH45" s="48"/>
      <c r="AI45" s="48"/>
      <c r="AJ45" s="48"/>
      <c r="AK45" s="48"/>
    </row>
    <row r="46" spans="1:55">
      <c r="A46" s="91" t="s">
        <v>116</v>
      </c>
      <c r="B46" s="100"/>
      <c r="C46" s="100"/>
      <c r="D46" s="100"/>
      <c r="E46" s="100"/>
      <c r="F46" s="100"/>
      <c r="G46" s="100"/>
      <c r="H46" s="100"/>
      <c r="I46" s="100"/>
      <c r="J46" s="100"/>
      <c r="K46" s="100"/>
      <c r="L46" s="92"/>
      <c r="M46" s="92"/>
      <c r="N46" s="48"/>
      <c r="O46" s="48"/>
      <c r="P46" s="48"/>
      <c r="Q46" s="48"/>
      <c r="R46" s="48"/>
      <c r="S46" s="48"/>
      <c r="T46" s="48"/>
      <c r="U46" s="48"/>
      <c r="V46" s="48"/>
      <c r="W46" s="48"/>
      <c r="X46" s="48"/>
      <c r="Y46" s="48"/>
      <c r="Z46" s="48"/>
      <c r="AA46" s="48"/>
      <c r="AB46" s="48"/>
      <c r="AC46" s="48"/>
      <c r="AD46" s="48"/>
      <c r="AE46" s="48"/>
      <c r="AF46" s="48"/>
      <c r="AG46" s="48"/>
      <c r="AH46" s="48"/>
      <c r="AI46" s="48"/>
      <c r="AJ46" s="48"/>
      <c r="AK46" s="48"/>
    </row>
    <row r="47" spans="1:55" s="86" customFormat="1">
      <c r="A47" s="93" t="s">
        <v>48</v>
      </c>
      <c r="B47" s="95">
        <f t="shared" ref="B47:G47" si="0">B9/(B9+N9)*1000</f>
        <v>5.8370044052863435</v>
      </c>
      <c r="C47" s="95">
        <f t="shared" si="0"/>
        <v>4.962527850921612</v>
      </c>
      <c r="D47" s="95">
        <f t="shared" si="0"/>
        <v>7.2934973637961331</v>
      </c>
      <c r="E47" s="95">
        <f t="shared" si="0"/>
        <v>6.5251685070988099</v>
      </c>
      <c r="F47" s="95">
        <f t="shared" si="0"/>
        <v>7.1103708923195184</v>
      </c>
      <c r="G47" s="95">
        <f t="shared" si="0"/>
        <v>6.5232223387083348</v>
      </c>
      <c r="H47" s="252">
        <f t="shared" ref="H47:M47" si="1">H9/N9*1000</f>
        <v>2.9910269192422732</v>
      </c>
      <c r="I47" s="95">
        <f t="shared" si="1"/>
        <v>3.5623409669211199</v>
      </c>
      <c r="J47" s="95">
        <f t="shared" si="1"/>
        <v>4.6029919447640966</v>
      </c>
      <c r="K47" s="95">
        <f t="shared" si="1"/>
        <v>4.8357993504150132</v>
      </c>
      <c r="L47" s="95">
        <f t="shared" si="1"/>
        <v>7.354838709677419</v>
      </c>
      <c r="M47" s="95">
        <f t="shared" si="1"/>
        <v>4.9580409038374569</v>
      </c>
      <c r="N47" s="65"/>
      <c r="O47" s="65"/>
      <c r="P47" s="65"/>
      <c r="Q47" s="65"/>
      <c r="R47" s="65"/>
      <c r="S47" s="65"/>
      <c r="T47" s="65"/>
      <c r="U47" s="65"/>
      <c r="V47" s="65"/>
      <c r="W47" s="65"/>
      <c r="X47" s="65"/>
      <c r="Y47" s="65"/>
      <c r="Z47" s="65"/>
      <c r="AA47" s="65"/>
      <c r="AB47" s="65"/>
      <c r="AC47" s="65"/>
      <c r="AD47" s="65"/>
      <c r="AE47" s="65"/>
      <c r="AF47" s="65"/>
      <c r="AG47" s="65"/>
      <c r="AH47" s="65"/>
      <c r="AI47" s="65"/>
      <c r="AJ47" s="65"/>
      <c r="AK47" s="65"/>
    </row>
    <row r="48" spans="1:55">
      <c r="A48" s="91" t="s">
        <v>75</v>
      </c>
      <c r="B48" s="100"/>
      <c r="C48" s="131"/>
      <c r="D48" s="131"/>
      <c r="E48" s="131"/>
      <c r="F48" s="131"/>
      <c r="G48" s="100"/>
      <c r="H48" s="100"/>
      <c r="I48" s="100"/>
      <c r="J48" s="92"/>
      <c r="K48" s="92"/>
      <c r="L48" s="92"/>
      <c r="M48" s="92"/>
      <c r="N48" s="48"/>
      <c r="O48" s="48"/>
      <c r="P48" s="48"/>
      <c r="Q48" s="48"/>
      <c r="R48" s="48"/>
      <c r="S48" s="48"/>
      <c r="T48" s="48"/>
      <c r="U48" s="48"/>
      <c r="V48" s="48"/>
      <c r="W48" s="48"/>
      <c r="X48" s="48"/>
      <c r="Y48" s="48"/>
      <c r="Z48" s="48"/>
      <c r="AA48" s="48"/>
      <c r="AB48" s="48"/>
      <c r="AC48" s="48"/>
      <c r="AD48" s="48"/>
      <c r="AE48" s="48"/>
      <c r="AF48" s="48"/>
      <c r="AG48" s="48"/>
      <c r="AH48" s="48"/>
      <c r="AI48" s="48"/>
      <c r="AJ48" s="48"/>
      <c r="AK48" s="48"/>
    </row>
    <row r="49" spans="1:37">
      <c r="A49" s="57" t="s">
        <v>76</v>
      </c>
      <c r="B49" s="59">
        <f t="shared" ref="B49:G49" si="2">B11/(B11+N11)*1000</f>
        <v>5.2943667937314691</v>
      </c>
      <c r="C49" s="59">
        <f t="shared" si="2"/>
        <v>4.9731450169086928</v>
      </c>
      <c r="D49" s="59">
        <f t="shared" si="2"/>
        <v>5.9645535105657803</v>
      </c>
      <c r="E49" s="59">
        <f t="shared" si="2"/>
        <v>6.9930069930069934</v>
      </c>
      <c r="F49" s="59">
        <f t="shared" si="2"/>
        <v>7.5405303506346613</v>
      </c>
      <c r="G49" s="59">
        <f t="shared" si="2"/>
        <v>6.4557988645579893</v>
      </c>
      <c r="H49" s="28">
        <f t="shared" ref="H49:M50" si="3">H11/N11*1000</f>
        <v>4.2580370449222906</v>
      </c>
      <c r="I49" s="59">
        <f t="shared" si="3"/>
        <v>3.5985605757696919</v>
      </c>
      <c r="J49" s="59">
        <f t="shared" si="3"/>
        <v>5.3145894051088636</v>
      </c>
      <c r="K49" s="59">
        <f t="shared" si="3"/>
        <v>6.619718309859155</v>
      </c>
      <c r="L49" s="59">
        <f t="shared" si="3"/>
        <v>7.2179308598201848</v>
      </c>
      <c r="M49" s="59">
        <f t="shared" si="3"/>
        <v>5.6487951413831388</v>
      </c>
      <c r="N49" s="48"/>
      <c r="O49" s="48"/>
      <c r="P49" s="48"/>
      <c r="Q49" s="48"/>
      <c r="R49" s="48"/>
      <c r="S49" s="48"/>
      <c r="T49" s="48"/>
      <c r="U49" s="48"/>
      <c r="V49" s="48"/>
      <c r="W49" s="48"/>
      <c r="X49" s="48"/>
      <c r="Y49" s="48"/>
      <c r="Z49" s="48"/>
      <c r="AA49" s="48"/>
      <c r="AB49" s="48"/>
      <c r="AC49" s="48"/>
      <c r="AD49" s="48"/>
      <c r="AE49" s="48"/>
      <c r="AF49" s="48"/>
      <c r="AG49" s="48"/>
      <c r="AH49" s="48"/>
      <c r="AI49" s="48"/>
      <c r="AJ49" s="48"/>
      <c r="AK49" s="48"/>
    </row>
    <row r="50" spans="1:37">
      <c r="A50" s="57" t="s">
        <v>77</v>
      </c>
      <c r="B50" s="59">
        <f t="shared" ref="B50:G50" si="4">B12/(B12+N12)*1000</f>
        <v>6.4249655805415324</v>
      </c>
      <c r="C50" s="59">
        <f t="shared" si="4"/>
        <v>4.9515164018980808</v>
      </c>
      <c r="D50" s="59">
        <f t="shared" si="4"/>
        <v>8.5283977499546371</v>
      </c>
      <c r="E50" s="59">
        <f t="shared" si="4"/>
        <v>5.8866813833701253</v>
      </c>
      <c r="F50" s="59">
        <f t="shared" si="4"/>
        <v>6.0138580206562944</v>
      </c>
      <c r="G50" s="59">
        <f t="shared" si="4"/>
        <v>6.3565838488089952</v>
      </c>
      <c r="H50" s="28">
        <f t="shared" si="3"/>
        <v>1.6166281755196306</v>
      </c>
      <c r="I50" s="59">
        <f t="shared" si="3"/>
        <v>3.5247771096827698</v>
      </c>
      <c r="J50" s="59">
        <f t="shared" si="3"/>
        <v>3.8433382137628112</v>
      </c>
      <c r="K50" s="59">
        <f t="shared" si="3"/>
        <v>2.9607698001480385</v>
      </c>
      <c r="L50" s="59">
        <f t="shared" si="3"/>
        <v>7.4970406418519007</v>
      </c>
      <c r="M50" s="59">
        <f t="shared" si="3"/>
        <v>4.2304385210662083</v>
      </c>
      <c r="N50" s="48"/>
      <c r="O50" s="48"/>
      <c r="P50" s="48"/>
      <c r="Q50" s="48"/>
      <c r="R50" s="48"/>
      <c r="S50" s="48"/>
      <c r="T50" s="48"/>
      <c r="U50" s="48"/>
      <c r="V50" s="48"/>
      <c r="W50" s="48"/>
      <c r="X50" s="48"/>
      <c r="Y50" s="48"/>
      <c r="Z50" s="48"/>
      <c r="AA50" s="48"/>
      <c r="AB50" s="48"/>
      <c r="AC50" s="48"/>
      <c r="AD50" s="48"/>
      <c r="AE50" s="48"/>
      <c r="AF50" s="48"/>
      <c r="AG50" s="48"/>
      <c r="AH50" s="48"/>
      <c r="AI50" s="48"/>
      <c r="AJ50" s="48"/>
      <c r="AK50" s="48"/>
    </row>
    <row r="51" spans="1:37">
      <c r="A51" s="91" t="s">
        <v>79</v>
      </c>
      <c r="B51" s="100"/>
      <c r="C51" s="131"/>
      <c r="D51" s="131"/>
      <c r="E51" s="131"/>
      <c r="F51" s="131"/>
      <c r="G51" s="100"/>
      <c r="H51" s="100"/>
      <c r="I51" s="92"/>
      <c r="J51" s="92"/>
      <c r="K51" s="92"/>
      <c r="L51" s="92"/>
      <c r="M51" s="92"/>
      <c r="N51" s="48"/>
      <c r="O51" s="48"/>
      <c r="P51" s="48"/>
      <c r="Q51" s="48"/>
      <c r="R51" s="48"/>
      <c r="S51" s="48"/>
      <c r="T51" s="48"/>
      <c r="U51" s="48"/>
      <c r="V51" s="48"/>
      <c r="W51" s="48"/>
      <c r="X51" s="48"/>
      <c r="Y51" s="48"/>
      <c r="Z51" s="48"/>
      <c r="AA51" s="48"/>
      <c r="AB51" s="48"/>
      <c r="AC51" s="48"/>
      <c r="AD51" s="48"/>
      <c r="AE51" s="48"/>
      <c r="AF51" s="48"/>
      <c r="AG51" s="48"/>
      <c r="AH51" s="48"/>
      <c r="AI51" s="48"/>
      <c r="AJ51" s="48"/>
      <c r="AK51" s="48"/>
    </row>
    <row r="52" spans="1:37" s="86" customFormat="1">
      <c r="A52" s="93" t="s">
        <v>80</v>
      </c>
      <c r="B52" s="95">
        <f t="shared" ref="B52:G55" si="5">B15/(B15+N15)*1000</f>
        <v>4.7923322683706067</v>
      </c>
      <c r="C52" s="95">
        <f t="shared" si="5"/>
        <v>5.5279159756771694</v>
      </c>
      <c r="D52" s="95">
        <f t="shared" si="5"/>
        <v>7.1530758226037197</v>
      </c>
      <c r="E52" s="95">
        <f t="shared" si="5"/>
        <v>5.0182481751824817</v>
      </c>
      <c r="F52" s="95">
        <f t="shared" si="5"/>
        <v>7.8571428571428577</v>
      </c>
      <c r="G52" s="95">
        <f t="shared" si="5"/>
        <v>6.776323410170277</v>
      </c>
      <c r="H52" s="252">
        <f t="shared" ref="H52:M55" si="6">H15/N15*1000</f>
        <v>4.815409309791332</v>
      </c>
      <c r="I52" s="95">
        <f t="shared" si="6"/>
        <v>2.2234574763757644</v>
      </c>
      <c r="J52" s="95">
        <f t="shared" si="6"/>
        <v>4.3227665706051877</v>
      </c>
      <c r="K52" s="95">
        <f t="shared" si="6"/>
        <v>4.5850527281063727</v>
      </c>
      <c r="L52" s="95">
        <f t="shared" si="6"/>
        <v>7.0554355651547871</v>
      </c>
      <c r="M52" s="95">
        <f t="shared" si="6"/>
        <v>5.3064318619161464</v>
      </c>
      <c r="N52" s="379"/>
      <c r="O52" s="379"/>
      <c r="P52" s="379"/>
      <c r="Q52" s="379"/>
      <c r="R52" s="379"/>
      <c r="S52" s="379"/>
      <c r="T52" s="379"/>
      <c r="U52" s="65"/>
      <c r="V52" s="65"/>
      <c r="W52" s="65"/>
      <c r="X52" s="65"/>
      <c r="Y52" s="65"/>
      <c r="Z52" s="65"/>
      <c r="AA52" s="65"/>
      <c r="AB52" s="65"/>
      <c r="AC52" s="65"/>
      <c r="AD52" s="65"/>
      <c r="AE52" s="65"/>
      <c r="AF52" s="65"/>
      <c r="AG52" s="65"/>
      <c r="AH52" s="65"/>
      <c r="AI52" s="65"/>
      <c r="AJ52" s="65"/>
      <c r="AK52" s="65"/>
    </row>
    <row r="53" spans="1:37" s="86" customFormat="1">
      <c r="A53" s="93" t="s">
        <v>384</v>
      </c>
      <c r="B53" s="95">
        <f t="shared" si="5"/>
        <v>19.230769230769234</v>
      </c>
      <c r="C53" s="95">
        <f t="shared" si="5"/>
        <v>12.531328320802004</v>
      </c>
      <c r="D53" s="95">
        <f t="shared" si="5"/>
        <v>6.0422960725075532</v>
      </c>
      <c r="E53" s="95">
        <f t="shared" si="5"/>
        <v>7.0175438596491233</v>
      </c>
      <c r="F53" s="95">
        <f t="shared" si="5"/>
        <v>6.498781478472786</v>
      </c>
      <c r="G53" s="95">
        <f t="shared" si="5"/>
        <v>7.5535686758131648</v>
      </c>
      <c r="H53" s="252">
        <f t="shared" si="6"/>
        <v>7.8431372549019605</v>
      </c>
      <c r="I53" s="95">
        <f t="shared" si="6"/>
        <v>7.6142131979695433</v>
      </c>
      <c r="J53" s="95">
        <f t="shared" si="6"/>
        <v>7.5987841945288759</v>
      </c>
      <c r="K53" s="95">
        <f t="shared" si="6"/>
        <v>4.9469964664310959</v>
      </c>
      <c r="L53" s="95">
        <f t="shared" si="6"/>
        <v>8.4491687108203877</v>
      </c>
      <c r="M53" s="95">
        <f t="shared" si="6"/>
        <v>7.6110593351972664</v>
      </c>
      <c r="N53" s="379"/>
      <c r="O53" s="379"/>
      <c r="P53" s="379"/>
      <c r="Q53" s="379"/>
      <c r="R53" s="379"/>
      <c r="S53" s="379"/>
      <c r="T53" s="379"/>
      <c r="U53" s="65"/>
      <c r="V53" s="65"/>
      <c r="W53" s="65"/>
      <c r="X53" s="65"/>
      <c r="Y53" s="65"/>
      <c r="Z53" s="65"/>
      <c r="AA53" s="65"/>
      <c r="AB53" s="65"/>
      <c r="AC53" s="65"/>
      <c r="AD53" s="65"/>
      <c r="AE53" s="65"/>
      <c r="AF53" s="65"/>
      <c r="AG53" s="65"/>
      <c r="AH53" s="65"/>
      <c r="AI53" s="65"/>
      <c r="AJ53" s="65"/>
      <c r="AK53" s="65"/>
    </row>
    <row r="54" spans="1:37" s="86" customFormat="1">
      <c r="A54" s="450" t="s">
        <v>444</v>
      </c>
      <c r="B54" s="95">
        <f t="shared" si="5"/>
        <v>7.132667617689016</v>
      </c>
      <c r="C54" s="95">
        <f t="shared" si="5"/>
        <v>4.6728971962616823</v>
      </c>
      <c r="D54" s="95">
        <f t="shared" si="5"/>
        <v>6.9407367859049653</v>
      </c>
      <c r="E54" s="95">
        <f t="shared" si="5"/>
        <v>9.086778736937756</v>
      </c>
      <c r="F54" s="95">
        <f t="shared" si="5"/>
        <v>5.8651026392961878</v>
      </c>
      <c r="G54" s="95">
        <f t="shared" si="5"/>
        <v>6.8438462415877721</v>
      </c>
      <c r="H54" s="252">
        <f t="shared" si="6"/>
        <v>2.8735632183908044</v>
      </c>
      <c r="I54" s="95">
        <f t="shared" si="6"/>
        <v>4.694835680751174</v>
      </c>
      <c r="J54" s="95">
        <f t="shared" si="6"/>
        <v>2.150537634408602</v>
      </c>
      <c r="K54" s="95">
        <f t="shared" si="6"/>
        <v>5.0435580009170105</v>
      </c>
      <c r="L54" s="95">
        <f t="shared" si="6"/>
        <v>5.8997050147492622</v>
      </c>
      <c r="M54" s="95">
        <f t="shared" si="6"/>
        <v>4.1346043413345583</v>
      </c>
      <c r="N54" s="379"/>
      <c r="O54" s="379"/>
      <c r="P54" s="379"/>
      <c r="Q54" s="379"/>
      <c r="R54" s="379"/>
      <c r="S54" s="379"/>
      <c r="T54" s="379"/>
      <c r="U54" s="65"/>
      <c r="V54" s="65"/>
      <c r="W54" s="65"/>
      <c r="X54" s="65"/>
      <c r="Y54" s="65"/>
      <c r="Z54" s="65"/>
      <c r="AA54" s="65"/>
      <c r="AB54" s="65"/>
      <c r="AC54" s="65"/>
      <c r="AD54" s="65"/>
      <c r="AE54" s="65"/>
      <c r="AF54" s="65"/>
      <c r="AG54" s="65"/>
      <c r="AH54" s="65"/>
      <c r="AI54" s="65"/>
      <c r="AJ54" s="65"/>
      <c r="AK54" s="65"/>
    </row>
    <row r="55" spans="1:37" s="86" customFormat="1">
      <c r="A55" s="450" t="s">
        <v>445</v>
      </c>
      <c r="B55" s="95">
        <f t="shared" si="5"/>
        <v>5.1897502432695424</v>
      </c>
      <c r="C55" s="95">
        <f t="shared" si="5"/>
        <v>4.3774319066147864</v>
      </c>
      <c r="D55" s="95">
        <f t="shared" si="5"/>
        <v>7.6045627376425857</v>
      </c>
      <c r="E55" s="95">
        <f t="shared" si="5"/>
        <v>6.5700808625336924</v>
      </c>
      <c r="F55" s="95">
        <f t="shared" si="5"/>
        <v>6.8471833177715524</v>
      </c>
      <c r="G55" s="95">
        <f t="shared" si="5"/>
        <v>6.0203822580060207</v>
      </c>
      <c r="H55" s="383">
        <f t="shared" si="6"/>
        <v>2.445386371046625</v>
      </c>
      <c r="I55" s="101">
        <f t="shared" si="6"/>
        <v>3.4196384953590622</v>
      </c>
      <c r="J55" s="101">
        <f t="shared" si="6"/>
        <v>5.1640846243544889</v>
      </c>
      <c r="K55" s="101">
        <f t="shared" si="6"/>
        <v>4.9177547905714771</v>
      </c>
      <c r="L55" s="101">
        <f t="shared" si="6"/>
        <v>7.521153243497336</v>
      </c>
      <c r="M55" s="101">
        <f t="shared" si="6"/>
        <v>4.3784434633487797</v>
      </c>
      <c r="N55" s="379"/>
      <c r="O55" s="379"/>
      <c r="P55" s="379"/>
      <c r="Q55" s="379"/>
      <c r="R55" s="379"/>
      <c r="S55" s="379"/>
      <c r="T55" s="379"/>
      <c r="U55" s="65"/>
      <c r="V55" s="65"/>
      <c r="W55" s="65"/>
      <c r="X55" s="65"/>
      <c r="Y55" s="65"/>
      <c r="Z55" s="65"/>
      <c r="AA55" s="65"/>
      <c r="AB55" s="65"/>
      <c r="AC55" s="65"/>
      <c r="AD55" s="65"/>
      <c r="AE55" s="65"/>
      <c r="AF55" s="65"/>
      <c r="AG55" s="65"/>
      <c r="AH55" s="65"/>
      <c r="AI55" s="65"/>
      <c r="AJ55" s="65"/>
      <c r="AK55" s="65"/>
    </row>
    <row r="56" spans="1:37">
      <c r="A56" s="91" t="s">
        <v>185</v>
      </c>
      <c r="B56" s="100"/>
      <c r="C56" s="131"/>
      <c r="D56" s="131"/>
      <c r="E56" s="131"/>
      <c r="F56" s="131"/>
      <c r="G56" s="100"/>
      <c r="H56" s="100"/>
      <c r="I56" s="26"/>
      <c r="J56" s="26"/>
      <c r="K56" s="26"/>
      <c r="L56" s="26"/>
      <c r="M56" s="102"/>
      <c r="N56" s="49"/>
      <c r="O56" s="49"/>
      <c r="P56" s="49"/>
      <c r="Q56" s="49"/>
      <c r="R56" s="49"/>
      <c r="S56" s="49"/>
      <c r="T56" s="49"/>
      <c r="U56" s="48"/>
      <c r="V56" s="48"/>
      <c r="W56" s="48"/>
      <c r="X56" s="48"/>
      <c r="Y56" s="48"/>
      <c r="Z56" s="48"/>
      <c r="AA56" s="48"/>
      <c r="AB56" s="48"/>
      <c r="AC56" s="48"/>
      <c r="AD56" s="48"/>
      <c r="AE56" s="48"/>
      <c r="AF56" s="48"/>
      <c r="AG56" s="48"/>
      <c r="AH56" s="48"/>
      <c r="AI56" s="48"/>
      <c r="AJ56" s="48"/>
      <c r="AK56" s="48"/>
    </row>
    <row r="57" spans="1:37">
      <c r="A57" s="57" t="s">
        <v>82</v>
      </c>
      <c r="B57" s="59">
        <f t="shared" ref="B57:B62" si="7">B20/(B20+N20)*1000</f>
        <v>5.0505050505050511</v>
      </c>
      <c r="C57" s="59">
        <f t="shared" ref="C57:G62" si="8">C20/(C20+O20)*1000</f>
        <v>6.4724919093851137</v>
      </c>
      <c r="D57" s="59">
        <f t="shared" si="8"/>
        <v>8.4210526315789469</v>
      </c>
      <c r="E57" s="59">
        <f t="shared" si="8"/>
        <v>11.061946902654867</v>
      </c>
      <c r="F57" s="59">
        <f t="shared" si="8"/>
        <v>10.96774193548387</v>
      </c>
      <c r="G57" s="59">
        <f t="shared" si="8"/>
        <v>9.8751089166424642</v>
      </c>
      <c r="H57" s="28">
        <f t="shared" ref="H57:H62" si="9">H20/N20*1000</f>
        <v>5.0761421319796947</v>
      </c>
      <c r="I57" s="59">
        <f t="shared" ref="I57:I62" si="10">I20/O20*1000</f>
        <v>6.5146579804560263</v>
      </c>
      <c r="J57" s="59">
        <f t="shared" ref="J57:J62" si="11">J20/P20*1000</f>
        <v>10.615711252653927</v>
      </c>
      <c r="K57" s="59">
        <f t="shared" ref="K57:K62" si="12">K20/Q20*1000</f>
        <v>10.067114093959731</v>
      </c>
      <c r="L57" s="59">
        <f t="shared" ref="L57:L62" si="13">L20/R20*1000</f>
        <v>13.698630136986301</v>
      </c>
      <c r="M57" s="59">
        <f t="shared" ref="M57:M62" si="14">M20/S20*1000</f>
        <v>11.146963919037841</v>
      </c>
      <c r="N57" s="49"/>
      <c r="O57" s="49"/>
      <c r="P57" s="49"/>
      <c r="Q57" s="49"/>
      <c r="R57" s="49"/>
      <c r="S57" s="49"/>
      <c r="T57" s="49"/>
      <c r="U57" s="48"/>
      <c r="V57" s="48"/>
      <c r="W57" s="48"/>
      <c r="X57" s="48"/>
      <c r="Y57" s="48"/>
      <c r="Z57" s="48"/>
      <c r="AA57" s="48"/>
      <c r="AB57" s="48"/>
      <c r="AC57" s="48"/>
      <c r="AD57" s="48"/>
      <c r="AE57" s="48"/>
      <c r="AF57" s="48"/>
      <c r="AG57" s="48"/>
      <c r="AH57" s="48"/>
      <c r="AI57" s="48"/>
      <c r="AJ57" s="48"/>
      <c r="AK57" s="48"/>
    </row>
    <row r="58" spans="1:37">
      <c r="A58" s="57" t="s">
        <v>83</v>
      </c>
      <c r="B58" s="59">
        <f t="shared" si="7"/>
        <v>8.5784313725490211</v>
      </c>
      <c r="C58" s="59">
        <f t="shared" si="8"/>
        <v>4.9833887043189362</v>
      </c>
      <c r="D58" s="59">
        <f t="shared" si="8"/>
        <v>7.2383073496659245</v>
      </c>
      <c r="E58" s="59">
        <f t="shared" si="8"/>
        <v>5.9336823734729496</v>
      </c>
      <c r="F58" s="59">
        <f t="shared" si="8"/>
        <v>4.6082949308755756</v>
      </c>
      <c r="G58" s="59">
        <f t="shared" si="8"/>
        <v>5.7934280800217248</v>
      </c>
      <c r="H58" s="28">
        <f t="shared" si="9"/>
        <v>7.4165636588380721</v>
      </c>
      <c r="I58" s="59">
        <f t="shared" si="10"/>
        <v>5.8430717863105173</v>
      </c>
      <c r="J58" s="59">
        <f t="shared" si="11"/>
        <v>7.2910824453168814</v>
      </c>
      <c r="K58" s="59">
        <f t="shared" si="12"/>
        <v>4.9157303370786511</v>
      </c>
      <c r="L58" s="59">
        <f t="shared" si="13"/>
        <v>7.8703703703703694</v>
      </c>
      <c r="M58" s="59">
        <f t="shared" si="14"/>
        <v>6.7376855139761451</v>
      </c>
      <c r="N58" s="49"/>
      <c r="O58" s="49"/>
      <c r="P58" s="49"/>
      <c r="Q58" s="49"/>
      <c r="R58" s="49"/>
      <c r="S58" s="49"/>
      <c r="T58" s="49"/>
      <c r="U58" s="48"/>
      <c r="V58" s="48"/>
      <c r="W58" s="48"/>
      <c r="X58" s="48"/>
      <c r="Y58" s="48"/>
      <c r="Z58" s="48"/>
      <c r="AA58" s="48"/>
      <c r="AB58" s="48"/>
      <c r="AC58" s="48"/>
      <c r="AD58" s="48"/>
      <c r="AE58" s="48"/>
      <c r="AF58" s="48"/>
      <c r="AG58" s="48"/>
      <c r="AH58" s="48"/>
      <c r="AI58" s="48"/>
      <c r="AJ58" s="48"/>
      <c r="AK58" s="48"/>
    </row>
    <row r="59" spans="1:37">
      <c r="A59" s="57" t="s">
        <v>84</v>
      </c>
      <c r="B59" s="59">
        <f t="shared" si="7"/>
        <v>4.0100250626566414</v>
      </c>
      <c r="C59" s="59">
        <f t="shared" si="8"/>
        <v>4.526748971193415</v>
      </c>
      <c r="D59" s="59">
        <f t="shared" si="8"/>
        <v>7.486979166666667</v>
      </c>
      <c r="E59" s="59">
        <f t="shared" si="8"/>
        <v>4.6716844017648587</v>
      </c>
      <c r="F59" s="59">
        <f t="shared" si="8"/>
        <v>6.2515027650877615</v>
      </c>
      <c r="G59" s="59">
        <f t="shared" si="8"/>
        <v>5.6504430461024784</v>
      </c>
      <c r="H59" s="28">
        <f t="shared" si="9"/>
        <v>4.0261701056869654</v>
      </c>
      <c r="I59" s="59">
        <f t="shared" si="10"/>
        <v>2.4803637866887143</v>
      </c>
      <c r="J59" s="59">
        <f t="shared" si="11"/>
        <v>3.9357166284027549</v>
      </c>
      <c r="K59" s="59">
        <f t="shared" si="12"/>
        <v>3.9113428943937421</v>
      </c>
      <c r="L59" s="59">
        <f t="shared" si="13"/>
        <v>6.0488749092668765</v>
      </c>
      <c r="M59" s="59">
        <f t="shared" si="14"/>
        <v>4.3264884411726721</v>
      </c>
      <c r="N59" s="49"/>
      <c r="O59" s="49"/>
      <c r="P59" s="49"/>
      <c r="Q59" s="49"/>
      <c r="R59" s="49"/>
      <c r="S59" s="49"/>
      <c r="T59" s="49"/>
      <c r="U59" s="48"/>
      <c r="V59" s="48"/>
      <c r="W59" s="48"/>
      <c r="X59" s="48"/>
      <c r="Y59" s="48"/>
      <c r="Z59" s="48"/>
      <c r="AA59" s="48"/>
      <c r="AB59" s="48"/>
      <c r="AC59" s="48"/>
      <c r="AD59" s="48"/>
      <c r="AE59" s="48"/>
      <c r="AF59" s="48"/>
      <c r="AG59" s="48"/>
      <c r="AH59" s="48"/>
      <c r="AI59" s="48"/>
      <c r="AJ59" s="48"/>
      <c r="AK59" s="48"/>
    </row>
    <row r="60" spans="1:37">
      <c r="A60" s="57" t="s">
        <v>85</v>
      </c>
      <c r="B60" s="59">
        <f t="shared" si="7"/>
        <v>3.4526051475204018</v>
      </c>
      <c r="C60" s="59">
        <f t="shared" si="8"/>
        <v>5.1158591634065607</v>
      </c>
      <c r="D60" s="59">
        <f t="shared" si="8"/>
        <v>6.8532267275842376</v>
      </c>
      <c r="E60" s="59">
        <f t="shared" si="8"/>
        <v>7.2639225181598066</v>
      </c>
      <c r="F60" s="59">
        <f t="shared" si="8"/>
        <v>8.8145896656534948</v>
      </c>
      <c r="G60" s="59">
        <f t="shared" si="8"/>
        <v>6.3239255182105634</v>
      </c>
      <c r="H60" s="28">
        <f t="shared" si="9"/>
        <v>1.5748031496062991</v>
      </c>
      <c r="I60" s="59">
        <f t="shared" si="10"/>
        <v>2.7223230490018149</v>
      </c>
      <c r="J60" s="59">
        <f t="shared" si="11"/>
        <v>4.0253018976423238</v>
      </c>
      <c r="K60" s="59">
        <f t="shared" si="12"/>
        <v>2.7100271002710028</v>
      </c>
      <c r="L60" s="59">
        <f t="shared" si="13"/>
        <v>4.9064704078503532</v>
      </c>
      <c r="M60" s="59">
        <f t="shared" si="14"/>
        <v>3.1820860341779609</v>
      </c>
      <c r="N60" s="48"/>
      <c r="O60" s="48"/>
      <c r="P60" s="48"/>
      <c r="Q60" s="48"/>
      <c r="R60" s="48"/>
      <c r="S60" s="48"/>
      <c r="T60" s="48"/>
      <c r="U60" s="48"/>
      <c r="V60" s="48"/>
      <c r="W60" s="48"/>
      <c r="X60" s="48"/>
      <c r="Y60" s="48"/>
      <c r="Z60" s="48"/>
      <c r="AA60" s="48"/>
      <c r="AB60" s="48"/>
      <c r="AC60" s="48"/>
      <c r="AD60" s="48"/>
      <c r="AE60" s="48"/>
      <c r="AF60" s="48"/>
      <c r="AG60" s="48"/>
      <c r="AH60" s="48"/>
      <c r="AI60" s="48"/>
      <c r="AJ60" s="48"/>
      <c r="AK60" s="48"/>
    </row>
    <row r="61" spans="1:37">
      <c r="A61" s="57" t="s">
        <v>86</v>
      </c>
      <c r="B61" s="59">
        <f t="shared" si="7"/>
        <v>7.7989601386481802</v>
      </c>
      <c r="C61" s="59">
        <f t="shared" si="8"/>
        <v>4.3310875842155916</v>
      </c>
      <c r="D61" s="59">
        <f t="shared" si="8"/>
        <v>4.8875855327468232</v>
      </c>
      <c r="E61" s="59">
        <f t="shared" si="8"/>
        <v>5.3063193439459715</v>
      </c>
      <c r="F61" s="59">
        <f t="shared" si="8"/>
        <v>7.9500283929585454</v>
      </c>
      <c r="G61" s="59">
        <f t="shared" si="8"/>
        <v>6.2141955529663075</v>
      </c>
      <c r="H61" s="28">
        <f t="shared" si="9"/>
        <v>1.7467248908296944</v>
      </c>
      <c r="I61" s="59">
        <f t="shared" si="10"/>
        <v>4.3499275012083132</v>
      </c>
      <c r="J61" s="59">
        <f t="shared" si="11"/>
        <v>2.9469548133595285</v>
      </c>
      <c r="K61" s="59">
        <f t="shared" si="12"/>
        <v>5.3346265761396703</v>
      </c>
      <c r="L61" s="59">
        <f t="shared" si="13"/>
        <v>5.7240984544934168</v>
      </c>
      <c r="M61" s="59">
        <f t="shared" si="14"/>
        <v>3.9081582804103565</v>
      </c>
      <c r="N61" s="48"/>
      <c r="O61" s="48"/>
      <c r="P61" s="48"/>
      <c r="Q61" s="48"/>
      <c r="R61" s="48"/>
      <c r="S61" s="48"/>
      <c r="T61" s="48"/>
      <c r="U61" s="48"/>
      <c r="V61" s="48"/>
      <c r="W61" s="48"/>
      <c r="X61" s="48"/>
      <c r="Y61" s="48"/>
      <c r="Z61" s="48"/>
      <c r="AA61" s="48"/>
      <c r="AB61" s="48"/>
      <c r="AC61" s="48"/>
      <c r="AD61" s="48"/>
      <c r="AE61" s="48"/>
      <c r="AF61" s="48"/>
      <c r="AG61" s="48"/>
      <c r="AH61" s="48"/>
      <c r="AI61" s="48"/>
      <c r="AJ61" s="48"/>
      <c r="AK61" s="48"/>
    </row>
    <row r="62" spans="1:37">
      <c r="A62" s="57" t="s">
        <v>87</v>
      </c>
      <c r="B62" s="59">
        <f t="shared" si="7"/>
        <v>13.86481802426343</v>
      </c>
      <c r="C62" s="59">
        <f t="shared" si="8"/>
        <v>7.5471698113207548</v>
      </c>
      <c r="D62" s="59">
        <f t="shared" si="8"/>
        <v>18.404907975460123</v>
      </c>
      <c r="E62" s="59">
        <f t="shared" si="8"/>
        <v>14.9812734082397</v>
      </c>
      <c r="F62" s="59">
        <f t="shared" si="8"/>
        <v>9.7847358121330714</v>
      </c>
      <c r="G62" s="59">
        <f t="shared" si="8"/>
        <v>12.820512820512819</v>
      </c>
      <c r="H62" s="28">
        <f t="shared" si="9"/>
        <v>5.272407732864675</v>
      </c>
      <c r="I62" s="59">
        <f t="shared" si="10"/>
        <v>3.8022813688212929</v>
      </c>
      <c r="J62" s="59">
        <f t="shared" si="11"/>
        <v>4.166666666666667</v>
      </c>
      <c r="K62" s="59">
        <f t="shared" si="12"/>
        <v>13.307984790874524</v>
      </c>
      <c r="L62" s="59">
        <f t="shared" si="13"/>
        <v>13.83399209486166</v>
      </c>
      <c r="M62" s="59">
        <f t="shared" si="14"/>
        <v>8.0213903743315509</v>
      </c>
      <c r="N62" s="48"/>
      <c r="O62" s="48"/>
      <c r="P62" s="48"/>
      <c r="Q62" s="48"/>
      <c r="R62" s="48"/>
      <c r="S62" s="48"/>
      <c r="T62" s="48"/>
      <c r="U62" s="48"/>
      <c r="V62" s="48"/>
      <c r="W62" s="48"/>
      <c r="X62" s="48"/>
      <c r="Y62" s="48"/>
      <c r="Z62" s="48"/>
      <c r="AA62" s="48"/>
      <c r="AB62" s="48"/>
      <c r="AC62" s="48"/>
      <c r="AD62" s="48"/>
      <c r="AE62" s="48"/>
      <c r="AF62" s="48"/>
      <c r="AG62" s="48"/>
      <c r="AH62" s="48"/>
      <c r="AI62" s="48"/>
      <c r="AJ62" s="48"/>
      <c r="AK62" s="48"/>
    </row>
    <row r="63" spans="1:37">
      <c r="A63" s="91" t="s">
        <v>118</v>
      </c>
      <c r="B63" s="100"/>
      <c r="C63" s="131"/>
      <c r="D63" s="131"/>
      <c r="E63" s="131"/>
      <c r="F63" s="131"/>
      <c r="G63" s="100"/>
      <c r="H63" s="100"/>
      <c r="I63" s="100"/>
      <c r="J63" s="100"/>
      <c r="K63" s="92"/>
      <c r="L63" s="92"/>
      <c r="M63" s="27"/>
      <c r="N63" s="48"/>
      <c r="O63" s="48"/>
      <c r="P63" s="48"/>
      <c r="Q63" s="48"/>
      <c r="R63" s="48"/>
      <c r="S63" s="48"/>
      <c r="T63" s="48"/>
      <c r="U63" s="48"/>
      <c r="V63" s="48"/>
      <c r="W63" s="48"/>
      <c r="X63" s="48"/>
      <c r="Y63" s="48"/>
      <c r="Z63" s="48"/>
      <c r="AA63" s="48"/>
      <c r="AB63" s="48"/>
      <c r="AC63" s="48"/>
      <c r="AD63" s="48"/>
      <c r="AE63" s="48"/>
      <c r="AF63" s="48"/>
      <c r="AG63" s="48"/>
      <c r="AH63" s="48"/>
      <c r="AI63" s="48"/>
      <c r="AJ63" s="48"/>
      <c r="AK63" s="48"/>
    </row>
    <row r="64" spans="1:37">
      <c r="A64" s="57" t="s">
        <v>117</v>
      </c>
      <c r="B64" s="59">
        <f>B28/(B28+N28)*1000</f>
        <v>289.0625</v>
      </c>
      <c r="C64" s="59">
        <f t="shared" ref="C64:G67" si="15">C28/(C28+O28)*1000</f>
        <v>245.61403508771929</v>
      </c>
      <c r="D64" s="59">
        <f t="shared" si="15"/>
        <v>291.89189189189193</v>
      </c>
      <c r="E64" s="59">
        <f t="shared" si="15"/>
        <v>268.9075630252101</v>
      </c>
      <c r="F64" s="59">
        <f t="shared" si="15"/>
        <v>205.43806646525681</v>
      </c>
      <c r="G64" s="59">
        <f t="shared" si="15"/>
        <v>254.49101796407186</v>
      </c>
      <c r="H64" s="28">
        <f>H28/N28*1000</f>
        <v>153.84615384615387</v>
      </c>
      <c r="I64" s="59">
        <f t="shared" ref="I64:M67" si="16">I28/O28*1000</f>
        <v>232.55813953488371</v>
      </c>
      <c r="J64" s="59">
        <f t="shared" si="16"/>
        <v>190.83969465648858</v>
      </c>
      <c r="K64" s="59">
        <f t="shared" si="16"/>
        <v>206.89655172413794</v>
      </c>
      <c r="L64" s="59">
        <f t="shared" si="16"/>
        <v>228.13688212927758</v>
      </c>
      <c r="M64" s="59">
        <f t="shared" si="16"/>
        <v>207.49665327978582</v>
      </c>
      <c r="N64" s="48"/>
      <c r="O64" s="48"/>
      <c r="P64" s="48"/>
      <c r="Q64" s="48"/>
      <c r="R64" s="48"/>
      <c r="S64" s="48"/>
      <c r="T64" s="48"/>
      <c r="U64" s="48"/>
      <c r="V64" s="48"/>
      <c r="W64" s="48"/>
      <c r="X64" s="48"/>
      <c r="Y64" s="48"/>
      <c r="Z64" s="48"/>
      <c r="AA64" s="48"/>
      <c r="AB64" s="48"/>
      <c r="AC64" s="48"/>
      <c r="AD64" s="48"/>
      <c r="AE64" s="48"/>
      <c r="AF64" s="48"/>
      <c r="AG64" s="48"/>
      <c r="AH64" s="48"/>
      <c r="AI64" s="48"/>
      <c r="AJ64" s="48"/>
      <c r="AK64" s="48"/>
    </row>
    <row r="65" spans="1:37">
      <c r="A65" s="57" t="s">
        <v>70</v>
      </c>
      <c r="B65" s="59">
        <f>B29/(B29+N29)*1000</f>
        <v>14.8975791433892</v>
      </c>
      <c r="C65" s="59">
        <f t="shared" si="15"/>
        <v>11.804384485666104</v>
      </c>
      <c r="D65" s="59">
        <f t="shared" si="15"/>
        <v>16.597510373443985</v>
      </c>
      <c r="E65" s="59">
        <f t="shared" si="15"/>
        <v>13.953488372093023</v>
      </c>
      <c r="F65" s="59">
        <f t="shared" si="15"/>
        <v>20.892687559354226</v>
      </c>
      <c r="G65" s="59">
        <f t="shared" si="15"/>
        <v>16.393442622950822</v>
      </c>
      <c r="H65" s="28">
        <f>H29/N29*1000</f>
        <v>9.4517958412098295</v>
      </c>
      <c r="I65" s="59">
        <f t="shared" si="16"/>
        <v>6.8259385665529013</v>
      </c>
      <c r="J65" s="59">
        <f t="shared" si="16"/>
        <v>12.658227848101266</v>
      </c>
      <c r="K65" s="59">
        <f t="shared" si="16"/>
        <v>7.0754716981132075</v>
      </c>
      <c r="L65" s="59">
        <f t="shared" si="16"/>
        <v>14.548981571290009</v>
      </c>
      <c r="M65" s="59">
        <f t="shared" si="16"/>
        <v>10.752688172043012</v>
      </c>
      <c r="N65" s="48"/>
      <c r="O65" s="48"/>
      <c r="P65" s="48"/>
      <c r="Q65" s="48"/>
      <c r="R65" s="48"/>
      <c r="S65" s="48"/>
      <c r="T65" s="48"/>
      <c r="U65" s="48"/>
      <c r="V65" s="48"/>
      <c r="W65" s="48"/>
      <c r="X65" s="48"/>
      <c r="Y65" s="48"/>
      <c r="Z65" s="48"/>
      <c r="AA65" s="48"/>
      <c r="AB65" s="48"/>
      <c r="AC65" s="48"/>
      <c r="AD65" s="48"/>
      <c r="AE65" s="48"/>
      <c r="AF65" s="48"/>
      <c r="AG65" s="48"/>
      <c r="AH65" s="48"/>
      <c r="AI65" s="48"/>
      <c r="AJ65" s="48"/>
      <c r="AK65" s="48"/>
    </row>
    <row r="66" spans="1:37">
      <c r="A66" s="57" t="s">
        <v>71</v>
      </c>
      <c r="B66" s="59">
        <f>B30/(B30+N30)*1000</f>
        <v>0.96770291520503204</v>
      </c>
      <c r="C66" s="59">
        <f t="shared" si="15"/>
        <v>1.5572858731924359</v>
      </c>
      <c r="D66" s="59">
        <f t="shared" si="15"/>
        <v>1.6611295681063123</v>
      </c>
      <c r="E66" s="59">
        <f t="shared" si="15"/>
        <v>1.1932224962214619</v>
      </c>
      <c r="F66" s="59">
        <f t="shared" si="15"/>
        <v>1.369566784401355</v>
      </c>
      <c r="G66" s="59">
        <f t="shared" si="15"/>
        <v>1.3490787455415718</v>
      </c>
      <c r="H66" s="28">
        <f>H30/N30*1000</f>
        <v>0.84756023731686647</v>
      </c>
      <c r="I66" s="59">
        <f t="shared" si="16"/>
        <v>0.77985739750445637</v>
      </c>
      <c r="J66" s="59">
        <f t="shared" si="16"/>
        <v>1.5660174219438192</v>
      </c>
      <c r="K66" s="59">
        <f t="shared" si="16"/>
        <v>1.9114367633004141</v>
      </c>
      <c r="L66" s="59">
        <f t="shared" si="16"/>
        <v>2.3819835426591598</v>
      </c>
      <c r="M66" s="59">
        <f t="shared" si="16"/>
        <v>1.6099781635145638</v>
      </c>
      <c r="N66" s="48"/>
      <c r="O66" s="48"/>
      <c r="P66" s="48"/>
      <c r="Q66" s="48"/>
      <c r="R66" s="48"/>
      <c r="S66" s="48"/>
      <c r="T66" s="48"/>
      <c r="U66" s="48"/>
      <c r="V66" s="48"/>
      <c r="W66" s="48"/>
      <c r="X66" s="48"/>
      <c r="Y66" s="48"/>
      <c r="Z66" s="48"/>
      <c r="AA66" s="48"/>
      <c r="AB66" s="48"/>
      <c r="AC66" s="48"/>
      <c r="AD66" s="48"/>
      <c r="AE66" s="48"/>
      <c r="AF66" s="48"/>
      <c r="AG66" s="48"/>
      <c r="AH66" s="48"/>
      <c r="AI66" s="48"/>
      <c r="AJ66" s="48"/>
      <c r="AK66" s="48"/>
    </row>
    <row r="67" spans="1:37">
      <c r="A67" s="57" t="s">
        <v>72</v>
      </c>
      <c r="B67" s="59">
        <f>B31/(B31+N31)*1000</f>
        <v>0</v>
      </c>
      <c r="C67" s="59">
        <f t="shared" si="15"/>
        <v>0</v>
      </c>
      <c r="D67" s="59">
        <f t="shared" si="15"/>
        <v>0</v>
      </c>
      <c r="E67" s="59">
        <f t="shared" si="15"/>
        <v>0</v>
      </c>
      <c r="F67" s="59">
        <f t="shared" si="15"/>
        <v>2.8818443804034581</v>
      </c>
      <c r="G67" s="59">
        <f t="shared" si="15"/>
        <v>0.85034013605442171</v>
      </c>
      <c r="H67" s="28">
        <f>H31/N31*1000</f>
        <v>0</v>
      </c>
      <c r="I67" s="59">
        <f t="shared" si="16"/>
        <v>11.428571428571429</v>
      </c>
      <c r="J67" s="59">
        <f t="shared" si="16"/>
        <v>0</v>
      </c>
      <c r="K67" s="59">
        <f t="shared" si="16"/>
        <v>0</v>
      </c>
      <c r="L67" s="95">
        <f t="shared" si="16"/>
        <v>0</v>
      </c>
      <c r="M67" s="59">
        <f t="shared" si="16"/>
        <v>1.7021276595744681</v>
      </c>
      <c r="N67" s="48"/>
      <c r="O67" s="48"/>
      <c r="P67" s="48"/>
      <c r="Q67" s="48"/>
      <c r="R67" s="48"/>
      <c r="S67" s="48"/>
      <c r="T67" s="48"/>
      <c r="U67" s="48"/>
      <c r="V67" s="48"/>
      <c r="W67" s="48"/>
      <c r="X67" s="48"/>
      <c r="Y67" s="48"/>
      <c r="Z67" s="48"/>
      <c r="AA67" s="48"/>
      <c r="AB67" s="48"/>
      <c r="AC67" s="48"/>
      <c r="AD67" s="48"/>
      <c r="AE67" s="48"/>
      <c r="AF67" s="48"/>
      <c r="AG67" s="48"/>
      <c r="AH67" s="48"/>
      <c r="AI67" s="48"/>
      <c r="AJ67" s="48"/>
      <c r="AK67" s="48"/>
    </row>
    <row r="68" spans="1:37">
      <c r="A68" s="91" t="s">
        <v>1</v>
      </c>
      <c r="B68" s="100"/>
      <c r="C68" s="131"/>
      <c r="D68" s="131"/>
      <c r="E68" s="131"/>
      <c r="F68" s="131"/>
      <c r="G68" s="100"/>
      <c r="H68" s="100"/>
      <c r="I68" s="100"/>
      <c r="J68" s="100"/>
      <c r="K68" s="92"/>
      <c r="L68" s="92"/>
      <c r="M68" s="27"/>
      <c r="N68" s="48"/>
      <c r="O68" s="48"/>
      <c r="P68" s="48"/>
      <c r="Q68" s="48"/>
      <c r="R68" s="48"/>
      <c r="S68" s="48"/>
      <c r="T68" s="48"/>
      <c r="U68" s="48"/>
      <c r="V68" s="48"/>
      <c r="W68" s="48"/>
      <c r="X68" s="48"/>
      <c r="Y68" s="48"/>
      <c r="Z68" s="48"/>
      <c r="AA68" s="48"/>
      <c r="AB68" s="48"/>
      <c r="AC68" s="48"/>
      <c r="AD68" s="48"/>
      <c r="AE68" s="48"/>
      <c r="AF68" s="48"/>
      <c r="AG68" s="48"/>
      <c r="AH68" s="48"/>
      <c r="AI68" s="48"/>
      <c r="AJ68" s="48"/>
      <c r="AK68" s="48"/>
    </row>
    <row r="69" spans="1:37">
      <c r="A69" s="57" t="s">
        <v>111</v>
      </c>
      <c r="B69" s="59">
        <f>B34/(B34+N34)*1000</f>
        <v>545.45454545454538</v>
      </c>
      <c r="C69" s="59">
        <f t="shared" ref="C69:G73" si="17">C34/(C34+O34)*1000</f>
        <v>444.4444444444444</v>
      </c>
      <c r="D69" s="59">
        <f t="shared" si="17"/>
        <v>561.79775280898878</v>
      </c>
      <c r="E69" s="59">
        <f t="shared" si="17"/>
        <v>454.5454545454545</v>
      </c>
      <c r="F69" s="59">
        <f t="shared" si="17"/>
        <v>367.46987951807233</v>
      </c>
      <c r="G69" s="59">
        <f t="shared" si="17"/>
        <v>457.52895752895751</v>
      </c>
      <c r="H69" s="28">
        <f>H34/N34*1000</f>
        <v>400</v>
      </c>
      <c r="I69" s="59">
        <f t="shared" ref="I69:M73" si="18">I34/O34*1000</f>
        <v>514.28571428571422</v>
      </c>
      <c r="J69" s="59">
        <f t="shared" si="18"/>
        <v>538.46153846153845</v>
      </c>
      <c r="K69" s="95">
        <f t="shared" si="18"/>
        <v>444.4444444444444</v>
      </c>
      <c r="L69" s="95">
        <f t="shared" si="18"/>
        <v>514.28571428571422</v>
      </c>
      <c r="M69" s="95">
        <f t="shared" si="18"/>
        <v>487.54448398576511</v>
      </c>
      <c r="N69" s="48"/>
      <c r="O69" s="48"/>
      <c r="P69" s="48"/>
      <c r="Q69" s="48"/>
      <c r="R69" s="48"/>
      <c r="S69" s="48"/>
      <c r="T69" s="48"/>
      <c r="U69" s="48"/>
      <c r="V69" s="48"/>
      <c r="W69" s="48"/>
      <c r="X69" s="48"/>
      <c r="Y69" s="48"/>
      <c r="Z69" s="48"/>
      <c r="AA69" s="48"/>
      <c r="AB69" s="48"/>
      <c r="AC69" s="48"/>
      <c r="AD69" s="48"/>
      <c r="AE69" s="48"/>
      <c r="AF69" s="48"/>
      <c r="AG69" s="48"/>
      <c r="AH69" s="48"/>
      <c r="AI69" s="48"/>
      <c r="AJ69" s="48"/>
      <c r="AK69" s="48"/>
    </row>
    <row r="70" spans="1:37">
      <c r="A70" s="57" t="s">
        <v>114</v>
      </c>
      <c r="B70" s="59">
        <f>B35/(B35+N35)*1000</f>
        <v>24.390243902439025</v>
      </c>
      <c r="C70" s="59">
        <f t="shared" si="17"/>
        <v>0</v>
      </c>
      <c r="D70" s="59">
        <f t="shared" si="17"/>
        <v>64.935064935064929</v>
      </c>
      <c r="E70" s="59">
        <f t="shared" si="17"/>
        <v>70.422535211267615</v>
      </c>
      <c r="F70" s="59">
        <f t="shared" si="17"/>
        <v>87.378640776699029</v>
      </c>
      <c r="G70" s="59">
        <f t="shared" si="17"/>
        <v>62.130177514792898</v>
      </c>
      <c r="H70" s="28">
        <f>H35/N35*1000</f>
        <v>25</v>
      </c>
      <c r="I70" s="59">
        <f t="shared" si="18"/>
        <v>23.255813953488371</v>
      </c>
      <c r="J70" s="59">
        <f t="shared" si="18"/>
        <v>27.777777777777775</v>
      </c>
      <c r="K70" s="95">
        <f t="shared" si="18"/>
        <v>45.454545454545453</v>
      </c>
      <c r="L70" s="95">
        <f t="shared" si="18"/>
        <v>42.553191489361701</v>
      </c>
      <c r="M70" s="95">
        <f t="shared" si="18"/>
        <v>34.700315457413247</v>
      </c>
      <c r="N70" s="48"/>
      <c r="O70" s="48"/>
      <c r="P70" s="48"/>
      <c r="Q70" s="48"/>
      <c r="R70" s="48"/>
      <c r="S70" s="48"/>
      <c r="T70" s="48"/>
      <c r="U70" s="48"/>
      <c r="V70" s="48"/>
      <c r="W70" s="48"/>
      <c r="X70" s="48"/>
      <c r="Y70" s="48"/>
      <c r="Z70" s="48"/>
      <c r="AA70" s="48"/>
      <c r="AB70" s="48"/>
      <c r="AC70" s="48"/>
      <c r="AD70" s="48"/>
      <c r="AE70" s="48"/>
      <c r="AF70" s="48"/>
      <c r="AG70" s="48"/>
      <c r="AH70" s="48"/>
      <c r="AI70" s="48"/>
      <c r="AJ70" s="48"/>
      <c r="AK70" s="48"/>
    </row>
    <row r="71" spans="1:37">
      <c r="A71" s="57" t="s">
        <v>112</v>
      </c>
      <c r="B71" s="59">
        <f>B36/(B36+N36)*1000</f>
        <v>19.753086419753085</v>
      </c>
      <c r="C71" s="59">
        <f t="shared" si="17"/>
        <v>15.80135440180587</v>
      </c>
      <c r="D71" s="59">
        <f t="shared" si="17"/>
        <v>18.214936247723134</v>
      </c>
      <c r="E71" s="59">
        <f t="shared" si="17"/>
        <v>11.695906432748536</v>
      </c>
      <c r="F71" s="59">
        <f t="shared" si="17"/>
        <v>14.412416851441241</v>
      </c>
      <c r="G71" s="59">
        <f t="shared" si="17"/>
        <v>16</v>
      </c>
      <c r="H71" s="28">
        <f>H36/N36*1000</f>
        <v>2.5188916876574305</v>
      </c>
      <c r="I71" s="59">
        <f t="shared" si="18"/>
        <v>16.055045871559635</v>
      </c>
      <c r="J71" s="59">
        <f t="shared" si="18"/>
        <v>11.131725417439704</v>
      </c>
      <c r="K71" s="59">
        <f t="shared" si="18"/>
        <v>16.272189349112427</v>
      </c>
      <c r="L71" s="59">
        <f t="shared" si="18"/>
        <v>11.248593925759279</v>
      </c>
      <c r="M71" s="59">
        <f t="shared" si="18"/>
        <v>11.856368563685637</v>
      </c>
      <c r="N71" s="48"/>
      <c r="O71" s="48"/>
      <c r="P71" s="48"/>
      <c r="Q71" s="48"/>
      <c r="R71" s="48"/>
      <c r="S71" s="48"/>
      <c r="T71" s="48"/>
      <c r="U71" s="48"/>
      <c r="V71" s="48"/>
      <c r="W71" s="48"/>
      <c r="X71" s="48"/>
      <c r="Y71" s="48"/>
      <c r="Z71" s="48"/>
      <c r="AA71" s="48"/>
      <c r="AB71" s="48"/>
      <c r="AC71" s="48"/>
      <c r="AD71" s="48"/>
      <c r="AE71" s="48"/>
      <c r="AF71" s="48"/>
      <c r="AG71" s="48"/>
      <c r="AH71" s="48"/>
      <c r="AI71" s="48"/>
      <c r="AJ71" s="48"/>
      <c r="AK71" s="48"/>
    </row>
    <row r="72" spans="1:37">
      <c r="A72" s="57" t="s">
        <v>113</v>
      </c>
      <c r="B72" s="59">
        <f>B37/(B37+N37)*1000</f>
        <v>0.95751047277079593</v>
      </c>
      <c r="C72" s="59">
        <f t="shared" si="17"/>
        <v>1.5413409666409779</v>
      </c>
      <c r="D72" s="59">
        <f t="shared" si="17"/>
        <v>1.7362785762515676</v>
      </c>
      <c r="E72" s="59">
        <f t="shared" si="17"/>
        <v>1.180080245456691</v>
      </c>
      <c r="F72" s="59">
        <f t="shared" si="17"/>
        <v>1.5006431327711875</v>
      </c>
      <c r="G72" s="59">
        <f t="shared" si="17"/>
        <v>1.3897015798712697</v>
      </c>
      <c r="H72" s="28">
        <f>H37/N37*1000</f>
        <v>1.3178387444590871</v>
      </c>
      <c r="I72" s="59">
        <f t="shared" si="18"/>
        <v>0.88212592347557617</v>
      </c>
      <c r="J72" s="59">
        <f t="shared" si="18"/>
        <v>2.0291815634360808</v>
      </c>
      <c r="K72" s="59">
        <f t="shared" si="18"/>
        <v>1.4177693761814745</v>
      </c>
      <c r="L72" s="59">
        <f t="shared" si="18"/>
        <v>2.7195305231517928</v>
      </c>
      <c r="M72" s="59">
        <f t="shared" si="18"/>
        <v>1.7578554163920019</v>
      </c>
      <c r="N72" s="48"/>
      <c r="O72" s="48"/>
      <c r="P72" s="48"/>
      <c r="Q72" s="48"/>
      <c r="R72" s="48"/>
      <c r="S72" s="48"/>
      <c r="T72" s="48"/>
      <c r="U72" s="48"/>
      <c r="V72" s="48"/>
      <c r="W72" s="48"/>
      <c r="X72" s="48"/>
      <c r="Y72" s="48"/>
      <c r="Z72" s="48"/>
      <c r="AA72" s="48"/>
      <c r="AB72" s="48"/>
      <c r="AC72" s="48"/>
      <c r="AD72" s="48"/>
      <c r="AE72" s="48"/>
      <c r="AF72" s="48"/>
      <c r="AG72" s="48"/>
      <c r="AH72" s="48"/>
      <c r="AI72" s="48"/>
      <c r="AJ72" s="48"/>
      <c r="AK72" s="48"/>
    </row>
    <row r="73" spans="1:37">
      <c r="A73" s="15" t="s">
        <v>115</v>
      </c>
      <c r="B73" s="105">
        <f>B38/(B38+N38)*1000</f>
        <v>0</v>
      </c>
      <c r="C73" s="105">
        <f t="shared" si="17"/>
        <v>0</v>
      </c>
      <c r="D73" s="105">
        <f t="shared" si="17"/>
        <v>0</v>
      </c>
      <c r="E73" s="105">
        <f t="shared" si="17"/>
        <v>0</v>
      </c>
      <c r="F73" s="105">
        <f t="shared" si="17"/>
        <v>4.6296296296296298</v>
      </c>
      <c r="G73" s="105">
        <f t="shared" si="17"/>
        <v>1.3245033112582782</v>
      </c>
      <c r="H73" s="104">
        <f>H38/N38*1000</f>
        <v>4.8076923076923084</v>
      </c>
      <c r="I73" s="105">
        <f t="shared" si="18"/>
        <v>0</v>
      </c>
      <c r="J73" s="105">
        <f t="shared" si="18"/>
        <v>0</v>
      </c>
      <c r="K73" s="105">
        <f t="shared" si="18"/>
        <v>5.8651026392961878</v>
      </c>
      <c r="L73" s="105">
        <f t="shared" si="18"/>
        <v>0</v>
      </c>
      <c r="M73" s="105">
        <f t="shared" si="18"/>
        <v>1.9893899204244032</v>
      </c>
      <c r="N73" s="48"/>
      <c r="O73" s="48"/>
      <c r="P73" s="48"/>
      <c r="Q73" s="48"/>
      <c r="R73" s="48"/>
      <c r="S73" s="48"/>
      <c r="T73" s="48"/>
      <c r="U73" s="48"/>
      <c r="V73" s="48"/>
      <c r="W73" s="48"/>
      <c r="X73" s="48"/>
      <c r="Y73" s="48"/>
      <c r="Z73" s="48"/>
      <c r="AA73" s="48"/>
      <c r="AB73" s="48"/>
      <c r="AC73" s="48"/>
      <c r="AD73" s="48"/>
      <c r="AE73" s="48"/>
      <c r="AF73" s="48"/>
      <c r="AG73" s="48"/>
      <c r="AH73" s="48"/>
      <c r="AI73" s="48"/>
      <c r="AJ73" s="48"/>
      <c r="AK73" s="48"/>
    </row>
    <row r="74" spans="1:37">
      <c r="A74" s="386" t="s">
        <v>423</v>
      </c>
    </row>
    <row r="75" spans="1:37">
      <c r="A75" s="386" t="s">
        <v>422</v>
      </c>
    </row>
    <row r="76" spans="1:37">
      <c r="A76" s="48"/>
      <c r="B76" s="48"/>
      <c r="C76" s="48"/>
      <c r="D76" s="48"/>
      <c r="E76" s="48"/>
      <c r="F76" s="48"/>
      <c r="G76" s="48"/>
      <c r="H76" s="48"/>
      <c r="I76" s="48"/>
      <c r="J76" s="48"/>
      <c r="K76" s="48"/>
      <c r="L76" s="48"/>
      <c r="M76" s="48"/>
      <c r="N76" s="48"/>
      <c r="O76" s="48"/>
      <c r="P76" s="48"/>
      <c r="Q76" s="48"/>
      <c r="R76" s="48"/>
      <c r="S76" s="48"/>
      <c r="T76" s="48"/>
    </row>
    <row r="77" spans="1:37">
      <c r="A77" s="48"/>
      <c r="B77" s="48"/>
      <c r="C77" s="48"/>
      <c r="D77" s="48"/>
      <c r="E77" s="48"/>
      <c r="F77" s="48"/>
      <c r="G77" s="48"/>
      <c r="H77" s="48"/>
      <c r="I77" s="48"/>
      <c r="J77" s="48"/>
      <c r="K77" s="48"/>
      <c r="L77" s="48"/>
      <c r="M77" s="48"/>
      <c r="N77" s="48"/>
      <c r="O77" s="48"/>
      <c r="P77" s="48"/>
      <c r="Q77" s="48"/>
      <c r="R77" s="48"/>
      <c r="S77" s="48"/>
      <c r="T77" s="48"/>
    </row>
    <row r="78" spans="1:37">
      <c r="A78" s="48"/>
      <c r="B78" s="48"/>
      <c r="C78" s="48"/>
      <c r="D78" s="48"/>
      <c r="E78" s="48"/>
      <c r="F78" s="48"/>
      <c r="G78" s="48"/>
      <c r="H78" s="48"/>
      <c r="I78" s="48"/>
      <c r="J78" s="48"/>
      <c r="K78" s="48"/>
      <c r="L78" s="48"/>
      <c r="M78" s="48"/>
      <c r="N78" s="48"/>
      <c r="O78" s="48"/>
      <c r="P78" s="48"/>
      <c r="Q78" s="48"/>
      <c r="R78" s="48"/>
      <c r="S78" s="48"/>
      <c r="T78" s="48"/>
    </row>
    <row r="79" spans="1:37">
      <c r="A79" s="48"/>
      <c r="B79" s="48"/>
      <c r="C79" s="48"/>
      <c r="D79" s="48"/>
      <c r="E79" s="48"/>
      <c r="F79" s="48"/>
      <c r="G79" s="48"/>
      <c r="H79" s="48"/>
      <c r="I79" s="48"/>
      <c r="J79" s="48"/>
      <c r="K79" s="48"/>
      <c r="L79" s="48"/>
      <c r="M79" s="48"/>
      <c r="N79" s="48"/>
      <c r="O79" s="48"/>
      <c r="P79" s="48"/>
      <c r="Q79" s="48"/>
      <c r="R79" s="48"/>
      <c r="S79" s="48"/>
      <c r="T79" s="48"/>
    </row>
    <row r="80" spans="1:37">
      <c r="A80" s="48"/>
      <c r="B80" s="48"/>
      <c r="C80" s="48"/>
      <c r="D80" s="48"/>
      <c r="E80" s="48"/>
      <c r="F80" s="48"/>
      <c r="G80" s="48"/>
      <c r="H80" s="48"/>
      <c r="I80" s="48"/>
      <c r="J80" s="48"/>
      <c r="K80" s="48"/>
      <c r="L80" s="48"/>
      <c r="M80" s="48"/>
      <c r="N80" s="48"/>
      <c r="O80" s="48"/>
      <c r="P80" s="48"/>
      <c r="Q80" s="48"/>
      <c r="R80" s="48"/>
      <c r="S80" s="48"/>
      <c r="T80" s="48"/>
    </row>
    <row r="81" spans="1:20">
      <c r="A81" s="48"/>
      <c r="B81" s="48"/>
      <c r="C81" s="48"/>
      <c r="D81" s="48"/>
      <c r="E81" s="48"/>
      <c r="F81" s="48"/>
      <c r="G81" s="48"/>
      <c r="H81" s="48"/>
      <c r="I81" s="48"/>
      <c r="J81" s="48"/>
      <c r="K81" s="48"/>
      <c r="L81" s="48"/>
      <c r="M81" s="48"/>
      <c r="N81" s="48"/>
      <c r="O81" s="48"/>
      <c r="P81" s="48"/>
      <c r="Q81" s="48"/>
      <c r="R81" s="48"/>
      <c r="S81" s="48"/>
      <c r="T81" s="48"/>
    </row>
    <row r="82" spans="1:20">
      <c r="A82" s="48"/>
      <c r="B82" s="48"/>
      <c r="C82" s="48"/>
      <c r="D82" s="48"/>
      <c r="E82" s="48"/>
      <c r="F82" s="48"/>
      <c r="G82" s="48"/>
      <c r="H82" s="48"/>
      <c r="I82" s="48"/>
      <c r="J82" s="48"/>
      <c r="K82" s="48"/>
      <c r="L82" s="48"/>
      <c r="M82" s="48"/>
      <c r="N82" s="48"/>
      <c r="O82" s="48"/>
      <c r="P82" s="48"/>
      <c r="Q82" s="48"/>
      <c r="R82" s="48"/>
      <c r="S82" s="48"/>
      <c r="T82" s="48"/>
    </row>
    <row r="83" spans="1:20">
      <c r="A83" s="48"/>
      <c r="B83" s="48"/>
      <c r="C83" s="48"/>
      <c r="D83" s="48"/>
      <c r="E83" s="48"/>
      <c r="F83" s="48"/>
      <c r="G83" s="48"/>
      <c r="H83" s="48"/>
      <c r="I83" s="48"/>
      <c r="J83" s="48"/>
      <c r="K83" s="48"/>
      <c r="L83" s="48"/>
      <c r="M83" s="48"/>
      <c r="N83" s="48"/>
      <c r="O83" s="48"/>
      <c r="P83" s="48"/>
      <c r="Q83" s="48"/>
      <c r="R83" s="48"/>
      <c r="S83" s="48"/>
      <c r="T83" s="48"/>
    </row>
    <row r="84" spans="1:20">
      <c r="A84" s="48"/>
      <c r="B84" s="48"/>
      <c r="C84" s="48"/>
      <c r="D84" s="48"/>
      <c r="E84" s="48"/>
      <c r="F84" s="48"/>
      <c r="G84" s="48"/>
      <c r="H84" s="48"/>
      <c r="I84" s="48"/>
      <c r="J84" s="48"/>
      <c r="K84" s="48"/>
      <c r="L84" s="48"/>
      <c r="M84" s="48"/>
      <c r="N84" s="48"/>
      <c r="O84" s="48"/>
      <c r="P84" s="48"/>
      <c r="Q84" s="48"/>
      <c r="R84" s="48"/>
      <c r="S84" s="48"/>
      <c r="T84" s="48"/>
    </row>
    <row r="85" spans="1:20">
      <c r="A85" s="48"/>
      <c r="B85" s="48"/>
      <c r="C85" s="48"/>
      <c r="D85" s="48"/>
      <c r="E85" s="48"/>
      <c r="F85" s="48"/>
      <c r="G85" s="48"/>
      <c r="H85" s="48"/>
      <c r="I85" s="48"/>
      <c r="J85" s="48"/>
      <c r="K85" s="48"/>
      <c r="L85" s="48"/>
      <c r="M85" s="48"/>
      <c r="N85" s="48"/>
      <c r="O85" s="48"/>
      <c r="P85" s="48"/>
      <c r="Q85" s="48"/>
      <c r="R85" s="48"/>
      <c r="S85" s="48"/>
      <c r="T85" s="48"/>
    </row>
    <row r="86" spans="1:20">
      <c r="A86" s="48"/>
      <c r="B86" s="48"/>
      <c r="C86" s="48"/>
      <c r="D86" s="48"/>
      <c r="E86" s="48"/>
      <c r="F86" s="48"/>
      <c r="G86" s="48"/>
      <c r="H86" s="48"/>
      <c r="I86" s="48"/>
      <c r="J86" s="48"/>
      <c r="K86" s="48"/>
      <c r="L86" s="48"/>
      <c r="M86" s="48"/>
      <c r="N86" s="48"/>
      <c r="O86" s="48"/>
      <c r="P86" s="48"/>
      <c r="Q86" s="48"/>
      <c r="R86" s="48"/>
      <c r="S86" s="48"/>
      <c r="T86" s="48"/>
    </row>
    <row r="87" spans="1:20">
      <c r="A87" s="48"/>
      <c r="B87" s="48"/>
      <c r="C87" s="48"/>
      <c r="D87" s="48"/>
      <c r="E87" s="48"/>
      <c r="F87" s="48"/>
      <c r="G87" s="48"/>
      <c r="H87" s="48"/>
      <c r="I87" s="48"/>
      <c r="J87" s="48"/>
      <c r="K87" s="48"/>
      <c r="L87" s="48"/>
      <c r="M87" s="48"/>
      <c r="N87" s="48"/>
      <c r="O87" s="48"/>
      <c r="P87" s="48"/>
      <c r="Q87" s="48"/>
      <c r="R87" s="48"/>
      <c r="S87" s="48"/>
      <c r="T87" s="48"/>
    </row>
    <row r="88" spans="1:20">
      <c r="A88" s="48"/>
      <c r="B88" s="48"/>
      <c r="C88" s="48"/>
      <c r="D88" s="48"/>
      <c r="E88" s="48"/>
      <c r="F88" s="48"/>
      <c r="G88" s="48"/>
      <c r="H88" s="48"/>
      <c r="I88" s="48"/>
      <c r="J88" s="48"/>
      <c r="K88" s="48"/>
      <c r="L88" s="48"/>
      <c r="M88" s="48"/>
      <c r="N88" s="48"/>
      <c r="O88" s="48"/>
      <c r="P88" s="48"/>
      <c r="Q88" s="48"/>
      <c r="R88" s="48"/>
      <c r="S88" s="48"/>
      <c r="T88" s="48"/>
    </row>
    <row r="89" spans="1:20">
      <c r="A89" s="48"/>
      <c r="B89" s="48"/>
      <c r="C89" s="48"/>
      <c r="D89" s="48"/>
      <c r="E89" s="48"/>
      <c r="F89" s="48"/>
      <c r="G89" s="48"/>
      <c r="H89" s="48"/>
      <c r="I89" s="48"/>
      <c r="J89" s="48"/>
      <c r="K89" s="48"/>
      <c r="L89" s="48"/>
      <c r="M89" s="48"/>
      <c r="N89" s="48"/>
      <c r="O89" s="48"/>
      <c r="P89" s="48"/>
      <c r="Q89" s="48"/>
      <c r="R89" s="48"/>
      <c r="S89" s="48"/>
      <c r="T89" s="48"/>
    </row>
    <row r="90" spans="1:20">
      <c r="A90" s="48"/>
      <c r="B90" s="48"/>
      <c r="C90" s="48"/>
      <c r="D90" s="48"/>
      <c r="E90" s="48"/>
      <c r="F90" s="48"/>
      <c r="G90" s="48"/>
      <c r="H90" s="48"/>
      <c r="I90" s="48"/>
      <c r="J90" s="48"/>
      <c r="K90" s="48"/>
      <c r="L90" s="48"/>
      <c r="M90" s="48"/>
      <c r="N90" s="48"/>
      <c r="O90" s="48"/>
      <c r="P90" s="48"/>
      <c r="Q90" s="48"/>
      <c r="R90" s="48"/>
      <c r="S90" s="48"/>
      <c r="T90" s="48"/>
    </row>
    <row r="91" spans="1:20">
      <c r="A91" s="48"/>
      <c r="B91" s="48"/>
      <c r="C91" s="48"/>
      <c r="D91" s="48"/>
      <c r="E91" s="48"/>
      <c r="F91" s="48"/>
      <c r="G91" s="48"/>
      <c r="H91" s="48"/>
      <c r="I91" s="48"/>
      <c r="J91" s="48"/>
      <c r="K91" s="48"/>
      <c r="L91" s="48"/>
      <c r="M91" s="48"/>
      <c r="N91" s="48"/>
      <c r="O91" s="48"/>
      <c r="P91" s="48"/>
      <c r="Q91" s="48"/>
      <c r="R91" s="48"/>
      <c r="S91" s="48"/>
      <c r="T91" s="48"/>
    </row>
    <row r="92" spans="1:20">
      <c r="A92" s="48"/>
      <c r="B92" s="48"/>
      <c r="C92" s="48"/>
      <c r="D92" s="48"/>
      <c r="E92" s="48"/>
      <c r="F92" s="48"/>
      <c r="G92" s="48"/>
      <c r="H92" s="48"/>
      <c r="I92" s="48"/>
      <c r="J92" s="48"/>
      <c r="K92" s="48"/>
      <c r="L92" s="48"/>
      <c r="M92" s="48"/>
      <c r="N92" s="48"/>
      <c r="O92" s="48"/>
      <c r="P92" s="48"/>
      <c r="Q92" s="48"/>
      <c r="R92" s="48"/>
      <c r="S92" s="48"/>
      <c r="T92" s="48"/>
    </row>
    <row r="93" spans="1:20">
      <c r="A93" s="48"/>
      <c r="B93" s="48"/>
      <c r="C93" s="48"/>
      <c r="D93" s="48"/>
      <c r="E93" s="48"/>
      <c r="F93" s="48"/>
      <c r="G93" s="48"/>
      <c r="H93" s="48"/>
      <c r="I93" s="48"/>
      <c r="J93" s="48"/>
      <c r="K93" s="48"/>
      <c r="L93" s="48"/>
      <c r="M93" s="48"/>
      <c r="N93" s="48"/>
      <c r="O93" s="48"/>
      <c r="P93" s="48"/>
      <c r="Q93" s="48"/>
      <c r="R93" s="48"/>
      <c r="S93" s="48"/>
      <c r="T93" s="48"/>
    </row>
    <row r="94" spans="1:20">
      <c r="A94" s="48"/>
      <c r="B94" s="48"/>
      <c r="C94" s="48"/>
      <c r="D94" s="48"/>
      <c r="E94" s="48"/>
      <c r="F94" s="48"/>
      <c r="G94" s="48"/>
      <c r="H94" s="48"/>
      <c r="I94" s="48"/>
      <c r="J94" s="48"/>
      <c r="K94" s="48"/>
      <c r="L94" s="48"/>
      <c r="M94" s="48"/>
      <c r="N94" s="48"/>
      <c r="O94" s="48"/>
      <c r="P94" s="48"/>
      <c r="Q94" s="48"/>
      <c r="R94" s="48"/>
      <c r="S94" s="48"/>
      <c r="T94" s="48"/>
    </row>
    <row r="95" spans="1:20">
      <c r="A95" s="48"/>
      <c r="B95" s="48"/>
      <c r="C95" s="48"/>
      <c r="D95" s="48"/>
      <c r="E95" s="48"/>
      <c r="F95" s="48"/>
      <c r="G95" s="48"/>
      <c r="H95" s="48"/>
      <c r="I95" s="48"/>
      <c r="J95" s="48"/>
      <c r="K95" s="48"/>
      <c r="L95" s="48"/>
      <c r="M95" s="48"/>
      <c r="N95" s="48"/>
      <c r="O95" s="48"/>
      <c r="P95" s="48"/>
      <c r="Q95" s="48"/>
      <c r="R95" s="48"/>
      <c r="S95" s="48"/>
      <c r="T95" s="48"/>
    </row>
    <row r="96" spans="1:20">
      <c r="A96" s="48"/>
      <c r="B96" s="48"/>
      <c r="C96" s="48"/>
      <c r="D96" s="48"/>
      <c r="E96" s="48"/>
      <c r="F96" s="48"/>
      <c r="G96" s="48"/>
      <c r="H96" s="48"/>
      <c r="I96" s="48"/>
      <c r="J96" s="48"/>
      <c r="K96" s="48"/>
      <c r="L96" s="48"/>
      <c r="M96" s="48"/>
      <c r="N96" s="48"/>
      <c r="O96" s="48"/>
      <c r="P96" s="48"/>
      <c r="Q96" s="48"/>
      <c r="R96" s="48"/>
      <c r="S96" s="48"/>
      <c r="T96" s="48"/>
    </row>
    <row r="97" spans="1:20">
      <c r="A97" s="48"/>
      <c r="B97" s="48"/>
      <c r="C97" s="48"/>
      <c r="D97" s="48"/>
      <c r="E97" s="48"/>
      <c r="F97" s="48"/>
      <c r="G97" s="48"/>
      <c r="H97" s="48"/>
      <c r="I97" s="48"/>
      <c r="J97" s="48"/>
      <c r="K97" s="48"/>
      <c r="L97" s="48"/>
      <c r="M97" s="48"/>
      <c r="N97" s="48"/>
      <c r="O97" s="48"/>
      <c r="P97" s="48"/>
      <c r="Q97" s="48"/>
      <c r="R97" s="48"/>
      <c r="S97" s="48"/>
      <c r="T97" s="48"/>
    </row>
    <row r="98" spans="1:20">
      <c r="A98" s="48"/>
      <c r="B98" s="48"/>
      <c r="C98" s="48"/>
      <c r="D98" s="48"/>
      <c r="E98" s="48"/>
      <c r="F98" s="48"/>
      <c r="G98" s="48"/>
      <c r="H98" s="48"/>
      <c r="I98" s="48"/>
      <c r="J98" s="48"/>
      <c r="K98" s="48"/>
      <c r="L98" s="48"/>
      <c r="M98" s="48"/>
      <c r="N98" s="48"/>
      <c r="O98" s="48"/>
      <c r="P98" s="48"/>
      <c r="Q98" s="48"/>
      <c r="R98" s="48"/>
      <c r="S98" s="48"/>
      <c r="T98" s="48"/>
    </row>
    <row r="99" spans="1:20">
      <c r="A99" s="48"/>
      <c r="B99" s="48"/>
      <c r="C99" s="48"/>
      <c r="D99" s="48"/>
      <c r="E99" s="48"/>
      <c r="F99" s="48"/>
      <c r="G99" s="48"/>
      <c r="H99" s="48"/>
      <c r="I99" s="48"/>
      <c r="J99" s="48"/>
      <c r="K99" s="48"/>
      <c r="L99" s="48"/>
      <c r="M99" s="48"/>
      <c r="N99" s="48"/>
      <c r="O99" s="48"/>
      <c r="P99" s="48"/>
      <c r="Q99" s="48"/>
      <c r="R99" s="48"/>
      <c r="S99" s="48"/>
      <c r="T99" s="48"/>
    </row>
    <row r="100" spans="1:20">
      <c r="A100" s="48"/>
      <c r="B100" s="48"/>
      <c r="C100" s="48"/>
      <c r="D100" s="48"/>
      <c r="E100" s="48"/>
      <c r="F100" s="48"/>
      <c r="G100" s="48"/>
      <c r="H100" s="48"/>
      <c r="I100" s="48"/>
      <c r="J100" s="48"/>
      <c r="K100" s="48"/>
      <c r="L100" s="48"/>
      <c r="M100" s="48"/>
      <c r="N100" s="48"/>
      <c r="O100" s="48"/>
      <c r="P100" s="48"/>
      <c r="Q100" s="48"/>
      <c r="R100" s="48"/>
      <c r="S100" s="48"/>
      <c r="T100" s="48"/>
    </row>
    <row r="101" spans="1:20">
      <c r="A101" s="48"/>
      <c r="B101" s="48"/>
      <c r="C101" s="48"/>
      <c r="D101" s="48"/>
      <c r="E101" s="48"/>
      <c r="F101" s="48"/>
      <c r="G101" s="48"/>
      <c r="H101" s="48"/>
      <c r="I101" s="48"/>
      <c r="J101" s="48"/>
      <c r="K101" s="48"/>
      <c r="L101" s="48"/>
      <c r="M101" s="48"/>
      <c r="N101" s="48"/>
      <c r="O101" s="48"/>
      <c r="P101" s="48"/>
      <c r="Q101" s="48"/>
      <c r="R101" s="48"/>
      <c r="S101" s="48"/>
      <c r="T101" s="48"/>
    </row>
    <row r="102" spans="1:20">
      <c r="A102" s="48"/>
      <c r="B102" s="48"/>
      <c r="C102" s="48"/>
      <c r="D102" s="48"/>
      <c r="E102" s="48"/>
      <c r="F102" s="48"/>
      <c r="G102" s="48"/>
      <c r="H102" s="48"/>
      <c r="I102" s="48"/>
      <c r="J102" s="48"/>
      <c r="K102" s="48"/>
      <c r="L102" s="48"/>
      <c r="M102" s="48"/>
      <c r="N102" s="48"/>
      <c r="O102" s="48"/>
      <c r="P102" s="48"/>
      <c r="Q102" s="48"/>
      <c r="R102" s="48"/>
      <c r="S102" s="48"/>
      <c r="T102" s="48"/>
    </row>
    <row r="103" spans="1:20">
      <c r="A103" s="48"/>
      <c r="B103" s="48"/>
      <c r="C103" s="48"/>
      <c r="D103" s="48"/>
      <c r="E103" s="48"/>
      <c r="F103" s="48"/>
      <c r="G103" s="48"/>
      <c r="H103" s="48"/>
      <c r="I103" s="48"/>
      <c r="J103" s="48"/>
      <c r="K103" s="48"/>
      <c r="L103" s="48"/>
      <c r="M103" s="48"/>
      <c r="N103" s="48"/>
      <c r="O103" s="48"/>
      <c r="P103" s="48"/>
      <c r="Q103" s="48"/>
      <c r="R103" s="48"/>
      <c r="S103" s="48"/>
      <c r="T103" s="48"/>
    </row>
    <row r="104" spans="1:20">
      <c r="A104" s="48"/>
      <c r="B104" s="48"/>
      <c r="C104" s="48"/>
      <c r="D104" s="48"/>
      <c r="E104" s="48"/>
      <c r="F104" s="48"/>
      <c r="G104" s="48"/>
      <c r="H104" s="48"/>
      <c r="I104" s="48"/>
      <c r="J104" s="48"/>
      <c r="K104" s="48"/>
      <c r="L104" s="48"/>
      <c r="M104" s="48"/>
      <c r="N104" s="48"/>
      <c r="O104" s="48"/>
      <c r="P104" s="48"/>
      <c r="Q104" s="48"/>
      <c r="R104" s="48"/>
      <c r="S104" s="48"/>
      <c r="T104" s="48"/>
    </row>
    <row r="105" spans="1:20">
      <c r="A105" s="48"/>
      <c r="B105" s="48"/>
      <c r="C105" s="48"/>
      <c r="D105" s="48"/>
      <c r="E105" s="48"/>
      <c r="F105" s="48"/>
      <c r="G105" s="48"/>
      <c r="H105" s="48"/>
      <c r="I105" s="48"/>
      <c r="J105" s="48"/>
      <c r="K105" s="48"/>
      <c r="L105" s="48"/>
      <c r="M105" s="48"/>
      <c r="N105" s="48"/>
      <c r="O105" s="48"/>
      <c r="P105" s="48"/>
      <c r="Q105" s="48"/>
      <c r="R105" s="48"/>
      <c r="S105" s="48"/>
      <c r="T105" s="48"/>
    </row>
    <row r="106" spans="1:20">
      <c r="A106" s="48"/>
      <c r="B106" s="48"/>
      <c r="C106" s="48"/>
      <c r="D106" s="48"/>
      <c r="E106" s="48"/>
      <c r="F106" s="48"/>
      <c r="G106" s="48"/>
      <c r="H106" s="48"/>
      <c r="I106" s="48"/>
      <c r="J106" s="48"/>
      <c r="K106" s="48"/>
      <c r="L106" s="48"/>
      <c r="M106" s="48"/>
      <c r="N106" s="48"/>
      <c r="O106" s="48"/>
      <c r="P106" s="48"/>
      <c r="Q106" s="48"/>
      <c r="R106" s="48"/>
      <c r="S106" s="48"/>
      <c r="T106" s="48"/>
    </row>
    <row r="107" spans="1:20">
      <c r="A107" s="48"/>
      <c r="B107" s="48"/>
      <c r="C107" s="48"/>
      <c r="D107" s="48"/>
      <c r="E107" s="48"/>
      <c r="F107" s="48"/>
      <c r="G107" s="48"/>
      <c r="H107" s="48"/>
      <c r="I107" s="48"/>
      <c r="J107" s="48"/>
      <c r="K107" s="48"/>
      <c r="L107" s="48"/>
      <c r="M107" s="48"/>
      <c r="N107" s="48"/>
      <c r="O107" s="48"/>
      <c r="P107" s="48"/>
      <c r="Q107" s="48"/>
      <c r="R107" s="48"/>
      <c r="S107" s="48"/>
      <c r="T107" s="48"/>
    </row>
    <row r="108" spans="1:20">
      <c r="A108" s="48"/>
      <c r="B108" s="48"/>
      <c r="C108" s="48"/>
      <c r="D108" s="48"/>
      <c r="E108" s="48"/>
      <c r="F108" s="48"/>
      <c r="G108" s="48"/>
      <c r="H108" s="48"/>
      <c r="I108" s="48"/>
      <c r="J108" s="48"/>
      <c r="K108" s="48"/>
      <c r="L108" s="48"/>
      <c r="M108" s="48"/>
      <c r="N108" s="48"/>
      <c r="O108" s="48"/>
      <c r="P108" s="48"/>
      <c r="Q108" s="48"/>
      <c r="R108" s="48"/>
      <c r="S108" s="48"/>
      <c r="T108" s="48"/>
    </row>
  </sheetData>
  <mergeCells count="9">
    <mergeCell ref="A44:A45"/>
    <mergeCell ref="B44:G44"/>
    <mergeCell ref="H44:M44"/>
    <mergeCell ref="A5:S5"/>
    <mergeCell ref="A6:A7"/>
    <mergeCell ref="B6:G6"/>
    <mergeCell ref="H6:M6"/>
    <mergeCell ref="N6:S6"/>
    <mergeCell ref="A43:M43"/>
  </mergeCells>
  <hyperlinks>
    <hyperlink ref="B1" location="Glossary!A1" display="Glossary"/>
    <hyperlink ref="A1" location="Contents!A1" display="Table of contents"/>
    <hyperlink ref="C1" location="About!A1" display="About the publication"/>
  </hyperlinks>
  <pageMargins left="0.70866141732283472" right="0.70866141732283472" top="0.74803149606299213" bottom="0.74803149606299213" header="0.31496062992125984" footer="0.31496062992125984"/>
  <pageSetup paperSize="9" scale="69" orientation="landscape" r:id="rId1"/>
  <headerFooter>
    <oddFooter>&amp;L&amp;"Arial,Regular"&amp;8&amp;K01+022Fetal and Infant Deaths 2013&amp;R&amp;"Arial,Regular"&amp;8&amp;K01+021Page &amp;P of &amp;N</oddFooter>
  </headerFooter>
  <rowBreaks count="1" manualBreakCount="1">
    <brk id="41" max="1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T110"/>
  <sheetViews>
    <sheetView zoomScaleNormal="100" workbookViewId="0">
      <pane ySplit="3" topLeftCell="A4" activePane="bottomLeft" state="frozen"/>
      <selection pane="bottomLeft"/>
    </sheetView>
  </sheetViews>
  <sheetFormatPr defaultRowHeight="15"/>
  <cols>
    <col min="1" max="1" width="25.28515625" bestFit="1" customWidth="1"/>
    <col min="6" max="6" width="9.140625" style="10" customWidth="1"/>
    <col min="11" max="11" width="9.140625" style="10"/>
    <col min="16" max="16" width="9.140625" customWidth="1"/>
  </cols>
  <sheetData>
    <row r="1" spans="1:46" s="125" customFormat="1">
      <c r="A1" s="98" t="s">
        <v>197</v>
      </c>
      <c r="B1" s="98" t="s">
        <v>133</v>
      </c>
      <c r="C1" s="98" t="s">
        <v>212</v>
      </c>
      <c r="E1" s="185" t="s">
        <v>442</v>
      </c>
      <c r="F1" s="98"/>
      <c r="G1" s="99"/>
    </row>
    <row r="2" spans="1:46" s="5" customFormat="1" ht="9" customHeight="1">
      <c r="A2" s="69"/>
      <c r="B2" s="70"/>
      <c r="C2" s="71"/>
      <c r="D2" s="71"/>
      <c r="E2" s="71"/>
      <c r="F2" s="71"/>
    </row>
    <row r="3" spans="1:46" s="125" customFormat="1" ht="20.25">
      <c r="A3" s="85" t="s">
        <v>2</v>
      </c>
      <c r="G3" s="82"/>
      <c r="M3" s="82"/>
    </row>
    <row r="5" spans="1:46" ht="36.75" customHeight="1">
      <c r="A5" s="781" t="str">
        <f>Contents!E23</f>
        <v xml:space="preserve">Table 19: Number of fetal deaths, infant deaths and live births for each gestational age, by sex, ethnic group, maternal age group, deprivation quintile of residence and birthweight, 2013
</v>
      </c>
      <c r="B5" s="781"/>
      <c r="C5" s="781"/>
      <c r="D5" s="781"/>
      <c r="E5" s="781"/>
      <c r="F5" s="781"/>
      <c r="G5" s="781"/>
      <c r="H5" s="781"/>
      <c r="I5" s="781"/>
      <c r="J5" s="781"/>
      <c r="K5" s="781"/>
      <c r="L5" s="781"/>
      <c r="M5" s="781"/>
      <c r="N5" s="781"/>
      <c r="O5" s="781"/>
      <c r="P5" s="781"/>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row>
    <row r="6" spans="1:46">
      <c r="A6" s="803" t="s">
        <v>74</v>
      </c>
      <c r="B6" s="790" t="s">
        <v>199</v>
      </c>
      <c r="C6" s="790"/>
      <c r="D6" s="790"/>
      <c r="E6" s="790"/>
      <c r="F6" s="805"/>
      <c r="G6" s="791" t="s">
        <v>200</v>
      </c>
      <c r="H6" s="790"/>
      <c r="I6" s="790"/>
      <c r="J6" s="790"/>
      <c r="K6" s="805"/>
      <c r="L6" s="791" t="s">
        <v>201</v>
      </c>
      <c r="M6" s="790"/>
      <c r="N6" s="790"/>
      <c r="O6" s="790"/>
      <c r="P6" s="790"/>
      <c r="Q6" s="45"/>
      <c r="R6" s="72"/>
      <c r="S6" s="72"/>
      <c r="T6" s="72"/>
      <c r="U6" s="72"/>
      <c r="V6" s="72"/>
      <c r="W6" s="72"/>
      <c r="X6" s="72"/>
      <c r="Y6" s="72"/>
      <c r="Z6" s="72"/>
      <c r="AA6" s="72"/>
      <c r="AB6" s="72"/>
      <c r="AC6" s="72"/>
      <c r="AD6" s="72"/>
      <c r="AE6" s="72"/>
      <c r="AF6" s="72"/>
      <c r="AG6" s="72"/>
      <c r="AH6" s="72"/>
      <c r="AI6" s="72"/>
      <c r="AJ6" s="72"/>
      <c r="AK6" s="72"/>
      <c r="AL6" s="72"/>
      <c r="AM6" s="72"/>
      <c r="AN6" s="72"/>
      <c r="AO6" s="72"/>
      <c r="AP6" s="784"/>
      <c r="AQ6" s="784"/>
      <c r="AR6" s="784"/>
      <c r="AS6" s="784"/>
      <c r="AT6" s="784"/>
    </row>
    <row r="7" spans="1:46">
      <c r="A7" s="804"/>
      <c r="B7" s="485" t="s">
        <v>117</v>
      </c>
      <c r="C7" s="485" t="s">
        <v>70</v>
      </c>
      <c r="D7" s="485" t="s">
        <v>71</v>
      </c>
      <c r="E7" s="485" t="s">
        <v>72</v>
      </c>
      <c r="F7" s="620" t="s">
        <v>421</v>
      </c>
      <c r="G7" s="485" t="s">
        <v>117</v>
      </c>
      <c r="H7" s="485" t="s">
        <v>70</v>
      </c>
      <c r="I7" s="485" t="s">
        <v>71</v>
      </c>
      <c r="J7" s="485" t="s">
        <v>72</v>
      </c>
      <c r="K7" s="620" t="s">
        <v>421</v>
      </c>
      <c r="L7" s="485" t="s">
        <v>117</v>
      </c>
      <c r="M7" s="485" t="s">
        <v>70</v>
      </c>
      <c r="N7" s="485" t="s">
        <v>71</v>
      </c>
      <c r="O7" s="485" t="s">
        <v>72</v>
      </c>
      <c r="P7" s="620" t="s">
        <v>421</v>
      </c>
      <c r="Q7" s="245"/>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row>
    <row r="8" spans="1:46">
      <c r="A8" s="92" t="s">
        <v>116</v>
      </c>
      <c r="B8" s="480"/>
      <c r="C8" s="480"/>
      <c r="D8" s="480"/>
      <c r="E8" s="480"/>
      <c r="F8" s="480"/>
      <c r="G8" s="480"/>
      <c r="H8" s="480"/>
      <c r="I8" s="480"/>
      <c r="J8" s="480"/>
      <c r="K8" s="480"/>
      <c r="L8" s="480"/>
      <c r="M8" s="480"/>
      <c r="N8" s="480"/>
      <c r="O8" s="92"/>
      <c r="P8" s="92"/>
      <c r="Q8" s="245"/>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row>
    <row r="9" spans="1:46" s="86" customFormat="1">
      <c r="A9" s="621" t="s">
        <v>48</v>
      </c>
      <c r="B9" s="622">
        <v>255</v>
      </c>
      <c r="C9" s="622">
        <v>62</v>
      </c>
      <c r="D9" s="622">
        <v>73</v>
      </c>
      <c r="E9" s="622">
        <v>1</v>
      </c>
      <c r="F9" s="623">
        <v>392</v>
      </c>
      <c r="G9" s="622">
        <v>155</v>
      </c>
      <c r="H9" s="622">
        <v>40</v>
      </c>
      <c r="I9" s="622">
        <v>87</v>
      </c>
      <c r="J9" s="622">
        <v>2</v>
      </c>
      <c r="K9" s="623">
        <v>296</v>
      </c>
      <c r="L9" s="622">
        <v>747</v>
      </c>
      <c r="M9" s="622">
        <v>3720</v>
      </c>
      <c r="N9" s="622">
        <v>54038</v>
      </c>
      <c r="O9" s="622">
        <v>1175</v>
      </c>
      <c r="P9" s="622">
        <v>59701</v>
      </c>
      <c r="Q9" s="96"/>
    </row>
    <row r="10" spans="1:46">
      <c r="A10" s="92" t="s">
        <v>75</v>
      </c>
      <c r="B10" s="480"/>
      <c r="C10" s="480"/>
      <c r="D10" s="480"/>
      <c r="E10" s="480"/>
      <c r="F10" s="480"/>
      <c r="G10" s="480"/>
      <c r="H10" s="480"/>
      <c r="I10" s="480"/>
      <c r="J10" s="480"/>
      <c r="K10" s="480"/>
      <c r="L10" s="480"/>
      <c r="M10" s="480"/>
      <c r="N10" s="480"/>
      <c r="O10" s="92"/>
      <c r="P10" s="92"/>
      <c r="Q10" s="245"/>
      <c r="R10" s="247"/>
      <c r="S10" s="247"/>
      <c r="T10" s="247"/>
      <c r="U10" s="247"/>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row>
    <row r="11" spans="1:46">
      <c r="A11" s="624" t="s">
        <v>76</v>
      </c>
      <c r="B11" s="622">
        <v>134</v>
      </c>
      <c r="C11" s="622">
        <v>30</v>
      </c>
      <c r="D11" s="622">
        <v>34</v>
      </c>
      <c r="E11" s="622">
        <v>1</v>
      </c>
      <c r="F11" s="625">
        <v>199</v>
      </c>
      <c r="G11" s="622">
        <v>94</v>
      </c>
      <c r="H11" s="622">
        <v>19</v>
      </c>
      <c r="I11" s="622">
        <v>51</v>
      </c>
      <c r="J11" s="622">
        <v>1</v>
      </c>
      <c r="K11" s="625">
        <v>173</v>
      </c>
      <c r="L11" s="622">
        <v>390</v>
      </c>
      <c r="M11" s="622">
        <v>2050</v>
      </c>
      <c r="N11" s="622">
        <v>27563</v>
      </c>
      <c r="O11" s="622">
        <v>613</v>
      </c>
      <c r="P11" s="622">
        <v>30626</v>
      </c>
      <c r="Q11" s="245"/>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row>
    <row r="12" spans="1:46">
      <c r="A12" s="624" t="s">
        <v>77</v>
      </c>
      <c r="B12" s="622">
        <v>115</v>
      </c>
      <c r="C12" s="622">
        <v>32</v>
      </c>
      <c r="D12" s="622">
        <v>38</v>
      </c>
      <c r="E12" s="622">
        <v>0</v>
      </c>
      <c r="F12" s="625">
        <v>186</v>
      </c>
      <c r="G12" s="622">
        <v>61</v>
      </c>
      <c r="H12" s="622">
        <v>21</v>
      </c>
      <c r="I12" s="622">
        <v>36</v>
      </c>
      <c r="J12" s="622">
        <v>1</v>
      </c>
      <c r="K12" s="625">
        <v>123</v>
      </c>
      <c r="L12" s="622">
        <v>357</v>
      </c>
      <c r="M12" s="622">
        <v>1670</v>
      </c>
      <c r="N12" s="622">
        <v>26475</v>
      </c>
      <c r="O12" s="622">
        <v>562</v>
      </c>
      <c r="P12" s="622">
        <v>29075</v>
      </c>
      <c r="Q12" s="245"/>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row>
    <row r="13" spans="1:46">
      <c r="A13" s="624" t="s">
        <v>69</v>
      </c>
      <c r="B13" s="622">
        <v>6</v>
      </c>
      <c r="C13" s="622">
        <v>0</v>
      </c>
      <c r="D13" s="622">
        <v>1</v>
      </c>
      <c r="E13" s="622">
        <v>0</v>
      </c>
      <c r="F13" s="623">
        <v>7</v>
      </c>
      <c r="G13" s="622">
        <v>0</v>
      </c>
      <c r="H13" s="622">
        <v>0</v>
      </c>
      <c r="I13" s="622">
        <v>0</v>
      </c>
      <c r="J13" s="622">
        <v>0</v>
      </c>
      <c r="K13" s="623">
        <v>0</v>
      </c>
      <c r="L13" s="622">
        <v>0</v>
      </c>
      <c r="M13" s="622">
        <v>0</v>
      </c>
      <c r="N13" s="622">
        <v>0</v>
      </c>
      <c r="O13" s="622">
        <v>0</v>
      </c>
      <c r="P13" s="622">
        <v>0</v>
      </c>
      <c r="Q13" s="245"/>
      <c r="R13" s="491"/>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row>
    <row r="14" spans="1:46">
      <c r="A14" s="92" t="s">
        <v>79</v>
      </c>
      <c r="B14" s="480"/>
      <c r="C14" s="480"/>
      <c r="D14" s="480"/>
      <c r="E14" s="480"/>
      <c r="F14" s="480"/>
      <c r="G14" s="480"/>
      <c r="H14" s="480"/>
      <c r="I14" s="480"/>
      <c r="J14" s="480"/>
      <c r="K14" s="480"/>
      <c r="L14" s="480"/>
      <c r="M14" s="480"/>
      <c r="N14" s="92"/>
      <c r="O14" s="92"/>
      <c r="P14" s="92"/>
      <c r="Q14" s="245"/>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row>
    <row r="15" spans="1:46" s="86" customFormat="1">
      <c r="A15" s="621" t="s">
        <v>80</v>
      </c>
      <c r="B15" s="622">
        <v>74</v>
      </c>
      <c r="C15" s="622">
        <v>22</v>
      </c>
      <c r="D15" s="622">
        <v>19</v>
      </c>
      <c r="E15" s="622">
        <v>1</v>
      </c>
      <c r="F15" s="625">
        <v>117</v>
      </c>
      <c r="G15" s="622">
        <v>41</v>
      </c>
      <c r="H15" s="622">
        <v>15</v>
      </c>
      <c r="I15" s="622">
        <v>32</v>
      </c>
      <c r="J15" s="622">
        <v>0</v>
      </c>
      <c r="K15" s="625">
        <v>91</v>
      </c>
      <c r="L15" s="622">
        <v>247</v>
      </c>
      <c r="M15" s="622">
        <v>1108</v>
      </c>
      <c r="N15" s="622">
        <v>15452</v>
      </c>
      <c r="O15" s="622">
        <v>335</v>
      </c>
      <c r="P15" s="622">
        <v>17149</v>
      </c>
      <c r="Q15" s="96"/>
    </row>
    <row r="16" spans="1:46" s="86" customFormat="1">
      <c r="A16" s="621" t="s">
        <v>384</v>
      </c>
      <c r="B16" s="622">
        <v>25</v>
      </c>
      <c r="C16" s="622">
        <v>11</v>
      </c>
      <c r="D16" s="622">
        <v>13</v>
      </c>
      <c r="E16" s="622">
        <v>0</v>
      </c>
      <c r="F16" s="625">
        <v>49</v>
      </c>
      <c r="G16" s="622">
        <v>28</v>
      </c>
      <c r="H16" s="622">
        <v>3</v>
      </c>
      <c r="I16" s="622">
        <v>13</v>
      </c>
      <c r="J16" s="622">
        <v>1</v>
      </c>
      <c r="K16" s="625">
        <v>49</v>
      </c>
      <c r="L16" s="622">
        <v>105</v>
      </c>
      <c r="M16" s="622">
        <v>398</v>
      </c>
      <c r="N16" s="622">
        <v>5776</v>
      </c>
      <c r="O16" s="622">
        <v>157</v>
      </c>
      <c r="P16" s="622">
        <v>6438</v>
      </c>
      <c r="Q16" s="96"/>
    </row>
    <row r="17" spans="1:46" s="86" customFormat="1">
      <c r="A17" s="621" t="s">
        <v>444</v>
      </c>
      <c r="B17" s="622">
        <v>50</v>
      </c>
      <c r="C17" s="622">
        <v>3</v>
      </c>
      <c r="D17" s="622">
        <v>7</v>
      </c>
      <c r="E17" s="622">
        <v>0</v>
      </c>
      <c r="F17" s="625">
        <v>60</v>
      </c>
      <c r="G17" s="622">
        <v>24</v>
      </c>
      <c r="H17" s="622">
        <v>2</v>
      </c>
      <c r="I17" s="622">
        <v>9</v>
      </c>
      <c r="J17" s="622">
        <v>1</v>
      </c>
      <c r="K17" s="625">
        <v>36</v>
      </c>
      <c r="L17" s="622">
        <v>105</v>
      </c>
      <c r="M17" s="622">
        <v>491</v>
      </c>
      <c r="N17" s="622">
        <v>8006</v>
      </c>
      <c r="O17" s="622">
        <v>103</v>
      </c>
      <c r="P17" s="622">
        <v>8707</v>
      </c>
      <c r="Q17" s="96"/>
    </row>
    <row r="18" spans="1:46" s="86" customFormat="1">
      <c r="A18" s="621" t="s">
        <v>445</v>
      </c>
      <c r="B18" s="622">
        <v>106</v>
      </c>
      <c r="C18" s="622">
        <v>26</v>
      </c>
      <c r="D18" s="622">
        <v>34</v>
      </c>
      <c r="E18" s="622">
        <v>0</v>
      </c>
      <c r="F18" s="623">
        <v>166</v>
      </c>
      <c r="G18" s="622">
        <v>62</v>
      </c>
      <c r="H18" s="622">
        <v>20</v>
      </c>
      <c r="I18" s="622">
        <v>33</v>
      </c>
      <c r="J18" s="622">
        <v>0</v>
      </c>
      <c r="K18" s="623">
        <v>120</v>
      </c>
      <c r="L18" s="622">
        <v>290</v>
      </c>
      <c r="M18" s="622">
        <v>1723</v>
      </c>
      <c r="N18" s="622">
        <v>24804</v>
      </c>
      <c r="O18" s="622">
        <v>580</v>
      </c>
      <c r="P18" s="622">
        <v>27407</v>
      </c>
      <c r="Q18" s="96"/>
    </row>
    <row r="19" spans="1:46">
      <c r="A19" s="92" t="s">
        <v>185</v>
      </c>
      <c r="B19" s="480"/>
      <c r="C19" s="480"/>
      <c r="D19" s="480"/>
      <c r="E19" s="480"/>
      <c r="F19" s="480"/>
      <c r="G19" s="480"/>
      <c r="H19" s="480"/>
      <c r="I19" s="480"/>
      <c r="J19" s="480"/>
      <c r="K19" s="480"/>
      <c r="L19" s="480"/>
      <c r="M19" s="480"/>
      <c r="N19" s="92"/>
      <c r="O19" s="92"/>
      <c r="P19" s="62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row>
    <row r="20" spans="1:46">
      <c r="A20" s="624" t="s">
        <v>82</v>
      </c>
      <c r="B20" s="622">
        <v>20</v>
      </c>
      <c r="C20" s="622">
        <v>6</v>
      </c>
      <c r="D20" s="622">
        <v>7</v>
      </c>
      <c r="E20" s="622">
        <v>0</v>
      </c>
      <c r="F20" s="625">
        <v>34</v>
      </c>
      <c r="G20" s="622">
        <v>22</v>
      </c>
      <c r="H20" s="622">
        <v>2</v>
      </c>
      <c r="I20" s="622">
        <v>13</v>
      </c>
      <c r="J20" s="622">
        <v>0</v>
      </c>
      <c r="K20" s="625">
        <v>38</v>
      </c>
      <c r="L20" s="622">
        <v>76</v>
      </c>
      <c r="M20" s="622">
        <v>218</v>
      </c>
      <c r="N20" s="622">
        <v>3032</v>
      </c>
      <c r="O20" s="622">
        <v>81</v>
      </c>
      <c r="P20" s="622">
        <v>3409</v>
      </c>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row>
    <row r="21" spans="1:46">
      <c r="A21" s="624" t="s">
        <v>83</v>
      </c>
      <c r="B21" s="622">
        <v>34</v>
      </c>
      <c r="C21" s="622">
        <v>17</v>
      </c>
      <c r="D21" s="622">
        <v>13</v>
      </c>
      <c r="E21" s="622">
        <v>0</v>
      </c>
      <c r="F21" s="625">
        <v>64</v>
      </c>
      <c r="G21" s="622">
        <v>44</v>
      </c>
      <c r="H21" s="622">
        <v>5</v>
      </c>
      <c r="I21" s="622">
        <v>22</v>
      </c>
      <c r="J21" s="622">
        <v>0</v>
      </c>
      <c r="K21" s="625">
        <v>74</v>
      </c>
      <c r="L21" s="622">
        <v>148</v>
      </c>
      <c r="M21" s="622">
        <v>647</v>
      </c>
      <c r="N21" s="622">
        <v>9950</v>
      </c>
      <c r="O21" s="622">
        <v>233</v>
      </c>
      <c r="P21" s="622">
        <v>10983</v>
      </c>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row>
    <row r="22" spans="1:46">
      <c r="A22" s="624" t="s">
        <v>84</v>
      </c>
      <c r="B22" s="622">
        <v>52</v>
      </c>
      <c r="C22" s="622">
        <v>14</v>
      </c>
      <c r="D22" s="622">
        <v>22</v>
      </c>
      <c r="E22" s="622">
        <v>0</v>
      </c>
      <c r="F22" s="625">
        <v>88</v>
      </c>
      <c r="G22" s="622">
        <v>29</v>
      </c>
      <c r="H22" s="622">
        <v>16</v>
      </c>
      <c r="I22" s="622">
        <v>17</v>
      </c>
      <c r="J22" s="622">
        <v>1</v>
      </c>
      <c r="K22" s="625">
        <v>67</v>
      </c>
      <c r="L22" s="622">
        <v>166</v>
      </c>
      <c r="M22" s="622">
        <v>930</v>
      </c>
      <c r="N22" s="622">
        <v>14085</v>
      </c>
      <c r="O22" s="622">
        <v>300</v>
      </c>
      <c r="P22" s="622">
        <v>15486</v>
      </c>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row>
    <row r="23" spans="1:46">
      <c r="A23" s="624" t="s">
        <v>85</v>
      </c>
      <c r="B23" s="622">
        <v>78</v>
      </c>
      <c r="C23" s="622">
        <v>15</v>
      </c>
      <c r="D23" s="622">
        <v>15</v>
      </c>
      <c r="E23" s="622">
        <v>0</v>
      </c>
      <c r="F23" s="625">
        <v>108</v>
      </c>
      <c r="G23" s="622">
        <v>29</v>
      </c>
      <c r="H23" s="622">
        <v>6</v>
      </c>
      <c r="I23" s="622">
        <v>17</v>
      </c>
      <c r="J23" s="622">
        <v>1</v>
      </c>
      <c r="K23" s="625">
        <v>54</v>
      </c>
      <c r="L23" s="622">
        <v>179</v>
      </c>
      <c r="M23" s="622">
        <v>1000</v>
      </c>
      <c r="N23" s="622">
        <v>15428</v>
      </c>
      <c r="O23" s="622">
        <v>360</v>
      </c>
      <c r="P23" s="622">
        <v>16970</v>
      </c>
      <c r="Q23" s="245"/>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row>
    <row r="24" spans="1:46">
      <c r="A24" s="624" t="s">
        <v>86</v>
      </c>
      <c r="B24" s="622">
        <v>46</v>
      </c>
      <c r="C24" s="622">
        <v>8</v>
      </c>
      <c r="D24" s="622">
        <v>9</v>
      </c>
      <c r="E24" s="622">
        <v>1</v>
      </c>
      <c r="F24" s="625">
        <v>64</v>
      </c>
      <c r="G24" s="622">
        <v>18</v>
      </c>
      <c r="H24" s="622">
        <v>5</v>
      </c>
      <c r="I24" s="622">
        <v>15</v>
      </c>
      <c r="J24" s="622">
        <v>0</v>
      </c>
      <c r="K24" s="625">
        <v>40</v>
      </c>
      <c r="L24" s="622">
        <v>126</v>
      </c>
      <c r="M24" s="622">
        <v>684</v>
      </c>
      <c r="N24" s="622">
        <v>9246</v>
      </c>
      <c r="O24" s="622">
        <v>176</v>
      </c>
      <c r="P24" s="622">
        <v>10235</v>
      </c>
      <c r="Q24" s="245"/>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row>
    <row r="25" spans="1:46">
      <c r="A25" s="624" t="s">
        <v>87</v>
      </c>
      <c r="B25" s="622">
        <v>25</v>
      </c>
      <c r="C25" s="622">
        <v>2</v>
      </c>
      <c r="D25" s="622">
        <v>7</v>
      </c>
      <c r="E25" s="622">
        <v>0</v>
      </c>
      <c r="F25" s="625">
        <v>34</v>
      </c>
      <c r="G25" s="622">
        <v>12</v>
      </c>
      <c r="H25" s="622">
        <v>6</v>
      </c>
      <c r="I25" s="622">
        <v>3</v>
      </c>
      <c r="J25" s="622">
        <v>0</v>
      </c>
      <c r="K25" s="625">
        <v>21</v>
      </c>
      <c r="L25" s="622">
        <v>52</v>
      </c>
      <c r="M25" s="622">
        <v>241</v>
      </c>
      <c r="N25" s="622">
        <v>2297</v>
      </c>
      <c r="O25" s="622">
        <v>25</v>
      </c>
      <c r="P25" s="622">
        <v>2618</v>
      </c>
      <c r="Q25" s="245"/>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row>
    <row r="26" spans="1:46">
      <c r="A26" s="624" t="s">
        <v>69</v>
      </c>
      <c r="B26" s="621">
        <v>0</v>
      </c>
      <c r="C26" s="621">
        <v>0</v>
      </c>
      <c r="D26" s="621">
        <v>0</v>
      </c>
      <c r="E26" s="621">
        <v>0</v>
      </c>
      <c r="F26" s="627">
        <v>0</v>
      </c>
      <c r="G26" s="622">
        <v>1</v>
      </c>
      <c r="H26" s="622">
        <v>0</v>
      </c>
      <c r="I26" s="622">
        <v>0</v>
      </c>
      <c r="J26" s="622">
        <v>0</v>
      </c>
      <c r="K26" s="623">
        <v>2</v>
      </c>
      <c r="L26" s="622">
        <v>0</v>
      </c>
      <c r="M26" s="622">
        <v>0</v>
      </c>
      <c r="N26" s="622">
        <v>0</v>
      </c>
      <c r="O26" s="622">
        <v>0</v>
      </c>
      <c r="P26" s="622">
        <v>0</v>
      </c>
      <c r="Q26" s="245"/>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row>
    <row r="27" spans="1:46">
      <c r="A27" s="92" t="s">
        <v>88</v>
      </c>
      <c r="B27" s="480"/>
      <c r="C27" s="480"/>
      <c r="D27" s="480"/>
      <c r="E27" s="480"/>
      <c r="F27" s="480"/>
      <c r="G27" s="480"/>
      <c r="H27" s="480"/>
      <c r="I27" s="480"/>
      <c r="J27" s="480"/>
      <c r="K27" s="480"/>
      <c r="L27" s="480"/>
      <c r="M27" s="480"/>
      <c r="N27" s="92"/>
      <c r="O27" s="92"/>
      <c r="P27" s="626"/>
      <c r="Q27" s="245"/>
      <c r="R27" s="247"/>
      <c r="S27" s="247"/>
      <c r="T27" s="247"/>
      <c r="U27" s="247"/>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row>
    <row r="28" spans="1:46" s="86" customFormat="1">
      <c r="A28" s="621" t="s">
        <v>89</v>
      </c>
      <c r="B28" s="622">
        <v>37</v>
      </c>
      <c r="C28" s="622">
        <v>8</v>
      </c>
      <c r="D28" s="622">
        <v>8</v>
      </c>
      <c r="E28" s="622">
        <v>0</v>
      </c>
      <c r="F28" s="625">
        <v>53</v>
      </c>
      <c r="G28" s="622">
        <v>14</v>
      </c>
      <c r="H28" s="622">
        <v>5</v>
      </c>
      <c r="I28" s="622">
        <v>7</v>
      </c>
      <c r="J28" s="622">
        <v>0</v>
      </c>
      <c r="K28" s="625">
        <v>27</v>
      </c>
      <c r="L28" s="622">
        <v>91</v>
      </c>
      <c r="M28" s="622">
        <v>529</v>
      </c>
      <c r="N28" s="622">
        <v>8259</v>
      </c>
      <c r="O28" s="622">
        <v>146</v>
      </c>
      <c r="P28" s="622">
        <v>9027</v>
      </c>
      <c r="Q28" s="247"/>
      <c r="R28" s="247"/>
      <c r="S28" s="247"/>
      <c r="T28" s="247"/>
      <c r="U28" s="247"/>
    </row>
    <row r="29" spans="1:46" s="86" customFormat="1">
      <c r="A29" s="628">
        <v>2</v>
      </c>
      <c r="B29" s="622">
        <v>28</v>
      </c>
      <c r="C29" s="622">
        <v>7</v>
      </c>
      <c r="D29" s="622">
        <v>14</v>
      </c>
      <c r="E29" s="622">
        <v>0</v>
      </c>
      <c r="F29" s="625">
        <v>49</v>
      </c>
      <c r="G29" s="622">
        <v>20</v>
      </c>
      <c r="H29" s="622">
        <v>4</v>
      </c>
      <c r="I29" s="622">
        <v>7</v>
      </c>
      <c r="J29" s="622">
        <v>2</v>
      </c>
      <c r="K29" s="625">
        <v>35</v>
      </c>
      <c r="L29" s="622">
        <v>86</v>
      </c>
      <c r="M29" s="622">
        <v>586</v>
      </c>
      <c r="N29" s="622">
        <v>8976</v>
      </c>
      <c r="O29" s="622">
        <v>175</v>
      </c>
      <c r="P29" s="622">
        <v>9825</v>
      </c>
      <c r="Q29" s="247"/>
      <c r="R29" s="247"/>
      <c r="S29" s="247"/>
      <c r="T29" s="247"/>
      <c r="U29" s="247"/>
    </row>
    <row r="30" spans="1:46" s="86" customFormat="1">
      <c r="A30" s="628">
        <v>3</v>
      </c>
      <c r="B30" s="622">
        <v>54</v>
      </c>
      <c r="C30" s="622">
        <v>12</v>
      </c>
      <c r="D30" s="622">
        <v>17</v>
      </c>
      <c r="E30" s="622">
        <v>0</v>
      </c>
      <c r="F30" s="625">
        <v>83</v>
      </c>
      <c r="G30" s="622">
        <v>25</v>
      </c>
      <c r="H30" s="622">
        <v>9</v>
      </c>
      <c r="I30" s="622">
        <v>16</v>
      </c>
      <c r="J30" s="622">
        <v>0</v>
      </c>
      <c r="K30" s="625">
        <v>52</v>
      </c>
      <c r="L30" s="622">
        <v>131</v>
      </c>
      <c r="M30" s="622">
        <v>711</v>
      </c>
      <c r="N30" s="622">
        <v>10217</v>
      </c>
      <c r="O30" s="622">
        <v>234</v>
      </c>
      <c r="P30" s="622">
        <v>11297</v>
      </c>
      <c r="Q30" s="247"/>
      <c r="R30" s="247"/>
      <c r="S30" s="247"/>
      <c r="T30" s="247"/>
      <c r="U30" s="247"/>
    </row>
    <row r="31" spans="1:46" s="86" customFormat="1">
      <c r="A31" s="628">
        <v>4</v>
      </c>
      <c r="B31" s="622">
        <v>64</v>
      </c>
      <c r="C31" s="622">
        <v>12</v>
      </c>
      <c r="D31" s="622">
        <v>15</v>
      </c>
      <c r="E31" s="622">
        <v>0</v>
      </c>
      <c r="F31" s="625">
        <v>91</v>
      </c>
      <c r="G31" s="622">
        <v>36</v>
      </c>
      <c r="H31" s="622">
        <v>6</v>
      </c>
      <c r="I31" s="622">
        <v>24</v>
      </c>
      <c r="J31" s="622">
        <v>0</v>
      </c>
      <c r="K31" s="625">
        <v>67</v>
      </c>
      <c r="L31" s="622">
        <v>174</v>
      </c>
      <c r="M31" s="622">
        <v>848</v>
      </c>
      <c r="N31" s="622">
        <v>12556</v>
      </c>
      <c r="O31" s="622">
        <v>271</v>
      </c>
      <c r="P31" s="622">
        <v>13855</v>
      </c>
      <c r="Q31" s="96"/>
    </row>
    <row r="32" spans="1:46" s="86" customFormat="1">
      <c r="A32" s="621" t="s">
        <v>90</v>
      </c>
      <c r="B32" s="622">
        <v>68</v>
      </c>
      <c r="C32" s="622">
        <v>22</v>
      </c>
      <c r="D32" s="622">
        <v>19</v>
      </c>
      <c r="E32" s="622">
        <v>1</v>
      </c>
      <c r="F32" s="625">
        <v>111</v>
      </c>
      <c r="G32" s="622">
        <v>60</v>
      </c>
      <c r="H32" s="622">
        <v>15</v>
      </c>
      <c r="I32" s="622">
        <v>33</v>
      </c>
      <c r="J32" s="622">
        <v>0</v>
      </c>
      <c r="K32" s="625">
        <v>114</v>
      </c>
      <c r="L32" s="622">
        <v>263</v>
      </c>
      <c r="M32" s="622">
        <v>1031</v>
      </c>
      <c r="N32" s="622">
        <v>13854</v>
      </c>
      <c r="O32" s="622">
        <v>346</v>
      </c>
      <c r="P32" s="622">
        <v>15500</v>
      </c>
      <c r="Q32" s="247"/>
      <c r="R32" s="247"/>
      <c r="S32" s="247"/>
      <c r="T32" s="247"/>
      <c r="U32" s="247"/>
    </row>
    <row r="33" spans="1:46" s="86" customFormat="1">
      <c r="A33" s="621" t="s">
        <v>69</v>
      </c>
      <c r="B33" s="622">
        <v>4</v>
      </c>
      <c r="C33" s="622">
        <v>1</v>
      </c>
      <c r="D33" s="622">
        <v>0</v>
      </c>
      <c r="E33" s="622">
        <v>0</v>
      </c>
      <c r="F33" s="623">
        <v>5</v>
      </c>
      <c r="G33" s="622">
        <v>0</v>
      </c>
      <c r="H33" s="622">
        <v>1</v>
      </c>
      <c r="I33" s="622">
        <v>0</v>
      </c>
      <c r="J33" s="622">
        <v>0</v>
      </c>
      <c r="K33" s="623">
        <v>1</v>
      </c>
      <c r="L33" s="622">
        <v>2</v>
      </c>
      <c r="M33" s="622">
        <v>15</v>
      </c>
      <c r="N33" s="622">
        <v>176</v>
      </c>
      <c r="O33" s="622">
        <v>3</v>
      </c>
      <c r="P33" s="622">
        <v>197</v>
      </c>
      <c r="Q33" s="247"/>
      <c r="R33" s="247"/>
      <c r="S33" s="247"/>
      <c r="T33" s="247"/>
      <c r="U33" s="247"/>
    </row>
    <row r="34" spans="1:46">
      <c r="A34" s="92" t="s">
        <v>1</v>
      </c>
      <c r="B34" s="480"/>
      <c r="C34" s="480"/>
      <c r="D34" s="480"/>
      <c r="E34" s="480"/>
      <c r="F34" s="480"/>
      <c r="G34" s="480"/>
      <c r="H34" s="480"/>
      <c r="I34" s="480"/>
      <c r="J34" s="480"/>
      <c r="K34" s="480"/>
      <c r="L34" s="480"/>
      <c r="M34" s="480"/>
      <c r="N34" s="480"/>
      <c r="O34" s="92"/>
      <c r="P34" s="626"/>
      <c r="Q34" s="247"/>
      <c r="R34" s="247"/>
      <c r="S34" s="247"/>
      <c r="T34" s="247"/>
      <c r="U34" s="247"/>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row>
    <row r="35" spans="1:46">
      <c r="A35" s="624" t="s">
        <v>111</v>
      </c>
      <c r="B35" s="622">
        <v>228</v>
      </c>
      <c r="C35" s="622">
        <v>6</v>
      </c>
      <c r="D35" s="622">
        <v>3</v>
      </c>
      <c r="E35" s="622">
        <v>0</v>
      </c>
      <c r="F35" s="625">
        <v>237</v>
      </c>
      <c r="G35" s="622">
        <v>137</v>
      </c>
      <c r="H35" s="622">
        <v>0</v>
      </c>
      <c r="I35" s="622">
        <v>0</v>
      </c>
      <c r="J35" s="622">
        <v>0</v>
      </c>
      <c r="K35" s="625">
        <v>137</v>
      </c>
      <c r="L35" s="622">
        <v>271</v>
      </c>
      <c r="M35" s="622">
        <v>1</v>
      </c>
      <c r="N35" s="622">
        <v>8</v>
      </c>
      <c r="O35" s="622">
        <v>0</v>
      </c>
      <c r="P35" s="622">
        <v>281</v>
      </c>
      <c r="Q35" s="247"/>
      <c r="R35" s="247"/>
      <c r="S35" s="247"/>
      <c r="T35" s="247"/>
      <c r="U35" s="247"/>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row>
    <row r="36" spans="1:46">
      <c r="A36" s="624" t="s">
        <v>114</v>
      </c>
      <c r="B36" s="622">
        <v>12</v>
      </c>
      <c r="C36" s="622">
        <v>7</v>
      </c>
      <c r="D36" s="622">
        <v>2</v>
      </c>
      <c r="E36" s="622">
        <v>0</v>
      </c>
      <c r="F36" s="625">
        <v>21</v>
      </c>
      <c r="G36" s="622">
        <v>8</v>
      </c>
      <c r="H36" s="622">
        <v>3</v>
      </c>
      <c r="I36" s="622">
        <v>0</v>
      </c>
      <c r="J36" s="622">
        <v>0</v>
      </c>
      <c r="K36" s="625">
        <v>11</v>
      </c>
      <c r="L36" s="622">
        <v>237</v>
      </c>
      <c r="M36" s="622">
        <v>77</v>
      </c>
      <c r="N36" s="622">
        <v>3</v>
      </c>
      <c r="O36" s="622">
        <v>0</v>
      </c>
      <c r="P36" s="622">
        <v>317</v>
      </c>
      <c r="Q36" s="247"/>
      <c r="R36" s="247"/>
      <c r="S36" s="247"/>
      <c r="T36" s="247"/>
      <c r="U36" s="247"/>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row>
    <row r="37" spans="1:46">
      <c r="A37" s="624" t="s">
        <v>112</v>
      </c>
      <c r="B37" s="622">
        <v>9</v>
      </c>
      <c r="C37" s="622">
        <v>32</v>
      </c>
      <c r="D37" s="622">
        <v>7</v>
      </c>
      <c r="E37" s="622">
        <v>0</v>
      </c>
      <c r="F37" s="625">
        <v>48</v>
      </c>
      <c r="G37" s="622">
        <v>7</v>
      </c>
      <c r="H37" s="622">
        <v>18</v>
      </c>
      <c r="I37" s="622">
        <v>7</v>
      </c>
      <c r="J37" s="622">
        <v>2</v>
      </c>
      <c r="K37" s="625">
        <v>35</v>
      </c>
      <c r="L37" s="622">
        <v>192</v>
      </c>
      <c r="M37" s="622">
        <v>1716</v>
      </c>
      <c r="N37" s="622">
        <v>1036</v>
      </c>
      <c r="O37" s="622">
        <v>8</v>
      </c>
      <c r="P37" s="622">
        <v>2952</v>
      </c>
      <c r="Q37" s="247"/>
      <c r="R37" s="247"/>
      <c r="S37" s="247"/>
      <c r="T37" s="247"/>
      <c r="U37" s="247"/>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row>
    <row r="38" spans="1:46">
      <c r="A38" s="624" t="s">
        <v>113</v>
      </c>
      <c r="B38" s="622">
        <v>0</v>
      </c>
      <c r="C38" s="622">
        <v>15</v>
      </c>
      <c r="D38" s="622">
        <v>60</v>
      </c>
      <c r="E38" s="622">
        <v>1</v>
      </c>
      <c r="F38" s="625">
        <v>76</v>
      </c>
      <c r="G38" s="622">
        <v>3</v>
      </c>
      <c r="H38" s="622">
        <v>14</v>
      </c>
      <c r="I38" s="622">
        <v>79</v>
      </c>
      <c r="J38" s="622">
        <v>0</v>
      </c>
      <c r="K38" s="625">
        <v>96</v>
      </c>
      <c r="L38" s="622">
        <v>45</v>
      </c>
      <c r="M38" s="622">
        <v>1917</v>
      </c>
      <c r="N38" s="622">
        <v>51549</v>
      </c>
      <c r="O38" s="622">
        <v>1089</v>
      </c>
      <c r="P38" s="622">
        <v>54612</v>
      </c>
      <c r="Q38" s="245"/>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row>
    <row r="39" spans="1:46">
      <c r="A39" s="624" t="s">
        <v>115</v>
      </c>
      <c r="B39" s="622">
        <v>0</v>
      </c>
      <c r="C39" s="622">
        <v>1</v>
      </c>
      <c r="D39" s="622">
        <v>1</v>
      </c>
      <c r="E39" s="622">
        <v>0</v>
      </c>
      <c r="F39" s="625">
        <v>2</v>
      </c>
      <c r="G39" s="622">
        <v>0</v>
      </c>
      <c r="H39" s="622">
        <v>2</v>
      </c>
      <c r="I39" s="622">
        <v>1</v>
      </c>
      <c r="J39" s="622">
        <v>0</v>
      </c>
      <c r="K39" s="625">
        <v>3</v>
      </c>
      <c r="L39" s="622">
        <v>2</v>
      </c>
      <c r="M39" s="622">
        <v>9</v>
      </c>
      <c r="N39" s="622">
        <v>1419</v>
      </c>
      <c r="O39" s="622">
        <v>78</v>
      </c>
      <c r="P39" s="622">
        <v>1508</v>
      </c>
      <c r="Q39" s="245"/>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row>
    <row r="40" spans="1:46">
      <c r="A40" s="629" t="s">
        <v>69</v>
      </c>
      <c r="B40" s="630">
        <v>6</v>
      </c>
      <c r="C40" s="630">
        <v>1</v>
      </c>
      <c r="D40" s="630">
        <v>0</v>
      </c>
      <c r="E40" s="630">
        <v>0</v>
      </c>
      <c r="F40" s="631">
        <v>8</v>
      </c>
      <c r="G40" s="630">
        <v>0</v>
      </c>
      <c r="H40" s="630">
        <v>3</v>
      </c>
      <c r="I40" s="630">
        <v>0</v>
      </c>
      <c r="J40" s="630">
        <v>0</v>
      </c>
      <c r="K40" s="631">
        <v>14</v>
      </c>
      <c r="L40" s="630">
        <v>0</v>
      </c>
      <c r="M40" s="630">
        <v>0</v>
      </c>
      <c r="N40" s="630">
        <v>23</v>
      </c>
      <c r="O40" s="630">
        <v>0</v>
      </c>
      <c r="P40" s="630">
        <v>31</v>
      </c>
      <c r="Q40" s="245"/>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row>
    <row r="41" spans="1:46" s="378" customFormat="1">
      <c r="A41" s="68" t="s">
        <v>426</v>
      </c>
      <c r="B41" s="57"/>
      <c r="C41" s="57"/>
      <c r="D41" s="57"/>
      <c r="E41" s="57"/>
      <c r="F41" s="57"/>
      <c r="G41" s="57"/>
      <c r="H41" s="57"/>
      <c r="I41" s="57"/>
      <c r="J41" s="57"/>
      <c r="K41" s="57"/>
      <c r="L41" s="57"/>
      <c r="M41" s="57"/>
      <c r="N41" s="93"/>
      <c r="O41" s="93"/>
      <c r="P41" s="93"/>
      <c r="Q41" s="247"/>
    </row>
    <row r="42" spans="1: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row>
    <row r="43" spans="1: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row>
    <row r="44" spans="1:46" s="81" customFormat="1" ht="36.75" customHeight="1">
      <c r="A44" s="806" t="str">
        <f>Contents!E24</f>
        <v xml:space="preserve">Table 20: Rate of fetal deaths and infant deaths for each gestational age, by sex, ethnic group, maternal age group, deprivation quintile of residence, gestational age and birthweight, 2013
</v>
      </c>
      <c r="B44" s="807"/>
      <c r="C44" s="807"/>
      <c r="D44" s="807"/>
      <c r="E44" s="807"/>
      <c r="F44" s="807"/>
      <c r="G44" s="807"/>
      <c r="H44" s="807"/>
      <c r="I44" s="807"/>
      <c r="J44" s="807"/>
      <c r="K44" s="807"/>
      <c r="L44" s="672"/>
      <c r="M44" s="672"/>
      <c r="N44" s="672"/>
      <c r="O44" s="672"/>
      <c r="P44" s="672"/>
      <c r="Q44" s="672"/>
    </row>
    <row r="45" spans="1:46">
      <c r="A45" s="793" t="s">
        <v>74</v>
      </c>
      <c r="B45" s="794" t="s">
        <v>202</v>
      </c>
      <c r="C45" s="794"/>
      <c r="D45" s="794"/>
      <c r="E45" s="794"/>
      <c r="F45" s="794"/>
      <c r="G45" s="796" t="s">
        <v>203</v>
      </c>
      <c r="H45" s="794"/>
      <c r="I45" s="794"/>
      <c r="J45" s="794"/>
      <c r="K45" s="794"/>
      <c r="L45" s="48"/>
      <c r="M45" s="48"/>
      <c r="N45" s="48"/>
      <c r="O45" s="48"/>
      <c r="P45" s="48"/>
      <c r="Q45" s="48"/>
      <c r="R45" s="48"/>
      <c r="S45" s="48"/>
      <c r="T45" s="48"/>
      <c r="U45" s="48"/>
      <c r="V45" s="48"/>
      <c r="W45" s="48"/>
      <c r="X45" s="48"/>
      <c r="Y45" s="48"/>
      <c r="Z45" s="48"/>
      <c r="AA45" s="48"/>
      <c r="AB45" s="48"/>
      <c r="AC45" s="48"/>
      <c r="AD45" s="48"/>
      <c r="AE45" s="48"/>
    </row>
    <row r="46" spans="1:46">
      <c r="A46" s="789"/>
      <c r="B46" s="9" t="s">
        <v>117</v>
      </c>
      <c r="C46" s="9" t="s">
        <v>70</v>
      </c>
      <c r="D46" s="9" t="s">
        <v>71</v>
      </c>
      <c r="E46" s="9" t="s">
        <v>72</v>
      </c>
      <c r="F46" s="21" t="s">
        <v>48</v>
      </c>
      <c r="G46" s="9" t="s">
        <v>117</v>
      </c>
      <c r="H46" s="9" t="s">
        <v>70</v>
      </c>
      <c r="I46" s="9" t="s">
        <v>71</v>
      </c>
      <c r="J46" s="9" t="s">
        <v>72</v>
      </c>
      <c r="K46" s="89" t="s">
        <v>48</v>
      </c>
      <c r="L46" s="48"/>
      <c r="M46" s="48"/>
      <c r="N46" s="48"/>
      <c r="O46" s="48"/>
      <c r="P46" s="48"/>
      <c r="Q46" s="48"/>
      <c r="R46" s="48"/>
      <c r="S46" s="48"/>
      <c r="T46" s="48"/>
      <c r="U46" s="48"/>
      <c r="V46" s="48"/>
      <c r="W46" s="48"/>
      <c r="X46" s="48"/>
      <c r="Y46" s="48"/>
      <c r="Z46" s="48"/>
      <c r="AA46" s="48"/>
      <c r="AB46" s="48"/>
      <c r="AC46" s="48"/>
      <c r="AD46" s="48"/>
      <c r="AE46" s="48"/>
    </row>
    <row r="47" spans="1:46">
      <c r="A47" s="91" t="s">
        <v>116</v>
      </c>
      <c r="B47" s="22"/>
      <c r="C47" s="22"/>
      <c r="D47" s="100"/>
      <c r="E47" s="100"/>
      <c r="F47" s="100"/>
      <c r="G47" s="100"/>
      <c r="H47" s="25"/>
      <c r="I47" s="25"/>
      <c r="J47" s="25"/>
      <c r="K47" s="92"/>
      <c r="L47" s="48"/>
      <c r="M47" s="48"/>
      <c r="N47" s="48"/>
      <c r="O47" s="48"/>
      <c r="P47" s="48"/>
      <c r="Q47" s="48"/>
      <c r="R47" s="48"/>
      <c r="S47" s="48"/>
      <c r="T47" s="48"/>
      <c r="U47" s="48"/>
      <c r="V47" s="48"/>
      <c r="W47" s="48"/>
      <c r="X47" s="48"/>
      <c r="Y47" s="48"/>
      <c r="Z47" s="48"/>
      <c r="AA47" s="48"/>
      <c r="AB47" s="48"/>
      <c r="AC47" s="48"/>
      <c r="AD47" s="48"/>
      <c r="AE47" s="48"/>
    </row>
    <row r="48" spans="1:46">
      <c r="A48" s="57" t="s">
        <v>48</v>
      </c>
      <c r="B48" s="18">
        <f>B9/(B9+L9)*1000</f>
        <v>254.49101796407186</v>
      </c>
      <c r="C48" s="59">
        <f>C9/(C9+M9)*1000</f>
        <v>16.393442622950822</v>
      </c>
      <c r="D48" s="59">
        <f>D9/(D9+N9)*1000</f>
        <v>1.3490787455415718</v>
      </c>
      <c r="E48" s="59">
        <f>E9/(E9+O9)*1000</f>
        <v>0.85034013605442171</v>
      </c>
      <c r="F48" s="59">
        <f>F9/(F9+P9)*1000</f>
        <v>6.5232223387083348</v>
      </c>
      <c r="G48" s="28">
        <f>G9/L9*1000</f>
        <v>207.49665327978582</v>
      </c>
      <c r="H48" s="18">
        <f>H9/M9*1000</f>
        <v>10.752688172043012</v>
      </c>
      <c r="I48" s="18">
        <f>I9/N9*1000</f>
        <v>1.6099781635145638</v>
      </c>
      <c r="J48" s="18">
        <f>J9/O9*1000</f>
        <v>1.7021276595744681</v>
      </c>
      <c r="K48" s="59">
        <f>K9/P9*1000</f>
        <v>4.9580409038374569</v>
      </c>
      <c r="L48" s="48"/>
      <c r="M48" s="48"/>
      <c r="N48" s="48"/>
      <c r="O48" s="48"/>
      <c r="P48" s="48"/>
      <c r="Q48" s="48"/>
      <c r="R48" s="48"/>
      <c r="S48" s="48"/>
      <c r="T48" s="48"/>
      <c r="U48" s="48"/>
      <c r="V48" s="48"/>
      <c r="W48" s="48"/>
      <c r="X48" s="48"/>
      <c r="Y48" s="48"/>
      <c r="Z48" s="48"/>
      <c r="AA48" s="48"/>
      <c r="AB48" s="48"/>
      <c r="AC48" s="48"/>
      <c r="AD48" s="48"/>
      <c r="AE48" s="48"/>
    </row>
    <row r="49" spans="1:31">
      <c r="A49" s="91" t="s">
        <v>75</v>
      </c>
      <c r="B49" s="22"/>
      <c r="C49" s="91"/>
      <c r="D49" s="91"/>
      <c r="E49" s="91"/>
      <c r="F49" s="91"/>
      <c r="G49" s="100"/>
      <c r="H49" s="100"/>
      <c r="I49" s="25"/>
      <c r="J49" s="25"/>
      <c r="K49" s="92"/>
      <c r="L49" s="48"/>
      <c r="M49" s="48"/>
      <c r="N49" s="48"/>
      <c r="O49" s="48"/>
      <c r="P49" s="48"/>
      <c r="Q49" s="48"/>
      <c r="R49" s="48"/>
      <c r="S49" s="48"/>
      <c r="T49" s="48"/>
      <c r="U49" s="48"/>
      <c r="V49" s="48"/>
      <c r="W49" s="48"/>
      <c r="X49" s="48"/>
      <c r="Y49" s="48"/>
      <c r="Z49" s="48"/>
      <c r="AA49" s="48"/>
      <c r="AB49" s="48"/>
      <c r="AC49" s="48"/>
      <c r="AD49" s="48"/>
      <c r="AE49" s="48"/>
    </row>
    <row r="50" spans="1:31">
      <c r="A50" s="57" t="s">
        <v>76</v>
      </c>
      <c r="B50" s="18">
        <f t="shared" ref="B50:F51" si="0">B11/(B11+L11)*1000</f>
        <v>255.72519083969465</v>
      </c>
      <c r="C50" s="59">
        <f t="shared" si="0"/>
        <v>14.423076923076923</v>
      </c>
      <c r="D50" s="59">
        <f t="shared" si="0"/>
        <v>1.2320179729680762</v>
      </c>
      <c r="E50" s="59">
        <f t="shared" si="0"/>
        <v>1.6286644951140066</v>
      </c>
      <c r="F50" s="59">
        <f t="shared" si="0"/>
        <v>6.4557988645579893</v>
      </c>
      <c r="G50" s="28">
        <f t="shared" ref="G50:K51" si="1">G11/L11*1000</f>
        <v>241.02564102564102</v>
      </c>
      <c r="H50" s="18">
        <f t="shared" si="1"/>
        <v>9.2682926829268286</v>
      </c>
      <c r="I50" s="18">
        <f t="shared" si="1"/>
        <v>1.8503065704023509</v>
      </c>
      <c r="J50" s="18">
        <f t="shared" si="1"/>
        <v>1.6313213703099512</v>
      </c>
      <c r="K50" s="59">
        <f t="shared" si="1"/>
        <v>5.6487951413831388</v>
      </c>
      <c r="L50" s="48"/>
      <c r="M50" s="48"/>
      <c r="N50" s="48"/>
      <c r="O50" s="48"/>
      <c r="P50" s="48"/>
      <c r="Q50" s="48"/>
      <c r="R50" s="48"/>
      <c r="S50" s="48"/>
      <c r="T50" s="48"/>
      <c r="U50" s="48"/>
      <c r="V50" s="48"/>
      <c r="W50" s="48"/>
      <c r="X50" s="48"/>
      <c r="Y50" s="48"/>
      <c r="Z50" s="48"/>
      <c r="AA50" s="48"/>
      <c r="AB50" s="48"/>
      <c r="AC50" s="48"/>
      <c r="AD50" s="48"/>
      <c r="AE50" s="48"/>
    </row>
    <row r="51" spans="1:31">
      <c r="A51" s="57" t="s">
        <v>77</v>
      </c>
      <c r="B51" s="18">
        <f t="shared" si="0"/>
        <v>243.64406779661016</v>
      </c>
      <c r="C51" s="59">
        <f t="shared" si="0"/>
        <v>18.801410105757931</v>
      </c>
      <c r="D51" s="59">
        <f t="shared" si="0"/>
        <v>1.4332591558857919</v>
      </c>
      <c r="E51" s="59">
        <f t="shared" si="0"/>
        <v>0</v>
      </c>
      <c r="F51" s="59">
        <f t="shared" si="0"/>
        <v>6.3565838488089952</v>
      </c>
      <c r="G51" s="28">
        <f t="shared" si="1"/>
        <v>170.86834733893556</v>
      </c>
      <c r="H51" s="18">
        <f t="shared" si="1"/>
        <v>12.574850299401197</v>
      </c>
      <c r="I51" s="18">
        <f t="shared" si="1"/>
        <v>1.3597733711048159</v>
      </c>
      <c r="J51" s="18">
        <f t="shared" si="1"/>
        <v>1.779359430604982</v>
      </c>
      <c r="K51" s="59">
        <f t="shared" si="1"/>
        <v>4.2304385210662083</v>
      </c>
      <c r="L51" s="48"/>
      <c r="M51" s="48"/>
      <c r="N51" s="48"/>
      <c r="O51" s="48"/>
      <c r="P51" s="48"/>
      <c r="Q51" s="48"/>
      <c r="R51" s="48"/>
      <c r="S51" s="48"/>
      <c r="T51" s="48"/>
      <c r="U51" s="48"/>
      <c r="V51" s="48"/>
      <c r="W51" s="48"/>
      <c r="X51" s="48"/>
      <c r="Y51" s="48"/>
      <c r="Z51" s="48"/>
      <c r="AA51" s="48"/>
      <c r="AB51" s="48"/>
      <c r="AC51" s="48"/>
      <c r="AD51" s="48"/>
      <c r="AE51" s="48"/>
    </row>
    <row r="52" spans="1:31">
      <c r="A52" s="91" t="s">
        <v>79</v>
      </c>
      <c r="B52" s="22"/>
      <c r="C52" s="91"/>
      <c r="D52" s="91"/>
      <c r="E52" s="91"/>
      <c r="F52" s="91"/>
      <c r="G52" s="100"/>
      <c r="H52" s="100"/>
      <c r="I52" s="25"/>
      <c r="J52" s="25"/>
      <c r="K52" s="92"/>
      <c r="L52" s="48"/>
      <c r="M52" s="48"/>
      <c r="N52" s="48"/>
      <c r="O52" s="48"/>
      <c r="P52" s="48"/>
      <c r="Q52" s="48"/>
      <c r="R52" s="48"/>
      <c r="S52" s="48"/>
      <c r="T52" s="48"/>
      <c r="U52" s="48"/>
      <c r="V52" s="48"/>
      <c r="W52" s="48"/>
      <c r="X52" s="48"/>
      <c r="Y52" s="48"/>
      <c r="Z52" s="48"/>
      <c r="AA52" s="48"/>
      <c r="AB52" s="48"/>
      <c r="AC52" s="48"/>
      <c r="AD52" s="48"/>
      <c r="AE52" s="48"/>
    </row>
    <row r="53" spans="1:31" s="86" customFormat="1">
      <c r="A53" s="93" t="s">
        <v>80</v>
      </c>
      <c r="B53" s="95">
        <f t="shared" ref="B53:F56" si="2">B15/(B15+L15)*1000</f>
        <v>230.52959501557632</v>
      </c>
      <c r="C53" s="95">
        <f t="shared" si="2"/>
        <v>19.469026548672566</v>
      </c>
      <c r="D53" s="95">
        <f t="shared" si="2"/>
        <v>1.2281041949453817</v>
      </c>
      <c r="E53" s="95">
        <f t="shared" si="2"/>
        <v>2.9761904761904758</v>
      </c>
      <c r="F53" s="95">
        <f t="shared" si="2"/>
        <v>6.776323410170277</v>
      </c>
      <c r="G53" s="252">
        <f t="shared" ref="G53:K56" si="3">G15/L15*1000</f>
        <v>165.9919028340081</v>
      </c>
      <c r="H53" s="95">
        <f t="shared" si="3"/>
        <v>13.537906137184116</v>
      </c>
      <c r="I53" s="95">
        <f t="shared" si="3"/>
        <v>2.0709293295366296</v>
      </c>
      <c r="J53" s="95">
        <f t="shared" si="3"/>
        <v>0</v>
      </c>
      <c r="K53" s="95">
        <f t="shared" si="3"/>
        <v>5.3064318619161464</v>
      </c>
      <c r="L53" s="379"/>
      <c r="M53" s="379"/>
      <c r="N53" s="379"/>
      <c r="O53" s="379"/>
      <c r="P53" s="379"/>
      <c r="Q53" s="379"/>
      <c r="R53" s="65"/>
      <c r="S53" s="65"/>
      <c r="T53" s="65"/>
      <c r="U53" s="65"/>
      <c r="V53" s="65"/>
      <c r="W53" s="65"/>
      <c r="X53" s="65"/>
      <c r="Y53" s="65"/>
      <c r="Z53" s="65"/>
      <c r="AA53" s="65"/>
      <c r="AB53" s="65"/>
      <c r="AC53" s="65"/>
      <c r="AD53" s="65"/>
      <c r="AE53" s="65"/>
    </row>
    <row r="54" spans="1:31" s="86" customFormat="1">
      <c r="A54" s="93" t="s">
        <v>384</v>
      </c>
      <c r="B54" s="95">
        <f t="shared" si="2"/>
        <v>192.30769230769232</v>
      </c>
      <c r="C54" s="95">
        <f t="shared" si="2"/>
        <v>26.894865525672369</v>
      </c>
      <c r="D54" s="95">
        <f t="shared" si="2"/>
        <v>2.2456382794955951</v>
      </c>
      <c r="E54" s="95">
        <f t="shared" si="2"/>
        <v>0</v>
      </c>
      <c r="F54" s="95">
        <f t="shared" si="2"/>
        <v>7.5535686758131648</v>
      </c>
      <c r="G54" s="252">
        <f t="shared" si="3"/>
        <v>266.66666666666669</v>
      </c>
      <c r="H54" s="95">
        <f t="shared" si="3"/>
        <v>7.5376884422110546</v>
      </c>
      <c r="I54" s="95">
        <f t="shared" si="3"/>
        <v>2.2506925207756234</v>
      </c>
      <c r="J54" s="95">
        <f t="shared" si="3"/>
        <v>6.369426751592357</v>
      </c>
      <c r="K54" s="95">
        <f t="shared" si="3"/>
        <v>7.6110593351972664</v>
      </c>
      <c r="L54" s="379"/>
      <c r="M54" s="379"/>
      <c r="N54" s="379"/>
      <c r="O54" s="379"/>
      <c r="P54" s="379"/>
      <c r="Q54" s="379"/>
      <c r="R54" s="65"/>
      <c r="S54" s="65"/>
      <c r="T54" s="65"/>
      <c r="U54" s="65"/>
      <c r="V54" s="65"/>
      <c r="W54" s="65"/>
      <c r="X54" s="65"/>
      <c r="Y54" s="65"/>
      <c r="Z54" s="65"/>
      <c r="AA54" s="65"/>
      <c r="AB54" s="65"/>
      <c r="AC54" s="65"/>
      <c r="AD54" s="65"/>
      <c r="AE54" s="65"/>
    </row>
    <row r="55" spans="1:31" s="86" customFormat="1">
      <c r="A55" s="450" t="s">
        <v>444</v>
      </c>
      <c r="B55" s="95">
        <f t="shared" si="2"/>
        <v>322.58064516129031</v>
      </c>
      <c r="C55" s="95">
        <f t="shared" si="2"/>
        <v>6.0728744939271255</v>
      </c>
      <c r="D55" s="95">
        <f t="shared" si="2"/>
        <v>0.87358043179832767</v>
      </c>
      <c r="E55" s="95">
        <f t="shared" si="2"/>
        <v>0</v>
      </c>
      <c r="F55" s="95">
        <f t="shared" si="2"/>
        <v>6.8438462415877721</v>
      </c>
      <c r="G55" s="252">
        <f t="shared" si="3"/>
        <v>228.57142857142856</v>
      </c>
      <c r="H55" s="95">
        <f t="shared" si="3"/>
        <v>4.0733197556008145</v>
      </c>
      <c r="I55" s="95">
        <f t="shared" si="3"/>
        <v>1.1241568823382464</v>
      </c>
      <c r="J55" s="95">
        <f t="shared" si="3"/>
        <v>9.7087378640776691</v>
      </c>
      <c r="K55" s="95">
        <f t="shared" si="3"/>
        <v>4.1346043413345583</v>
      </c>
      <c r="L55" s="379"/>
      <c r="M55" s="379"/>
      <c r="N55" s="379"/>
      <c r="O55" s="379"/>
      <c r="P55" s="379"/>
      <c r="Q55" s="379"/>
      <c r="R55" s="65"/>
      <c r="S55" s="65"/>
      <c r="T55" s="65"/>
      <c r="U55" s="65"/>
      <c r="V55" s="65"/>
      <c r="W55" s="65"/>
      <c r="X55" s="65"/>
      <c r="Y55" s="65"/>
      <c r="Z55" s="65"/>
      <c r="AA55" s="65"/>
      <c r="AB55" s="65"/>
      <c r="AC55" s="65"/>
      <c r="AD55" s="65"/>
      <c r="AE55" s="65"/>
    </row>
    <row r="56" spans="1:31" s="86" customFormat="1">
      <c r="A56" s="450" t="s">
        <v>445</v>
      </c>
      <c r="B56" s="95">
        <f t="shared" si="2"/>
        <v>267.67676767676767</v>
      </c>
      <c r="C56" s="95">
        <f t="shared" si="2"/>
        <v>14.865637507146941</v>
      </c>
      <c r="D56" s="95">
        <f t="shared" si="2"/>
        <v>1.3688702794105805</v>
      </c>
      <c r="E56" s="95">
        <f t="shared" si="2"/>
        <v>0</v>
      </c>
      <c r="F56" s="95">
        <f t="shared" si="2"/>
        <v>6.0203822580060207</v>
      </c>
      <c r="G56" s="252">
        <f t="shared" si="3"/>
        <v>213.79310344827587</v>
      </c>
      <c r="H56" s="95">
        <f t="shared" si="3"/>
        <v>11.607661056297156</v>
      </c>
      <c r="I56" s="95">
        <f t="shared" si="3"/>
        <v>1.3304305757135946</v>
      </c>
      <c r="J56" s="95">
        <f t="shared" si="3"/>
        <v>0</v>
      </c>
      <c r="K56" s="95">
        <f t="shared" si="3"/>
        <v>4.3784434633487797</v>
      </c>
      <c r="L56" s="379"/>
      <c r="M56" s="379"/>
      <c r="N56" s="379"/>
      <c r="O56" s="379"/>
      <c r="P56" s="379"/>
      <c r="Q56" s="379"/>
      <c r="R56" s="65"/>
      <c r="S56" s="65"/>
      <c r="T56" s="65"/>
      <c r="U56" s="65"/>
      <c r="V56" s="65"/>
      <c r="W56" s="65"/>
      <c r="X56" s="65"/>
      <c r="Y56" s="65"/>
      <c r="Z56" s="65"/>
      <c r="AA56" s="65"/>
      <c r="AB56" s="65"/>
      <c r="AC56" s="65"/>
      <c r="AD56" s="65"/>
      <c r="AE56" s="65"/>
    </row>
    <row r="57" spans="1:31">
      <c r="A57" s="91" t="s">
        <v>185</v>
      </c>
      <c r="B57" s="25"/>
      <c r="C57" s="92"/>
      <c r="D57" s="92"/>
      <c r="E57" s="92"/>
      <c r="F57" s="92"/>
      <c r="G57" s="131"/>
      <c r="H57" s="131"/>
      <c r="I57" s="131"/>
      <c r="J57" s="131"/>
      <c r="K57" s="131"/>
      <c r="L57" s="49"/>
      <c r="M57" s="49"/>
      <c r="N57" s="49"/>
      <c r="O57" s="49"/>
      <c r="P57" s="49"/>
      <c r="Q57" s="49"/>
      <c r="R57" s="48"/>
      <c r="S57" s="48"/>
      <c r="T57" s="48"/>
      <c r="U57" s="48"/>
      <c r="V57" s="48"/>
      <c r="W57" s="48"/>
      <c r="X57" s="48"/>
      <c r="Y57" s="48"/>
      <c r="Z57" s="48"/>
      <c r="AA57" s="48"/>
      <c r="AB57" s="48"/>
      <c r="AC57" s="48"/>
      <c r="AD57" s="48"/>
      <c r="AE57" s="48"/>
    </row>
    <row r="58" spans="1:31">
      <c r="A58" s="57" t="s">
        <v>82</v>
      </c>
      <c r="B58" s="18">
        <f t="shared" ref="B58:B63" si="4">B20/(B20+L20)*1000</f>
        <v>208.33333333333334</v>
      </c>
      <c r="C58" s="59">
        <f t="shared" ref="C58:C63" si="5">C20/(C20+M20)*1000</f>
        <v>26.785714285714285</v>
      </c>
      <c r="D58" s="59">
        <f t="shared" ref="D58:D63" si="6">D20/(D20+N20)*1000</f>
        <v>2.303389272787101</v>
      </c>
      <c r="E58" s="59">
        <f t="shared" ref="E58:E63" si="7">E20/(E20+O20)*1000</f>
        <v>0</v>
      </c>
      <c r="F58" s="59">
        <f t="shared" ref="F58:F63" si="8">F20/(F20+P20)*1000</f>
        <v>9.8751089166424642</v>
      </c>
      <c r="G58" s="28">
        <f t="shared" ref="G58:G63" si="9">G20/L20*1000</f>
        <v>289.4736842105263</v>
      </c>
      <c r="H58" s="18">
        <f t="shared" ref="H58:H63" si="10">H20/M20*1000</f>
        <v>9.1743119266055047</v>
      </c>
      <c r="I58" s="18">
        <f t="shared" ref="I58:I63" si="11">I20/N20*1000</f>
        <v>4.2875989445910285</v>
      </c>
      <c r="J58" s="18">
        <f t="shared" ref="J58:J63" si="12">J20/O20*1000</f>
        <v>0</v>
      </c>
      <c r="K58" s="59">
        <f t="shared" ref="K58:K63" si="13">K20/P20*1000</f>
        <v>11.146963919037841</v>
      </c>
      <c r="L58" s="49"/>
      <c r="M58" s="49"/>
      <c r="N58" s="49"/>
      <c r="O58" s="49"/>
      <c r="P58" s="49"/>
      <c r="Q58" s="49"/>
      <c r="R58" s="48"/>
      <c r="S58" s="48"/>
      <c r="T58" s="48"/>
      <c r="U58" s="48"/>
      <c r="V58" s="48"/>
      <c r="W58" s="48"/>
      <c r="X58" s="48"/>
      <c r="Y58" s="48"/>
      <c r="Z58" s="48"/>
      <c r="AA58" s="48"/>
      <c r="AB58" s="48"/>
      <c r="AC58" s="48"/>
      <c r="AD58" s="48"/>
      <c r="AE58" s="48"/>
    </row>
    <row r="59" spans="1:31">
      <c r="A59" s="57" t="s">
        <v>83</v>
      </c>
      <c r="B59" s="18">
        <f t="shared" si="4"/>
        <v>186.8131868131868</v>
      </c>
      <c r="C59" s="59">
        <f t="shared" si="5"/>
        <v>25.602409638554217</v>
      </c>
      <c r="D59" s="59">
        <f t="shared" si="6"/>
        <v>1.3048278630934458</v>
      </c>
      <c r="E59" s="59">
        <f t="shared" si="7"/>
        <v>0</v>
      </c>
      <c r="F59" s="59">
        <f t="shared" si="8"/>
        <v>5.7934280800217248</v>
      </c>
      <c r="G59" s="28">
        <f t="shared" si="9"/>
        <v>297.29729729729729</v>
      </c>
      <c r="H59" s="18">
        <f t="shared" si="10"/>
        <v>7.7279752704791349</v>
      </c>
      <c r="I59" s="18">
        <f t="shared" si="11"/>
        <v>2.2110552763819094</v>
      </c>
      <c r="J59" s="18">
        <f t="shared" si="12"/>
        <v>0</v>
      </c>
      <c r="K59" s="59">
        <f t="shared" si="13"/>
        <v>6.7376855139761451</v>
      </c>
      <c r="L59" s="49"/>
      <c r="M59" s="49"/>
      <c r="N59" s="49"/>
      <c r="O59" s="49"/>
      <c r="P59" s="49"/>
      <c r="Q59" s="49"/>
      <c r="R59" s="48"/>
      <c r="S59" s="48"/>
      <c r="T59" s="48"/>
      <c r="U59" s="48"/>
      <c r="V59" s="48"/>
      <c r="W59" s="48"/>
      <c r="X59" s="48"/>
      <c r="Y59" s="48"/>
      <c r="Z59" s="48"/>
      <c r="AA59" s="48"/>
      <c r="AB59" s="48"/>
      <c r="AC59" s="48"/>
      <c r="AD59" s="48"/>
      <c r="AE59" s="48"/>
    </row>
    <row r="60" spans="1:31">
      <c r="A60" s="57" t="s">
        <v>84</v>
      </c>
      <c r="B60" s="18">
        <f t="shared" si="4"/>
        <v>238.53211009174314</v>
      </c>
      <c r="C60" s="59">
        <f t="shared" si="5"/>
        <v>14.830508474576272</v>
      </c>
      <c r="D60" s="59">
        <f t="shared" si="6"/>
        <v>1.5595094633869711</v>
      </c>
      <c r="E60" s="59">
        <f t="shared" si="7"/>
        <v>0</v>
      </c>
      <c r="F60" s="59">
        <f t="shared" si="8"/>
        <v>5.6504430461024784</v>
      </c>
      <c r="G60" s="28">
        <f t="shared" si="9"/>
        <v>174.6987951807229</v>
      </c>
      <c r="H60" s="18">
        <f t="shared" si="10"/>
        <v>17.204301075268816</v>
      </c>
      <c r="I60" s="18">
        <f t="shared" si="11"/>
        <v>1.2069577564785232</v>
      </c>
      <c r="J60" s="18">
        <f t="shared" si="12"/>
        <v>3.3333333333333335</v>
      </c>
      <c r="K60" s="59">
        <f t="shared" si="13"/>
        <v>4.3264884411726721</v>
      </c>
      <c r="L60" s="49"/>
      <c r="M60" s="49"/>
      <c r="N60" s="49"/>
      <c r="O60" s="49"/>
      <c r="P60" s="49"/>
      <c r="Q60" s="49"/>
      <c r="R60" s="48"/>
      <c r="S60" s="48"/>
      <c r="T60" s="48"/>
      <c r="U60" s="48"/>
      <c r="V60" s="48"/>
      <c r="W60" s="48"/>
      <c r="X60" s="48"/>
      <c r="Y60" s="48"/>
      <c r="Z60" s="48"/>
      <c r="AA60" s="48"/>
      <c r="AB60" s="48"/>
      <c r="AC60" s="48"/>
      <c r="AD60" s="48"/>
      <c r="AE60" s="48"/>
    </row>
    <row r="61" spans="1:31">
      <c r="A61" s="57" t="s">
        <v>85</v>
      </c>
      <c r="B61" s="18">
        <f t="shared" si="4"/>
        <v>303.50194552529183</v>
      </c>
      <c r="C61" s="59">
        <f t="shared" si="5"/>
        <v>14.778325123152708</v>
      </c>
      <c r="D61" s="59">
        <f t="shared" si="6"/>
        <v>0.9713138638865505</v>
      </c>
      <c r="E61" s="59">
        <f t="shared" si="7"/>
        <v>0</v>
      </c>
      <c r="F61" s="59">
        <f t="shared" si="8"/>
        <v>6.3239255182105634</v>
      </c>
      <c r="G61" s="28">
        <f t="shared" si="9"/>
        <v>162.01117318435755</v>
      </c>
      <c r="H61" s="18">
        <f t="shared" si="10"/>
        <v>6</v>
      </c>
      <c r="I61" s="18">
        <f t="shared" si="11"/>
        <v>1.1018926626912109</v>
      </c>
      <c r="J61" s="18">
        <f t="shared" si="12"/>
        <v>2.7777777777777777</v>
      </c>
      <c r="K61" s="59">
        <f t="shared" si="13"/>
        <v>3.1820860341779609</v>
      </c>
      <c r="L61" s="48"/>
      <c r="M61" s="48"/>
      <c r="N61" s="48"/>
      <c r="O61" s="48"/>
      <c r="P61" s="48"/>
      <c r="Q61" s="48"/>
      <c r="R61" s="48"/>
      <c r="S61" s="48"/>
      <c r="T61" s="48"/>
      <c r="U61" s="48"/>
      <c r="V61" s="48"/>
      <c r="W61" s="48"/>
      <c r="X61" s="48"/>
      <c r="Y61" s="48"/>
      <c r="Z61" s="48"/>
      <c r="AA61" s="48"/>
      <c r="AB61" s="48"/>
      <c r="AC61" s="48"/>
      <c r="AD61" s="48"/>
      <c r="AE61" s="48"/>
    </row>
    <row r="62" spans="1:31">
      <c r="A62" s="57" t="s">
        <v>86</v>
      </c>
      <c r="B62" s="18">
        <f t="shared" si="4"/>
        <v>267.44186046511624</v>
      </c>
      <c r="C62" s="59">
        <f t="shared" si="5"/>
        <v>11.560693641618496</v>
      </c>
      <c r="D62" s="59">
        <f t="shared" si="6"/>
        <v>0.97244732576985415</v>
      </c>
      <c r="E62" s="59">
        <f t="shared" si="7"/>
        <v>5.6497175141242941</v>
      </c>
      <c r="F62" s="59">
        <f t="shared" si="8"/>
        <v>6.2141955529663075</v>
      </c>
      <c r="G62" s="28">
        <f t="shared" si="9"/>
        <v>142.85714285714286</v>
      </c>
      <c r="H62" s="18">
        <f t="shared" si="10"/>
        <v>7.3099415204678362</v>
      </c>
      <c r="I62" s="18">
        <f t="shared" si="11"/>
        <v>1.6223231667748215</v>
      </c>
      <c r="J62" s="18">
        <f t="shared" si="12"/>
        <v>0</v>
      </c>
      <c r="K62" s="59">
        <f t="shared" si="13"/>
        <v>3.9081582804103565</v>
      </c>
      <c r="L62" s="48"/>
      <c r="M62" s="48"/>
      <c r="N62" s="48"/>
      <c r="O62" s="48"/>
      <c r="P62" s="48"/>
      <c r="Q62" s="48"/>
      <c r="R62" s="48"/>
      <c r="S62" s="48"/>
      <c r="T62" s="48"/>
      <c r="U62" s="48"/>
      <c r="V62" s="48"/>
      <c r="W62" s="48"/>
      <c r="X62" s="48"/>
      <c r="Y62" s="48"/>
      <c r="Z62" s="48"/>
      <c r="AA62" s="48"/>
      <c r="AB62" s="48"/>
      <c r="AC62" s="48"/>
      <c r="AD62" s="48"/>
      <c r="AE62" s="48"/>
    </row>
    <row r="63" spans="1:31">
      <c r="A63" s="57" t="s">
        <v>87</v>
      </c>
      <c r="B63" s="18">
        <f t="shared" si="4"/>
        <v>324.67532467532465</v>
      </c>
      <c r="C63" s="59">
        <f t="shared" si="5"/>
        <v>8.2304526748971192</v>
      </c>
      <c r="D63" s="59">
        <f t="shared" si="6"/>
        <v>3.0381944444444446</v>
      </c>
      <c r="E63" s="59">
        <f t="shared" si="7"/>
        <v>0</v>
      </c>
      <c r="F63" s="59">
        <f t="shared" si="8"/>
        <v>12.820512820512819</v>
      </c>
      <c r="G63" s="28">
        <f t="shared" si="9"/>
        <v>230.76923076923077</v>
      </c>
      <c r="H63" s="18">
        <f t="shared" si="10"/>
        <v>24.896265560165972</v>
      </c>
      <c r="I63" s="18">
        <f t="shared" si="11"/>
        <v>1.3060513713539399</v>
      </c>
      <c r="J63" s="18">
        <f t="shared" si="12"/>
        <v>0</v>
      </c>
      <c r="K63" s="59">
        <f t="shared" si="13"/>
        <v>8.0213903743315509</v>
      </c>
      <c r="L63" s="48"/>
      <c r="M63" s="48"/>
      <c r="N63" s="48"/>
      <c r="O63" s="48"/>
      <c r="P63" s="48"/>
      <c r="Q63" s="48"/>
      <c r="R63" s="48"/>
      <c r="S63" s="48"/>
      <c r="T63" s="48"/>
      <c r="U63" s="48"/>
      <c r="V63" s="48"/>
      <c r="W63" s="48"/>
      <c r="X63" s="48"/>
      <c r="Y63" s="48"/>
      <c r="Z63" s="48"/>
      <c r="AA63" s="48"/>
      <c r="AB63" s="48"/>
      <c r="AC63" s="48"/>
      <c r="AD63" s="48"/>
      <c r="AE63" s="48"/>
    </row>
    <row r="64" spans="1:31">
      <c r="A64" s="91" t="s">
        <v>88</v>
      </c>
      <c r="B64" s="25"/>
      <c r="C64" s="92"/>
      <c r="D64" s="92"/>
      <c r="E64" s="92"/>
      <c r="F64" s="92"/>
      <c r="G64" s="100"/>
      <c r="H64" s="100"/>
      <c r="I64" s="100"/>
      <c r="J64" s="100"/>
      <c r="K64" s="100"/>
      <c r="L64" s="48"/>
      <c r="M64" s="48"/>
      <c r="N64" s="48"/>
      <c r="O64" s="48"/>
      <c r="P64" s="48"/>
      <c r="Q64" s="48"/>
      <c r="R64" s="48"/>
      <c r="S64" s="48"/>
      <c r="T64" s="48"/>
      <c r="U64" s="48"/>
      <c r="V64" s="48"/>
      <c r="W64" s="48"/>
      <c r="X64" s="48"/>
      <c r="Y64" s="48"/>
      <c r="Z64" s="48"/>
      <c r="AA64" s="48"/>
      <c r="AB64" s="48"/>
      <c r="AC64" s="48"/>
      <c r="AD64" s="48"/>
      <c r="AE64" s="48"/>
    </row>
    <row r="65" spans="1:31">
      <c r="A65" s="57" t="s">
        <v>89</v>
      </c>
      <c r="B65" s="18">
        <f t="shared" ref="B65:F69" si="14">B28/(B28+L28)*1000</f>
        <v>289.0625</v>
      </c>
      <c r="C65" s="59">
        <f t="shared" si="14"/>
        <v>14.8975791433892</v>
      </c>
      <c r="D65" s="59">
        <f t="shared" si="14"/>
        <v>0.96770291520503204</v>
      </c>
      <c r="E65" s="59">
        <f t="shared" si="14"/>
        <v>0</v>
      </c>
      <c r="F65" s="59">
        <f t="shared" si="14"/>
        <v>5.8370044052863435</v>
      </c>
      <c r="G65" s="28">
        <f t="shared" ref="G65:K69" si="15">G28/L28*1000</f>
        <v>153.84615384615387</v>
      </c>
      <c r="H65" s="18">
        <f t="shared" si="15"/>
        <v>9.4517958412098295</v>
      </c>
      <c r="I65" s="18">
        <f t="shared" si="15"/>
        <v>0.84756023731686647</v>
      </c>
      <c r="J65" s="18">
        <f t="shared" si="15"/>
        <v>0</v>
      </c>
      <c r="K65" s="59">
        <f t="shared" si="15"/>
        <v>2.9910269192422732</v>
      </c>
      <c r="L65" s="48"/>
      <c r="M65" s="48"/>
      <c r="N65" s="48"/>
      <c r="O65" s="48"/>
      <c r="P65" s="48"/>
      <c r="Q65" s="48"/>
      <c r="R65" s="48"/>
      <c r="S65" s="48"/>
      <c r="T65" s="48"/>
      <c r="U65" s="48"/>
      <c r="V65" s="48"/>
      <c r="W65" s="48"/>
      <c r="X65" s="48"/>
      <c r="Y65" s="48"/>
      <c r="Z65" s="48"/>
      <c r="AA65" s="48"/>
      <c r="AB65" s="48"/>
      <c r="AC65" s="48"/>
      <c r="AD65" s="48"/>
      <c r="AE65" s="48"/>
    </row>
    <row r="66" spans="1:31">
      <c r="A66" s="14">
        <v>2</v>
      </c>
      <c r="B66" s="18">
        <f t="shared" si="14"/>
        <v>245.61403508771929</v>
      </c>
      <c r="C66" s="59">
        <f t="shared" si="14"/>
        <v>11.804384485666104</v>
      </c>
      <c r="D66" s="59">
        <f t="shared" si="14"/>
        <v>1.5572858731924359</v>
      </c>
      <c r="E66" s="59">
        <f t="shared" si="14"/>
        <v>0</v>
      </c>
      <c r="F66" s="59">
        <f t="shared" si="14"/>
        <v>4.962527850921612</v>
      </c>
      <c r="G66" s="28">
        <f t="shared" si="15"/>
        <v>232.55813953488371</v>
      </c>
      <c r="H66" s="18">
        <f t="shared" si="15"/>
        <v>6.8259385665529013</v>
      </c>
      <c r="I66" s="18">
        <f t="shared" si="15"/>
        <v>0.77985739750445637</v>
      </c>
      <c r="J66" s="18">
        <f t="shared" si="15"/>
        <v>11.428571428571429</v>
      </c>
      <c r="K66" s="59">
        <f t="shared" si="15"/>
        <v>3.5623409669211199</v>
      </c>
      <c r="L66" s="48"/>
      <c r="M66" s="48"/>
      <c r="N66" s="48"/>
      <c r="O66" s="48"/>
      <c r="P66" s="48"/>
      <c r="Q66" s="48"/>
      <c r="R66" s="48"/>
      <c r="S66" s="48"/>
      <c r="T66" s="48"/>
      <c r="U66" s="48"/>
      <c r="V66" s="48"/>
      <c r="W66" s="48"/>
      <c r="X66" s="48"/>
      <c r="Y66" s="48"/>
      <c r="Z66" s="48"/>
      <c r="AA66" s="48"/>
      <c r="AB66" s="48"/>
      <c r="AC66" s="48"/>
      <c r="AD66" s="48"/>
      <c r="AE66" s="48"/>
    </row>
    <row r="67" spans="1:31">
      <c r="A67" s="14">
        <v>3</v>
      </c>
      <c r="B67" s="18">
        <f t="shared" si="14"/>
        <v>291.89189189189193</v>
      </c>
      <c r="C67" s="59">
        <f t="shared" si="14"/>
        <v>16.597510373443985</v>
      </c>
      <c r="D67" s="59">
        <f t="shared" si="14"/>
        <v>1.6611295681063123</v>
      </c>
      <c r="E67" s="59">
        <f t="shared" si="14"/>
        <v>0</v>
      </c>
      <c r="F67" s="59">
        <f t="shared" si="14"/>
        <v>7.2934973637961331</v>
      </c>
      <c r="G67" s="28">
        <f t="shared" si="15"/>
        <v>190.83969465648858</v>
      </c>
      <c r="H67" s="18">
        <f t="shared" si="15"/>
        <v>12.658227848101266</v>
      </c>
      <c r="I67" s="18">
        <f t="shared" si="15"/>
        <v>1.5660174219438192</v>
      </c>
      <c r="J67" s="18">
        <f t="shared" si="15"/>
        <v>0</v>
      </c>
      <c r="K67" s="59">
        <f t="shared" si="15"/>
        <v>4.6029919447640966</v>
      </c>
      <c r="L67" s="48"/>
      <c r="M67" s="48"/>
      <c r="N67" s="48"/>
      <c r="O67" s="48"/>
      <c r="P67" s="48"/>
      <c r="Q67" s="48"/>
      <c r="R67" s="48"/>
      <c r="S67" s="48"/>
      <c r="T67" s="48"/>
      <c r="U67" s="48"/>
      <c r="V67" s="48"/>
      <c r="W67" s="48"/>
      <c r="X67" s="48"/>
      <c r="Y67" s="48"/>
      <c r="Z67" s="48"/>
      <c r="AA67" s="48"/>
      <c r="AB67" s="48"/>
      <c r="AC67" s="48"/>
      <c r="AD67" s="48"/>
      <c r="AE67" s="48"/>
    </row>
    <row r="68" spans="1:31">
      <c r="A68" s="14">
        <v>4</v>
      </c>
      <c r="B68" s="18">
        <f t="shared" si="14"/>
        <v>268.9075630252101</v>
      </c>
      <c r="C68" s="59">
        <f t="shared" si="14"/>
        <v>13.953488372093023</v>
      </c>
      <c r="D68" s="59">
        <f t="shared" si="14"/>
        <v>1.1932224962214619</v>
      </c>
      <c r="E68" s="59">
        <f t="shared" si="14"/>
        <v>0</v>
      </c>
      <c r="F68" s="59">
        <f t="shared" si="14"/>
        <v>6.5251685070988099</v>
      </c>
      <c r="G68" s="28">
        <f t="shared" si="15"/>
        <v>206.89655172413794</v>
      </c>
      <c r="H68" s="18">
        <f t="shared" si="15"/>
        <v>7.0754716981132075</v>
      </c>
      <c r="I68" s="18">
        <f t="shared" si="15"/>
        <v>1.9114367633004141</v>
      </c>
      <c r="J68" s="18">
        <f t="shared" si="15"/>
        <v>0</v>
      </c>
      <c r="K68" s="59">
        <f t="shared" si="15"/>
        <v>4.8357993504150132</v>
      </c>
      <c r="L68" s="48"/>
      <c r="M68" s="48"/>
      <c r="N68" s="48"/>
      <c r="O68" s="48"/>
      <c r="P68" s="48"/>
      <c r="Q68" s="48"/>
      <c r="R68" s="48"/>
      <c r="S68" s="48"/>
      <c r="T68" s="48"/>
      <c r="U68" s="48"/>
      <c r="V68" s="48"/>
      <c r="W68" s="48"/>
      <c r="X68" s="48"/>
      <c r="Y68" s="48"/>
      <c r="Z68" s="48"/>
      <c r="AA68" s="48"/>
      <c r="AB68" s="48"/>
      <c r="AC68" s="48"/>
      <c r="AD68" s="48"/>
      <c r="AE68" s="48"/>
    </row>
    <row r="69" spans="1:31">
      <c r="A69" s="57" t="s">
        <v>90</v>
      </c>
      <c r="B69" s="18">
        <f t="shared" si="14"/>
        <v>205.43806646525681</v>
      </c>
      <c r="C69" s="59">
        <f t="shared" si="14"/>
        <v>20.892687559354226</v>
      </c>
      <c r="D69" s="59">
        <f t="shared" si="14"/>
        <v>1.369566784401355</v>
      </c>
      <c r="E69" s="59">
        <f t="shared" si="14"/>
        <v>2.8818443804034581</v>
      </c>
      <c r="F69" s="59">
        <f t="shared" si="14"/>
        <v>7.1103708923195184</v>
      </c>
      <c r="G69" s="28">
        <f t="shared" si="15"/>
        <v>228.13688212927758</v>
      </c>
      <c r="H69" s="18">
        <f t="shared" si="15"/>
        <v>14.548981571290009</v>
      </c>
      <c r="I69" s="18">
        <f t="shared" si="15"/>
        <v>2.3819835426591598</v>
      </c>
      <c r="J69" s="18">
        <f t="shared" si="15"/>
        <v>0</v>
      </c>
      <c r="K69" s="59">
        <f t="shared" si="15"/>
        <v>7.354838709677419</v>
      </c>
      <c r="L69" s="48"/>
      <c r="M69" s="48"/>
      <c r="N69" s="48"/>
      <c r="O69" s="48"/>
      <c r="P69" s="48"/>
      <c r="Q69" s="48"/>
      <c r="R69" s="48"/>
      <c r="S69" s="48"/>
      <c r="T69" s="48"/>
      <c r="U69" s="48"/>
      <c r="V69" s="48"/>
      <c r="W69" s="48"/>
      <c r="X69" s="48"/>
      <c r="Y69" s="48"/>
      <c r="Z69" s="48"/>
      <c r="AA69" s="48"/>
      <c r="AB69" s="48"/>
      <c r="AC69" s="48"/>
      <c r="AD69" s="48"/>
      <c r="AE69" s="48"/>
    </row>
    <row r="70" spans="1:31">
      <c r="A70" s="91" t="s">
        <v>1</v>
      </c>
      <c r="B70" s="25"/>
      <c r="C70" s="92"/>
      <c r="D70" s="92"/>
      <c r="E70" s="92"/>
      <c r="F70" s="92"/>
      <c r="G70" s="100"/>
      <c r="H70" s="25"/>
      <c r="I70" s="25"/>
      <c r="J70" s="25"/>
      <c r="K70" s="27"/>
      <c r="L70" s="48"/>
      <c r="M70" s="48"/>
      <c r="N70" s="48"/>
      <c r="O70" s="48"/>
      <c r="P70" s="48"/>
      <c r="Q70" s="48"/>
      <c r="R70" s="48"/>
      <c r="S70" s="48"/>
      <c r="T70" s="48"/>
      <c r="U70" s="48"/>
      <c r="V70" s="48"/>
      <c r="W70" s="48"/>
      <c r="X70" s="48"/>
      <c r="Y70" s="48"/>
      <c r="Z70" s="48"/>
      <c r="AA70" s="48"/>
      <c r="AB70" s="48"/>
      <c r="AC70" s="48"/>
      <c r="AD70" s="48"/>
      <c r="AE70" s="48"/>
    </row>
    <row r="71" spans="1:31">
      <c r="A71" s="57" t="s">
        <v>111</v>
      </c>
      <c r="B71" s="18">
        <f t="shared" ref="B71:D75" si="16">B35/(B35+L35)*1000</f>
        <v>456.91382765531063</v>
      </c>
      <c r="C71" s="59">
        <f t="shared" si="16"/>
        <v>857.14285714285711</v>
      </c>
      <c r="D71" s="59">
        <f t="shared" si="16"/>
        <v>272.72727272727269</v>
      </c>
      <c r="E71" s="607" t="s">
        <v>137</v>
      </c>
      <c r="F71" s="59">
        <f>F35/(F35+P35)*1000</f>
        <v>457.52895752895751</v>
      </c>
      <c r="G71" s="28">
        <f t="shared" ref="G71:I75" si="17">G35/L35*1000</f>
        <v>505.53505535055353</v>
      </c>
      <c r="H71" s="18">
        <f t="shared" si="17"/>
        <v>0</v>
      </c>
      <c r="I71" s="18">
        <f t="shared" si="17"/>
        <v>0</v>
      </c>
      <c r="J71" s="607" t="s">
        <v>137</v>
      </c>
      <c r="K71" s="59">
        <f>K35/P35*1000</f>
        <v>487.54448398576511</v>
      </c>
      <c r="L71" s="48"/>
      <c r="M71" s="48"/>
      <c r="N71" s="48"/>
      <c r="O71" s="48"/>
      <c r="P71" s="48"/>
      <c r="Q71" s="48"/>
      <c r="R71" s="48"/>
      <c r="S71" s="48"/>
      <c r="T71" s="48"/>
      <c r="U71" s="48"/>
      <c r="V71" s="48"/>
      <c r="W71" s="48"/>
      <c r="X71" s="48"/>
      <c r="Y71" s="48"/>
      <c r="Z71" s="48"/>
      <c r="AA71" s="48"/>
      <c r="AB71" s="48"/>
      <c r="AC71" s="48"/>
      <c r="AD71" s="48"/>
      <c r="AE71" s="48"/>
    </row>
    <row r="72" spans="1:31">
      <c r="A72" s="57" t="s">
        <v>114</v>
      </c>
      <c r="B72" s="18">
        <f t="shared" si="16"/>
        <v>48.192771084337352</v>
      </c>
      <c r="C72" s="59">
        <f t="shared" si="16"/>
        <v>83.333333333333329</v>
      </c>
      <c r="D72" s="59">
        <f t="shared" si="16"/>
        <v>400</v>
      </c>
      <c r="E72" s="607" t="s">
        <v>137</v>
      </c>
      <c r="F72" s="59">
        <f>F36/(F36+P36)*1000</f>
        <v>62.130177514792898</v>
      </c>
      <c r="G72" s="28">
        <f t="shared" si="17"/>
        <v>33.755274261603375</v>
      </c>
      <c r="H72" s="18">
        <f t="shared" si="17"/>
        <v>38.961038961038959</v>
      </c>
      <c r="I72" s="18">
        <f t="shared" si="17"/>
        <v>0</v>
      </c>
      <c r="J72" s="607" t="s">
        <v>137</v>
      </c>
      <c r="K72" s="59">
        <f>K36/P36*1000</f>
        <v>34.700315457413247</v>
      </c>
      <c r="L72" s="48"/>
      <c r="M72" s="48"/>
      <c r="N72" s="48"/>
      <c r="O72" s="48"/>
      <c r="P72" s="48"/>
      <c r="Q72" s="48"/>
      <c r="R72" s="48"/>
      <c r="S72" s="48"/>
      <c r="T72" s="48"/>
      <c r="U72" s="48"/>
      <c r="V72" s="48"/>
      <c r="W72" s="48"/>
      <c r="X72" s="48"/>
      <c r="Y72" s="48"/>
      <c r="Z72" s="48"/>
      <c r="AA72" s="48"/>
      <c r="AB72" s="48"/>
      <c r="AC72" s="48"/>
      <c r="AD72" s="48"/>
      <c r="AE72" s="48"/>
    </row>
    <row r="73" spans="1:31">
      <c r="A73" s="57" t="s">
        <v>112</v>
      </c>
      <c r="B73" s="18">
        <f t="shared" si="16"/>
        <v>44.776119402985074</v>
      </c>
      <c r="C73" s="59">
        <f t="shared" si="16"/>
        <v>18.306636155606409</v>
      </c>
      <c r="D73" s="59">
        <f t="shared" si="16"/>
        <v>6.7114093959731544</v>
      </c>
      <c r="E73" s="59">
        <f>E37/(E37+O37)*1000</f>
        <v>0</v>
      </c>
      <c r="F73" s="59">
        <f>F37/(F37+P37)*1000</f>
        <v>16</v>
      </c>
      <c r="G73" s="28">
        <f t="shared" si="17"/>
        <v>36.458333333333336</v>
      </c>
      <c r="H73" s="18">
        <f t="shared" si="17"/>
        <v>10.48951048951049</v>
      </c>
      <c r="I73" s="18">
        <f t="shared" si="17"/>
        <v>6.756756756756757</v>
      </c>
      <c r="J73" s="18">
        <f>J37/O37*1000</f>
        <v>250</v>
      </c>
      <c r="K73" s="59">
        <f>K37/P37*1000</f>
        <v>11.856368563685637</v>
      </c>
      <c r="L73" s="48"/>
      <c r="M73" s="48"/>
      <c r="N73" s="48"/>
      <c r="O73" s="48"/>
      <c r="P73" s="48"/>
      <c r="Q73" s="48"/>
      <c r="R73" s="48"/>
      <c r="S73" s="48"/>
      <c r="T73" s="48"/>
      <c r="U73" s="48"/>
      <c r="V73" s="48"/>
      <c r="W73" s="48"/>
      <c r="X73" s="48"/>
      <c r="Y73" s="48"/>
      <c r="Z73" s="48"/>
      <c r="AA73" s="48"/>
      <c r="AB73" s="48"/>
      <c r="AC73" s="48"/>
      <c r="AD73" s="48"/>
      <c r="AE73" s="48"/>
    </row>
    <row r="74" spans="1:31">
      <c r="A74" s="57" t="s">
        <v>113</v>
      </c>
      <c r="B74" s="18">
        <f t="shared" si="16"/>
        <v>0</v>
      </c>
      <c r="C74" s="59">
        <f t="shared" si="16"/>
        <v>7.7639751552795033</v>
      </c>
      <c r="D74" s="59">
        <f t="shared" si="16"/>
        <v>1.162587920711504</v>
      </c>
      <c r="E74" s="59">
        <f>E38/(E38+O38)*1000</f>
        <v>0.91743119266055051</v>
      </c>
      <c r="F74" s="59">
        <f>F38/(F38+P38)*1000</f>
        <v>1.3897015798712697</v>
      </c>
      <c r="G74" s="28">
        <f t="shared" si="17"/>
        <v>66.666666666666671</v>
      </c>
      <c r="H74" s="18">
        <f t="shared" si="17"/>
        <v>7.3030777256129369</v>
      </c>
      <c r="I74" s="18">
        <f t="shared" si="17"/>
        <v>1.5325224543638092</v>
      </c>
      <c r="J74" s="18">
        <f>J38/O38*1000</f>
        <v>0</v>
      </c>
      <c r="K74" s="59">
        <f>K38/P38*1000</f>
        <v>1.7578554163920019</v>
      </c>
      <c r="L74" s="48"/>
      <c r="M74" s="48"/>
      <c r="N74" s="48"/>
      <c r="O74" s="48"/>
      <c r="P74" s="48"/>
      <c r="Q74" s="48"/>
      <c r="R74" s="48"/>
      <c r="S74" s="48"/>
      <c r="T74" s="48"/>
      <c r="U74" s="48"/>
      <c r="V74" s="48"/>
      <c r="W74" s="48"/>
      <c r="X74" s="48"/>
      <c r="Y74" s="48"/>
      <c r="Z74" s="48"/>
      <c r="AA74" s="48"/>
      <c r="AB74" s="48"/>
      <c r="AC74" s="48"/>
      <c r="AD74" s="48"/>
      <c r="AE74" s="48"/>
    </row>
    <row r="75" spans="1:31">
      <c r="A75" s="17" t="s">
        <v>115</v>
      </c>
      <c r="B75" s="327">
        <f t="shared" si="16"/>
        <v>0</v>
      </c>
      <c r="C75" s="19">
        <f t="shared" si="16"/>
        <v>100</v>
      </c>
      <c r="D75" s="19">
        <f t="shared" si="16"/>
        <v>0.70422535211267612</v>
      </c>
      <c r="E75" s="19">
        <f>E39/(E39+O39)*1000</f>
        <v>0</v>
      </c>
      <c r="F75" s="19">
        <f>F39/(F39+P39)*1000</f>
        <v>1.3245033112582782</v>
      </c>
      <c r="G75" s="329">
        <f t="shared" si="17"/>
        <v>0</v>
      </c>
      <c r="H75" s="19">
        <f t="shared" si="17"/>
        <v>222.2222222222222</v>
      </c>
      <c r="I75" s="19">
        <f t="shared" si="17"/>
        <v>0.70472163495419315</v>
      </c>
      <c r="J75" s="19">
        <f>J39/O39*1000</f>
        <v>0</v>
      </c>
      <c r="K75" s="19">
        <f>K39/P39*1000</f>
        <v>1.9893899204244032</v>
      </c>
      <c r="L75" s="48"/>
      <c r="M75" s="48"/>
      <c r="N75" s="48"/>
      <c r="O75" s="48"/>
      <c r="P75" s="48"/>
      <c r="Q75" s="48"/>
      <c r="R75" s="48"/>
      <c r="S75" s="48"/>
      <c r="T75" s="48"/>
      <c r="U75" s="48"/>
      <c r="V75" s="48"/>
      <c r="W75" s="48"/>
      <c r="X75" s="48"/>
      <c r="Y75" s="48"/>
      <c r="Z75" s="48"/>
      <c r="AA75" s="48"/>
      <c r="AB75" s="48"/>
      <c r="AC75" s="48"/>
      <c r="AD75" s="48"/>
      <c r="AE75" s="48"/>
    </row>
    <row r="76" spans="1:31">
      <c r="A76" s="386" t="s">
        <v>423</v>
      </c>
    </row>
    <row r="77" spans="1:31">
      <c r="A77" s="386" t="s">
        <v>422</v>
      </c>
    </row>
    <row r="79" spans="1:31">
      <c r="A79" s="246"/>
      <c r="B79" s="246"/>
      <c r="C79" s="246"/>
      <c r="D79" s="246"/>
      <c r="E79" s="246"/>
      <c r="F79" s="246"/>
      <c r="G79" s="246"/>
      <c r="H79" s="246"/>
      <c r="I79" s="246"/>
      <c r="J79" s="246"/>
      <c r="K79" s="246"/>
      <c r="L79" s="246"/>
      <c r="M79" s="246"/>
      <c r="N79" s="246"/>
      <c r="O79" s="246"/>
      <c r="P79" s="246"/>
    </row>
    <row r="80" spans="1:31">
      <c r="A80" s="246"/>
      <c r="B80" s="246"/>
      <c r="C80" s="246"/>
      <c r="D80" s="246"/>
      <c r="E80" s="246"/>
      <c r="F80" s="246"/>
      <c r="G80" s="246"/>
      <c r="H80" s="246"/>
      <c r="I80" s="246"/>
      <c r="J80" s="246"/>
      <c r="K80" s="246"/>
      <c r="L80" s="246"/>
      <c r="M80" s="246"/>
      <c r="N80" s="246"/>
      <c r="O80" s="246"/>
      <c r="P80" s="246"/>
    </row>
    <row r="81" spans="1:16">
      <c r="A81" s="246"/>
      <c r="B81" s="246"/>
      <c r="C81" s="246"/>
      <c r="D81" s="246"/>
      <c r="E81" s="246"/>
      <c r="F81" s="246"/>
      <c r="G81" s="246"/>
      <c r="H81" s="246"/>
      <c r="I81" s="246"/>
      <c r="J81" s="246"/>
      <c r="K81" s="246"/>
      <c r="L81" s="246"/>
      <c r="M81" s="246"/>
      <c r="N81" s="246"/>
      <c r="O81" s="246"/>
      <c r="P81" s="246"/>
    </row>
    <row r="82" spans="1:16">
      <c r="A82" s="246"/>
      <c r="B82" s="246"/>
      <c r="C82" s="246"/>
      <c r="D82" s="246"/>
      <c r="E82" s="246"/>
      <c r="F82" s="246"/>
      <c r="G82" s="246"/>
      <c r="H82" s="246"/>
      <c r="I82" s="246"/>
      <c r="J82" s="246"/>
      <c r="K82" s="246"/>
      <c r="L82" s="246"/>
      <c r="M82" s="246"/>
      <c r="N82" s="246"/>
      <c r="O82" s="246"/>
      <c r="P82" s="246"/>
    </row>
    <row r="83" spans="1:16">
      <c r="A83" s="246"/>
      <c r="B83" s="246"/>
      <c r="C83" s="246"/>
      <c r="D83" s="246"/>
      <c r="E83" s="246"/>
      <c r="F83" s="246"/>
      <c r="G83" s="246"/>
      <c r="H83" s="246"/>
      <c r="I83" s="246"/>
      <c r="J83" s="246"/>
      <c r="K83" s="246"/>
      <c r="L83" s="246"/>
      <c r="M83" s="246"/>
      <c r="N83" s="246"/>
      <c r="O83" s="246"/>
      <c r="P83" s="246"/>
    </row>
    <row r="84" spans="1:16">
      <c r="A84" s="246"/>
      <c r="B84" s="246"/>
      <c r="C84" s="246"/>
      <c r="D84" s="246"/>
      <c r="E84" s="246"/>
      <c r="F84" s="246"/>
      <c r="G84" s="246"/>
      <c r="H84" s="246"/>
      <c r="I84" s="246"/>
      <c r="J84" s="246"/>
      <c r="K84" s="246"/>
      <c r="L84" s="246"/>
      <c r="M84" s="246"/>
      <c r="N84" s="246"/>
      <c r="O84" s="246"/>
      <c r="P84" s="246"/>
    </row>
    <row r="85" spans="1:16">
      <c r="A85" s="246"/>
      <c r="B85" s="246"/>
      <c r="C85" s="246"/>
      <c r="D85" s="246"/>
      <c r="E85" s="246"/>
      <c r="F85" s="246"/>
      <c r="G85" s="246"/>
      <c r="H85" s="246"/>
      <c r="I85" s="246"/>
      <c r="J85" s="246"/>
      <c r="K85" s="246"/>
      <c r="L85" s="246"/>
      <c r="M85" s="246"/>
      <c r="N85" s="246"/>
      <c r="O85" s="246"/>
      <c r="P85" s="246"/>
    </row>
    <row r="86" spans="1:16">
      <c r="A86" s="246"/>
      <c r="B86" s="246"/>
      <c r="C86" s="246"/>
      <c r="D86" s="246"/>
      <c r="E86" s="246"/>
      <c r="F86" s="246"/>
      <c r="G86" s="246"/>
      <c r="H86" s="246"/>
      <c r="I86" s="246"/>
      <c r="J86" s="246"/>
      <c r="K86" s="246"/>
      <c r="L86" s="246"/>
      <c r="M86" s="246"/>
      <c r="N86" s="246"/>
      <c r="O86" s="246"/>
      <c r="P86" s="246"/>
    </row>
    <row r="87" spans="1:16">
      <c r="A87" s="246"/>
      <c r="B87" s="246"/>
      <c r="C87" s="246"/>
      <c r="D87" s="246"/>
      <c r="E87" s="246"/>
      <c r="F87" s="246"/>
      <c r="G87" s="246"/>
      <c r="H87" s="246"/>
      <c r="I87" s="246"/>
      <c r="J87" s="246"/>
      <c r="K87" s="246"/>
      <c r="L87" s="246"/>
      <c r="M87" s="246"/>
      <c r="N87" s="246"/>
      <c r="O87" s="246"/>
      <c r="P87" s="246"/>
    </row>
    <row r="88" spans="1:16">
      <c r="A88" s="246"/>
      <c r="B88" s="246"/>
      <c r="C88" s="246"/>
      <c r="D88" s="246"/>
      <c r="E88" s="246"/>
      <c r="F88" s="246"/>
      <c r="G88" s="246"/>
      <c r="H88" s="246"/>
      <c r="I88" s="246"/>
      <c r="J88" s="246"/>
      <c r="K88" s="246"/>
      <c r="L88" s="246"/>
      <c r="M88" s="246"/>
      <c r="N88" s="246"/>
      <c r="O88" s="246"/>
      <c r="P88" s="246"/>
    </row>
    <row r="89" spans="1:16">
      <c r="A89" s="246"/>
      <c r="B89" s="246"/>
      <c r="C89" s="246"/>
      <c r="D89" s="246"/>
      <c r="E89" s="246"/>
      <c r="F89" s="246"/>
      <c r="G89" s="246"/>
      <c r="H89" s="246"/>
      <c r="I89" s="246"/>
      <c r="J89" s="246"/>
      <c r="K89" s="246"/>
      <c r="L89" s="246"/>
      <c r="M89" s="246"/>
      <c r="N89" s="246"/>
      <c r="O89" s="246"/>
      <c r="P89" s="246"/>
    </row>
    <row r="90" spans="1:16">
      <c r="A90" s="246"/>
      <c r="B90" s="246"/>
      <c r="C90" s="246"/>
      <c r="D90" s="246"/>
      <c r="E90" s="246"/>
      <c r="F90" s="246"/>
      <c r="G90" s="246"/>
      <c r="H90" s="246"/>
      <c r="I90" s="246"/>
      <c r="J90" s="246"/>
      <c r="K90" s="246"/>
      <c r="L90" s="246"/>
      <c r="M90" s="246"/>
      <c r="N90" s="246"/>
      <c r="O90" s="246"/>
      <c r="P90" s="246"/>
    </row>
    <row r="91" spans="1:16">
      <c r="A91" s="246"/>
      <c r="B91" s="246"/>
      <c r="C91" s="246"/>
      <c r="D91" s="246"/>
      <c r="E91" s="246"/>
      <c r="F91" s="246"/>
      <c r="G91" s="246"/>
      <c r="H91" s="246"/>
      <c r="I91" s="246"/>
      <c r="J91" s="246"/>
      <c r="K91" s="246"/>
      <c r="L91" s="246"/>
      <c r="M91" s="246"/>
      <c r="N91" s="246"/>
      <c r="O91" s="246"/>
      <c r="P91" s="246"/>
    </row>
    <row r="92" spans="1:16">
      <c r="A92" s="246"/>
      <c r="B92" s="246"/>
      <c r="C92" s="246"/>
      <c r="D92" s="246"/>
      <c r="E92" s="246"/>
      <c r="F92" s="246"/>
      <c r="G92" s="246"/>
      <c r="H92" s="246"/>
      <c r="I92" s="246"/>
      <c r="J92" s="246"/>
      <c r="K92" s="246"/>
      <c r="L92" s="246"/>
      <c r="M92" s="246"/>
      <c r="N92" s="246"/>
      <c r="O92" s="246"/>
      <c r="P92" s="246"/>
    </row>
    <row r="93" spans="1:16">
      <c r="A93" s="246"/>
      <c r="B93" s="246"/>
      <c r="C93" s="246"/>
      <c r="D93" s="246"/>
      <c r="E93" s="246"/>
      <c r="F93" s="246"/>
      <c r="G93" s="246"/>
      <c r="H93" s="246"/>
      <c r="I93" s="246"/>
      <c r="J93" s="246"/>
      <c r="K93" s="246"/>
      <c r="L93" s="246"/>
      <c r="M93" s="246"/>
      <c r="N93" s="246"/>
      <c r="O93" s="246"/>
      <c r="P93" s="246"/>
    </row>
    <row r="94" spans="1:16">
      <c r="A94" s="246"/>
      <c r="B94" s="246"/>
      <c r="C94" s="246"/>
      <c r="D94" s="246"/>
      <c r="E94" s="246"/>
      <c r="F94" s="246"/>
      <c r="G94" s="246"/>
      <c r="H94" s="246"/>
      <c r="I94" s="246"/>
      <c r="J94" s="246"/>
      <c r="K94" s="246"/>
      <c r="L94" s="246"/>
      <c r="M94" s="246"/>
      <c r="N94" s="246"/>
      <c r="O94" s="246"/>
      <c r="P94" s="246"/>
    </row>
    <row r="95" spans="1:16">
      <c r="A95" s="246"/>
      <c r="B95" s="246"/>
      <c r="C95" s="246"/>
      <c r="D95" s="246"/>
      <c r="E95" s="246"/>
      <c r="F95" s="246"/>
      <c r="G95" s="246"/>
      <c r="H95" s="246"/>
      <c r="I95" s="246"/>
      <c r="J95" s="246"/>
      <c r="K95" s="246"/>
      <c r="L95" s="246"/>
      <c r="M95" s="246"/>
      <c r="N95" s="246"/>
      <c r="O95" s="246"/>
      <c r="P95" s="246"/>
    </row>
    <row r="96" spans="1:16">
      <c r="A96" s="246"/>
      <c r="B96" s="246"/>
      <c r="C96" s="246"/>
      <c r="D96" s="246"/>
      <c r="E96" s="246"/>
      <c r="F96" s="246"/>
      <c r="G96" s="246"/>
      <c r="H96" s="246"/>
      <c r="I96" s="246"/>
      <c r="J96" s="246"/>
      <c r="K96" s="246"/>
      <c r="L96" s="246"/>
      <c r="M96" s="246"/>
      <c r="N96" s="246"/>
      <c r="O96" s="246"/>
      <c r="P96" s="246"/>
    </row>
    <row r="97" spans="1:16">
      <c r="A97" s="246"/>
      <c r="B97" s="246"/>
      <c r="C97" s="246"/>
      <c r="D97" s="246"/>
      <c r="E97" s="246"/>
      <c r="F97" s="246"/>
      <c r="G97" s="246"/>
      <c r="H97" s="246"/>
      <c r="I97" s="246"/>
      <c r="J97" s="246"/>
      <c r="K97" s="246"/>
      <c r="L97" s="246"/>
      <c r="M97" s="246"/>
      <c r="N97" s="246"/>
      <c r="O97" s="246"/>
      <c r="P97" s="246"/>
    </row>
    <row r="98" spans="1:16">
      <c r="A98" s="246"/>
      <c r="B98" s="246"/>
      <c r="C98" s="246"/>
      <c r="D98" s="246"/>
      <c r="E98" s="246"/>
      <c r="F98" s="246"/>
      <c r="G98" s="246"/>
      <c r="H98" s="246"/>
      <c r="I98" s="246"/>
      <c r="J98" s="246"/>
      <c r="K98" s="246"/>
      <c r="L98" s="246"/>
      <c r="M98" s="246"/>
      <c r="N98" s="246"/>
      <c r="O98" s="246"/>
      <c r="P98" s="246"/>
    </row>
    <row r="99" spans="1:16">
      <c r="A99" s="246"/>
      <c r="B99" s="246"/>
      <c r="C99" s="246"/>
      <c r="D99" s="246"/>
      <c r="E99" s="246"/>
      <c r="F99" s="246"/>
      <c r="G99" s="246"/>
      <c r="H99" s="246"/>
      <c r="I99" s="246"/>
      <c r="J99" s="246"/>
      <c r="K99" s="246"/>
      <c r="L99" s="246"/>
      <c r="M99" s="246"/>
      <c r="N99" s="246"/>
      <c r="O99" s="246"/>
      <c r="P99" s="246"/>
    </row>
    <row r="100" spans="1:16">
      <c r="A100" s="246"/>
      <c r="B100" s="246"/>
      <c r="C100" s="246"/>
      <c r="D100" s="246"/>
      <c r="E100" s="246"/>
      <c r="F100" s="246"/>
      <c r="G100" s="246"/>
      <c r="H100" s="246"/>
      <c r="I100" s="246"/>
      <c r="J100" s="246"/>
      <c r="K100" s="246"/>
      <c r="L100" s="246"/>
      <c r="M100" s="246"/>
      <c r="N100" s="246"/>
      <c r="O100" s="246"/>
      <c r="P100" s="246"/>
    </row>
    <row r="101" spans="1:16">
      <c r="A101" s="246"/>
      <c r="B101" s="246"/>
      <c r="C101" s="246"/>
      <c r="D101" s="246"/>
      <c r="E101" s="246"/>
      <c r="F101" s="246"/>
      <c r="G101" s="246"/>
      <c r="H101" s="246"/>
      <c r="I101" s="246"/>
      <c r="J101" s="246"/>
      <c r="K101" s="246"/>
      <c r="L101" s="246"/>
      <c r="M101" s="246"/>
      <c r="N101" s="246"/>
      <c r="O101" s="246"/>
      <c r="P101" s="246"/>
    </row>
    <row r="102" spans="1:16">
      <c r="A102" s="246"/>
      <c r="B102" s="246"/>
      <c r="C102" s="246"/>
      <c r="D102" s="246"/>
      <c r="E102" s="246"/>
      <c r="F102" s="246"/>
      <c r="G102" s="246"/>
      <c r="H102" s="246"/>
      <c r="I102" s="246"/>
      <c r="J102" s="246"/>
      <c r="K102" s="246"/>
      <c r="L102" s="246"/>
      <c r="M102" s="246"/>
      <c r="N102" s="246"/>
      <c r="O102" s="246"/>
      <c r="P102" s="246"/>
    </row>
    <row r="103" spans="1:16">
      <c r="A103" s="246"/>
      <c r="B103" s="246"/>
      <c r="C103" s="246"/>
      <c r="D103" s="246"/>
      <c r="E103" s="246"/>
      <c r="F103" s="246"/>
      <c r="G103" s="246"/>
      <c r="H103" s="246"/>
      <c r="I103" s="246"/>
      <c r="J103" s="246"/>
      <c r="K103" s="246"/>
      <c r="L103" s="246"/>
      <c r="M103" s="246"/>
      <c r="N103" s="246"/>
      <c r="O103" s="246"/>
      <c r="P103" s="246"/>
    </row>
    <row r="104" spans="1:16">
      <c r="A104" s="246"/>
      <c r="B104" s="246"/>
      <c r="C104" s="246"/>
      <c r="D104" s="246"/>
      <c r="E104" s="246"/>
      <c r="F104" s="246"/>
      <c r="G104" s="246"/>
      <c r="H104" s="246"/>
      <c r="I104" s="246"/>
      <c r="J104" s="246"/>
      <c r="K104" s="246"/>
      <c r="L104" s="246"/>
      <c r="M104" s="246"/>
      <c r="N104" s="246"/>
      <c r="O104" s="246"/>
      <c r="P104" s="246"/>
    </row>
    <row r="105" spans="1:16">
      <c r="A105" s="246"/>
      <c r="B105" s="246"/>
      <c r="C105" s="246"/>
      <c r="D105" s="246"/>
      <c r="E105" s="246"/>
      <c r="F105" s="246"/>
      <c r="G105" s="246"/>
      <c r="H105" s="246"/>
      <c r="I105" s="246"/>
      <c r="J105" s="246"/>
      <c r="K105" s="246"/>
      <c r="L105" s="246"/>
      <c r="M105" s="246"/>
      <c r="N105" s="246"/>
      <c r="O105" s="246"/>
      <c r="P105" s="246"/>
    </row>
    <row r="106" spans="1:16">
      <c r="A106" s="246"/>
      <c r="B106" s="246"/>
      <c r="C106" s="246"/>
      <c r="D106" s="246"/>
      <c r="E106" s="246"/>
      <c r="F106" s="246"/>
      <c r="G106" s="246"/>
      <c r="H106" s="246"/>
      <c r="I106" s="246"/>
      <c r="J106" s="246"/>
      <c r="K106" s="246"/>
      <c r="L106" s="246"/>
      <c r="M106" s="246"/>
      <c r="N106" s="246"/>
      <c r="O106" s="246"/>
      <c r="P106" s="246"/>
    </row>
    <row r="107" spans="1:16">
      <c r="A107" s="246"/>
      <c r="B107" s="246"/>
      <c r="C107" s="246"/>
      <c r="D107" s="246"/>
      <c r="E107" s="246"/>
      <c r="F107" s="246"/>
      <c r="G107" s="246"/>
      <c r="H107" s="246"/>
      <c r="I107" s="246"/>
      <c r="J107" s="246"/>
      <c r="K107" s="246"/>
      <c r="L107" s="246"/>
      <c r="M107" s="246"/>
      <c r="N107" s="246"/>
      <c r="O107" s="246"/>
      <c r="P107" s="246"/>
    </row>
    <row r="108" spans="1:16">
      <c r="A108" s="246"/>
      <c r="B108" s="246"/>
      <c r="C108" s="246"/>
      <c r="D108" s="246"/>
      <c r="E108" s="246"/>
      <c r="F108" s="246"/>
      <c r="G108" s="246"/>
      <c r="H108" s="246"/>
      <c r="I108" s="246"/>
      <c r="J108" s="246"/>
      <c r="K108" s="246"/>
      <c r="L108" s="246"/>
      <c r="M108" s="246"/>
      <c r="N108" s="246"/>
      <c r="O108" s="246"/>
      <c r="P108" s="246"/>
    </row>
    <row r="109" spans="1:16">
      <c r="A109" s="246"/>
      <c r="B109" s="246"/>
      <c r="C109" s="246"/>
      <c r="D109" s="246"/>
      <c r="E109" s="246"/>
      <c r="F109" s="246"/>
      <c r="G109" s="246"/>
      <c r="H109" s="246"/>
      <c r="I109" s="246"/>
      <c r="J109" s="246"/>
      <c r="K109" s="246"/>
      <c r="L109" s="246"/>
      <c r="M109" s="246"/>
      <c r="N109" s="246"/>
      <c r="O109" s="246"/>
      <c r="P109" s="246"/>
    </row>
    <row r="110" spans="1:16">
      <c r="A110" s="246"/>
      <c r="B110" s="246"/>
      <c r="C110" s="246"/>
      <c r="D110" s="246"/>
      <c r="E110" s="246"/>
      <c r="F110" s="246"/>
      <c r="G110" s="246"/>
      <c r="H110" s="246"/>
      <c r="I110" s="246"/>
      <c r="J110" s="246"/>
      <c r="K110" s="246"/>
      <c r="L110" s="246"/>
      <c r="M110" s="246"/>
      <c r="N110" s="246"/>
      <c r="O110" s="246"/>
      <c r="P110" s="246"/>
    </row>
  </sheetData>
  <mergeCells count="10">
    <mergeCell ref="AP6:AT6"/>
    <mergeCell ref="A45:A46"/>
    <mergeCell ref="B45:F45"/>
    <mergeCell ref="G45:K45"/>
    <mergeCell ref="A5:P5"/>
    <mergeCell ref="A6:A7"/>
    <mergeCell ref="B6:F6"/>
    <mergeCell ref="G6:K6"/>
    <mergeCell ref="L6:P6"/>
    <mergeCell ref="A44:K44"/>
  </mergeCells>
  <hyperlinks>
    <hyperlink ref="B1" location="Glossary!A1" display="Glossary"/>
    <hyperlink ref="A1" location="Contents!A1" display="Table of contents"/>
    <hyperlink ref="C1" location="About!A1" display="About the publication"/>
    <hyperlink ref="E1" location="KeyFindings!A1" display="Key findings"/>
  </hyperlinks>
  <pageMargins left="0.70866141732283472" right="0.70866141732283472" top="0.74803149606299213" bottom="0.74803149606299213" header="0.31496062992125984" footer="0.31496062992125984"/>
  <pageSetup paperSize="9" scale="80" orientation="landscape" r:id="rId1"/>
  <headerFooter>
    <oddFooter>&amp;L&amp;"Arial,Regular"&amp;8&amp;K01+022Fetal and Infant Deaths 2013&amp;R&amp;"Arial,Regular"&amp;8&amp;K01+021Page &amp;P of &amp;N</oddFooter>
  </headerFooter>
  <rowBreaks count="1" manualBreakCount="1">
    <brk id="42" max="1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C110"/>
  <sheetViews>
    <sheetView zoomScaleNormal="100" workbookViewId="0">
      <pane ySplit="3" topLeftCell="A4" activePane="bottomLeft" state="frozen"/>
      <selection pane="bottomLeft"/>
    </sheetView>
  </sheetViews>
  <sheetFormatPr defaultRowHeight="15"/>
  <cols>
    <col min="1" max="1" width="25.28515625" bestFit="1" customWidth="1"/>
    <col min="7" max="7" width="9.140625" style="10" customWidth="1"/>
    <col min="13" max="13" width="9.140625" style="10"/>
    <col min="19" max="19" width="9.140625" customWidth="1"/>
  </cols>
  <sheetData>
    <row r="1" spans="1:55" s="125" customFormat="1">
      <c r="A1" s="98" t="s">
        <v>197</v>
      </c>
      <c r="B1" s="98" t="s">
        <v>133</v>
      </c>
      <c r="C1" s="98" t="s">
        <v>212</v>
      </c>
      <c r="E1" s="185" t="s">
        <v>442</v>
      </c>
      <c r="F1" s="98"/>
      <c r="G1" s="99"/>
    </row>
    <row r="2" spans="1:55" s="5" customFormat="1" ht="9" customHeight="1">
      <c r="A2" s="69"/>
      <c r="B2" s="70"/>
      <c r="C2" s="71"/>
      <c r="D2" s="71"/>
      <c r="E2" s="71"/>
      <c r="F2" s="71"/>
    </row>
    <row r="3" spans="1:55" s="125" customFormat="1" ht="20.25">
      <c r="A3" s="85" t="s">
        <v>1</v>
      </c>
      <c r="G3" s="82"/>
      <c r="M3" s="82"/>
    </row>
    <row r="5" spans="1:55" s="81" customFormat="1" ht="23.25" customHeight="1">
      <c r="A5" s="808" t="str">
        <f>Contents!E25</f>
        <v xml:space="preserve">Table 21: Number of fetal deaths, infant deaths and live births, for each birthweight, by sex, ethnic group, maternal age group, deprivation quintile of residence and gestational age, 2013
</v>
      </c>
      <c r="B5" s="808"/>
      <c r="C5" s="808"/>
      <c r="D5" s="808"/>
      <c r="E5" s="808"/>
      <c r="F5" s="808"/>
      <c r="G5" s="808"/>
      <c r="H5" s="808"/>
      <c r="I5" s="808"/>
      <c r="J5" s="808"/>
      <c r="K5" s="808"/>
      <c r="L5" s="808"/>
      <c r="M5" s="808"/>
      <c r="N5" s="808"/>
      <c r="O5" s="808"/>
      <c r="P5" s="808"/>
      <c r="Q5" s="808"/>
      <c r="R5" s="808"/>
      <c r="S5" s="808"/>
      <c r="T5" s="133"/>
    </row>
    <row r="6" spans="1:55">
      <c r="A6" s="793" t="s">
        <v>74</v>
      </c>
      <c r="B6" s="794" t="s">
        <v>204</v>
      </c>
      <c r="C6" s="794"/>
      <c r="D6" s="794"/>
      <c r="E6" s="794"/>
      <c r="F6" s="794"/>
      <c r="G6" s="795"/>
      <c r="H6" s="796" t="s">
        <v>205</v>
      </c>
      <c r="I6" s="794"/>
      <c r="J6" s="794"/>
      <c r="K6" s="794"/>
      <c r="L6" s="794"/>
      <c r="M6" s="795"/>
      <c r="N6" s="796" t="s">
        <v>206</v>
      </c>
      <c r="O6" s="794"/>
      <c r="P6" s="794"/>
      <c r="Q6" s="794"/>
      <c r="R6" s="794"/>
      <c r="S6" s="794"/>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row>
    <row r="7" spans="1:55" ht="36">
      <c r="A7" s="789"/>
      <c r="B7" s="30" t="s">
        <v>111</v>
      </c>
      <c r="C7" s="30" t="s">
        <v>129</v>
      </c>
      <c r="D7" s="30" t="s">
        <v>130</v>
      </c>
      <c r="E7" s="30" t="s">
        <v>131</v>
      </c>
      <c r="F7" s="30" t="s">
        <v>115</v>
      </c>
      <c r="G7" s="31" t="s">
        <v>547</v>
      </c>
      <c r="H7" s="30" t="s">
        <v>111</v>
      </c>
      <c r="I7" s="30" t="s">
        <v>129</v>
      </c>
      <c r="J7" s="30" t="s">
        <v>130</v>
      </c>
      <c r="K7" s="30" t="s">
        <v>131</v>
      </c>
      <c r="L7" s="30" t="s">
        <v>115</v>
      </c>
      <c r="M7" s="31" t="s">
        <v>547</v>
      </c>
      <c r="N7" s="30" t="s">
        <v>111</v>
      </c>
      <c r="O7" s="30" t="s">
        <v>129</v>
      </c>
      <c r="P7" s="30" t="s">
        <v>130</v>
      </c>
      <c r="Q7" s="30" t="s">
        <v>131</v>
      </c>
      <c r="R7" s="30" t="s">
        <v>115</v>
      </c>
      <c r="S7" s="31" t="s">
        <v>547</v>
      </c>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6"/>
      <c r="AZ7" s="246"/>
      <c r="BA7" s="246"/>
      <c r="BB7" s="246"/>
      <c r="BC7" s="246"/>
    </row>
    <row r="8" spans="1:55">
      <c r="A8" s="91" t="s">
        <v>116</v>
      </c>
      <c r="B8" s="22"/>
      <c r="C8" s="22"/>
      <c r="D8" s="22"/>
      <c r="E8" s="22"/>
      <c r="F8" s="22"/>
      <c r="G8" s="23"/>
      <c r="H8" s="24"/>
      <c r="I8" s="25"/>
      <c r="J8" s="25"/>
      <c r="K8" s="25"/>
      <c r="L8" s="25"/>
      <c r="M8" s="23"/>
      <c r="N8" s="24"/>
      <c r="O8" s="25"/>
      <c r="P8" s="25"/>
      <c r="Q8" s="25"/>
      <c r="R8" s="25"/>
      <c r="S8" s="92"/>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row>
    <row r="9" spans="1:55" s="86" customFormat="1">
      <c r="A9" s="93" t="s">
        <v>48</v>
      </c>
      <c r="B9" s="496">
        <v>237</v>
      </c>
      <c r="C9" s="496">
        <v>21</v>
      </c>
      <c r="D9" s="496">
        <v>48</v>
      </c>
      <c r="E9" s="496">
        <v>76</v>
      </c>
      <c r="F9" s="496">
        <v>2</v>
      </c>
      <c r="G9" s="580">
        <v>392</v>
      </c>
      <c r="H9" s="496">
        <v>137</v>
      </c>
      <c r="I9" s="496">
        <v>11</v>
      </c>
      <c r="J9" s="496">
        <v>35</v>
      </c>
      <c r="K9" s="496">
        <v>96</v>
      </c>
      <c r="L9" s="496">
        <v>3</v>
      </c>
      <c r="M9" s="580">
        <v>296</v>
      </c>
      <c r="N9" s="496">
        <v>281</v>
      </c>
      <c r="O9" s="496">
        <v>317</v>
      </c>
      <c r="P9" s="496">
        <v>2952</v>
      </c>
      <c r="Q9" s="496">
        <v>54612</v>
      </c>
      <c r="R9" s="496">
        <v>1508</v>
      </c>
      <c r="S9" s="496">
        <v>59701</v>
      </c>
    </row>
    <row r="10" spans="1:55">
      <c r="A10" s="91" t="s">
        <v>75</v>
      </c>
      <c r="B10" s="92"/>
      <c r="C10" s="92"/>
      <c r="D10" s="92"/>
      <c r="E10" s="92"/>
      <c r="F10" s="92"/>
      <c r="G10" s="92"/>
      <c r="H10" s="92"/>
      <c r="I10" s="480"/>
      <c r="J10" s="480"/>
      <c r="K10" s="480"/>
      <c r="L10" s="480"/>
      <c r="M10" s="480"/>
      <c r="N10" s="92"/>
      <c r="O10" s="92"/>
      <c r="P10" s="92"/>
      <c r="Q10" s="92"/>
      <c r="R10" s="92"/>
      <c r="S10" s="92"/>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row>
    <row r="11" spans="1:55" s="86" customFormat="1">
      <c r="A11" s="93" t="s">
        <v>76</v>
      </c>
      <c r="B11" s="496">
        <v>122</v>
      </c>
      <c r="C11" s="496">
        <v>9</v>
      </c>
      <c r="D11" s="496">
        <v>24</v>
      </c>
      <c r="E11" s="496">
        <v>39</v>
      </c>
      <c r="F11" s="496">
        <v>2</v>
      </c>
      <c r="G11" s="579">
        <v>199</v>
      </c>
      <c r="H11" s="496">
        <v>84</v>
      </c>
      <c r="I11" s="496">
        <v>5</v>
      </c>
      <c r="J11" s="496">
        <v>20</v>
      </c>
      <c r="K11" s="496">
        <v>55</v>
      </c>
      <c r="L11" s="496">
        <v>2</v>
      </c>
      <c r="M11" s="579">
        <v>173</v>
      </c>
      <c r="N11" s="496">
        <v>147</v>
      </c>
      <c r="O11" s="496">
        <v>156</v>
      </c>
      <c r="P11" s="496">
        <v>1382</v>
      </c>
      <c r="Q11" s="496">
        <v>27966</v>
      </c>
      <c r="R11" s="496">
        <v>960</v>
      </c>
      <c r="S11" s="496">
        <v>30626</v>
      </c>
    </row>
    <row r="12" spans="1:55" s="86" customFormat="1">
      <c r="A12" s="93" t="s">
        <v>77</v>
      </c>
      <c r="B12" s="496">
        <v>109</v>
      </c>
      <c r="C12" s="496">
        <v>12</v>
      </c>
      <c r="D12" s="496">
        <v>24</v>
      </c>
      <c r="E12" s="496">
        <v>37</v>
      </c>
      <c r="F12" s="496">
        <v>0</v>
      </c>
      <c r="G12" s="579">
        <v>186</v>
      </c>
      <c r="H12" s="496">
        <v>53</v>
      </c>
      <c r="I12" s="496">
        <v>6</v>
      </c>
      <c r="J12" s="496">
        <v>15</v>
      </c>
      <c r="K12" s="496">
        <v>41</v>
      </c>
      <c r="L12" s="496">
        <v>1</v>
      </c>
      <c r="M12" s="579">
        <v>123</v>
      </c>
      <c r="N12" s="496">
        <v>134</v>
      </c>
      <c r="O12" s="496">
        <v>161</v>
      </c>
      <c r="P12" s="496">
        <v>1570</v>
      </c>
      <c r="Q12" s="496">
        <v>26646</v>
      </c>
      <c r="R12" s="496">
        <v>548</v>
      </c>
      <c r="S12" s="496">
        <v>29075</v>
      </c>
    </row>
    <row r="13" spans="1:55" s="86" customFormat="1">
      <c r="A13" s="93" t="s">
        <v>69</v>
      </c>
      <c r="B13" s="496">
        <v>6</v>
      </c>
      <c r="C13" s="496">
        <v>0</v>
      </c>
      <c r="D13" s="496">
        <v>0</v>
      </c>
      <c r="E13" s="496">
        <v>0</v>
      </c>
      <c r="F13" s="496">
        <v>0</v>
      </c>
      <c r="G13" s="580">
        <v>7</v>
      </c>
      <c r="H13" s="496">
        <v>0</v>
      </c>
      <c r="I13" s="496">
        <v>0</v>
      </c>
      <c r="J13" s="496">
        <v>0</v>
      </c>
      <c r="K13" s="496">
        <v>0</v>
      </c>
      <c r="L13" s="496">
        <v>0</v>
      </c>
      <c r="M13" s="580">
        <v>0</v>
      </c>
      <c r="N13" s="494">
        <v>0</v>
      </c>
      <c r="O13" s="494">
        <v>0</v>
      </c>
      <c r="P13" s="494">
        <v>0</v>
      </c>
      <c r="Q13" s="494">
        <v>0</v>
      </c>
      <c r="R13" s="494">
        <v>0</v>
      </c>
      <c r="S13" s="494">
        <v>0</v>
      </c>
    </row>
    <row r="14" spans="1:55">
      <c r="A14" s="91" t="s">
        <v>79</v>
      </c>
      <c r="B14" s="92"/>
      <c r="C14" s="92"/>
      <c r="D14" s="92"/>
      <c r="E14" s="92"/>
      <c r="F14" s="92"/>
      <c r="G14" s="480"/>
      <c r="H14" s="480"/>
      <c r="I14" s="480"/>
      <c r="J14" s="480"/>
      <c r="K14" s="480"/>
      <c r="L14" s="480"/>
      <c r="M14" s="480"/>
      <c r="N14" s="480"/>
      <c r="O14" s="92"/>
      <c r="P14" s="92"/>
      <c r="Q14" s="92"/>
      <c r="R14" s="92"/>
      <c r="S14" s="92"/>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row>
    <row r="15" spans="1:55" s="86" customFormat="1">
      <c r="A15" s="93" t="s">
        <v>80</v>
      </c>
      <c r="B15" s="496">
        <v>71</v>
      </c>
      <c r="C15" s="496">
        <v>4</v>
      </c>
      <c r="D15" s="496">
        <v>18</v>
      </c>
      <c r="E15" s="496">
        <v>20</v>
      </c>
      <c r="F15" s="496">
        <v>1</v>
      </c>
      <c r="G15" s="579">
        <v>117</v>
      </c>
      <c r="H15" s="496">
        <v>34</v>
      </c>
      <c r="I15" s="496">
        <v>5</v>
      </c>
      <c r="J15" s="496">
        <v>12</v>
      </c>
      <c r="K15" s="496">
        <v>34</v>
      </c>
      <c r="L15" s="496">
        <v>2</v>
      </c>
      <c r="M15" s="579">
        <v>91</v>
      </c>
      <c r="N15" s="496">
        <v>91</v>
      </c>
      <c r="O15" s="496">
        <v>98</v>
      </c>
      <c r="P15" s="496">
        <v>956</v>
      </c>
      <c r="Q15" s="496">
        <v>15602</v>
      </c>
      <c r="R15" s="496">
        <v>398</v>
      </c>
      <c r="S15" s="496">
        <v>17149</v>
      </c>
    </row>
    <row r="16" spans="1:55" s="86" customFormat="1">
      <c r="A16" s="93" t="s">
        <v>384</v>
      </c>
      <c r="B16" s="496">
        <v>22</v>
      </c>
      <c r="C16" s="496">
        <v>5</v>
      </c>
      <c r="D16" s="496">
        <v>6</v>
      </c>
      <c r="E16" s="496">
        <v>14</v>
      </c>
      <c r="F16" s="496">
        <v>1</v>
      </c>
      <c r="G16" s="579">
        <v>49</v>
      </c>
      <c r="H16" s="496">
        <v>27</v>
      </c>
      <c r="I16" s="496">
        <v>0</v>
      </c>
      <c r="J16" s="496">
        <v>3</v>
      </c>
      <c r="K16" s="496">
        <v>14</v>
      </c>
      <c r="L16" s="496">
        <v>0</v>
      </c>
      <c r="M16" s="579">
        <v>49</v>
      </c>
      <c r="N16" s="496">
        <v>41</v>
      </c>
      <c r="O16" s="496">
        <v>38</v>
      </c>
      <c r="P16" s="496">
        <v>250</v>
      </c>
      <c r="Q16" s="496">
        <v>5815</v>
      </c>
      <c r="R16" s="496">
        <v>290</v>
      </c>
      <c r="S16" s="496">
        <v>6438</v>
      </c>
    </row>
    <row r="17" spans="1:55" s="86" customFormat="1">
      <c r="A17" s="450" t="s">
        <v>444</v>
      </c>
      <c r="B17" s="496">
        <v>45</v>
      </c>
      <c r="C17" s="496">
        <v>3</v>
      </c>
      <c r="D17" s="496">
        <v>3</v>
      </c>
      <c r="E17" s="496">
        <v>7</v>
      </c>
      <c r="F17" s="496">
        <v>0</v>
      </c>
      <c r="G17" s="579">
        <v>60</v>
      </c>
      <c r="H17" s="496">
        <v>23</v>
      </c>
      <c r="I17" s="496">
        <v>1</v>
      </c>
      <c r="J17" s="496">
        <v>4</v>
      </c>
      <c r="K17" s="496">
        <v>8</v>
      </c>
      <c r="L17" s="496">
        <v>0</v>
      </c>
      <c r="M17" s="579">
        <v>36</v>
      </c>
      <c r="N17" s="496">
        <v>46</v>
      </c>
      <c r="O17" s="496">
        <v>47</v>
      </c>
      <c r="P17" s="496">
        <v>550</v>
      </c>
      <c r="Q17" s="496">
        <v>7995</v>
      </c>
      <c r="R17" s="496">
        <v>64</v>
      </c>
      <c r="S17" s="496">
        <v>8707</v>
      </c>
    </row>
    <row r="18" spans="1:55" s="86" customFormat="1">
      <c r="A18" s="450" t="s">
        <v>445</v>
      </c>
      <c r="B18" s="496">
        <v>99</v>
      </c>
      <c r="C18" s="496">
        <v>9</v>
      </c>
      <c r="D18" s="496">
        <v>21</v>
      </c>
      <c r="E18" s="496">
        <v>35</v>
      </c>
      <c r="F18" s="496">
        <v>0</v>
      </c>
      <c r="G18" s="580">
        <v>166</v>
      </c>
      <c r="H18" s="496">
        <v>53</v>
      </c>
      <c r="I18" s="496">
        <v>5</v>
      </c>
      <c r="J18" s="496">
        <v>16</v>
      </c>
      <c r="K18" s="496">
        <v>40</v>
      </c>
      <c r="L18" s="496">
        <v>1</v>
      </c>
      <c r="M18" s="580">
        <v>120</v>
      </c>
      <c r="N18" s="496">
        <v>103</v>
      </c>
      <c r="O18" s="496">
        <v>134</v>
      </c>
      <c r="P18" s="496">
        <v>1196</v>
      </c>
      <c r="Q18" s="496">
        <v>25200</v>
      </c>
      <c r="R18" s="496">
        <v>756</v>
      </c>
      <c r="S18" s="496">
        <v>27407</v>
      </c>
    </row>
    <row r="19" spans="1:55">
      <c r="A19" s="91" t="s">
        <v>185</v>
      </c>
      <c r="B19" s="92"/>
      <c r="C19" s="92"/>
      <c r="D19" s="92"/>
      <c r="E19" s="92"/>
      <c r="F19" s="92"/>
      <c r="G19" s="480"/>
      <c r="H19" s="480"/>
      <c r="I19" s="480"/>
      <c r="J19" s="480"/>
      <c r="K19" s="480"/>
      <c r="L19" s="480"/>
      <c r="M19" s="480"/>
      <c r="N19" s="480"/>
      <c r="O19" s="92"/>
      <c r="P19" s="92"/>
      <c r="Q19" s="92"/>
      <c r="R19" s="92"/>
      <c r="S19" s="502"/>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6"/>
      <c r="BC19" s="246"/>
    </row>
    <row r="20" spans="1:55" s="86" customFormat="1">
      <c r="A20" s="93" t="s">
        <v>82</v>
      </c>
      <c r="B20" s="496">
        <v>21</v>
      </c>
      <c r="C20" s="496">
        <v>2</v>
      </c>
      <c r="D20" s="496">
        <v>4</v>
      </c>
      <c r="E20" s="496">
        <v>6</v>
      </c>
      <c r="F20" s="496">
        <v>0</v>
      </c>
      <c r="G20" s="579">
        <v>34</v>
      </c>
      <c r="H20" s="496">
        <v>20</v>
      </c>
      <c r="I20" s="496">
        <v>2</v>
      </c>
      <c r="J20" s="496">
        <v>2</v>
      </c>
      <c r="K20" s="496">
        <v>13</v>
      </c>
      <c r="L20" s="496">
        <v>0</v>
      </c>
      <c r="M20" s="579">
        <v>38</v>
      </c>
      <c r="N20" s="496">
        <v>29</v>
      </c>
      <c r="O20" s="496">
        <v>23</v>
      </c>
      <c r="P20" s="496">
        <v>180</v>
      </c>
      <c r="Q20" s="496">
        <v>3122</v>
      </c>
      <c r="R20" s="496">
        <v>53</v>
      </c>
      <c r="S20" s="496">
        <v>3409</v>
      </c>
    </row>
    <row r="21" spans="1:55" s="86" customFormat="1">
      <c r="A21" s="93" t="s">
        <v>83</v>
      </c>
      <c r="B21" s="496">
        <v>30</v>
      </c>
      <c r="C21" s="496">
        <v>5</v>
      </c>
      <c r="D21" s="496">
        <v>13</v>
      </c>
      <c r="E21" s="496">
        <v>12</v>
      </c>
      <c r="F21" s="496">
        <v>0</v>
      </c>
      <c r="G21" s="579">
        <v>64</v>
      </c>
      <c r="H21" s="496">
        <v>37</v>
      </c>
      <c r="I21" s="496">
        <v>4</v>
      </c>
      <c r="J21" s="496">
        <v>7</v>
      </c>
      <c r="K21" s="496">
        <v>23</v>
      </c>
      <c r="L21" s="496">
        <v>0</v>
      </c>
      <c r="M21" s="579">
        <v>74</v>
      </c>
      <c r="N21" s="496">
        <v>58</v>
      </c>
      <c r="O21" s="496">
        <v>44</v>
      </c>
      <c r="P21" s="496">
        <v>561</v>
      </c>
      <c r="Q21" s="496">
        <v>10079</v>
      </c>
      <c r="R21" s="496">
        <v>237</v>
      </c>
      <c r="S21" s="496">
        <v>10983</v>
      </c>
    </row>
    <row r="22" spans="1:55" s="86" customFormat="1">
      <c r="A22" s="93" t="s">
        <v>84</v>
      </c>
      <c r="B22" s="496">
        <v>48</v>
      </c>
      <c r="C22" s="496">
        <v>2</v>
      </c>
      <c r="D22" s="496">
        <v>14</v>
      </c>
      <c r="E22" s="496">
        <v>22</v>
      </c>
      <c r="F22" s="496">
        <v>1</v>
      </c>
      <c r="G22" s="579">
        <v>88</v>
      </c>
      <c r="H22" s="496">
        <v>24</v>
      </c>
      <c r="I22" s="496">
        <v>2</v>
      </c>
      <c r="J22" s="496">
        <v>9</v>
      </c>
      <c r="K22" s="496">
        <v>24</v>
      </c>
      <c r="L22" s="496">
        <v>1</v>
      </c>
      <c r="M22" s="579">
        <v>67</v>
      </c>
      <c r="N22" s="496">
        <v>60</v>
      </c>
      <c r="O22" s="496">
        <v>85</v>
      </c>
      <c r="P22" s="496">
        <v>738</v>
      </c>
      <c r="Q22" s="496">
        <v>14178</v>
      </c>
      <c r="R22" s="496">
        <v>417</v>
      </c>
      <c r="S22" s="496">
        <v>15486</v>
      </c>
    </row>
    <row r="23" spans="1:55" s="86" customFormat="1">
      <c r="A23" s="93" t="s">
        <v>85</v>
      </c>
      <c r="B23" s="496">
        <v>72</v>
      </c>
      <c r="C23" s="496">
        <v>8</v>
      </c>
      <c r="D23" s="496">
        <v>7</v>
      </c>
      <c r="E23" s="496">
        <v>19</v>
      </c>
      <c r="F23" s="496">
        <v>1</v>
      </c>
      <c r="G23" s="579">
        <v>108</v>
      </c>
      <c r="H23" s="496">
        <v>27</v>
      </c>
      <c r="I23" s="496">
        <v>1</v>
      </c>
      <c r="J23" s="496">
        <v>5</v>
      </c>
      <c r="K23" s="496">
        <v>18</v>
      </c>
      <c r="L23" s="496">
        <v>2</v>
      </c>
      <c r="M23" s="579">
        <v>54</v>
      </c>
      <c r="N23" s="496">
        <v>77</v>
      </c>
      <c r="O23" s="496">
        <v>70</v>
      </c>
      <c r="P23" s="496">
        <v>763</v>
      </c>
      <c r="Q23" s="496">
        <v>15623</v>
      </c>
      <c r="R23" s="496">
        <v>430</v>
      </c>
      <c r="S23" s="496">
        <v>16970</v>
      </c>
    </row>
    <row r="24" spans="1:55" s="86" customFormat="1">
      <c r="A24" s="93" t="s">
        <v>86</v>
      </c>
      <c r="B24" s="496">
        <v>43</v>
      </c>
      <c r="C24" s="496">
        <v>3</v>
      </c>
      <c r="D24" s="496">
        <v>5</v>
      </c>
      <c r="E24" s="496">
        <v>12</v>
      </c>
      <c r="F24" s="496">
        <v>0</v>
      </c>
      <c r="G24" s="579">
        <v>64</v>
      </c>
      <c r="H24" s="496">
        <v>16</v>
      </c>
      <c r="I24" s="496">
        <v>2</v>
      </c>
      <c r="J24" s="496">
        <v>6</v>
      </c>
      <c r="K24" s="496">
        <v>15</v>
      </c>
      <c r="L24" s="496">
        <v>0</v>
      </c>
      <c r="M24" s="579">
        <v>40</v>
      </c>
      <c r="N24" s="496">
        <v>36</v>
      </c>
      <c r="O24" s="496">
        <v>66</v>
      </c>
      <c r="P24" s="496">
        <v>514</v>
      </c>
      <c r="Q24" s="496">
        <v>9292</v>
      </c>
      <c r="R24" s="496">
        <v>322</v>
      </c>
      <c r="S24" s="496">
        <v>10235</v>
      </c>
    </row>
    <row r="25" spans="1:55" s="86" customFormat="1">
      <c r="A25" s="93" t="s">
        <v>87</v>
      </c>
      <c r="B25" s="496">
        <v>23</v>
      </c>
      <c r="C25" s="496">
        <v>1</v>
      </c>
      <c r="D25" s="496">
        <v>5</v>
      </c>
      <c r="E25" s="496">
        <v>5</v>
      </c>
      <c r="F25" s="496">
        <v>0</v>
      </c>
      <c r="G25" s="579">
        <v>34</v>
      </c>
      <c r="H25" s="496">
        <v>12</v>
      </c>
      <c r="I25" s="496">
        <v>0</v>
      </c>
      <c r="J25" s="496">
        <v>6</v>
      </c>
      <c r="K25" s="496">
        <v>3</v>
      </c>
      <c r="L25" s="496">
        <v>0</v>
      </c>
      <c r="M25" s="579">
        <v>21</v>
      </c>
      <c r="N25" s="496">
        <v>21</v>
      </c>
      <c r="O25" s="496">
        <v>29</v>
      </c>
      <c r="P25" s="496">
        <v>196</v>
      </c>
      <c r="Q25" s="496">
        <v>2318</v>
      </c>
      <c r="R25" s="496">
        <v>49</v>
      </c>
      <c r="S25" s="496">
        <v>2618</v>
      </c>
    </row>
    <row r="26" spans="1:55" s="86" customFormat="1">
      <c r="A26" s="93" t="s">
        <v>69</v>
      </c>
      <c r="B26" s="494">
        <v>0</v>
      </c>
      <c r="C26" s="494">
        <v>0</v>
      </c>
      <c r="D26" s="494">
        <v>0</v>
      </c>
      <c r="E26" s="494">
        <v>0</v>
      </c>
      <c r="F26" s="494">
        <v>0</v>
      </c>
      <c r="G26" s="507">
        <v>0</v>
      </c>
      <c r="H26" s="496">
        <v>1</v>
      </c>
      <c r="I26" s="496">
        <v>0</v>
      </c>
      <c r="J26" s="496">
        <v>0</v>
      </c>
      <c r="K26" s="496">
        <v>0</v>
      </c>
      <c r="L26" s="496">
        <v>0</v>
      </c>
      <c r="M26" s="580">
        <v>2</v>
      </c>
      <c r="N26" s="494">
        <v>0</v>
      </c>
      <c r="O26" s="494">
        <v>0</v>
      </c>
      <c r="P26" s="494">
        <v>0</v>
      </c>
      <c r="Q26" s="494">
        <v>0</v>
      </c>
      <c r="R26" s="494">
        <v>0</v>
      </c>
      <c r="S26" s="494">
        <v>0</v>
      </c>
    </row>
    <row r="27" spans="1:55">
      <c r="A27" s="91" t="s">
        <v>88</v>
      </c>
      <c r="B27" s="92"/>
      <c r="C27" s="92"/>
      <c r="D27" s="92"/>
      <c r="E27" s="92"/>
      <c r="F27" s="92"/>
      <c r="G27" s="480"/>
      <c r="H27" s="480"/>
      <c r="I27" s="480"/>
      <c r="J27" s="480"/>
      <c r="K27" s="480"/>
      <c r="L27" s="480"/>
      <c r="M27" s="480"/>
      <c r="N27" s="480"/>
      <c r="O27" s="92"/>
      <c r="P27" s="92"/>
      <c r="Q27" s="92"/>
      <c r="R27" s="92"/>
      <c r="S27" s="502"/>
      <c r="T27" s="86"/>
      <c r="U27" s="86"/>
      <c r="V27" s="86"/>
      <c r="W27" s="86"/>
      <c r="X27" s="8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246"/>
      <c r="AY27" s="246"/>
      <c r="AZ27" s="246"/>
      <c r="BA27" s="246"/>
      <c r="BB27" s="246"/>
      <c r="BC27" s="246"/>
    </row>
    <row r="28" spans="1:55" s="86" customFormat="1">
      <c r="A28" s="93" t="s">
        <v>89</v>
      </c>
      <c r="B28" s="496">
        <v>36</v>
      </c>
      <c r="C28" s="496">
        <v>1</v>
      </c>
      <c r="D28" s="496">
        <v>8</v>
      </c>
      <c r="E28" s="496">
        <v>8</v>
      </c>
      <c r="F28" s="496">
        <v>0</v>
      </c>
      <c r="G28" s="579">
        <v>53</v>
      </c>
      <c r="H28" s="496">
        <v>12</v>
      </c>
      <c r="I28" s="496">
        <v>1</v>
      </c>
      <c r="J28" s="496">
        <v>1</v>
      </c>
      <c r="K28" s="496">
        <v>11</v>
      </c>
      <c r="L28" s="496">
        <v>1</v>
      </c>
      <c r="M28" s="579">
        <v>27</v>
      </c>
      <c r="N28" s="496">
        <v>30</v>
      </c>
      <c r="O28" s="496">
        <v>40</v>
      </c>
      <c r="P28" s="496">
        <v>397</v>
      </c>
      <c r="Q28" s="496">
        <v>8347</v>
      </c>
      <c r="R28" s="496">
        <v>208</v>
      </c>
      <c r="S28" s="496">
        <v>9027</v>
      </c>
    </row>
    <row r="29" spans="1:55" s="86" customFormat="1">
      <c r="A29" s="382">
        <v>2</v>
      </c>
      <c r="B29" s="496">
        <v>28</v>
      </c>
      <c r="C29" s="496">
        <v>0</v>
      </c>
      <c r="D29" s="496">
        <v>7</v>
      </c>
      <c r="E29" s="496">
        <v>14</v>
      </c>
      <c r="F29" s="496">
        <v>0</v>
      </c>
      <c r="G29" s="579">
        <v>49</v>
      </c>
      <c r="H29" s="496">
        <v>18</v>
      </c>
      <c r="I29" s="496">
        <v>1</v>
      </c>
      <c r="J29" s="496">
        <v>7</v>
      </c>
      <c r="K29" s="496">
        <v>8</v>
      </c>
      <c r="L29" s="496">
        <v>0</v>
      </c>
      <c r="M29" s="579">
        <v>35</v>
      </c>
      <c r="N29" s="496">
        <v>35</v>
      </c>
      <c r="O29" s="496">
        <v>43</v>
      </c>
      <c r="P29" s="496">
        <v>436</v>
      </c>
      <c r="Q29" s="496">
        <v>9069</v>
      </c>
      <c r="R29" s="496">
        <v>240</v>
      </c>
      <c r="S29" s="496">
        <v>9825</v>
      </c>
    </row>
    <row r="30" spans="1:55" s="86" customFormat="1">
      <c r="A30" s="382">
        <v>3</v>
      </c>
      <c r="B30" s="496">
        <v>50</v>
      </c>
      <c r="C30" s="496">
        <v>5</v>
      </c>
      <c r="D30" s="496">
        <v>10</v>
      </c>
      <c r="E30" s="496">
        <v>18</v>
      </c>
      <c r="F30" s="496">
        <v>0</v>
      </c>
      <c r="G30" s="579">
        <v>83</v>
      </c>
      <c r="H30" s="496">
        <v>21</v>
      </c>
      <c r="I30" s="496">
        <v>2</v>
      </c>
      <c r="J30" s="496">
        <v>6</v>
      </c>
      <c r="K30" s="496">
        <v>21</v>
      </c>
      <c r="L30" s="496">
        <v>0</v>
      </c>
      <c r="M30" s="579">
        <v>52</v>
      </c>
      <c r="N30" s="496">
        <v>39</v>
      </c>
      <c r="O30" s="496">
        <v>72</v>
      </c>
      <c r="P30" s="496">
        <v>539</v>
      </c>
      <c r="Q30" s="496">
        <v>10349</v>
      </c>
      <c r="R30" s="496">
        <v>288</v>
      </c>
      <c r="S30" s="496">
        <v>11297</v>
      </c>
    </row>
    <row r="31" spans="1:55" s="86" customFormat="1">
      <c r="A31" s="382">
        <v>4</v>
      </c>
      <c r="B31" s="496">
        <v>60</v>
      </c>
      <c r="C31" s="496">
        <v>5</v>
      </c>
      <c r="D31" s="496">
        <v>8</v>
      </c>
      <c r="E31" s="496">
        <v>15</v>
      </c>
      <c r="F31" s="496">
        <v>0</v>
      </c>
      <c r="G31" s="579">
        <v>91</v>
      </c>
      <c r="H31" s="496">
        <v>32</v>
      </c>
      <c r="I31" s="496">
        <v>3</v>
      </c>
      <c r="J31" s="496">
        <v>11</v>
      </c>
      <c r="K31" s="496">
        <v>18</v>
      </c>
      <c r="L31" s="496">
        <v>2</v>
      </c>
      <c r="M31" s="579">
        <v>67</v>
      </c>
      <c r="N31" s="496">
        <v>72</v>
      </c>
      <c r="O31" s="496">
        <v>66</v>
      </c>
      <c r="P31" s="496">
        <v>676</v>
      </c>
      <c r="Q31" s="496">
        <v>12696</v>
      </c>
      <c r="R31" s="496">
        <v>341</v>
      </c>
      <c r="S31" s="496">
        <v>13855</v>
      </c>
    </row>
    <row r="32" spans="1:55" s="86" customFormat="1">
      <c r="A32" s="93" t="s">
        <v>90</v>
      </c>
      <c r="B32" s="496">
        <v>61</v>
      </c>
      <c r="C32" s="496">
        <v>9</v>
      </c>
      <c r="D32" s="496">
        <v>13</v>
      </c>
      <c r="E32" s="496">
        <v>21</v>
      </c>
      <c r="F32" s="496">
        <v>2</v>
      </c>
      <c r="G32" s="579">
        <v>111</v>
      </c>
      <c r="H32" s="496">
        <v>54</v>
      </c>
      <c r="I32" s="496">
        <v>4</v>
      </c>
      <c r="J32" s="496">
        <v>10</v>
      </c>
      <c r="K32" s="496">
        <v>38</v>
      </c>
      <c r="L32" s="496">
        <v>0</v>
      </c>
      <c r="M32" s="579">
        <v>114</v>
      </c>
      <c r="N32" s="496">
        <v>105</v>
      </c>
      <c r="O32" s="496">
        <v>94</v>
      </c>
      <c r="P32" s="496">
        <v>889</v>
      </c>
      <c r="Q32" s="496">
        <v>13973</v>
      </c>
      <c r="R32" s="496">
        <v>430</v>
      </c>
      <c r="S32" s="496">
        <v>15500</v>
      </c>
    </row>
    <row r="33" spans="1:55" s="86" customFormat="1">
      <c r="A33" s="93" t="s">
        <v>69</v>
      </c>
      <c r="B33" s="496">
        <v>2</v>
      </c>
      <c r="C33" s="496">
        <v>1</v>
      </c>
      <c r="D33" s="496">
        <v>2</v>
      </c>
      <c r="E33" s="496">
        <v>0</v>
      </c>
      <c r="F33" s="496">
        <v>0</v>
      </c>
      <c r="G33" s="580">
        <v>5</v>
      </c>
      <c r="H33" s="496">
        <v>0</v>
      </c>
      <c r="I33" s="496">
        <v>0</v>
      </c>
      <c r="J33" s="496">
        <v>0</v>
      </c>
      <c r="K33" s="496">
        <v>0</v>
      </c>
      <c r="L33" s="496">
        <v>0</v>
      </c>
      <c r="M33" s="580">
        <v>1</v>
      </c>
      <c r="N33" s="496">
        <v>0</v>
      </c>
      <c r="O33" s="496">
        <v>2</v>
      </c>
      <c r="P33" s="496">
        <v>15</v>
      </c>
      <c r="Q33" s="496">
        <v>178</v>
      </c>
      <c r="R33" s="496">
        <v>1</v>
      </c>
      <c r="S33" s="496">
        <v>197</v>
      </c>
    </row>
    <row r="34" spans="1:55">
      <c r="A34" s="91" t="s">
        <v>118</v>
      </c>
      <c r="B34" s="92"/>
      <c r="C34" s="92"/>
      <c r="D34" s="92"/>
      <c r="E34" s="92"/>
      <c r="F34" s="92"/>
      <c r="G34" s="480"/>
      <c r="H34" s="480"/>
      <c r="I34" s="480"/>
      <c r="J34" s="480"/>
      <c r="K34" s="480"/>
      <c r="L34" s="480"/>
      <c r="M34" s="480"/>
      <c r="N34" s="480"/>
      <c r="O34" s="92"/>
      <c r="P34" s="92"/>
      <c r="Q34" s="92"/>
      <c r="R34" s="92"/>
      <c r="S34" s="502"/>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6"/>
      <c r="BC34" s="246"/>
    </row>
    <row r="35" spans="1:55" s="86" customFormat="1">
      <c r="A35" s="93" t="s">
        <v>117</v>
      </c>
      <c r="B35" s="496">
        <v>228</v>
      </c>
      <c r="C35" s="496">
        <v>12</v>
      </c>
      <c r="D35" s="496">
        <v>9</v>
      </c>
      <c r="E35" s="496">
        <v>0</v>
      </c>
      <c r="F35" s="496">
        <v>0</v>
      </c>
      <c r="G35" s="579">
        <v>255</v>
      </c>
      <c r="H35" s="496">
        <v>137</v>
      </c>
      <c r="I35" s="496">
        <v>8</v>
      </c>
      <c r="J35" s="496">
        <v>7</v>
      </c>
      <c r="K35" s="496">
        <v>3</v>
      </c>
      <c r="L35" s="496">
        <v>0</v>
      </c>
      <c r="M35" s="579">
        <v>155</v>
      </c>
      <c r="N35" s="496">
        <v>271</v>
      </c>
      <c r="O35" s="496">
        <v>237</v>
      </c>
      <c r="P35" s="496">
        <v>192</v>
      </c>
      <c r="Q35" s="496">
        <v>45</v>
      </c>
      <c r="R35" s="496">
        <v>2</v>
      </c>
      <c r="S35" s="496">
        <v>747</v>
      </c>
    </row>
    <row r="36" spans="1:55" s="86" customFormat="1">
      <c r="A36" s="93" t="s">
        <v>70</v>
      </c>
      <c r="B36" s="496">
        <v>6</v>
      </c>
      <c r="C36" s="496">
        <v>7</v>
      </c>
      <c r="D36" s="496">
        <v>32</v>
      </c>
      <c r="E36" s="496">
        <v>15</v>
      </c>
      <c r="F36" s="496">
        <v>1</v>
      </c>
      <c r="G36" s="579">
        <v>62</v>
      </c>
      <c r="H36" s="496">
        <v>0</v>
      </c>
      <c r="I36" s="496">
        <v>3</v>
      </c>
      <c r="J36" s="496">
        <v>18</v>
      </c>
      <c r="K36" s="496">
        <v>14</v>
      </c>
      <c r="L36" s="496">
        <v>2</v>
      </c>
      <c r="M36" s="579">
        <v>40</v>
      </c>
      <c r="N36" s="496">
        <v>1</v>
      </c>
      <c r="O36" s="496">
        <v>77</v>
      </c>
      <c r="P36" s="496">
        <v>1716</v>
      </c>
      <c r="Q36" s="496">
        <v>1917</v>
      </c>
      <c r="R36" s="496">
        <v>9</v>
      </c>
      <c r="S36" s="496">
        <v>3720</v>
      </c>
    </row>
    <row r="37" spans="1:55" s="86" customFormat="1">
      <c r="A37" s="93" t="s">
        <v>71</v>
      </c>
      <c r="B37" s="496">
        <v>3</v>
      </c>
      <c r="C37" s="496">
        <v>2</v>
      </c>
      <c r="D37" s="496">
        <v>7</v>
      </c>
      <c r="E37" s="496">
        <v>60</v>
      </c>
      <c r="F37" s="496">
        <v>1</v>
      </c>
      <c r="G37" s="579">
        <v>73</v>
      </c>
      <c r="H37" s="496">
        <v>0</v>
      </c>
      <c r="I37" s="496">
        <v>0</v>
      </c>
      <c r="J37" s="496">
        <v>7</v>
      </c>
      <c r="K37" s="496">
        <v>79</v>
      </c>
      <c r="L37" s="496">
        <v>1</v>
      </c>
      <c r="M37" s="579">
        <v>87</v>
      </c>
      <c r="N37" s="496">
        <v>8</v>
      </c>
      <c r="O37" s="496">
        <v>3</v>
      </c>
      <c r="P37" s="496">
        <v>1036</v>
      </c>
      <c r="Q37" s="496">
        <v>51549</v>
      </c>
      <c r="R37" s="496">
        <v>1419</v>
      </c>
      <c r="S37" s="496">
        <v>54038</v>
      </c>
    </row>
    <row r="38" spans="1:55" s="86" customFormat="1">
      <c r="A38" s="93" t="s">
        <v>72</v>
      </c>
      <c r="B38" s="496">
        <v>0</v>
      </c>
      <c r="C38" s="496">
        <v>0</v>
      </c>
      <c r="D38" s="496">
        <v>0</v>
      </c>
      <c r="E38" s="496">
        <v>1</v>
      </c>
      <c r="F38" s="496">
        <v>0</v>
      </c>
      <c r="G38" s="579">
        <v>1</v>
      </c>
      <c r="H38" s="496">
        <v>0</v>
      </c>
      <c r="I38" s="496">
        <v>0</v>
      </c>
      <c r="J38" s="496">
        <v>2</v>
      </c>
      <c r="K38" s="496">
        <v>0</v>
      </c>
      <c r="L38" s="496">
        <v>0</v>
      </c>
      <c r="M38" s="579">
        <v>2</v>
      </c>
      <c r="N38" s="496">
        <v>0</v>
      </c>
      <c r="O38" s="496">
        <v>0</v>
      </c>
      <c r="P38" s="496">
        <v>8</v>
      </c>
      <c r="Q38" s="496">
        <v>1089</v>
      </c>
      <c r="R38" s="496">
        <v>78</v>
      </c>
      <c r="S38" s="496">
        <v>1175</v>
      </c>
    </row>
    <row r="39" spans="1:55" s="86" customFormat="1">
      <c r="A39" s="593" t="s">
        <v>69</v>
      </c>
      <c r="B39" s="500">
        <v>0</v>
      </c>
      <c r="C39" s="500">
        <v>0</v>
      </c>
      <c r="D39" s="500">
        <v>0</v>
      </c>
      <c r="E39" s="500">
        <v>0</v>
      </c>
      <c r="F39" s="500">
        <v>0</v>
      </c>
      <c r="G39" s="504">
        <v>1</v>
      </c>
      <c r="H39" s="500">
        <v>0</v>
      </c>
      <c r="I39" s="500">
        <v>0</v>
      </c>
      <c r="J39" s="500">
        <v>1</v>
      </c>
      <c r="K39" s="500">
        <v>0</v>
      </c>
      <c r="L39" s="500">
        <v>0</v>
      </c>
      <c r="M39" s="504">
        <v>12</v>
      </c>
      <c r="N39" s="500">
        <v>1</v>
      </c>
      <c r="O39" s="500">
        <v>0</v>
      </c>
      <c r="P39" s="500">
        <v>0</v>
      </c>
      <c r="Q39" s="500">
        <v>12</v>
      </c>
      <c r="R39" s="500">
        <v>0</v>
      </c>
      <c r="S39" s="500">
        <v>21</v>
      </c>
    </row>
    <row r="40" spans="1:55" s="86" customFormat="1">
      <c r="A40" s="68" t="s">
        <v>427</v>
      </c>
      <c r="B40" s="93"/>
      <c r="C40" s="93"/>
      <c r="D40" s="93"/>
      <c r="E40" s="93"/>
      <c r="F40" s="93"/>
      <c r="G40" s="93"/>
      <c r="H40" s="93"/>
      <c r="I40" s="93"/>
      <c r="J40" s="93"/>
      <c r="K40" s="93"/>
      <c r="L40" s="93"/>
      <c r="M40" s="93"/>
      <c r="N40" s="93"/>
      <c r="O40" s="93"/>
      <c r="P40" s="93"/>
      <c r="Q40" s="93"/>
      <c r="R40" s="93"/>
      <c r="S40" s="93"/>
    </row>
    <row r="41" spans="1:55" s="86" customFormat="1">
      <c r="G41" s="387"/>
      <c r="M41" s="387"/>
    </row>
    <row r="43" spans="1:55" s="81" customFormat="1" ht="26.25" customHeight="1">
      <c r="A43" s="806" t="str">
        <f>Contents!E26</f>
        <v xml:space="preserve">Table 22: Rate of fetal deaths and infant deaths for each birthweight, by sex, ethnic group, maternal age group, deprivation quintile of residence and gestational age, 2013
</v>
      </c>
      <c r="B43" s="807"/>
      <c r="C43" s="807"/>
      <c r="D43" s="807"/>
      <c r="E43" s="807"/>
      <c r="F43" s="807"/>
      <c r="G43" s="807"/>
      <c r="H43" s="807"/>
      <c r="I43" s="807"/>
      <c r="J43" s="807"/>
      <c r="K43" s="807"/>
      <c r="L43" s="807"/>
      <c r="M43" s="807"/>
      <c r="N43" s="616"/>
      <c r="O43" s="616"/>
      <c r="P43" s="616"/>
      <c r="Q43" s="616"/>
      <c r="R43" s="616"/>
      <c r="S43" s="616"/>
    </row>
    <row r="44" spans="1:55">
      <c r="A44" s="793" t="s">
        <v>74</v>
      </c>
      <c r="B44" s="794" t="s">
        <v>207</v>
      </c>
      <c r="C44" s="794"/>
      <c r="D44" s="794"/>
      <c r="E44" s="794"/>
      <c r="F44" s="794"/>
      <c r="G44" s="794"/>
      <c r="H44" s="796" t="s">
        <v>208</v>
      </c>
      <c r="I44" s="794"/>
      <c r="J44" s="794"/>
      <c r="K44" s="794"/>
      <c r="L44" s="794"/>
      <c r="M44" s="794"/>
      <c r="N44" s="97"/>
    </row>
    <row r="45" spans="1:55" ht="36">
      <c r="A45" s="789"/>
      <c r="B45" s="30" t="s">
        <v>111</v>
      </c>
      <c r="C45" s="30" t="s">
        <v>129</v>
      </c>
      <c r="D45" s="30" t="s">
        <v>130</v>
      </c>
      <c r="E45" s="30" t="s">
        <v>131</v>
      </c>
      <c r="F45" s="30" t="s">
        <v>115</v>
      </c>
      <c r="G45" s="31" t="s">
        <v>48</v>
      </c>
      <c r="H45" s="30" t="s">
        <v>111</v>
      </c>
      <c r="I45" s="30" t="s">
        <v>129</v>
      </c>
      <c r="J45" s="30" t="s">
        <v>130</v>
      </c>
      <c r="K45" s="30" t="s">
        <v>131</v>
      </c>
      <c r="L45" s="30" t="s">
        <v>115</v>
      </c>
      <c r="M45" s="110" t="s">
        <v>48</v>
      </c>
      <c r="N45" s="97"/>
    </row>
    <row r="46" spans="1:55">
      <c r="A46" s="91" t="s">
        <v>116</v>
      </c>
      <c r="B46" s="100"/>
      <c r="C46" s="100"/>
      <c r="D46" s="100"/>
      <c r="E46" s="100"/>
      <c r="F46" s="100"/>
      <c r="G46" s="100"/>
      <c r="H46" s="100"/>
      <c r="I46" s="100"/>
      <c r="J46" s="100"/>
      <c r="K46" s="25"/>
      <c r="L46" s="25"/>
      <c r="M46" s="92"/>
      <c r="N46" s="97"/>
    </row>
    <row r="47" spans="1:55">
      <c r="A47" s="57" t="s">
        <v>48</v>
      </c>
      <c r="B47" s="18">
        <f t="shared" ref="B47:G47" si="0">B9/(B9+N9)*1000</f>
        <v>457.52895752895751</v>
      </c>
      <c r="C47" s="59">
        <f t="shared" si="0"/>
        <v>62.130177514792898</v>
      </c>
      <c r="D47" s="59">
        <f t="shared" si="0"/>
        <v>16</v>
      </c>
      <c r="E47" s="59">
        <f t="shared" si="0"/>
        <v>1.3897015798712697</v>
      </c>
      <c r="F47" s="59">
        <f t="shared" si="0"/>
        <v>1.3245033112582782</v>
      </c>
      <c r="G47" s="59">
        <f t="shared" si="0"/>
        <v>6.5232223387083348</v>
      </c>
      <c r="H47" s="28">
        <f t="shared" ref="H47:M47" si="1">H9/N9*1000</f>
        <v>487.54448398576511</v>
      </c>
      <c r="I47" s="59">
        <f t="shared" si="1"/>
        <v>34.700315457413247</v>
      </c>
      <c r="J47" s="59">
        <f t="shared" si="1"/>
        <v>11.856368563685637</v>
      </c>
      <c r="K47" s="59">
        <f t="shared" si="1"/>
        <v>1.7578554163920019</v>
      </c>
      <c r="L47" s="59">
        <f t="shared" si="1"/>
        <v>1.9893899204244032</v>
      </c>
      <c r="M47" s="59">
        <f t="shared" si="1"/>
        <v>4.9580409038374569</v>
      </c>
      <c r="N47" s="97"/>
    </row>
    <row r="48" spans="1:55">
      <c r="A48" s="91" t="s">
        <v>75</v>
      </c>
      <c r="B48" s="22"/>
      <c r="C48" s="91"/>
      <c r="D48" s="91"/>
      <c r="E48" s="91"/>
      <c r="F48" s="91"/>
      <c r="G48" s="91"/>
      <c r="H48" s="100"/>
      <c r="I48" s="100"/>
      <c r="J48" s="25"/>
      <c r="K48" s="25"/>
      <c r="L48" s="25"/>
      <c r="M48" s="92"/>
      <c r="N48" s="97"/>
    </row>
    <row r="49" spans="1:20">
      <c r="A49" s="57" t="s">
        <v>76</v>
      </c>
      <c r="B49" s="18">
        <f t="shared" ref="B49:G50" si="2">B11/(B11+N11)*1000</f>
        <v>453.53159851301115</v>
      </c>
      <c r="C49" s="59">
        <f t="shared" si="2"/>
        <v>54.54545454545454</v>
      </c>
      <c r="D49" s="59">
        <f t="shared" si="2"/>
        <v>17.069701280227598</v>
      </c>
      <c r="E49" s="59">
        <f t="shared" si="2"/>
        <v>1.3926084627745046</v>
      </c>
      <c r="F49" s="59">
        <f t="shared" si="2"/>
        <v>2.0790020790020791</v>
      </c>
      <c r="G49" s="59">
        <f t="shared" si="2"/>
        <v>6.4557988645579893</v>
      </c>
      <c r="H49" s="28">
        <f t="shared" ref="H49:M50" si="3">H11/N11*1000</f>
        <v>571.42857142857144</v>
      </c>
      <c r="I49" s="18">
        <f t="shared" si="3"/>
        <v>32.051282051282051</v>
      </c>
      <c r="J49" s="18">
        <f t="shared" si="3"/>
        <v>14.471780028943559</v>
      </c>
      <c r="K49" s="18">
        <f t="shared" si="3"/>
        <v>1.9666738182078238</v>
      </c>
      <c r="L49" s="18">
        <f t="shared" si="3"/>
        <v>2.0833333333333335</v>
      </c>
      <c r="M49" s="59">
        <f t="shared" si="3"/>
        <v>5.6487951413831388</v>
      </c>
      <c r="N49" s="97"/>
    </row>
    <row r="50" spans="1:20">
      <c r="A50" s="57" t="s">
        <v>77</v>
      </c>
      <c r="B50" s="18">
        <f t="shared" si="2"/>
        <v>448.55967078189303</v>
      </c>
      <c r="C50" s="59">
        <f t="shared" si="2"/>
        <v>69.364161849710982</v>
      </c>
      <c r="D50" s="59">
        <f t="shared" si="2"/>
        <v>15.0564617314931</v>
      </c>
      <c r="E50" s="59">
        <f t="shared" si="2"/>
        <v>1.3866506764606679</v>
      </c>
      <c r="F50" s="59">
        <f t="shared" si="2"/>
        <v>0</v>
      </c>
      <c r="G50" s="59">
        <f t="shared" si="2"/>
        <v>6.3565838488089952</v>
      </c>
      <c r="H50" s="28">
        <f t="shared" si="3"/>
        <v>395.52238805970148</v>
      </c>
      <c r="I50" s="18">
        <f t="shared" si="3"/>
        <v>37.267080745341616</v>
      </c>
      <c r="J50" s="18">
        <f t="shared" si="3"/>
        <v>9.5541401273885338</v>
      </c>
      <c r="K50" s="18">
        <f t="shared" si="3"/>
        <v>1.5386924866771747</v>
      </c>
      <c r="L50" s="18">
        <f t="shared" si="3"/>
        <v>1.8248175182481752</v>
      </c>
      <c r="M50" s="59">
        <f t="shared" si="3"/>
        <v>4.2304385210662083</v>
      </c>
      <c r="N50" s="97"/>
    </row>
    <row r="51" spans="1:20">
      <c r="A51" s="91" t="s">
        <v>79</v>
      </c>
      <c r="B51" s="22"/>
      <c r="C51" s="91"/>
      <c r="D51" s="91"/>
      <c r="E51" s="91"/>
      <c r="F51" s="91"/>
      <c r="G51" s="91"/>
      <c r="H51" s="100"/>
      <c r="I51" s="100"/>
      <c r="J51" s="100"/>
      <c r="K51" s="25"/>
      <c r="L51" s="25"/>
      <c r="M51" s="92"/>
      <c r="N51" s="97"/>
    </row>
    <row r="52" spans="1:20" s="86" customFormat="1">
      <c r="A52" s="93" t="s">
        <v>80</v>
      </c>
      <c r="B52" s="95">
        <f t="shared" ref="B52:G52" si="4">B15/(B15+N15)*1000</f>
        <v>438.27160493827159</v>
      </c>
      <c r="C52" s="95">
        <f t="shared" si="4"/>
        <v>39.215686274509807</v>
      </c>
      <c r="D52" s="95">
        <f t="shared" si="4"/>
        <v>18.480492813141684</v>
      </c>
      <c r="E52" s="95">
        <f t="shared" si="4"/>
        <v>1.2802458071949814</v>
      </c>
      <c r="F52" s="95">
        <f t="shared" si="4"/>
        <v>2.5062656641604009</v>
      </c>
      <c r="G52" s="95">
        <f t="shared" si="4"/>
        <v>6.776323410170277</v>
      </c>
      <c r="H52" s="252">
        <f t="shared" ref="H52:M52" si="5">H15/N15*1000</f>
        <v>373.62637362637361</v>
      </c>
      <c r="I52" s="95">
        <f t="shared" si="5"/>
        <v>51.020408163265309</v>
      </c>
      <c r="J52" s="95">
        <f t="shared" si="5"/>
        <v>12.552301255230125</v>
      </c>
      <c r="K52" s="95">
        <f t="shared" si="5"/>
        <v>2.1792077938725805</v>
      </c>
      <c r="L52" s="95">
        <f t="shared" si="5"/>
        <v>5.025125628140704</v>
      </c>
      <c r="M52" s="95">
        <f t="shared" si="5"/>
        <v>5.3064318619161464</v>
      </c>
      <c r="N52" s="457"/>
      <c r="O52" s="458"/>
      <c r="P52" s="458"/>
      <c r="Q52" s="458"/>
      <c r="R52" s="458"/>
      <c r="S52" s="458"/>
      <c r="T52" s="458"/>
    </row>
    <row r="53" spans="1:20" s="86" customFormat="1">
      <c r="A53" s="93" t="s">
        <v>384</v>
      </c>
      <c r="B53" s="95">
        <f>B16/(B16+N16)*1000</f>
        <v>349.20634920634916</v>
      </c>
      <c r="C53" s="95">
        <f t="shared" ref="C53:G54" si="6">C16/(C16+O16)*1000</f>
        <v>116.27906976744185</v>
      </c>
      <c r="D53" s="95">
        <f t="shared" si="6"/>
        <v>23.4375</v>
      </c>
      <c r="E53" s="95">
        <f t="shared" si="6"/>
        <v>2.4017841825355979</v>
      </c>
      <c r="F53" s="95">
        <f t="shared" si="6"/>
        <v>3.4364261168384878</v>
      </c>
      <c r="G53" s="95">
        <f t="shared" si="6"/>
        <v>7.5535686758131648</v>
      </c>
      <c r="H53" s="252">
        <f>H16/N16*1000</f>
        <v>658.53658536585374</v>
      </c>
      <c r="I53" s="95">
        <f t="shared" ref="I53:M54" si="7">I16/O16*1000</f>
        <v>0</v>
      </c>
      <c r="J53" s="95">
        <f t="shared" si="7"/>
        <v>12</v>
      </c>
      <c r="K53" s="95">
        <f t="shared" si="7"/>
        <v>2.407566638005159</v>
      </c>
      <c r="L53" s="95">
        <f t="shared" si="7"/>
        <v>0</v>
      </c>
      <c r="M53" s="95">
        <f t="shared" si="7"/>
        <v>7.6110593351972664</v>
      </c>
      <c r="N53" s="457"/>
      <c r="O53" s="458"/>
      <c r="P53" s="458"/>
      <c r="Q53" s="458"/>
      <c r="R53" s="458"/>
      <c r="S53" s="458"/>
      <c r="T53" s="458"/>
    </row>
    <row r="54" spans="1:20" s="86" customFormat="1">
      <c r="A54" s="450" t="s">
        <v>444</v>
      </c>
      <c r="B54" s="95">
        <f>B17/(B17+N17)*1000</f>
        <v>494.50549450549454</v>
      </c>
      <c r="C54" s="95">
        <f t="shared" si="6"/>
        <v>60</v>
      </c>
      <c r="D54" s="95">
        <f t="shared" si="6"/>
        <v>5.4249547920433994</v>
      </c>
      <c r="E54" s="95">
        <f t="shared" si="6"/>
        <v>0.87478130467383153</v>
      </c>
      <c r="F54" s="95">
        <f t="shared" si="6"/>
        <v>0</v>
      </c>
      <c r="G54" s="95">
        <f t="shared" si="6"/>
        <v>6.8438462415877721</v>
      </c>
      <c r="H54" s="252">
        <f>H17/N17*1000</f>
        <v>500</v>
      </c>
      <c r="I54" s="95">
        <f t="shared" si="7"/>
        <v>21.276595744680851</v>
      </c>
      <c r="J54" s="95">
        <f t="shared" si="7"/>
        <v>7.2727272727272725</v>
      </c>
      <c r="K54" s="95">
        <f t="shared" si="7"/>
        <v>1.0006253908692933</v>
      </c>
      <c r="L54" s="95">
        <f t="shared" si="7"/>
        <v>0</v>
      </c>
      <c r="M54" s="95">
        <f t="shared" si="7"/>
        <v>4.1346043413345583</v>
      </c>
      <c r="N54" s="457"/>
      <c r="O54" s="458"/>
      <c r="P54" s="458"/>
      <c r="Q54" s="458"/>
      <c r="R54" s="458"/>
      <c r="S54" s="458"/>
      <c r="T54" s="458"/>
    </row>
    <row r="55" spans="1:20" s="86" customFormat="1">
      <c r="A55" s="450" t="s">
        <v>445</v>
      </c>
      <c r="B55" s="95">
        <f>B18/(B18+N18)*1000</f>
        <v>490.0990099009901</v>
      </c>
      <c r="C55" s="95">
        <f>C18/(C18+O18)*1000</f>
        <v>62.93706293706294</v>
      </c>
      <c r="D55" s="95">
        <f>D18/(D18+P18)*1000</f>
        <v>17.255546425636812</v>
      </c>
      <c r="E55" s="95">
        <f>E18/(E18+Q18)*1000</f>
        <v>1.3869625520110958</v>
      </c>
      <c r="F55" s="95">
        <f>F18/(F18+R18)*1000</f>
        <v>0</v>
      </c>
      <c r="G55" s="95">
        <f>G18/(G18+S18)*1000</f>
        <v>6.0203822580060207</v>
      </c>
      <c r="H55" s="383">
        <f>H18/N18*1000</f>
        <v>514.56310679611647</v>
      </c>
      <c r="I55" s="101">
        <f>I18/O18*1000</f>
        <v>37.31343283582089</v>
      </c>
      <c r="J55" s="101">
        <f>J18/P18*1000</f>
        <v>13.377926421404682</v>
      </c>
      <c r="K55" s="101">
        <f>K18/Q18*1000</f>
        <v>1.5873015873015872</v>
      </c>
      <c r="L55" s="101">
        <f>L18/R18*1000</f>
        <v>1.3227513227513228</v>
      </c>
      <c r="M55" s="101">
        <f>M18/S18*1000</f>
        <v>4.3784434633487797</v>
      </c>
      <c r="N55" s="457"/>
      <c r="O55" s="458"/>
      <c r="P55" s="458"/>
      <c r="Q55" s="458"/>
      <c r="R55" s="458"/>
      <c r="S55" s="458"/>
      <c r="T55" s="458"/>
    </row>
    <row r="56" spans="1:20">
      <c r="A56" s="91" t="s">
        <v>185</v>
      </c>
      <c r="B56" s="25"/>
      <c r="C56" s="92"/>
      <c r="D56" s="92"/>
      <c r="E56" s="92"/>
      <c r="F56" s="92"/>
      <c r="G56" s="92"/>
      <c r="H56" s="100"/>
      <c r="I56" s="100"/>
      <c r="J56" s="100"/>
      <c r="K56" s="100"/>
      <c r="L56" s="100"/>
      <c r="M56" s="100"/>
      <c r="N56" s="459"/>
      <c r="O56" s="149"/>
      <c r="P56" s="149"/>
      <c r="Q56" s="149"/>
      <c r="R56" s="149"/>
      <c r="S56" s="149"/>
      <c r="T56" s="149"/>
    </row>
    <row r="57" spans="1:20">
      <c r="A57" s="57" t="s">
        <v>82</v>
      </c>
      <c r="B57" s="95">
        <f t="shared" ref="B57:B62" si="8">B20/(B20+N20)*1000</f>
        <v>420</v>
      </c>
      <c r="C57" s="95">
        <f t="shared" ref="C57:C62" si="9">C20/(C20+O20)*1000</f>
        <v>80</v>
      </c>
      <c r="D57" s="95">
        <f t="shared" ref="D57:D62" si="10">D20/(D20+P20)*1000</f>
        <v>21.739130434782609</v>
      </c>
      <c r="E57" s="95">
        <f t="shared" ref="E57:E62" si="11">E20/(E20+Q20)*1000</f>
        <v>1.9181585677749362</v>
      </c>
      <c r="F57" s="59">
        <f t="shared" ref="F57:F62" si="12">F20/(F20+R20)*1000</f>
        <v>0</v>
      </c>
      <c r="G57" s="59">
        <f t="shared" ref="G57:G62" si="13">G20/(G20+S20)*1000</f>
        <v>9.8751089166424642</v>
      </c>
      <c r="H57" s="28">
        <f t="shared" ref="H57:H62" si="14">H20/N20*1000</f>
        <v>689.65517241379314</v>
      </c>
      <c r="I57" s="18">
        <f t="shared" ref="I57:I62" si="15">I20/O20*1000</f>
        <v>86.956521739130437</v>
      </c>
      <c r="J57" s="18">
        <f t="shared" ref="J57:J62" si="16">J20/P20*1000</f>
        <v>11.111111111111111</v>
      </c>
      <c r="K57" s="18">
        <f t="shared" ref="K57:K62" si="17">K20/Q20*1000</f>
        <v>4.1639974375400381</v>
      </c>
      <c r="L57" s="18">
        <f t="shared" ref="L57:L62" si="18">L20/R20*1000</f>
        <v>0</v>
      </c>
      <c r="M57" s="59">
        <f t="shared" ref="M57:M62" si="19">M20/S20*1000</f>
        <v>11.146963919037841</v>
      </c>
      <c r="N57" s="459"/>
      <c r="O57" s="149"/>
      <c r="P57" s="149"/>
      <c r="Q57" s="149"/>
      <c r="R57" s="149"/>
      <c r="S57" s="149"/>
      <c r="T57" s="149"/>
    </row>
    <row r="58" spans="1:20">
      <c r="A58" s="57" t="s">
        <v>83</v>
      </c>
      <c r="B58" s="95">
        <f t="shared" si="8"/>
        <v>340.90909090909088</v>
      </c>
      <c r="C58" s="95">
        <f t="shared" si="9"/>
        <v>102.04081632653062</v>
      </c>
      <c r="D58" s="95">
        <f t="shared" si="10"/>
        <v>22.648083623693381</v>
      </c>
      <c r="E58" s="95">
        <f t="shared" si="11"/>
        <v>1.1891784758695867</v>
      </c>
      <c r="F58" s="59">
        <f t="shared" si="12"/>
        <v>0</v>
      </c>
      <c r="G58" s="59">
        <f t="shared" si="13"/>
        <v>5.7934280800217248</v>
      </c>
      <c r="H58" s="28">
        <f t="shared" si="14"/>
        <v>637.93103448275872</v>
      </c>
      <c r="I58" s="18">
        <f t="shared" si="15"/>
        <v>90.909090909090907</v>
      </c>
      <c r="J58" s="18">
        <f t="shared" si="16"/>
        <v>12.477718360071302</v>
      </c>
      <c r="K58" s="18">
        <f t="shared" si="17"/>
        <v>2.2819724178986007</v>
      </c>
      <c r="L58" s="18">
        <f t="shared" si="18"/>
        <v>0</v>
      </c>
      <c r="M58" s="59">
        <f t="shared" si="19"/>
        <v>6.7376855139761451</v>
      </c>
      <c r="N58" s="459"/>
      <c r="O58" s="149"/>
      <c r="P58" s="149"/>
      <c r="Q58" s="149"/>
      <c r="R58" s="149"/>
      <c r="S58" s="149"/>
      <c r="T58" s="149"/>
    </row>
    <row r="59" spans="1:20">
      <c r="A59" s="57" t="s">
        <v>84</v>
      </c>
      <c r="B59" s="95">
        <f t="shared" si="8"/>
        <v>444.4444444444444</v>
      </c>
      <c r="C59" s="95">
        <f t="shared" si="9"/>
        <v>22.988505747126435</v>
      </c>
      <c r="D59" s="95">
        <f t="shared" si="10"/>
        <v>18.617021276595743</v>
      </c>
      <c r="E59" s="95">
        <f t="shared" si="11"/>
        <v>1.5492957746478873</v>
      </c>
      <c r="F59" s="59">
        <f t="shared" si="12"/>
        <v>2.3923444976076556</v>
      </c>
      <c r="G59" s="59">
        <f t="shared" si="13"/>
        <v>5.6504430461024784</v>
      </c>
      <c r="H59" s="28">
        <f t="shared" si="14"/>
        <v>400</v>
      </c>
      <c r="I59" s="18">
        <f t="shared" si="15"/>
        <v>23.52941176470588</v>
      </c>
      <c r="J59" s="18">
        <f t="shared" si="16"/>
        <v>12.195121951219512</v>
      </c>
      <c r="K59" s="18">
        <f t="shared" si="17"/>
        <v>1.6927634363097757</v>
      </c>
      <c r="L59" s="18">
        <f t="shared" si="18"/>
        <v>2.398081534772182</v>
      </c>
      <c r="M59" s="59">
        <f t="shared" si="19"/>
        <v>4.3264884411726721</v>
      </c>
      <c r="N59" s="459"/>
      <c r="O59" s="149"/>
      <c r="P59" s="149"/>
      <c r="Q59" s="149"/>
      <c r="R59" s="149"/>
      <c r="S59" s="149"/>
      <c r="T59" s="149"/>
    </row>
    <row r="60" spans="1:20">
      <c r="A60" s="57" t="s">
        <v>85</v>
      </c>
      <c r="B60" s="95">
        <f t="shared" si="8"/>
        <v>483.22147651006713</v>
      </c>
      <c r="C60" s="95">
        <f t="shared" si="9"/>
        <v>102.56410256410255</v>
      </c>
      <c r="D60" s="95">
        <f t="shared" si="10"/>
        <v>9.0909090909090899</v>
      </c>
      <c r="E60" s="95">
        <f t="shared" si="11"/>
        <v>1.2146784298683033</v>
      </c>
      <c r="F60" s="59">
        <f t="shared" si="12"/>
        <v>2.3201856148491879</v>
      </c>
      <c r="G60" s="59">
        <f t="shared" si="13"/>
        <v>6.3239255182105634</v>
      </c>
      <c r="H60" s="28">
        <f t="shared" si="14"/>
        <v>350.64935064935065</v>
      </c>
      <c r="I60" s="18">
        <f t="shared" si="15"/>
        <v>14.285714285714285</v>
      </c>
      <c r="J60" s="18">
        <f t="shared" si="16"/>
        <v>6.5530799475753598</v>
      </c>
      <c r="K60" s="18">
        <f t="shared" si="17"/>
        <v>1.1521474748767842</v>
      </c>
      <c r="L60" s="18">
        <f t="shared" si="18"/>
        <v>4.6511627906976747</v>
      </c>
      <c r="M60" s="59">
        <f t="shared" si="19"/>
        <v>3.1820860341779609</v>
      </c>
      <c r="N60" s="97"/>
    </row>
    <row r="61" spans="1:20">
      <c r="A61" s="57" t="s">
        <v>86</v>
      </c>
      <c r="B61" s="95">
        <f t="shared" si="8"/>
        <v>544.30379746835445</v>
      </c>
      <c r="C61" s="95">
        <f t="shared" si="9"/>
        <v>43.478260869565219</v>
      </c>
      <c r="D61" s="95">
        <f t="shared" si="10"/>
        <v>9.6339113680154131</v>
      </c>
      <c r="E61" s="95">
        <f t="shared" si="11"/>
        <v>1.2897678417884781</v>
      </c>
      <c r="F61" s="59">
        <f t="shared" si="12"/>
        <v>0</v>
      </c>
      <c r="G61" s="59">
        <f t="shared" si="13"/>
        <v>6.2141955529663075</v>
      </c>
      <c r="H61" s="28">
        <f t="shared" si="14"/>
        <v>444.4444444444444</v>
      </c>
      <c r="I61" s="18">
        <f t="shared" si="15"/>
        <v>30.303030303030305</v>
      </c>
      <c r="J61" s="18">
        <f t="shared" si="16"/>
        <v>11.673151750972762</v>
      </c>
      <c r="K61" s="18">
        <f t="shared" si="17"/>
        <v>1.6142918639690056</v>
      </c>
      <c r="L61" s="18">
        <f t="shared" si="18"/>
        <v>0</v>
      </c>
      <c r="M61" s="59">
        <f t="shared" si="19"/>
        <v>3.9081582804103565</v>
      </c>
      <c r="N61" s="97"/>
    </row>
    <row r="62" spans="1:20">
      <c r="A62" s="57" t="s">
        <v>87</v>
      </c>
      <c r="B62" s="95">
        <f t="shared" si="8"/>
        <v>522.72727272727275</v>
      </c>
      <c r="C62" s="95">
        <f t="shared" si="9"/>
        <v>33.333333333333336</v>
      </c>
      <c r="D62" s="95">
        <f t="shared" si="10"/>
        <v>24.875621890547265</v>
      </c>
      <c r="E62" s="95">
        <f t="shared" si="11"/>
        <v>2.152389151958674</v>
      </c>
      <c r="F62" s="59">
        <f t="shared" si="12"/>
        <v>0</v>
      </c>
      <c r="G62" s="59">
        <f t="shared" si="13"/>
        <v>12.820512820512819</v>
      </c>
      <c r="H62" s="28">
        <f t="shared" si="14"/>
        <v>571.42857142857144</v>
      </c>
      <c r="I62" s="18">
        <f t="shared" si="15"/>
        <v>0</v>
      </c>
      <c r="J62" s="18">
        <f t="shared" si="16"/>
        <v>30.612244897959183</v>
      </c>
      <c r="K62" s="18">
        <f t="shared" si="17"/>
        <v>1.2942191544434856</v>
      </c>
      <c r="L62" s="18">
        <f t="shared" si="18"/>
        <v>0</v>
      </c>
      <c r="M62" s="59">
        <f t="shared" si="19"/>
        <v>8.0213903743315509</v>
      </c>
      <c r="N62" s="97"/>
    </row>
    <row r="63" spans="1:20">
      <c r="A63" s="91" t="s">
        <v>88</v>
      </c>
      <c r="B63" s="25"/>
      <c r="C63" s="92"/>
      <c r="D63" s="92"/>
      <c r="E63" s="92"/>
      <c r="F63" s="92"/>
      <c r="G63" s="92"/>
      <c r="H63" s="100"/>
      <c r="I63" s="100"/>
      <c r="J63" s="100"/>
      <c r="K63" s="100"/>
      <c r="L63" s="100"/>
      <c r="M63" s="100"/>
      <c r="N63" s="97"/>
    </row>
    <row r="64" spans="1:20">
      <c r="A64" s="57" t="s">
        <v>89</v>
      </c>
      <c r="B64" s="18">
        <f t="shared" ref="B64:G68" si="20">B28/(B28+N28)*1000</f>
        <v>545.45454545454538</v>
      </c>
      <c r="C64" s="59">
        <f t="shared" si="20"/>
        <v>24.390243902439025</v>
      </c>
      <c r="D64" s="59">
        <f t="shared" si="20"/>
        <v>19.753086419753085</v>
      </c>
      <c r="E64" s="59">
        <f t="shared" si="20"/>
        <v>0.95751047277079593</v>
      </c>
      <c r="F64" s="59">
        <f t="shared" si="20"/>
        <v>0</v>
      </c>
      <c r="G64" s="59">
        <f t="shared" si="20"/>
        <v>5.8370044052863435</v>
      </c>
      <c r="H64" s="28">
        <f t="shared" ref="H64:M68" si="21">H28/N28*1000</f>
        <v>400</v>
      </c>
      <c r="I64" s="18">
        <f t="shared" si="21"/>
        <v>25</v>
      </c>
      <c r="J64" s="18">
        <f t="shared" si="21"/>
        <v>2.5188916876574305</v>
      </c>
      <c r="K64" s="18">
        <f t="shared" si="21"/>
        <v>1.3178387444590871</v>
      </c>
      <c r="L64" s="18">
        <f t="shared" si="21"/>
        <v>4.8076923076923084</v>
      </c>
      <c r="M64" s="59">
        <f t="shared" si="21"/>
        <v>2.9910269192422732</v>
      </c>
      <c r="N64" s="97"/>
    </row>
    <row r="65" spans="1:19">
      <c r="A65" s="14">
        <v>2</v>
      </c>
      <c r="B65" s="18">
        <f t="shared" si="20"/>
        <v>444.4444444444444</v>
      </c>
      <c r="C65" s="59">
        <f t="shared" si="20"/>
        <v>0</v>
      </c>
      <c r="D65" s="59">
        <f t="shared" si="20"/>
        <v>15.80135440180587</v>
      </c>
      <c r="E65" s="59">
        <f t="shared" si="20"/>
        <v>1.5413409666409779</v>
      </c>
      <c r="F65" s="59">
        <f t="shared" si="20"/>
        <v>0</v>
      </c>
      <c r="G65" s="59">
        <f t="shared" si="20"/>
        <v>4.962527850921612</v>
      </c>
      <c r="H65" s="28">
        <f t="shared" si="21"/>
        <v>514.28571428571422</v>
      </c>
      <c r="I65" s="18">
        <f t="shared" si="21"/>
        <v>23.255813953488371</v>
      </c>
      <c r="J65" s="18">
        <f t="shared" si="21"/>
        <v>16.055045871559635</v>
      </c>
      <c r="K65" s="18">
        <f t="shared" si="21"/>
        <v>0.88212592347557617</v>
      </c>
      <c r="L65" s="18">
        <f t="shared" si="21"/>
        <v>0</v>
      </c>
      <c r="M65" s="59">
        <f t="shared" si="21"/>
        <v>3.5623409669211199</v>
      </c>
      <c r="N65" s="97"/>
    </row>
    <row r="66" spans="1:19">
      <c r="A66" s="14">
        <v>3</v>
      </c>
      <c r="B66" s="18">
        <f t="shared" si="20"/>
        <v>561.79775280898878</v>
      </c>
      <c r="C66" s="59">
        <f t="shared" si="20"/>
        <v>64.935064935064929</v>
      </c>
      <c r="D66" s="59">
        <f t="shared" si="20"/>
        <v>18.214936247723134</v>
      </c>
      <c r="E66" s="59">
        <f t="shared" si="20"/>
        <v>1.7362785762515676</v>
      </c>
      <c r="F66" s="59">
        <f t="shared" si="20"/>
        <v>0</v>
      </c>
      <c r="G66" s="59">
        <f t="shared" si="20"/>
        <v>7.2934973637961331</v>
      </c>
      <c r="H66" s="28">
        <f t="shared" si="21"/>
        <v>538.46153846153845</v>
      </c>
      <c r="I66" s="18">
        <f t="shared" si="21"/>
        <v>27.777777777777775</v>
      </c>
      <c r="J66" s="18">
        <f t="shared" si="21"/>
        <v>11.131725417439704</v>
      </c>
      <c r="K66" s="18">
        <f t="shared" si="21"/>
        <v>2.0291815634360808</v>
      </c>
      <c r="L66" s="18">
        <f t="shared" si="21"/>
        <v>0</v>
      </c>
      <c r="M66" s="59">
        <f t="shared" si="21"/>
        <v>4.6029919447640966</v>
      </c>
      <c r="N66" s="97"/>
    </row>
    <row r="67" spans="1:19">
      <c r="A67" s="14">
        <v>4</v>
      </c>
      <c r="B67" s="18">
        <f t="shared" si="20"/>
        <v>454.5454545454545</v>
      </c>
      <c r="C67" s="59">
        <f t="shared" si="20"/>
        <v>70.422535211267615</v>
      </c>
      <c r="D67" s="59">
        <f t="shared" si="20"/>
        <v>11.695906432748536</v>
      </c>
      <c r="E67" s="59">
        <f t="shared" si="20"/>
        <v>1.180080245456691</v>
      </c>
      <c r="F67" s="59">
        <f t="shared" si="20"/>
        <v>0</v>
      </c>
      <c r="G67" s="59">
        <f t="shared" si="20"/>
        <v>6.5251685070988099</v>
      </c>
      <c r="H67" s="28">
        <f t="shared" si="21"/>
        <v>444.4444444444444</v>
      </c>
      <c r="I67" s="18">
        <f t="shared" si="21"/>
        <v>45.454545454545453</v>
      </c>
      <c r="J67" s="18">
        <f t="shared" si="21"/>
        <v>16.272189349112427</v>
      </c>
      <c r="K67" s="18">
        <f t="shared" si="21"/>
        <v>1.4177693761814745</v>
      </c>
      <c r="L67" s="18">
        <f t="shared" si="21"/>
        <v>5.8651026392961878</v>
      </c>
      <c r="M67" s="59">
        <f t="shared" si="21"/>
        <v>4.8357993504150132</v>
      </c>
      <c r="N67" s="97"/>
    </row>
    <row r="68" spans="1:19">
      <c r="A68" s="57" t="s">
        <v>90</v>
      </c>
      <c r="B68" s="18">
        <f t="shared" si="20"/>
        <v>367.46987951807233</v>
      </c>
      <c r="C68" s="59">
        <f t="shared" si="20"/>
        <v>87.378640776699029</v>
      </c>
      <c r="D68" s="59">
        <f t="shared" si="20"/>
        <v>14.412416851441241</v>
      </c>
      <c r="E68" s="59">
        <f t="shared" si="20"/>
        <v>1.5006431327711875</v>
      </c>
      <c r="F68" s="59">
        <f t="shared" si="20"/>
        <v>4.6296296296296298</v>
      </c>
      <c r="G68" s="59">
        <f t="shared" si="20"/>
        <v>7.1103708923195184</v>
      </c>
      <c r="H68" s="28">
        <f t="shared" si="21"/>
        <v>514.28571428571422</v>
      </c>
      <c r="I68" s="18">
        <f t="shared" si="21"/>
        <v>42.553191489361701</v>
      </c>
      <c r="J68" s="18">
        <f t="shared" si="21"/>
        <v>11.248593925759279</v>
      </c>
      <c r="K68" s="18">
        <f t="shared" si="21"/>
        <v>2.7195305231517928</v>
      </c>
      <c r="L68" s="18">
        <f t="shared" si="21"/>
        <v>0</v>
      </c>
      <c r="M68" s="59">
        <f t="shared" si="21"/>
        <v>7.354838709677419</v>
      </c>
      <c r="N68" s="97"/>
    </row>
    <row r="69" spans="1:19">
      <c r="A69" s="91" t="s">
        <v>118</v>
      </c>
      <c r="B69" s="25"/>
      <c r="C69" s="92"/>
      <c r="D69" s="92"/>
      <c r="E69" s="92"/>
      <c r="F69" s="92"/>
      <c r="G69" s="92"/>
      <c r="H69" s="100"/>
      <c r="I69" s="100"/>
      <c r="J69" s="100"/>
      <c r="K69" s="100"/>
      <c r="L69" s="100"/>
      <c r="M69" s="100"/>
      <c r="N69" s="97"/>
    </row>
    <row r="70" spans="1:19">
      <c r="A70" s="57" t="s">
        <v>117</v>
      </c>
      <c r="B70" s="18">
        <f t="shared" ref="B70:G72" si="22">B35/(B35+N35)*1000</f>
        <v>456.91382765531063</v>
      </c>
      <c r="C70" s="59">
        <f t="shared" si="22"/>
        <v>48.192771084337352</v>
      </c>
      <c r="D70" s="59">
        <f t="shared" si="22"/>
        <v>44.776119402985074</v>
      </c>
      <c r="E70" s="59">
        <f t="shared" si="22"/>
        <v>0</v>
      </c>
      <c r="F70" s="328">
        <f t="shared" si="22"/>
        <v>0</v>
      </c>
      <c r="G70" s="59">
        <f t="shared" si="22"/>
        <v>254.49101796407186</v>
      </c>
      <c r="H70" s="28">
        <f t="shared" ref="H70:M72" si="23">H35/N35*1000</f>
        <v>505.53505535055353</v>
      </c>
      <c r="I70" s="18">
        <f t="shared" si="23"/>
        <v>33.755274261603375</v>
      </c>
      <c r="J70" s="18">
        <f t="shared" si="23"/>
        <v>36.458333333333336</v>
      </c>
      <c r="K70" s="18">
        <f t="shared" si="23"/>
        <v>66.666666666666671</v>
      </c>
      <c r="L70" s="328">
        <f t="shared" si="23"/>
        <v>0</v>
      </c>
      <c r="M70" s="59">
        <f t="shared" si="23"/>
        <v>207.49665327978582</v>
      </c>
      <c r="N70" s="97"/>
    </row>
    <row r="71" spans="1:19">
      <c r="A71" s="57" t="s">
        <v>70</v>
      </c>
      <c r="B71" s="18">
        <f t="shared" si="22"/>
        <v>857.14285714285711</v>
      </c>
      <c r="C71" s="59">
        <f t="shared" si="22"/>
        <v>83.333333333333329</v>
      </c>
      <c r="D71" s="59">
        <f t="shared" si="22"/>
        <v>18.306636155606409</v>
      </c>
      <c r="E71" s="59">
        <f t="shared" si="22"/>
        <v>7.7639751552795033</v>
      </c>
      <c r="F71" s="59">
        <f t="shared" si="22"/>
        <v>100</v>
      </c>
      <c r="G71" s="59">
        <f t="shared" si="22"/>
        <v>16.393442622950822</v>
      </c>
      <c r="H71" s="28">
        <f t="shared" si="23"/>
        <v>0</v>
      </c>
      <c r="I71" s="18">
        <f t="shared" si="23"/>
        <v>38.961038961038959</v>
      </c>
      <c r="J71" s="18">
        <f t="shared" si="23"/>
        <v>10.48951048951049</v>
      </c>
      <c r="K71" s="18">
        <f t="shared" si="23"/>
        <v>7.3030777256129369</v>
      </c>
      <c r="L71" s="18">
        <f t="shared" si="23"/>
        <v>222.2222222222222</v>
      </c>
      <c r="M71" s="59">
        <f t="shared" si="23"/>
        <v>10.752688172043012</v>
      </c>
      <c r="N71" s="97"/>
    </row>
    <row r="72" spans="1:19">
      <c r="A72" s="57" t="s">
        <v>71</v>
      </c>
      <c r="B72" s="18">
        <f t="shared" si="22"/>
        <v>272.72727272727269</v>
      </c>
      <c r="C72" s="59">
        <f t="shared" si="22"/>
        <v>400</v>
      </c>
      <c r="D72" s="59">
        <f t="shared" si="22"/>
        <v>6.7114093959731544</v>
      </c>
      <c r="E72" s="59">
        <f t="shared" si="22"/>
        <v>1.162587920711504</v>
      </c>
      <c r="F72" s="59">
        <f t="shared" si="22"/>
        <v>0.70422535211267612</v>
      </c>
      <c r="G72" s="59">
        <f t="shared" si="22"/>
        <v>1.3490787455415718</v>
      </c>
      <c r="H72" s="28">
        <f t="shared" si="23"/>
        <v>0</v>
      </c>
      <c r="I72" s="18">
        <f t="shared" si="23"/>
        <v>0</v>
      </c>
      <c r="J72" s="18">
        <f t="shared" si="23"/>
        <v>6.756756756756757</v>
      </c>
      <c r="K72" s="18">
        <f t="shared" si="23"/>
        <v>1.5325224543638092</v>
      </c>
      <c r="L72" s="18">
        <f t="shared" si="23"/>
        <v>0.70472163495419315</v>
      </c>
      <c r="M72" s="59">
        <f t="shared" si="23"/>
        <v>1.6099781635145638</v>
      </c>
      <c r="N72" s="97"/>
    </row>
    <row r="73" spans="1:19">
      <c r="A73" s="17" t="s">
        <v>72</v>
      </c>
      <c r="B73" s="608" t="s">
        <v>137</v>
      </c>
      <c r="C73" s="608" t="s">
        <v>137</v>
      </c>
      <c r="D73" s="19">
        <f>D38/(D38+P38)*1000</f>
        <v>0</v>
      </c>
      <c r="E73" s="19">
        <f>E38/(E38+Q38)*1000</f>
        <v>0.91743119266055051</v>
      </c>
      <c r="F73" s="19">
        <f>F38/(F38+R38)*1000</f>
        <v>0</v>
      </c>
      <c r="G73" s="19">
        <f>G38/(G38+S38)*1000</f>
        <v>0.85034013605442171</v>
      </c>
      <c r="H73" s="609" t="s">
        <v>137</v>
      </c>
      <c r="I73" s="608" t="s">
        <v>137</v>
      </c>
      <c r="J73" s="19">
        <f>J38/P38*1000</f>
        <v>250</v>
      </c>
      <c r="K73" s="19">
        <f>K38/Q38*1000</f>
        <v>0</v>
      </c>
      <c r="L73" s="19">
        <f>L38/R38*1000</f>
        <v>0</v>
      </c>
      <c r="M73" s="19">
        <f>M38/S38*1000</f>
        <v>1.7021276595744681</v>
      </c>
      <c r="N73" s="97"/>
    </row>
    <row r="74" spans="1:19">
      <c r="A74" s="386" t="s">
        <v>423</v>
      </c>
    </row>
    <row r="75" spans="1:19">
      <c r="A75" s="386" t="s">
        <v>422</v>
      </c>
    </row>
    <row r="78" spans="1:19">
      <c r="A78" s="246"/>
      <c r="B78" s="246"/>
      <c r="C78" s="246"/>
      <c r="D78" s="246"/>
      <c r="E78" s="246"/>
      <c r="F78" s="246"/>
      <c r="G78" s="246"/>
      <c r="H78" s="246"/>
      <c r="I78" s="246"/>
      <c r="J78" s="246"/>
      <c r="K78" s="246"/>
      <c r="L78" s="246"/>
      <c r="M78" s="246"/>
      <c r="N78" s="246"/>
      <c r="O78" s="246"/>
      <c r="P78" s="246"/>
      <c r="Q78" s="246"/>
      <c r="R78" s="246"/>
      <c r="S78" s="246"/>
    </row>
    <row r="79" spans="1:19">
      <c r="A79" s="246"/>
      <c r="B79" s="246"/>
      <c r="C79" s="246"/>
      <c r="D79" s="246"/>
      <c r="E79" s="246"/>
      <c r="F79" s="246"/>
      <c r="G79" s="246"/>
      <c r="H79" s="246"/>
      <c r="I79" s="246"/>
      <c r="J79" s="246"/>
      <c r="K79" s="246"/>
      <c r="L79" s="246"/>
      <c r="M79" s="246"/>
      <c r="N79" s="246"/>
      <c r="O79" s="246"/>
      <c r="P79" s="246"/>
      <c r="Q79" s="246"/>
      <c r="R79" s="246"/>
      <c r="S79" s="246"/>
    </row>
    <row r="80" spans="1:19">
      <c r="A80" s="246"/>
      <c r="B80" s="246"/>
      <c r="C80" s="246"/>
      <c r="D80" s="246"/>
      <c r="E80" s="246"/>
      <c r="F80" s="246"/>
      <c r="G80" s="246"/>
      <c r="H80" s="246"/>
      <c r="I80" s="246"/>
      <c r="J80" s="246"/>
      <c r="K80" s="246"/>
      <c r="L80" s="246"/>
      <c r="M80" s="246"/>
      <c r="N80" s="246"/>
      <c r="O80" s="246"/>
      <c r="P80" s="246"/>
      <c r="Q80" s="246"/>
      <c r="R80" s="246"/>
      <c r="S80" s="246"/>
    </row>
    <row r="81" spans="1:19">
      <c r="A81" s="246"/>
      <c r="B81" s="246"/>
      <c r="C81" s="246"/>
      <c r="D81" s="246"/>
      <c r="E81" s="246"/>
      <c r="F81" s="246"/>
      <c r="G81" s="246"/>
      <c r="H81" s="246"/>
      <c r="I81" s="246"/>
      <c r="J81" s="246"/>
      <c r="K81" s="246"/>
      <c r="L81" s="246"/>
      <c r="M81" s="246"/>
      <c r="N81" s="246"/>
      <c r="O81" s="246"/>
      <c r="P81" s="246"/>
      <c r="Q81" s="246"/>
      <c r="R81" s="246"/>
      <c r="S81" s="246"/>
    </row>
    <row r="82" spans="1:19">
      <c r="A82" s="246"/>
      <c r="B82" s="246"/>
      <c r="C82" s="246"/>
      <c r="D82" s="246"/>
      <c r="E82" s="246"/>
      <c r="F82" s="246"/>
      <c r="G82" s="246"/>
      <c r="H82" s="246"/>
      <c r="I82" s="246"/>
      <c r="J82" s="246"/>
      <c r="K82" s="246"/>
      <c r="L82" s="246"/>
      <c r="M82" s="246"/>
      <c r="N82" s="246"/>
      <c r="O82" s="246"/>
      <c r="P82" s="246"/>
      <c r="Q82" s="246"/>
      <c r="R82" s="246"/>
      <c r="S82" s="246"/>
    </row>
    <row r="83" spans="1:19">
      <c r="A83" s="246"/>
      <c r="B83" s="246"/>
      <c r="C83" s="246"/>
      <c r="D83" s="246"/>
      <c r="E83" s="246"/>
      <c r="F83" s="246"/>
      <c r="G83" s="246"/>
      <c r="H83" s="246"/>
      <c r="I83" s="246"/>
      <c r="J83" s="246"/>
      <c r="K83" s="246"/>
      <c r="L83" s="246"/>
      <c r="M83" s="246"/>
      <c r="N83" s="246"/>
      <c r="O83" s="246"/>
      <c r="P83" s="246"/>
      <c r="Q83" s="246"/>
      <c r="R83" s="246"/>
      <c r="S83" s="246"/>
    </row>
    <row r="84" spans="1:19">
      <c r="A84" s="246"/>
      <c r="B84" s="246"/>
      <c r="C84" s="246"/>
      <c r="D84" s="246"/>
      <c r="E84" s="246"/>
      <c r="F84" s="246"/>
      <c r="G84" s="246"/>
      <c r="H84" s="246"/>
      <c r="I84" s="246"/>
      <c r="J84" s="246"/>
      <c r="K84" s="246"/>
      <c r="L84" s="246"/>
      <c r="M84" s="246"/>
      <c r="N84" s="246"/>
      <c r="O84" s="246"/>
      <c r="P84" s="246"/>
      <c r="Q84" s="246"/>
      <c r="R84" s="246"/>
      <c r="S84" s="246"/>
    </row>
    <row r="85" spans="1:19">
      <c r="A85" s="246"/>
      <c r="B85" s="246"/>
      <c r="C85" s="246"/>
      <c r="D85" s="246"/>
      <c r="E85" s="246"/>
      <c r="F85" s="246"/>
      <c r="G85" s="246"/>
      <c r="H85" s="246"/>
      <c r="I85" s="246"/>
      <c r="J85" s="246"/>
      <c r="K85" s="246"/>
      <c r="L85" s="246"/>
      <c r="M85" s="246"/>
      <c r="N85" s="246"/>
      <c r="O85" s="246"/>
      <c r="P85" s="246"/>
      <c r="Q85" s="246"/>
      <c r="R85" s="246"/>
      <c r="S85" s="246"/>
    </row>
    <row r="86" spans="1:19">
      <c r="A86" s="246"/>
      <c r="B86" s="246"/>
      <c r="C86" s="246"/>
      <c r="D86" s="246"/>
      <c r="E86" s="246"/>
      <c r="F86" s="246"/>
      <c r="G86" s="246"/>
      <c r="H86" s="246"/>
      <c r="I86" s="246"/>
      <c r="J86" s="246"/>
      <c r="K86" s="246"/>
      <c r="L86" s="246"/>
      <c r="M86" s="246"/>
      <c r="N86" s="246"/>
      <c r="O86" s="246"/>
      <c r="P86" s="246"/>
      <c r="Q86" s="246"/>
      <c r="R86" s="246"/>
      <c r="S86" s="246"/>
    </row>
    <row r="87" spans="1:19">
      <c r="A87" s="246"/>
      <c r="B87" s="246"/>
      <c r="C87" s="246"/>
      <c r="D87" s="246"/>
      <c r="E87" s="246"/>
      <c r="F87" s="246"/>
      <c r="G87" s="246"/>
      <c r="H87" s="246"/>
      <c r="I87" s="246"/>
      <c r="J87" s="246"/>
      <c r="K87" s="246"/>
      <c r="L87" s="246"/>
      <c r="M87" s="246"/>
      <c r="N87" s="246"/>
      <c r="O87" s="246"/>
      <c r="P87" s="246"/>
      <c r="Q87" s="246"/>
      <c r="R87" s="246"/>
      <c r="S87" s="246"/>
    </row>
    <row r="88" spans="1:19">
      <c r="A88" s="246"/>
      <c r="B88" s="246"/>
      <c r="C88" s="246"/>
      <c r="D88" s="246"/>
      <c r="E88" s="246"/>
      <c r="F88" s="246"/>
      <c r="G88" s="246"/>
      <c r="H88" s="246"/>
      <c r="I88" s="246"/>
      <c r="J88" s="246"/>
      <c r="K88" s="246"/>
      <c r="L88" s="246"/>
      <c r="M88" s="246"/>
      <c r="N88" s="246"/>
      <c r="O88" s="246"/>
      <c r="P88" s="246"/>
      <c r="Q88" s="246"/>
      <c r="R88" s="246"/>
      <c r="S88" s="246"/>
    </row>
    <row r="89" spans="1:19">
      <c r="A89" s="246"/>
      <c r="B89" s="246"/>
      <c r="C89" s="246"/>
      <c r="D89" s="246"/>
      <c r="E89" s="246"/>
      <c r="F89" s="246"/>
      <c r="G89" s="246"/>
      <c r="H89" s="246"/>
      <c r="I89" s="246"/>
      <c r="J89" s="246"/>
      <c r="K89" s="246"/>
      <c r="L89" s="246"/>
      <c r="M89" s="246"/>
      <c r="N89" s="246"/>
      <c r="O89" s="246"/>
      <c r="P89" s="246"/>
      <c r="Q89" s="246"/>
      <c r="R89" s="246"/>
      <c r="S89" s="246"/>
    </row>
    <row r="90" spans="1:19">
      <c r="A90" s="246"/>
      <c r="B90" s="246"/>
      <c r="C90" s="246"/>
      <c r="D90" s="246"/>
      <c r="E90" s="246"/>
      <c r="F90" s="246"/>
      <c r="G90" s="246"/>
      <c r="H90" s="246"/>
      <c r="I90" s="246"/>
      <c r="J90" s="246"/>
      <c r="K90" s="246"/>
      <c r="L90" s="246"/>
      <c r="M90" s="246"/>
      <c r="N90" s="246"/>
      <c r="O90" s="246"/>
      <c r="P90" s="246"/>
      <c r="Q90" s="246"/>
      <c r="R90" s="246"/>
      <c r="S90" s="246"/>
    </row>
    <row r="91" spans="1:19">
      <c r="A91" s="246"/>
      <c r="B91" s="246"/>
      <c r="C91" s="246"/>
      <c r="D91" s="246"/>
      <c r="E91" s="246"/>
      <c r="F91" s="246"/>
      <c r="G91" s="246"/>
      <c r="H91" s="246"/>
      <c r="I91" s="246"/>
      <c r="J91" s="246"/>
      <c r="K91" s="246"/>
      <c r="L91" s="246"/>
      <c r="M91" s="246"/>
      <c r="N91" s="246"/>
      <c r="O91" s="246"/>
      <c r="P91" s="246"/>
      <c r="Q91" s="246"/>
      <c r="R91" s="246"/>
      <c r="S91" s="246"/>
    </row>
    <row r="92" spans="1:19">
      <c r="A92" s="246"/>
      <c r="B92" s="246"/>
      <c r="C92" s="246"/>
      <c r="D92" s="246"/>
      <c r="E92" s="246"/>
      <c r="F92" s="246"/>
      <c r="G92" s="246"/>
      <c r="H92" s="246"/>
      <c r="I92" s="246"/>
      <c r="J92" s="246"/>
      <c r="K92" s="246"/>
      <c r="L92" s="246"/>
      <c r="M92" s="246"/>
      <c r="N92" s="246"/>
      <c r="O92" s="246"/>
      <c r="P92" s="246"/>
      <c r="Q92" s="246"/>
      <c r="R92" s="246"/>
      <c r="S92" s="246"/>
    </row>
    <row r="93" spans="1:19">
      <c r="A93" s="246"/>
      <c r="B93" s="246"/>
      <c r="C93" s="246"/>
      <c r="D93" s="246"/>
      <c r="E93" s="246"/>
      <c r="F93" s="246"/>
      <c r="G93" s="246"/>
      <c r="H93" s="246"/>
      <c r="I93" s="246"/>
      <c r="J93" s="246"/>
      <c r="K93" s="246"/>
      <c r="L93" s="246"/>
      <c r="M93" s="246"/>
      <c r="N93" s="246"/>
      <c r="O93" s="246"/>
      <c r="P93" s="246"/>
      <c r="Q93" s="246"/>
      <c r="R93" s="246"/>
      <c r="S93" s="246"/>
    </row>
    <row r="94" spans="1:19">
      <c r="A94" s="246"/>
      <c r="B94" s="246"/>
      <c r="C94" s="246"/>
      <c r="D94" s="246"/>
      <c r="E94" s="246"/>
      <c r="F94" s="246"/>
      <c r="G94" s="246"/>
      <c r="H94" s="246"/>
      <c r="I94" s="246"/>
      <c r="J94" s="246"/>
      <c r="K94" s="246"/>
      <c r="L94" s="246"/>
      <c r="M94" s="246"/>
      <c r="N94" s="246"/>
      <c r="O94" s="246"/>
      <c r="P94" s="246"/>
      <c r="Q94" s="246"/>
      <c r="R94" s="246"/>
      <c r="S94" s="246"/>
    </row>
    <row r="95" spans="1:19">
      <c r="A95" s="246"/>
      <c r="B95" s="246"/>
      <c r="C95" s="246"/>
      <c r="D95" s="246"/>
      <c r="E95" s="246"/>
      <c r="F95" s="246"/>
      <c r="G95" s="246"/>
      <c r="H95" s="246"/>
      <c r="I95" s="246"/>
      <c r="J95" s="246"/>
      <c r="K95" s="246"/>
      <c r="L95" s="246"/>
      <c r="M95" s="246"/>
      <c r="N95" s="246"/>
      <c r="O95" s="246"/>
      <c r="P95" s="246"/>
      <c r="Q95" s="246"/>
      <c r="R95" s="246"/>
      <c r="S95" s="246"/>
    </row>
    <row r="96" spans="1:19">
      <c r="A96" s="246"/>
      <c r="B96" s="246"/>
      <c r="C96" s="246"/>
      <c r="D96" s="246"/>
      <c r="E96" s="246"/>
      <c r="F96" s="246"/>
      <c r="G96" s="246"/>
      <c r="H96" s="246"/>
      <c r="I96" s="246"/>
      <c r="J96" s="246"/>
      <c r="K96" s="246"/>
      <c r="L96" s="246"/>
      <c r="M96" s="246"/>
      <c r="N96" s="246"/>
      <c r="O96" s="246"/>
      <c r="P96" s="246"/>
      <c r="Q96" s="246"/>
      <c r="R96" s="246"/>
      <c r="S96" s="246"/>
    </row>
    <row r="97" spans="1:19">
      <c r="A97" s="246"/>
      <c r="B97" s="246"/>
      <c r="C97" s="246"/>
      <c r="D97" s="246"/>
      <c r="E97" s="246"/>
      <c r="F97" s="246"/>
      <c r="G97" s="246"/>
      <c r="H97" s="246"/>
      <c r="I97" s="246"/>
      <c r="J97" s="246"/>
      <c r="K97" s="246"/>
      <c r="L97" s="246"/>
      <c r="M97" s="246"/>
      <c r="N97" s="246"/>
      <c r="O97" s="246"/>
      <c r="P97" s="246"/>
      <c r="Q97" s="246"/>
      <c r="R97" s="246"/>
      <c r="S97" s="246"/>
    </row>
    <row r="98" spans="1:19">
      <c r="A98" s="246"/>
      <c r="B98" s="246"/>
      <c r="C98" s="246"/>
      <c r="D98" s="246"/>
      <c r="E98" s="246"/>
      <c r="F98" s="246"/>
      <c r="G98" s="246"/>
      <c r="H98" s="246"/>
      <c r="I98" s="246"/>
      <c r="J98" s="246"/>
      <c r="K98" s="246"/>
      <c r="L98" s="246"/>
      <c r="M98" s="246"/>
      <c r="N98" s="246"/>
      <c r="O98" s="246"/>
      <c r="P98" s="246"/>
      <c r="Q98" s="246"/>
      <c r="R98" s="246"/>
      <c r="S98" s="246"/>
    </row>
    <row r="99" spans="1:19">
      <c r="A99" s="246"/>
      <c r="B99" s="246"/>
      <c r="C99" s="246"/>
      <c r="D99" s="246"/>
      <c r="E99" s="246"/>
      <c r="F99" s="246"/>
      <c r="G99" s="246"/>
      <c r="H99" s="246"/>
      <c r="I99" s="246"/>
      <c r="J99" s="246"/>
      <c r="K99" s="246"/>
      <c r="L99" s="246"/>
      <c r="M99" s="246"/>
      <c r="N99" s="246"/>
      <c r="O99" s="246"/>
      <c r="P99" s="246"/>
      <c r="Q99" s="246"/>
      <c r="R99" s="246"/>
      <c r="S99" s="246"/>
    </row>
    <row r="100" spans="1:19">
      <c r="A100" s="246"/>
      <c r="B100" s="246"/>
      <c r="C100" s="246"/>
      <c r="D100" s="246"/>
      <c r="E100" s="246"/>
      <c r="F100" s="246"/>
      <c r="G100" s="246"/>
      <c r="H100" s="246"/>
      <c r="I100" s="246"/>
      <c r="J100" s="246"/>
      <c r="K100" s="246"/>
      <c r="L100" s="246"/>
      <c r="M100" s="246"/>
      <c r="N100" s="246"/>
      <c r="O100" s="246"/>
      <c r="P100" s="246"/>
      <c r="Q100" s="246"/>
      <c r="R100" s="246"/>
      <c r="S100" s="246"/>
    </row>
    <row r="101" spans="1:19">
      <c r="A101" s="246"/>
      <c r="B101" s="246"/>
      <c r="C101" s="246"/>
      <c r="D101" s="246"/>
      <c r="E101" s="246"/>
      <c r="F101" s="246"/>
      <c r="G101" s="246"/>
      <c r="H101" s="246"/>
      <c r="I101" s="246"/>
      <c r="J101" s="246"/>
      <c r="K101" s="246"/>
      <c r="L101" s="246"/>
      <c r="M101" s="246"/>
      <c r="N101" s="246"/>
      <c r="O101" s="246"/>
      <c r="P101" s="246"/>
      <c r="Q101" s="246"/>
      <c r="R101" s="246"/>
      <c r="S101" s="246"/>
    </row>
    <row r="102" spans="1:19">
      <c r="A102" s="246"/>
      <c r="B102" s="246"/>
      <c r="C102" s="246"/>
      <c r="D102" s="246"/>
      <c r="E102" s="246"/>
      <c r="F102" s="246"/>
      <c r="G102" s="246"/>
      <c r="H102" s="246"/>
      <c r="I102" s="246"/>
      <c r="J102" s="246"/>
      <c r="K102" s="246"/>
      <c r="L102" s="246"/>
      <c r="M102" s="246"/>
      <c r="N102" s="246"/>
      <c r="O102" s="246"/>
      <c r="P102" s="246"/>
      <c r="Q102" s="246"/>
      <c r="R102" s="246"/>
      <c r="S102" s="246"/>
    </row>
    <row r="103" spans="1:19">
      <c r="A103" s="246"/>
      <c r="B103" s="246"/>
      <c r="C103" s="246"/>
      <c r="D103" s="246"/>
      <c r="E103" s="246"/>
      <c r="F103" s="246"/>
      <c r="G103" s="246"/>
      <c r="H103" s="246"/>
      <c r="I103" s="246"/>
      <c r="J103" s="246"/>
      <c r="K103" s="246"/>
      <c r="L103" s="246"/>
      <c r="M103" s="246"/>
      <c r="N103" s="246"/>
      <c r="O103" s="246"/>
      <c r="P103" s="246"/>
      <c r="Q103" s="246"/>
      <c r="R103" s="246"/>
      <c r="S103" s="246"/>
    </row>
    <row r="104" spans="1:19">
      <c r="A104" s="246"/>
      <c r="B104" s="246"/>
      <c r="C104" s="246"/>
      <c r="D104" s="246"/>
      <c r="E104" s="246"/>
      <c r="F104" s="246"/>
      <c r="G104" s="246"/>
      <c r="H104" s="246"/>
      <c r="I104" s="246"/>
      <c r="J104" s="246"/>
      <c r="K104" s="246"/>
      <c r="L104" s="246"/>
      <c r="M104" s="246"/>
      <c r="N104" s="246"/>
      <c r="O104" s="246"/>
      <c r="P104" s="246"/>
      <c r="Q104" s="246"/>
      <c r="R104" s="246"/>
      <c r="S104" s="246"/>
    </row>
    <row r="105" spans="1:19">
      <c r="A105" s="246"/>
      <c r="B105" s="246"/>
      <c r="C105" s="246"/>
      <c r="D105" s="246"/>
      <c r="E105" s="246"/>
      <c r="F105" s="246"/>
      <c r="G105" s="246"/>
      <c r="H105" s="246"/>
      <c r="I105" s="246"/>
      <c r="J105" s="246"/>
      <c r="K105" s="246"/>
      <c r="L105" s="246"/>
      <c r="M105" s="246"/>
      <c r="N105" s="246"/>
      <c r="O105" s="246"/>
      <c r="P105" s="246"/>
      <c r="Q105" s="246"/>
      <c r="R105" s="246"/>
      <c r="S105" s="246"/>
    </row>
    <row r="106" spans="1:19">
      <c r="A106" s="246"/>
      <c r="B106" s="246"/>
      <c r="C106" s="246"/>
      <c r="D106" s="246"/>
      <c r="E106" s="246"/>
      <c r="F106" s="246"/>
      <c r="G106" s="246"/>
      <c r="H106" s="246"/>
      <c r="I106" s="246"/>
      <c r="J106" s="246"/>
      <c r="K106" s="246"/>
      <c r="L106" s="246"/>
      <c r="M106" s="246"/>
      <c r="N106" s="246"/>
      <c r="O106" s="246"/>
      <c r="P106" s="246"/>
      <c r="Q106" s="246"/>
      <c r="R106" s="246"/>
      <c r="S106" s="246"/>
    </row>
    <row r="107" spans="1:19">
      <c r="A107" s="246"/>
      <c r="B107" s="246"/>
      <c r="C107" s="246"/>
      <c r="D107" s="246"/>
      <c r="E107" s="246"/>
      <c r="F107" s="246"/>
      <c r="G107" s="246"/>
      <c r="H107" s="246"/>
      <c r="I107" s="246"/>
      <c r="J107" s="246"/>
      <c r="K107" s="246"/>
      <c r="L107" s="246"/>
      <c r="M107" s="246"/>
      <c r="N107" s="246"/>
      <c r="O107" s="246"/>
      <c r="P107" s="246"/>
      <c r="Q107" s="246"/>
      <c r="R107" s="246"/>
      <c r="S107" s="246"/>
    </row>
    <row r="108" spans="1:19">
      <c r="A108" s="246"/>
      <c r="B108" s="246"/>
      <c r="C108" s="246"/>
      <c r="D108" s="246"/>
      <c r="E108" s="246"/>
      <c r="F108" s="246"/>
      <c r="G108" s="246"/>
      <c r="H108" s="246"/>
      <c r="I108" s="246"/>
      <c r="J108" s="246"/>
      <c r="K108" s="246"/>
      <c r="L108" s="246"/>
      <c r="M108" s="246"/>
      <c r="N108" s="246"/>
      <c r="O108" s="246"/>
      <c r="P108" s="246"/>
      <c r="Q108" s="246"/>
      <c r="R108" s="246"/>
      <c r="S108" s="246"/>
    </row>
    <row r="109" spans="1:19">
      <c r="A109" s="246"/>
      <c r="B109" s="246"/>
      <c r="C109" s="246"/>
      <c r="D109" s="246"/>
      <c r="E109" s="246"/>
      <c r="F109" s="246"/>
      <c r="G109" s="246"/>
      <c r="H109" s="246"/>
      <c r="I109" s="246"/>
      <c r="J109" s="246"/>
      <c r="K109" s="246"/>
      <c r="L109" s="246"/>
      <c r="M109" s="246"/>
      <c r="N109" s="246"/>
      <c r="O109" s="246"/>
      <c r="P109" s="246"/>
      <c r="Q109" s="246"/>
      <c r="R109" s="246"/>
      <c r="S109" s="246"/>
    </row>
    <row r="110" spans="1:19">
      <c r="A110" s="246"/>
      <c r="B110" s="246"/>
      <c r="C110" s="246"/>
      <c r="D110" s="246"/>
      <c r="E110" s="246"/>
      <c r="F110" s="246"/>
      <c r="G110" s="246"/>
      <c r="H110" s="246"/>
      <c r="I110" s="246"/>
      <c r="J110" s="246"/>
      <c r="K110" s="246"/>
      <c r="L110" s="246"/>
      <c r="M110" s="246"/>
      <c r="N110" s="246"/>
      <c r="O110" s="246"/>
      <c r="P110" s="246"/>
      <c r="Q110" s="246"/>
      <c r="R110" s="246"/>
      <c r="S110" s="246"/>
    </row>
  </sheetData>
  <mergeCells count="9">
    <mergeCell ref="A44:A45"/>
    <mergeCell ref="B44:G44"/>
    <mergeCell ref="H44:M44"/>
    <mergeCell ref="A5:S5"/>
    <mergeCell ref="A6:A7"/>
    <mergeCell ref="B6:G6"/>
    <mergeCell ref="H6:M6"/>
    <mergeCell ref="N6:S6"/>
    <mergeCell ref="A43:M43"/>
  </mergeCells>
  <hyperlinks>
    <hyperlink ref="B1" location="Glossary!A1" display="Glossary"/>
    <hyperlink ref="A1" location="Contents!A1" display="Table of contents"/>
    <hyperlink ref="C1" location="About!A1" display="About the publication"/>
    <hyperlink ref="E1" location="KeyFindings!A1" display="Key findings"/>
  </hyperlinks>
  <pageMargins left="0.70866141732283472" right="0.70866141732283472" top="0.74803149606299213" bottom="0.74803149606299213" header="0.31496062992125984" footer="0.31496062992125984"/>
  <pageSetup paperSize="9" scale="68" orientation="landscape" r:id="rId1"/>
  <headerFooter>
    <oddFooter>&amp;L&amp;"Arial,Regular"&amp;8&amp;K01+022Fetal and Infant Deaths 2013&amp;R&amp;"Arial,Regular"&amp;8&amp;K01+021Page &amp;P of &amp;N</oddFooter>
  </headerFooter>
  <rowBreaks count="1" manualBreakCount="1">
    <brk id="41" max="1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T47"/>
  <sheetViews>
    <sheetView zoomScaleNormal="100" workbookViewId="0">
      <pane ySplit="3" topLeftCell="A4" activePane="bottomLeft" state="frozen"/>
      <selection pane="bottomLeft"/>
    </sheetView>
  </sheetViews>
  <sheetFormatPr defaultRowHeight="15"/>
  <cols>
    <col min="1" max="1" width="25.28515625" bestFit="1" customWidth="1"/>
    <col min="2" max="2" width="11.140625" customWidth="1"/>
    <col min="3" max="6" width="8.5703125" customWidth="1"/>
    <col min="7" max="7" width="8.5703125" style="10" customWidth="1"/>
    <col min="8" max="11" width="8.5703125" style="50" customWidth="1"/>
    <col min="12" max="16" width="8.5703125" customWidth="1"/>
  </cols>
  <sheetData>
    <row r="1" spans="1:46" s="125" customFormat="1">
      <c r="A1" s="98" t="s">
        <v>197</v>
      </c>
      <c r="B1" s="98" t="s">
        <v>133</v>
      </c>
      <c r="C1" s="98" t="s">
        <v>212</v>
      </c>
      <c r="E1" s="71"/>
      <c r="F1" s="98"/>
      <c r="G1" s="99"/>
    </row>
    <row r="2" spans="1:46" s="125" customFormat="1" ht="9" customHeight="1">
      <c r="A2" s="98"/>
      <c r="B2" s="99"/>
      <c r="C2" s="71"/>
      <c r="D2" s="71"/>
      <c r="E2" s="71"/>
      <c r="F2" s="71"/>
    </row>
    <row r="3" spans="1:46" s="125" customFormat="1" ht="20.25">
      <c r="A3" s="85" t="s">
        <v>136</v>
      </c>
      <c r="G3" s="82"/>
      <c r="M3" s="82"/>
    </row>
    <row r="5" spans="1:46" ht="24" customHeight="1">
      <c r="A5" s="781" t="str">
        <f>Contents!E27</f>
        <v xml:space="preserve">Table 23: Number and rate of infant deaths, by age at death, sex, ethnic group, maternal age group, deprivation quintile of residence, gestational age and birthweight, 2013
</v>
      </c>
      <c r="B5" s="781"/>
      <c r="C5" s="781"/>
      <c r="D5" s="781"/>
      <c r="E5" s="781"/>
      <c r="F5" s="781"/>
      <c r="G5" s="781"/>
      <c r="H5" s="781"/>
      <c r="I5" s="781"/>
      <c r="J5" s="781"/>
      <c r="K5" s="781"/>
      <c r="L5" s="781"/>
      <c r="M5" s="781"/>
      <c r="N5" s="781"/>
      <c r="O5" s="781"/>
      <c r="P5" s="781"/>
    </row>
    <row r="6" spans="1:46">
      <c r="A6" s="803" t="s">
        <v>74</v>
      </c>
      <c r="B6" s="809" t="s">
        <v>410</v>
      </c>
      <c r="C6" s="790" t="s">
        <v>60</v>
      </c>
      <c r="D6" s="790"/>
      <c r="E6" s="790"/>
      <c r="F6" s="790"/>
      <c r="G6" s="805"/>
      <c r="H6" s="791" t="s">
        <v>323</v>
      </c>
      <c r="I6" s="790"/>
      <c r="J6" s="790"/>
      <c r="K6" s="805"/>
      <c r="L6" s="791" t="s">
        <v>209</v>
      </c>
      <c r="M6" s="790"/>
      <c r="N6" s="790"/>
      <c r="O6" s="790"/>
      <c r="P6" s="790"/>
      <c r="Q6" s="246"/>
      <c r="R6" s="46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row>
    <row r="7" spans="1:46">
      <c r="A7" s="804"/>
      <c r="B7" s="810"/>
      <c r="C7" s="134" t="s">
        <v>134</v>
      </c>
      <c r="D7" s="134" t="s">
        <v>450</v>
      </c>
      <c r="E7" s="134" t="s">
        <v>451</v>
      </c>
      <c r="F7" s="134" t="s">
        <v>135</v>
      </c>
      <c r="G7" s="31" t="s">
        <v>48</v>
      </c>
      <c r="H7" s="135" t="s">
        <v>134</v>
      </c>
      <c r="I7" s="136" t="s">
        <v>450</v>
      </c>
      <c r="J7" s="136" t="s">
        <v>451</v>
      </c>
      <c r="K7" s="136" t="s">
        <v>135</v>
      </c>
      <c r="L7" s="135" t="s">
        <v>134</v>
      </c>
      <c r="M7" s="136" t="s">
        <v>450</v>
      </c>
      <c r="N7" s="136" t="s">
        <v>451</v>
      </c>
      <c r="O7" s="136" t="s">
        <v>135</v>
      </c>
      <c r="P7" s="136" t="s">
        <v>48</v>
      </c>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row>
    <row r="8" spans="1:46">
      <c r="A8" s="480" t="s">
        <v>116</v>
      </c>
      <c r="B8" s="92"/>
      <c r="C8" s="480"/>
      <c r="D8" s="480"/>
      <c r="E8" s="480"/>
      <c r="F8" s="480"/>
      <c r="G8" s="480"/>
      <c r="H8" s="480"/>
      <c r="I8" s="480"/>
      <c r="J8" s="480"/>
      <c r="K8" s="480"/>
      <c r="L8" s="480"/>
      <c r="M8" s="480"/>
      <c r="N8" s="480"/>
      <c r="O8" s="480"/>
      <c r="P8" s="480"/>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row>
    <row r="9" spans="1:46" s="86" customFormat="1">
      <c r="A9" s="621" t="s">
        <v>48</v>
      </c>
      <c r="B9" s="627">
        <f>BirthsTrend!S8</f>
        <v>59701</v>
      </c>
      <c r="C9" s="622">
        <v>138</v>
      </c>
      <c r="D9" s="622">
        <v>28</v>
      </c>
      <c r="E9" s="622">
        <v>32</v>
      </c>
      <c r="F9" s="622">
        <v>98</v>
      </c>
      <c r="G9" s="623">
        <v>296</v>
      </c>
      <c r="H9" s="632">
        <f>C9/$G9*100</f>
        <v>46.621621621621621</v>
      </c>
      <c r="I9" s="632">
        <f>D9/$G9*100</f>
        <v>9.4594594594594597</v>
      </c>
      <c r="J9" s="632">
        <f>E9/$G9*100</f>
        <v>10.810810810810811</v>
      </c>
      <c r="K9" s="632">
        <f>F9/$G9*100</f>
        <v>33.108108108108105</v>
      </c>
      <c r="L9" s="633">
        <f>C9/$B9*1000</f>
        <v>2.3115190700323276</v>
      </c>
      <c r="M9" s="632">
        <f>D9/$B9*1000</f>
        <v>0.46900386928192156</v>
      </c>
      <c r="N9" s="632">
        <f>E9/$B9*1000</f>
        <v>0.5360044220364818</v>
      </c>
      <c r="O9" s="632">
        <f>F9/$B9*1000</f>
        <v>1.6415135424867255</v>
      </c>
      <c r="P9" s="632">
        <f>G9/$B9*1000</f>
        <v>4.9580409038374569</v>
      </c>
    </row>
    <row r="10" spans="1:46">
      <c r="A10" s="480" t="s">
        <v>75</v>
      </c>
      <c r="B10" s="92"/>
      <c r="C10" s="480"/>
      <c r="D10" s="480"/>
      <c r="E10" s="480"/>
      <c r="F10" s="480"/>
      <c r="G10" s="480"/>
      <c r="H10" s="480"/>
      <c r="I10" s="480"/>
      <c r="J10" s="480"/>
      <c r="K10" s="480"/>
      <c r="L10" s="480"/>
      <c r="M10" s="480"/>
      <c r="N10" s="480"/>
      <c r="O10" s="480"/>
      <c r="P10" s="42"/>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row>
    <row r="11" spans="1:46" s="86" customFormat="1">
      <c r="A11" s="621" t="s">
        <v>76</v>
      </c>
      <c r="B11" s="634">
        <f>BirthsTrend!S10</f>
        <v>30626</v>
      </c>
      <c r="C11" s="622">
        <v>82</v>
      </c>
      <c r="D11" s="622">
        <v>17</v>
      </c>
      <c r="E11" s="622">
        <v>16</v>
      </c>
      <c r="F11" s="622">
        <v>58</v>
      </c>
      <c r="G11" s="625">
        <v>173</v>
      </c>
      <c r="H11" s="632">
        <f t="shared" ref="H11:K12" si="0">C11/$G11*100</f>
        <v>47.398843930635834</v>
      </c>
      <c r="I11" s="632">
        <f t="shared" si="0"/>
        <v>9.8265895953757223</v>
      </c>
      <c r="J11" s="632">
        <f t="shared" si="0"/>
        <v>9.2485549132947966</v>
      </c>
      <c r="K11" s="632">
        <f t="shared" si="0"/>
        <v>33.52601156069364</v>
      </c>
      <c r="L11" s="633">
        <f t="shared" ref="L11:P12" si="1">C11/$B11*1000</f>
        <v>2.6774635930255339</v>
      </c>
      <c r="M11" s="632">
        <f t="shared" si="1"/>
        <v>0.55508391562724491</v>
      </c>
      <c r="N11" s="632">
        <f t="shared" si="1"/>
        <v>0.52243192059034804</v>
      </c>
      <c r="O11" s="632">
        <f t="shared" si="1"/>
        <v>1.8938157121400117</v>
      </c>
      <c r="P11" s="632">
        <f t="shared" si="1"/>
        <v>5.6487951413831388</v>
      </c>
    </row>
    <row r="12" spans="1:46" s="86" customFormat="1">
      <c r="A12" s="621" t="s">
        <v>77</v>
      </c>
      <c r="B12" s="627">
        <f>BirthsTrend!S11</f>
        <v>29075</v>
      </c>
      <c r="C12" s="622">
        <v>56</v>
      </c>
      <c r="D12" s="622">
        <v>11</v>
      </c>
      <c r="E12" s="622">
        <v>16</v>
      </c>
      <c r="F12" s="622">
        <v>40</v>
      </c>
      <c r="G12" s="623">
        <v>123</v>
      </c>
      <c r="H12" s="632">
        <f t="shared" si="0"/>
        <v>45.528455284552841</v>
      </c>
      <c r="I12" s="632">
        <f t="shared" si="0"/>
        <v>8.9430894308943092</v>
      </c>
      <c r="J12" s="632">
        <f t="shared" si="0"/>
        <v>13.008130081300814</v>
      </c>
      <c r="K12" s="632">
        <f t="shared" si="0"/>
        <v>32.520325203252028</v>
      </c>
      <c r="L12" s="633">
        <f t="shared" si="1"/>
        <v>1.9260533104041271</v>
      </c>
      <c r="M12" s="632">
        <f t="shared" si="1"/>
        <v>0.37833190025795355</v>
      </c>
      <c r="N12" s="632">
        <f t="shared" si="1"/>
        <v>0.55030094582975064</v>
      </c>
      <c r="O12" s="632">
        <f t="shared" si="1"/>
        <v>1.3757523645743766</v>
      </c>
      <c r="P12" s="632">
        <f t="shared" si="1"/>
        <v>4.2304385210662083</v>
      </c>
    </row>
    <row r="13" spans="1:46">
      <c r="A13" s="480" t="s">
        <v>79</v>
      </c>
      <c r="B13" s="480"/>
      <c r="C13" s="480"/>
      <c r="D13" s="480"/>
      <c r="E13" s="480"/>
      <c r="F13" s="480"/>
      <c r="G13" s="480"/>
      <c r="H13" s="480"/>
      <c r="I13" s="480"/>
      <c r="J13" s="480"/>
      <c r="K13" s="480"/>
      <c r="L13" s="480"/>
      <c r="M13" s="480"/>
      <c r="N13" s="42"/>
      <c r="O13" s="42"/>
      <c r="P13" s="42"/>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row>
    <row r="14" spans="1:46" s="86" customFormat="1">
      <c r="A14" s="621" t="s">
        <v>80</v>
      </c>
      <c r="B14" s="634">
        <f>BirthsTrend!S13</f>
        <v>17149</v>
      </c>
      <c r="C14" s="622">
        <v>40</v>
      </c>
      <c r="D14" s="622">
        <v>9</v>
      </c>
      <c r="E14" s="622">
        <v>9</v>
      </c>
      <c r="F14" s="622">
        <v>33</v>
      </c>
      <c r="G14" s="625">
        <v>91</v>
      </c>
      <c r="H14" s="632">
        <f t="shared" ref="H14:K17" si="2">C14/$G14*100</f>
        <v>43.956043956043956</v>
      </c>
      <c r="I14" s="632">
        <f t="shared" si="2"/>
        <v>9.8901098901098905</v>
      </c>
      <c r="J14" s="632">
        <f t="shared" si="2"/>
        <v>9.8901098901098905</v>
      </c>
      <c r="K14" s="632">
        <f t="shared" si="2"/>
        <v>36.263736263736263</v>
      </c>
      <c r="L14" s="633">
        <f t="shared" ref="L14:P17" si="3">C14/$B14*1000</f>
        <v>2.3324975217213835</v>
      </c>
      <c r="M14" s="632">
        <f t="shared" si="3"/>
        <v>0.52481194238731121</v>
      </c>
      <c r="N14" s="632">
        <f t="shared" si="3"/>
        <v>0.52481194238731121</v>
      </c>
      <c r="O14" s="632">
        <f t="shared" si="3"/>
        <v>1.9243104554201411</v>
      </c>
      <c r="P14" s="632">
        <f t="shared" si="3"/>
        <v>5.3064318619161464</v>
      </c>
    </row>
    <row r="15" spans="1:46" s="86" customFormat="1">
      <c r="A15" s="621" t="s">
        <v>384</v>
      </c>
      <c r="B15" s="634">
        <f>BirthsTrend!S14</f>
        <v>6438</v>
      </c>
      <c r="C15" s="622">
        <v>24</v>
      </c>
      <c r="D15" s="622">
        <v>3</v>
      </c>
      <c r="E15" s="622">
        <v>6</v>
      </c>
      <c r="F15" s="622">
        <v>16</v>
      </c>
      <c r="G15" s="625">
        <v>49</v>
      </c>
      <c r="H15" s="632">
        <f t="shared" si="2"/>
        <v>48.979591836734691</v>
      </c>
      <c r="I15" s="632">
        <f t="shared" si="2"/>
        <v>6.1224489795918364</v>
      </c>
      <c r="J15" s="632">
        <f t="shared" si="2"/>
        <v>12.244897959183673</v>
      </c>
      <c r="K15" s="632">
        <f t="shared" si="2"/>
        <v>32.653061224489797</v>
      </c>
      <c r="L15" s="633">
        <f t="shared" si="3"/>
        <v>3.7278657968313138</v>
      </c>
      <c r="M15" s="632">
        <f t="shared" si="3"/>
        <v>0.46598322460391423</v>
      </c>
      <c r="N15" s="632">
        <f t="shared" si="3"/>
        <v>0.93196644920782845</v>
      </c>
      <c r="O15" s="632">
        <f t="shared" si="3"/>
        <v>2.4852438645542092</v>
      </c>
      <c r="P15" s="632">
        <f t="shared" si="3"/>
        <v>7.6110593351972664</v>
      </c>
    </row>
    <row r="16" spans="1:46" s="86" customFormat="1">
      <c r="A16" s="621" t="s">
        <v>444</v>
      </c>
      <c r="B16" s="634">
        <f>BirthsTrend!S15</f>
        <v>8707</v>
      </c>
      <c r="C16" s="622">
        <v>17</v>
      </c>
      <c r="D16" s="622">
        <v>4</v>
      </c>
      <c r="E16" s="622">
        <v>3</v>
      </c>
      <c r="F16" s="622">
        <v>12</v>
      </c>
      <c r="G16" s="625">
        <v>36</v>
      </c>
      <c r="H16" s="632">
        <f t="shared" si="2"/>
        <v>47.222222222222221</v>
      </c>
      <c r="I16" s="632">
        <f t="shared" si="2"/>
        <v>11.111111111111111</v>
      </c>
      <c r="J16" s="632">
        <f t="shared" si="2"/>
        <v>8.3333333333333321</v>
      </c>
      <c r="K16" s="632">
        <f t="shared" si="2"/>
        <v>33.333333333333329</v>
      </c>
      <c r="L16" s="633">
        <f t="shared" si="3"/>
        <v>1.9524520500746527</v>
      </c>
      <c r="M16" s="632">
        <f t="shared" si="3"/>
        <v>0.45940048237050651</v>
      </c>
      <c r="N16" s="632">
        <f t="shared" si="3"/>
        <v>0.34455036177787984</v>
      </c>
      <c r="O16" s="632">
        <f t="shared" si="3"/>
        <v>1.3782014471115194</v>
      </c>
      <c r="P16" s="632">
        <f t="shared" si="3"/>
        <v>4.1346043413345583</v>
      </c>
    </row>
    <row r="17" spans="1:46" s="86" customFormat="1">
      <c r="A17" s="621" t="s">
        <v>445</v>
      </c>
      <c r="B17" s="627">
        <f>BirthsTrend!S16</f>
        <v>27407</v>
      </c>
      <c r="C17" s="622">
        <v>57</v>
      </c>
      <c r="D17" s="622">
        <v>12</v>
      </c>
      <c r="E17" s="622">
        <v>14</v>
      </c>
      <c r="F17" s="622">
        <v>37</v>
      </c>
      <c r="G17" s="623">
        <v>120</v>
      </c>
      <c r="H17" s="632">
        <f t="shared" si="2"/>
        <v>47.5</v>
      </c>
      <c r="I17" s="632">
        <f t="shared" si="2"/>
        <v>10</v>
      </c>
      <c r="J17" s="632">
        <f t="shared" si="2"/>
        <v>11.666666666666666</v>
      </c>
      <c r="K17" s="632">
        <f t="shared" si="2"/>
        <v>30.833333333333336</v>
      </c>
      <c r="L17" s="633">
        <f t="shared" si="3"/>
        <v>2.07976064509067</v>
      </c>
      <c r="M17" s="632">
        <f t="shared" si="3"/>
        <v>0.43784434633487795</v>
      </c>
      <c r="N17" s="632">
        <f t="shared" si="3"/>
        <v>0.51081840405735757</v>
      </c>
      <c r="O17" s="632">
        <f t="shared" si="3"/>
        <v>1.3500200678658736</v>
      </c>
      <c r="P17" s="632">
        <f t="shared" si="3"/>
        <v>4.3784434633487797</v>
      </c>
    </row>
    <row r="18" spans="1:46">
      <c r="A18" s="480" t="s">
        <v>185</v>
      </c>
      <c r="B18" s="92"/>
      <c r="C18" s="480"/>
      <c r="D18" s="480"/>
      <c r="E18" s="480"/>
      <c r="F18" s="480"/>
      <c r="G18" s="480"/>
      <c r="H18" s="480"/>
      <c r="I18" s="480"/>
      <c r="J18" s="480"/>
      <c r="K18" s="480"/>
      <c r="L18" s="480"/>
      <c r="M18" s="42"/>
      <c r="N18" s="42"/>
      <c r="O18" s="42"/>
      <c r="P18" s="635"/>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row>
    <row r="19" spans="1:46">
      <c r="A19" s="624" t="s">
        <v>82</v>
      </c>
      <c r="B19" s="636">
        <f>BirthsTrend!S18</f>
        <v>3409</v>
      </c>
      <c r="C19" s="622">
        <v>19</v>
      </c>
      <c r="D19" s="622">
        <v>6</v>
      </c>
      <c r="E19" s="622">
        <v>4</v>
      </c>
      <c r="F19" s="622">
        <v>9</v>
      </c>
      <c r="G19" s="625">
        <v>38</v>
      </c>
      <c r="H19" s="637">
        <f t="shared" ref="H19:H24" si="4">C19/$G19*100</f>
        <v>50</v>
      </c>
      <c r="I19" s="637">
        <f t="shared" ref="I19:I24" si="5">D19/$G19*100</f>
        <v>15.789473684210526</v>
      </c>
      <c r="J19" s="637">
        <f t="shared" ref="J19:J24" si="6">E19/$G19*100</f>
        <v>10.526315789473683</v>
      </c>
      <c r="K19" s="637">
        <f t="shared" ref="K19:K24" si="7">F19/$G19*100</f>
        <v>23.684210526315788</v>
      </c>
      <c r="L19" s="638">
        <f t="shared" ref="L19:L24" si="8">C19/$B19*1000</f>
        <v>5.5734819595189204</v>
      </c>
      <c r="M19" s="637">
        <f t="shared" ref="M19:M24" si="9">D19/$B19*1000</f>
        <v>1.7600469345849221</v>
      </c>
      <c r="N19" s="637">
        <f t="shared" ref="N19:N24" si="10">E19/$B19*1000</f>
        <v>1.1733646230566148</v>
      </c>
      <c r="O19" s="637">
        <f t="shared" ref="O19:O24" si="11">F19/$B19*1000</f>
        <v>2.6400704018773835</v>
      </c>
      <c r="P19" s="637">
        <f t="shared" ref="P19:P24" si="12">G19/$B19*1000</f>
        <v>11.146963919037841</v>
      </c>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row>
    <row r="20" spans="1:46">
      <c r="A20" s="624" t="s">
        <v>83</v>
      </c>
      <c r="B20" s="636">
        <f>BirthsTrend!S19</f>
        <v>10983</v>
      </c>
      <c r="C20" s="622">
        <v>34</v>
      </c>
      <c r="D20" s="622">
        <v>6</v>
      </c>
      <c r="E20" s="622">
        <v>7</v>
      </c>
      <c r="F20" s="622">
        <v>27</v>
      </c>
      <c r="G20" s="625">
        <v>74</v>
      </c>
      <c r="H20" s="637">
        <f t="shared" si="4"/>
        <v>45.945945945945951</v>
      </c>
      <c r="I20" s="637">
        <f t="shared" si="5"/>
        <v>8.1081081081081088</v>
      </c>
      <c r="J20" s="637">
        <f t="shared" si="6"/>
        <v>9.4594594594594597</v>
      </c>
      <c r="K20" s="637">
        <f t="shared" si="7"/>
        <v>36.486486486486484</v>
      </c>
      <c r="L20" s="638">
        <f t="shared" si="8"/>
        <v>3.0956933442593098</v>
      </c>
      <c r="M20" s="637">
        <f t="shared" si="9"/>
        <v>0.54629882545752517</v>
      </c>
      <c r="N20" s="637">
        <f t="shared" si="10"/>
        <v>0.63734862970044615</v>
      </c>
      <c r="O20" s="637">
        <f t="shared" si="11"/>
        <v>2.4583447145588639</v>
      </c>
      <c r="P20" s="637">
        <f t="shared" si="12"/>
        <v>6.7376855139761451</v>
      </c>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row>
    <row r="21" spans="1:46">
      <c r="A21" s="624" t="s">
        <v>84</v>
      </c>
      <c r="B21" s="636">
        <f>BirthsTrend!S20</f>
        <v>15486</v>
      </c>
      <c r="C21" s="622">
        <v>32</v>
      </c>
      <c r="D21" s="622">
        <v>9</v>
      </c>
      <c r="E21" s="622">
        <v>7</v>
      </c>
      <c r="F21" s="622">
        <v>19</v>
      </c>
      <c r="G21" s="625">
        <v>67</v>
      </c>
      <c r="H21" s="637">
        <f t="shared" si="4"/>
        <v>47.761194029850742</v>
      </c>
      <c r="I21" s="637">
        <f t="shared" si="5"/>
        <v>13.432835820895523</v>
      </c>
      <c r="J21" s="637">
        <f t="shared" si="6"/>
        <v>10.44776119402985</v>
      </c>
      <c r="K21" s="637">
        <f t="shared" si="7"/>
        <v>28.35820895522388</v>
      </c>
      <c r="L21" s="638">
        <f t="shared" si="8"/>
        <v>2.0663825390675448</v>
      </c>
      <c r="M21" s="637">
        <f t="shared" si="9"/>
        <v>0.58117008911274703</v>
      </c>
      <c r="N21" s="637">
        <f t="shared" si="10"/>
        <v>0.45202118042102546</v>
      </c>
      <c r="O21" s="637">
        <f t="shared" si="11"/>
        <v>1.2269146325713549</v>
      </c>
      <c r="P21" s="637">
        <f t="shared" si="12"/>
        <v>4.3264884411726721</v>
      </c>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row>
    <row r="22" spans="1:46">
      <c r="A22" s="624" t="s">
        <v>85</v>
      </c>
      <c r="B22" s="636">
        <f>BirthsTrend!S21</f>
        <v>16970</v>
      </c>
      <c r="C22" s="622">
        <v>23</v>
      </c>
      <c r="D22" s="622">
        <v>3</v>
      </c>
      <c r="E22" s="622">
        <v>7</v>
      </c>
      <c r="F22" s="622">
        <v>21</v>
      </c>
      <c r="G22" s="625">
        <v>54</v>
      </c>
      <c r="H22" s="637">
        <f t="shared" si="4"/>
        <v>42.592592592592595</v>
      </c>
      <c r="I22" s="637">
        <f t="shared" si="5"/>
        <v>5.5555555555555554</v>
      </c>
      <c r="J22" s="637">
        <f t="shared" si="6"/>
        <v>12.962962962962962</v>
      </c>
      <c r="K22" s="637">
        <f t="shared" si="7"/>
        <v>38.888888888888893</v>
      </c>
      <c r="L22" s="638">
        <f t="shared" si="8"/>
        <v>1.3553329404832057</v>
      </c>
      <c r="M22" s="637">
        <f t="shared" si="9"/>
        <v>0.17678255745433119</v>
      </c>
      <c r="N22" s="637">
        <f t="shared" si="10"/>
        <v>0.41249263406010606</v>
      </c>
      <c r="O22" s="637">
        <f t="shared" si="11"/>
        <v>1.2374779021803182</v>
      </c>
      <c r="P22" s="637">
        <f t="shared" si="12"/>
        <v>3.1820860341779609</v>
      </c>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row>
    <row r="23" spans="1:46">
      <c r="A23" s="624" t="s">
        <v>86</v>
      </c>
      <c r="B23" s="636">
        <f>BirthsTrend!S22</f>
        <v>10235</v>
      </c>
      <c r="C23" s="622">
        <v>18</v>
      </c>
      <c r="D23" s="622">
        <v>3</v>
      </c>
      <c r="E23" s="622">
        <v>6</v>
      </c>
      <c r="F23" s="622">
        <v>13</v>
      </c>
      <c r="G23" s="625">
        <v>40</v>
      </c>
      <c r="H23" s="637">
        <f t="shared" si="4"/>
        <v>45</v>
      </c>
      <c r="I23" s="637">
        <f t="shared" si="5"/>
        <v>7.5</v>
      </c>
      <c r="J23" s="637">
        <f t="shared" si="6"/>
        <v>15</v>
      </c>
      <c r="K23" s="637">
        <f t="shared" si="7"/>
        <v>32.5</v>
      </c>
      <c r="L23" s="638">
        <f t="shared" si="8"/>
        <v>1.7586712261846604</v>
      </c>
      <c r="M23" s="637">
        <f t="shared" si="9"/>
        <v>0.29311187103077674</v>
      </c>
      <c r="N23" s="637">
        <f t="shared" si="10"/>
        <v>0.58622374206155348</v>
      </c>
      <c r="O23" s="637">
        <f t="shared" si="11"/>
        <v>1.2701514411333659</v>
      </c>
      <c r="P23" s="637">
        <f t="shared" si="12"/>
        <v>3.9081582804103565</v>
      </c>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row>
    <row r="24" spans="1:46">
      <c r="A24" s="624" t="s">
        <v>87</v>
      </c>
      <c r="B24" s="636">
        <f>BirthsTrend!S23</f>
        <v>2618</v>
      </c>
      <c r="C24" s="622">
        <v>12</v>
      </c>
      <c r="D24" s="622">
        <v>1</v>
      </c>
      <c r="E24" s="622">
        <v>1</v>
      </c>
      <c r="F24" s="622">
        <v>7</v>
      </c>
      <c r="G24" s="625">
        <v>21</v>
      </c>
      <c r="H24" s="637">
        <f t="shared" si="4"/>
        <v>57.142857142857139</v>
      </c>
      <c r="I24" s="637">
        <f t="shared" si="5"/>
        <v>4.7619047619047619</v>
      </c>
      <c r="J24" s="637">
        <f t="shared" si="6"/>
        <v>4.7619047619047619</v>
      </c>
      <c r="K24" s="637">
        <f t="shared" si="7"/>
        <v>33.333333333333329</v>
      </c>
      <c r="L24" s="638">
        <f t="shared" si="8"/>
        <v>4.5836516424751723</v>
      </c>
      <c r="M24" s="637">
        <f t="shared" si="9"/>
        <v>0.3819709702062643</v>
      </c>
      <c r="N24" s="637">
        <f t="shared" si="10"/>
        <v>0.3819709702062643</v>
      </c>
      <c r="O24" s="637">
        <f t="shared" si="11"/>
        <v>2.6737967914438503</v>
      </c>
      <c r="P24" s="637">
        <f t="shared" si="12"/>
        <v>8.0213903743315509</v>
      </c>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row>
    <row r="25" spans="1:46">
      <c r="A25" s="624" t="s">
        <v>69</v>
      </c>
      <c r="B25" s="639">
        <f>BirthsTrend!S24</f>
        <v>0</v>
      </c>
      <c r="C25" s="624">
        <f>BirthsTrend!T24</f>
        <v>0</v>
      </c>
      <c r="D25" s="624">
        <f>BirthsTrend!U24</f>
        <v>0</v>
      </c>
      <c r="E25" s="624">
        <f>BirthsTrend!V24</f>
        <v>0</v>
      </c>
      <c r="F25" s="622">
        <v>2</v>
      </c>
      <c r="G25" s="622">
        <v>2</v>
      </c>
      <c r="H25" s="640" t="s">
        <v>137</v>
      </c>
      <c r="I25" s="641" t="s">
        <v>137</v>
      </c>
      <c r="J25" s="642" t="s">
        <v>137</v>
      </c>
      <c r="K25" s="642" t="s">
        <v>137</v>
      </c>
      <c r="L25" s="640" t="s">
        <v>137</v>
      </c>
      <c r="M25" s="641" t="s">
        <v>137</v>
      </c>
      <c r="N25" s="642" t="s">
        <v>137</v>
      </c>
      <c r="O25" s="642" t="s">
        <v>137</v>
      </c>
      <c r="P25" s="642" t="s">
        <v>137</v>
      </c>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row>
    <row r="26" spans="1:46">
      <c r="A26" s="480" t="s">
        <v>88</v>
      </c>
      <c r="B26" s="92"/>
      <c r="C26" s="480"/>
      <c r="D26" s="480"/>
      <c r="E26" s="480"/>
      <c r="F26" s="480"/>
      <c r="G26" s="480"/>
      <c r="H26" s="480"/>
      <c r="I26" s="480"/>
      <c r="J26" s="480"/>
      <c r="K26" s="480"/>
      <c r="L26" s="480"/>
      <c r="M26" s="480"/>
      <c r="N26" s="480"/>
      <c r="O26" s="42"/>
      <c r="P26" s="635"/>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row>
    <row r="27" spans="1:46">
      <c r="A27" s="624" t="s">
        <v>89</v>
      </c>
      <c r="B27" s="624">
        <f>BirthsTrend!S26</f>
        <v>9027</v>
      </c>
      <c r="C27" s="643">
        <v>13</v>
      </c>
      <c r="D27" s="622">
        <v>2</v>
      </c>
      <c r="E27" s="622">
        <v>3</v>
      </c>
      <c r="F27" s="622">
        <v>9</v>
      </c>
      <c r="G27" s="625">
        <v>27</v>
      </c>
      <c r="H27" s="637">
        <f t="shared" ref="H27:K31" si="13">C27/$G27*100</f>
        <v>48.148148148148145</v>
      </c>
      <c r="I27" s="637">
        <f t="shared" si="13"/>
        <v>7.4074074074074066</v>
      </c>
      <c r="J27" s="637">
        <f t="shared" si="13"/>
        <v>11.111111111111111</v>
      </c>
      <c r="K27" s="637">
        <f t="shared" si="13"/>
        <v>33.333333333333329</v>
      </c>
      <c r="L27" s="638">
        <f t="shared" ref="L27:P31" si="14">C27/$B27*1000</f>
        <v>1.4401240722277613</v>
      </c>
      <c r="M27" s="637">
        <f t="shared" si="14"/>
        <v>0.22155754957350171</v>
      </c>
      <c r="N27" s="637">
        <f t="shared" si="14"/>
        <v>0.33233632436025257</v>
      </c>
      <c r="O27" s="637">
        <f t="shared" si="14"/>
        <v>0.99700897308075764</v>
      </c>
      <c r="P27" s="637">
        <f t="shared" si="14"/>
        <v>2.9910269192422732</v>
      </c>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row>
    <row r="28" spans="1:46">
      <c r="A28" s="644">
        <v>2</v>
      </c>
      <c r="B28" s="636">
        <f>BirthsTrend!S27</f>
        <v>9825</v>
      </c>
      <c r="C28" s="622">
        <v>15</v>
      </c>
      <c r="D28" s="622">
        <v>2</v>
      </c>
      <c r="E28" s="622">
        <v>7</v>
      </c>
      <c r="F28" s="622">
        <v>11</v>
      </c>
      <c r="G28" s="625">
        <v>35</v>
      </c>
      <c r="H28" s="637">
        <f t="shared" si="13"/>
        <v>42.857142857142854</v>
      </c>
      <c r="I28" s="637">
        <f t="shared" si="13"/>
        <v>5.7142857142857144</v>
      </c>
      <c r="J28" s="637">
        <f t="shared" si="13"/>
        <v>20</v>
      </c>
      <c r="K28" s="637">
        <f t="shared" si="13"/>
        <v>31.428571428571427</v>
      </c>
      <c r="L28" s="638">
        <f t="shared" si="14"/>
        <v>1.5267175572519083</v>
      </c>
      <c r="M28" s="637">
        <f t="shared" si="14"/>
        <v>0.20356234096692111</v>
      </c>
      <c r="N28" s="637">
        <f t="shared" si="14"/>
        <v>0.71246819338422396</v>
      </c>
      <c r="O28" s="637">
        <f t="shared" si="14"/>
        <v>1.1195928753180659</v>
      </c>
      <c r="P28" s="637">
        <f t="shared" si="14"/>
        <v>3.5623409669211199</v>
      </c>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row>
    <row r="29" spans="1:46">
      <c r="A29" s="644">
        <v>3</v>
      </c>
      <c r="B29" s="636">
        <f>BirthsTrend!S28</f>
        <v>11297</v>
      </c>
      <c r="C29" s="622">
        <v>24</v>
      </c>
      <c r="D29" s="622">
        <v>5</v>
      </c>
      <c r="E29" s="622">
        <v>6</v>
      </c>
      <c r="F29" s="622">
        <v>17</v>
      </c>
      <c r="G29" s="625">
        <v>52</v>
      </c>
      <c r="H29" s="637">
        <f t="shared" si="13"/>
        <v>46.153846153846153</v>
      </c>
      <c r="I29" s="637">
        <f t="shared" si="13"/>
        <v>9.6153846153846168</v>
      </c>
      <c r="J29" s="637">
        <f t="shared" si="13"/>
        <v>11.538461538461538</v>
      </c>
      <c r="K29" s="637">
        <f t="shared" si="13"/>
        <v>32.692307692307693</v>
      </c>
      <c r="L29" s="638">
        <f t="shared" si="14"/>
        <v>2.1244578206603522</v>
      </c>
      <c r="M29" s="637">
        <f t="shared" si="14"/>
        <v>0.44259537930424009</v>
      </c>
      <c r="N29" s="637">
        <f t="shared" si="14"/>
        <v>0.53111445516508804</v>
      </c>
      <c r="O29" s="637">
        <f t="shared" si="14"/>
        <v>1.5048242896344162</v>
      </c>
      <c r="P29" s="637">
        <f t="shared" si="14"/>
        <v>4.6029919447640966</v>
      </c>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row>
    <row r="30" spans="1:46">
      <c r="A30" s="644">
        <v>4</v>
      </c>
      <c r="B30" s="636">
        <f>BirthsTrend!S29</f>
        <v>13855</v>
      </c>
      <c r="C30" s="622">
        <v>33</v>
      </c>
      <c r="D30" s="622">
        <v>8</v>
      </c>
      <c r="E30" s="622">
        <v>11</v>
      </c>
      <c r="F30" s="622">
        <v>15</v>
      </c>
      <c r="G30" s="625">
        <v>67</v>
      </c>
      <c r="H30" s="637">
        <f t="shared" si="13"/>
        <v>49.253731343283583</v>
      </c>
      <c r="I30" s="637">
        <f t="shared" si="13"/>
        <v>11.940298507462686</v>
      </c>
      <c r="J30" s="637">
        <f t="shared" si="13"/>
        <v>16.417910447761194</v>
      </c>
      <c r="K30" s="637">
        <f t="shared" si="13"/>
        <v>22.388059701492537</v>
      </c>
      <c r="L30" s="638">
        <f t="shared" si="14"/>
        <v>2.381811620353663</v>
      </c>
      <c r="M30" s="637">
        <f t="shared" si="14"/>
        <v>0.57740887766149396</v>
      </c>
      <c r="N30" s="637">
        <f t="shared" si="14"/>
        <v>0.79393720678455426</v>
      </c>
      <c r="O30" s="637">
        <f t="shared" si="14"/>
        <v>1.0826416456153014</v>
      </c>
      <c r="P30" s="637">
        <f t="shared" si="14"/>
        <v>4.8357993504150132</v>
      </c>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row>
    <row r="31" spans="1:46">
      <c r="A31" s="624" t="s">
        <v>90</v>
      </c>
      <c r="B31" s="636">
        <f>BirthsTrend!S30</f>
        <v>15500</v>
      </c>
      <c r="C31" s="622">
        <v>53</v>
      </c>
      <c r="D31" s="622">
        <v>10</v>
      </c>
      <c r="E31" s="622">
        <v>5</v>
      </c>
      <c r="F31" s="622">
        <v>46</v>
      </c>
      <c r="G31" s="625">
        <v>114</v>
      </c>
      <c r="H31" s="637">
        <f t="shared" si="13"/>
        <v>46.491228070175438</v>
      </c>
      <c r="I31" s="637">
        <f t="shared" si="13"/>
        <v>8.7719298245614024</v>
      </c>
      <c r="J31" s="637">
        <f t="shared" si="13"/>
        <v>4.3859649122807012</v>
      </c>
      <c r="K31" s="637">
        <f t="shared" si="13"/>
        <v>40.350877192982452</v>
      </c>
      <c r="L31" s="638">
        <f t="shared" si="14"/>
        <v>3.4193548387096775</v>
      </c>
      <c r="M31" s="637">
        <f t="shared" si="14"/>
        <v>0.64516129032258063</v>
      </c>
      <c r="N31" s="637">
        <f t="shared" si="14"/>
        <v>0.32258064516129031</v>
      </c>
      <c r="O31" s="637">
        <f t="shared" si="14"/>
        <v>2.967741935483871</v>
      </c>
      <c r="P31" s="637">
        <f t="shared" si="14"/>
        <v>7.354838709677419</v>
      </c>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row>
    <row r="32" spans="1:46">
      <c r="A32" s="624" t="s">
        <v>69</v>
      </c>
      <c r="B32" s="639">
        <f>BirthsTrend!S31</f>
        <v>197</v>
      </c>
      <c r="C32" s="622">
        <v>0</v>
      </c>
      <c r="D32" s="622">
        <v>1</v>
      </c>
      <c r="E32" s="622">
        <v>0</v>
      </c>
      <c r="F32" s="622">
        <v>0</v>
      </c>
      <c r="G32" s="622">
        <v>1</v>
      </c>
      <c r="H32" s="640" t="s">
        <v>137</v>
      </c>
      <c r="I32" s="641" t="s">
        <v>137</v>
      </c>
      <c r="J32" s="642" t="s">
        <v>137</v>
      </c>
      <c r="K32" s="642" t="s">
        <v>137</v>
      </c>
      <c r="L32" s="640" t="s">
        <v>137</v>
      </c>
      <c r="M32" s="641" t="s">
        <v>137</v>
      </c>
      <c r="N32" s="642" t="s">
        <v>137</v>
      </c>
      <c r="O32" s="642" t="s">
        <v>137</v>
      </c>
      <c r="P32" s="642" t="s">
        <v>137</v>
      </c>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row>
    <row r="33" spans="1:46">
      <c r="A33" s="480" t="s">
        <v>118</v>
      </c>
      <c r="B33" s="92"/>
      <c r="C33" s="480"/>
      <c r="D33" s="480"/>
      <c r="E33" s="480"/>
      <c r="F33" s="480"/>
      <c r="G33" s="480"/>
      <c r="H33" s="480"/>
      <c r="I33" s="480"/>
      <c r="J33" s="480"/>
      <c r="K33" s="480"/>
      <c r="L33" s="480"/>
      <c r="M33" s="480"/>
      <c r="N33" s="480"/>
      <c r="O33" s="480"/>
      <c r="P33" s="635"/>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row>
    <row r="34" spans="1:46">
      <c r="A34" s="624" t="s">
        <v>117</v>
      </c>
      <c r="B34" s="636">
        <f>BirthsTrend!S33</f>
        <v>747</v>
      </c>
      <c r="C34" s="622">
        <v>115</v>
      </c>
      <c r="D34" s="622">
        <v>9</v>
      </c>
      <c r="E34" s="622">
        <v>9</v>
      </c>
      <c r="F34" s="622">
        <v>22</v>
      </c>
      <c r="G34" s="625">
        <v>155</v>
      </c>
      <c r="H34" s="637">
        <f t="shared" ref="H34:K37" si="15">C34/$G34*100</f>
        <v>74.193548387096769</v>
      </c>
      <c r="I34" s="637">
        <f t="shared" si="15"/>
        <v>5.806451612903226</v>
      </c>
      <c r="J34" s="637">
        <f t="shared" si="15"/>
        <v>5.806451612903226</v>
      </c>
      <c r="K34" s="637">
        <f t="shared" si="15"/>
        <v>14.193548387096774</v>
      </c>
      <c r="L34" s="638">
        <f t="shared" ref="L34:P37" si="16">C34/$B34*1000</f>
        <v>153.94912985274431</v>
      </c>
      <c r="M34" s="637">
        <f t="shared" si="16"/>
        <v>12.048192771084338</v>
      </c>
      <c r="N34" s="637">
        <f t="shared" si="16"/>
        <v>12.048192771084338</v>
      </c>
      <c r="O34" s="637">
        <f t="shared" si="16"/>
        <v>29.451137884872821</v>
      </c>
      <c r="P34" s="637">
        <f t="shared" si="16"/>
        <v>207.49665327978582</v>
      </c>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row>
    <row r="35" spans="1:46">
      <c r="A35" s="624" t="s">
        <v>70</v>
      </c>
      <c r="B35" s="636">
        <f>BirthsTrend!S34</f>
        <v>3720</v>
      </c>
      <c r="C35" s="622">
        <v>12</v>
      </c>
      <c r="D35" s="622">
        <v>7</v>
      </c>
      <c r="E35" s="622">
        <v>6</v>
      </c>
      <c r="F35" s="622">
        <v>15</v>
      </c>
      <c r="G35" s="625">
        <v>40</v>
      </c>
      <c r="H35" s="637">
        <f t="shared" si="15"/>
        <v>30</v>
      </c>
      <c r="I35" s="637">
        <f t="shared" si="15"/>
        <v>17.5</v>
      </c>
      <c r="J35" s="637">
        <f t="shared" si="15"/>
        <v>15</v>
      </c>
      <c r="K35" s="637">
        <f t="shared" si="15"/>
        <v>37.5</v>
      </c>
      <c r="L35" s="638">
        <f t="shared" si="16"/>
        <v>3.225806451612903</v>
      </c>
      <c r="M35" s="637">
        <f t="shared" si="16"/>
        <v>1.881720430107527</v>
      </c>
      <c r="N35" s="637">
        <f t="shared" si="16"/>
        <v>1.6129032258064515</v>
      </c>
      <c r="O35" s="637">
        <f t="shared" si="16"/>
        <v>4.032258064516129</v>
      </c>
      <c r="P35" s="637">
        <f t="shared" si="16"/>
        <v>10.752688172043012</v>
      </c>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row>
    <row r="36" spans="1:46">
      <c r="A36" s="624" t="s">
        <v>71</v>
      </c>
      <c r="B36" s="636">
        <f>BirthsTrend!S35</f>
        <v>54038</v>
      </c>
      <c r="C36" s="622">
        <v>8</v>
      </c>
      <c r="D36" s="622">
        <v>12</v>
      </c>
      <c r="E36" s="622">
        <v>16</v>
      </c>
      <c r="F36" s="622">
        <v>51</v>
      </c>
      <c r="G36" s="625">
        <v>87</v>
      </c>
      <c r="H36" s="637">
        <f t="shared" si="15"/>
        <v>9.1954022988505741</v>
      </c>
      <c r="I36" s="637">
        <f t="shared" si="15"/>
        <v>13.793103448275861</v>
      </c>
      <c r="J36" s="637">
        <f t="shared" si="15"/>
        <v>18.390804597701148</v>
      </c>
      <c r="K36" s="637">
        <f t="shared" si="15"/>
        <v>58.620689655172406</v>
      </c>
      <c r="L36" s="638">
        <f t="shared" si="16"/>
        <v>0.14804396905881045</v>
      </c>
      <c r="M36" s="637">
        <f t="shared" si="16"/>
        <v>0.22206595358821571</v>
      </c>
      <c r="N36" s="637">
        <f t="shared" si="16"/>
        <v>0.29608793811762091</v>
      </c>
      <c r="O36" s="637">
        <f t="shared" si="16"/>
        <v>0.94378030274991664</v>
      </c>
      <c r="P36" s="637">
        <f t="shared" si="16"/>
        <v>1.6099781635145638</v>
      </c>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row>
    <row r="37" spans="1:46">
      <c r="A37" s="624" t="s">
        <v>72</v>
      </c>
      <c r="B37" s="636">
        <f>BirthsTrend!S36</f>
        <v>1175</v>
      </c>
      <c r="C37" s="622">
        <v>0</v>
      </c>
      <c r="D37" s="622">
        <v>0</v>
      </c>
      <c r="E37" s="622">
        <v>1</v>
      </c>
      <c r="F37" s="622">
        <v>1</v>
      </c>
      <c r="G37" s="625">
        <v>2</v>
      </c>
      <c r="H37" s="637">
        <f t="shared" si="15"/>
        <v>0</v>
      </c>
      <c r="I37" s="637">
        <f t="shared" si="15"/>
        <v>0</v>
      </c>
      <c r="J37" s="637">
        <f t="shared" si="15"/>
        <v>50</v>
      </c>
      <c r="K37" s="637">
        <f t="shared" si="15"/>
        <v>50</v>
      </c>
      <c r="L37" s="638">
        <f t="shared" si="16"/>
        <v>0</v>
      </c>
      <c r="M37" s="637">
        <f t="shared" si="16"/>
        <v>0</v>
      </c>
      <c r="N37" s="637">
        <f t="shared" si="16"/>
        <v>0.85106382978723405</v>
      </c>
      <c r="O37" s="637">
        <f t="shared" si="16"/>
        <v>0.85106382978723405</v>
      </c>
      <c r="P37" s="637">
        <f t="shared" si="16"/>
        <v>1.7021276595744681</v>
      </c>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row>
    <row r="38" spans="1:46">
      <c r="A38" s="624" t="s">
        <v>69</v>
      </c>
      <c r="B38" s="639">
        <f>BirthsTrend!S37</f>
        <v>21</v>
      </c>
      <c r="C38" s="622">
        <v>3</v>
      </c>
      <c r="D38" s="622">
        <v>0</v>
      </c>
      <c r="E38" s="622">
        <v>0</v>
      </c>
      <c r="F38" s="622">
        <v>9</v>
      </c>
      <c r="G38" s="622">
        <v>12</v>
      </c>
      <c r="H38" s="640" t="s">
        <v>137</v>
      </c>
      <c r="I38" s="641" t="s">
        <v>137</v>
      </c>
      <c r="J38" s="642" t="s">
        <v>137</v>
      </c>
      <c r="K38" s="642" t="s">
        <v>137</v>
      </c>
      <c r="L38" s="640" t="s">
        <v>137</v>
      </c>
      <c r="M38" s="641" t="s">
        <v>137</v>
      </c>
      <c r="N38" s="642" t="s">
        <v>137</v>
      </c>
      <c r="O38" s="642" t="s">
        <v>137</v>
      </c>
      <c r="P38" s="642" t="s">
        <v>137</v>
      </c>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row>
    <row r="39" spans="1:46">
      <c r="A39" s="480" t="s">
        <v>1</v>
      </c>
      <c r="B39" s="92"/>
      <c r="C39" s="480"/>
      <c r="D39" s="480"/>
      <c r="E39" s="480"/>
      <c r="F39" s="480"/>
      <c r="G39" s="480"/>
      <c r="H39" s="480"/>
      <c r="I39" s="480"/>
      <c r="J39" s="480"/>
      <c r="K39" s="480"/>
      <c r="L39" s="480"/>
      <c r="M39" s="480"/>
      <c r="N39" s="480"/>
      <c r="O39" s="480"/>
      <c r="P39" s="635"/>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row>
    <row r="40" spans="1:46">
      <c r="A40" s="624" t="s">
        <v>111</v>
      </c>
      <c r="B40" s="634">
        <f>BirthsTrend!S39</f>
        <v>281</v>
      </c>
      <c r="C40" s="622">
        <v>105</v>
      </c>
      <c r="D40" s="622">
        <v>6</v>
      </c>
      <c r="E40" s="622">
        <v>7</v>
      </c>
      <c r="F40" s="622">
        <v>19</v>
      </c>
      <c r="G40" s="625">
        <v>137</v>
      </c>
      <c r="H40" s="637">
        <f t="shared" ref="H40:K44" si="17">C40/$G40*100</f>
        <v>76.642335766423358</v>
      </c>
      <c r="I40" s="637">
        <f t="shared" si="17"/>
        <v>4.3795620437956204</v>
      </c>
      <c r="J40" s="637">
        <f t="shared" si="17"/>
        <v>5.1094890510948909</v>
      </c>
      <c r="K40" s="637">
        <f t="shared" si="17"/>
        <v>13.868613138686131</v>
      </c>
      <c r="L40" s="633">
        <f t="shared" ref="L40:P44" si="18">C40/$B40*1000</f>
        <v>373.6654804270463</v>
      </c>
      <c r="M40" s="632">
        <f t="shared" si="18"/>
        <v>21.352313167259787</v>
      </c>
      <c r="N40" s="632">
        <f t="shared" si="18"/>
        <v>24.911032028469752</v>
      </c>
      <c r="O40" s="632">
        <f t="shared" si="18"/>
        <v>67.615658362989322</v>
      </c>
      <c r="P40" s="632">
        <f t="shared" si="18"/>
        <v>487.54448398576511</v>
      </c>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row>
    <row r="41" spans="1:46">
      <c r="A41" s="624" t="s">
        <v>114</v>
      </c>
      <c r="B41" s="634">
        <f>BirthsTrend!S40</f>
        <v>317</v>
      </c>
      <c r="C41" s="622">
        <v>6</v>
      </c>
      <c r="D41" s="622">
        <v>1</v>
      </c>
      <c r="E41" s="622">
        <v>2</v>
      </c>
      <c r="F41" s="622">
        <v>2</v>
      </c>
      <c r="G41" s="625">
        <v>11</v>
      </c>
      <c r="H41" s="637">
        <f t="shared" si="17"/>
        <v>54.54545454545454</v>
      </c>
      <c r="I41" s="637">
        <f t="shared" si="17"/>
        <v>9.0909090909090917</v>
      </c>
      <c r="J41" s="637">
        <f t="shared" si="17"/>
        <v>18.181818181818183</v>
      </c>
      <c r="K41" s="637">
        <f t="shared" si="17"/>
        <v>18.181818181818183</v>
      </c>
      <c r="L41" s="638">
        <f t="shared" si="18"/>
        <v>18.927444794952681</v>
      </c>
      <c r="M41" s="637">
        <f t="shared" si="18"/>
        <v>3.1545741324921135</v>
      </c>
      <c r="N41" s="637">
        <f t="shared" si="18"/>
        <v>6.309148264984227</v>
      </c>
      <c r="O41" s="637">
        <f t="shared" si="18"/>
        <v>6.309148264984227</v>
      </c>
      <c r="P41" s="637">
        <f t="shared" si="18"/>
        <v>34.700315457413247</v>
      </c>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row>
    <row r="42" spans="1:46">
      <c r="A42" s="624" t="s">
        <v>112</v>
      </c>
      <c r="B42" s="634">
        <f>BirthsTrend!S41</f>
        <v>2952</v>
      </c>
      <c r="C42" s="622">
        <v>11</v>
      </c>
      <c r="D42" s="622">
        <v>10</v>
      </c>
      <c r="E42" s="622">
        <v>3</v>
      </c>
      <c r="F42" s="622">
        <v>11</v>
      </c>
      <c r="G42" s="625">
        <v>35</v>
      </c>
      <c r="H42" s="637">
        <f t="shared" si="17"/>
        <v>31.428571428571427</v>
      </c>
      <c r="I42" s="637">
        <f t="shared" si="17"/>
        <v>28.571428571428569</v>
      </c>
      <c r="J42" s="637">
        <f t="shared" si="17"/>
        <v>8.5714285714285712</v>
      </c>
      <c r="K42" s="637">
        <f t="shared" si="17"/>
        <v>31.428571428571427</v>
      </c>
      <c r="L42" s="638">
        <f t="shared" si="18"/>
        <v>3.7262872628726287</v>
      </c>
      <c r="M42" s="637">
        <f t="shared" si="18"/>
        <v>3.3875338753387534</v>
      </c>
      <c r="N42" s="637">
        <f t="shared" si="18"/>
        <v>1.0162601626016261</v>
      </c>
      <c r="O42" s="637">
        <f t="shared" si="18"/>
        <v>3.7262872628726287</v>
      </c>
      <c r="P42" s="637">
        <f t="shared" si="18"/>
        <v>11.856368563685637</v>
      </c>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row>
    <row r="43" spans="1:46">
      <c r="A43" s="624" t="s">
        <v>113</v>
      </c>
      <c r="B43" s="634">
        <f>BirthsTrend!S42</f>
        <v>54612</v>
      </c>
      <c r="C43" s="622">
        <v>9</v>
      </c>
      <c r="D43" s="622">
        <v>10</v>
      </c>
      <c r="E43" s="622">
        <v>20</v>
      </c>
      <c r="F43" s="622">
        <v>57</v>
      </c>
      <c r="G43" s="625">
        <v>96</v>
      </c>
      <c r="H43" s="637">
        <f t="shared" si="17"/>
        <v>9.375</v>
      </c>
      <c r="I43" s="637">
        <f t="shared" si="17"/>
        <v>10.416666666666668</v>
      </c>
      <c r="J43" s="637">
        <f t="shared" si="17"/>
        <v>20.833333333333336</v>
      </c>
      <c r="K43" s="637">
        <f t="shared" si="17"/>
        <v>59.375</v>
      </c>
      <c r="L43" s="638">
        <f t="shared" si="18"/>
        <v>0.16479894528675015</v>
      </c>
      <c r="M43" s="637">
        <f t="shared" si="18"/>
        <v>0.18310993920750018</v>
      </c>
      <c r="N43" s="637">
        <f t="shared" si="18"/>
        <v>0.36621987841500037</v>
      </c>
      <c r="O43" s="637">
        <f t="shared" si="18"/>
        <v>1.043726653482751</v>
      </c>
      <c r="P43" s="637">
        <f t="shared" si="18"/>
        <v>1.7578554163920019</v>
      </c>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row>
    <row r="44" spans="1:46">
      <c r="A44" s="624" t="s">
        <v>115</v>
      </c>
      <c r="B44" s="634">
        <f>BirthsTrend!S43</f>
        <v>1508</v>
      </c>
      <c r="C44" s="622">
        <v>2</v>
      </c>
      <c r="D44" s="622">
        <v>0</v>
      </c>
      <c r="E44" s="622">
        <v>0</v>
      </c>
      <c r="F44" s="622">
        <v>1</v>
      </c>
      <c r="G44" s="625">
        <v>3</v>
      </c>
      <c r="H44" s="637">
        <f t="shared" si="17"/>
        <v>66.666666666666657</v>
      </c>
      <c r="I44" s="637">
        <f t="shared" si="17"/>
        <v>0</v>
      </c>
      <c r="J44" s="637">
        <f t="shared" si="17"/>
        <v>0</v>
      </c>
      <c r="K44" s="637">
        <f t="shared" si="17"/>
        <v>33.333333333333329</v>
      </c>
      <c r="L44" s="638">
        <f t="shared" si="18"/>
        <v>1.3262599469496021</v>
      </c>
      <c r="M44" s="637">
        <f t="shared" si="18"/>
        <v>0</v>
      </c>
      <c r="N44" s="637">
        <f t="shared" si="18"/>
        <v>0</v>
      </c>
      <c r="O44" s="637">
        <f t="shared" si="18"/>
        <v>0.66312997347480107</v>
      </c>
      <c r="P44" s="637">
        <f t="shared" si="18"/>
        <v>1.9893899204244032</v>
      </c>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row>
    <row r="45" spans="1:46">
      <c r="A45" s="629" t="s">
        <v>69</v>
      </c>
      <c r="B45" s="645">
        <f>BirthsTrend!S44</f>
        <v>31</v>
      </c>
      <c r="C45" s="630">
        <v>5</v>
      </c>
      <c r="D45" s="630">
        <v>1</v>
      </c>
      <c r="E45" s="630">
        <v>0</v>
      </c>
      <c r="F45" s="630">
        <v>8</v>
      </c>
      <c r="G45" s="631">
        <v>14</v>
      </c>
      <c r="H45" s="646" t="s">
        <v>137</v>
      </c>
      <c r="I45" s="647" t="s">
        <v>137</v>
      </c>
      <c r="J45" s="648" t="s">
        <v>137</v>
      </c>
      <c r="K45" s="649" t="s">
        <v>137</v>
      </c>
      <c r="L45" s="646" t="s">
        <v>137</v>
      </c>
      <c r="M45" s="647" t="s">
        <v>137</v>
      </c>
      <c r="N45" s="648" t="s">
        <v>137</v>
      </c>
      <c r="O45" s="648" t="s">
        <v>137</v>
      </c>
      <c r="P45" s="648" t="s">
        <v>137</v>
      </c>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row>
    <row r="46" spans="1:46">
      <c r="A46" s="386" t="s">
        <v>428</v>
      </c>
    </row>
    <row r="47" spans="1:46">
      <c r="A47" s="67"/>
    </row>
  </sheetData>
  <mergeCells count="6">
    <mergeCell ref="A5:P5"/>
    <mergeCell ref="L6:P6"/>
    <mergeCell ref="B6:B7"/>
    <mergeCell ref="H6:K6"/>
    <mergeCell ref="A6:A7"/>
    <mergeCell ref="C6:G6"/>
  </mergeCells>
  <hyperlinks>
    <hyperlink ref="B1" location="Glossary!A1" display="Glossary"/>
    <hyperlink ref="A1" location="Contents!A1" display="Table of contents"/>
    <hyperlink ref="C1" location="About!A1" display="About the publication"/>
  </hyperlinks>
  <pageMargins left="0.70866141732283472" right="0.70866141732283472" top="0.74803149606299213" bottom="0.74803149606299213" header="0.31496062992125984" footer="0.31496062992125984"/>
  <pageSetup paperSize="9" scale="71" orientation="landscape" r:id="rId1"/>
  <headerFooter>
    <oddFooter>&amp;L&amp;"Arial,Regular"&amp;8&amp;K01+022Fetal and Infant Deaths 2013&amp;R&amp;"Arial,Regular"&amp;8&amp;K01+021Page &amp;P of &amp;N</oddFooter>
  </headerFooter>
  <colBreaks count="1" manualBreakCount="1">
    <brk id="16" max="47"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T50"/>
  <sheetViews>
    <sheetView zoomScaleNormal="100" workbookViewId="0">
      <pane ySplit="3" topLeftCell="A4" activePane="bottomLeft" state="frozen"/>
      <selection pane="bottomLeft" activeCell="A29" sqref="A29:XFD29"/>
    </sheetView>
  </sheetViews>
  <sheetFormatPr defaultRowHeight="15"/>
  <cols>
    <col min="1" max="1" width="51.28515625" style="117" customWidth="1"/>
    <col min="2" max="16" width="8" customWidth="1"/>
    <col min="20" max="20" width="19.85546875" customWidth="1"/>
  </cols>
  <sheetData>
    <row r="1" spans="1:46" s="125" customFormat="1">
      <c r="A1" s="98" t="s">
        <v>197</v>
      </c>
      <c r="B1" s="98" t="s">
        <v>133</v>
      </c>
      <c r="C1" s="98" t="s">
        <v>212</v>
      </c>
      <c r="E1" s="71"/>
      <c r="F1" s="185" t="s">
        <v>442</v>
      </c>
      <c r="G1" s="99"/>
      <c r="Q1" s="74"/>
    </row>
    <row r="2" spans="1:46" s="5" customFormat="1">
      <c r="A2" s="114"/>
      <c r="B2" s="70"/>
      <c r="C2" s="71"/>
      <c r="D2" s="71"/>
      <c r="E2" s="71"/>
      <c r="F2" s="71"/>
      <c r="Q2" s="74"/>
    </row>
    <row r="3" spans="1:46" s="125" customFormat="1" ht="20.25">
      <c r="A3" s="115" t="s">
        <v>329</v>
      </c>
      <c r="B3" s="74"/>
      <c r="C3" s="74"/>
      <c r="D3" s="74"/>
      <c r="E3" s="74"/>
      <c r="F3" s="74"/>
      <c r="G3" s="78"/>
      <c r="H3" s="74"/>
      <c r="I3" s="74"/>
      <c r="J3" s="74"/>
      <c r="K3" s="74"/>
      <c r="L3" s="74"/>
      <c r="M3" s="74"/>
      <c r="N3" s="74"/>
      <c r="O3" s="74"/>
      <c r="P3" s="74"/>
      <c r="Q3" s="74"/>
    </row>
    <row r="4" spans="1:46" s="86" customFormat="1">
      <c r="A4" s="417"/>
      <c r="B4" s="96"/>
      <c r="C4" s="96"/>
      <c r="D4" s="96"/>
      <c r="E4" s="96"/>
      <c r="F4" s="96"/>
      <c r="G4" s="96"/>
      <c r="H4" s="96"/>
      <c r="I4" s="96"/>
      <c r="J4" s="96"/>
      <c r="K4" s="96"/>
      <c r="L4" s="96"/>
      <c r="M4" s="96"/>
      <c r="N4" s="96"/>
      <c r="O4" s="96"/>
      <c r="P4" s="96"/>
      <c r="Q4" s="96"/>
    </row>
    <row r="5" spans="1:46" s="86" customFormat="1" ht="22.5" customHeight="1">
      <c r="A5" s="812" t="str">
        <f>Contents!E28</f>
        <v xml:space="preserve">Table 24: Number, percentage and rate of fetal deaths by ICD chapter of underlying cause of death, 2009–2013
</v>
      </c>
      <c r="B5" s="812"/>
      <c r="C5" s="812"/>
      <c r="D5" s="812"/>
      <c r="E5" s="812"/>
      <c r="F5" s="812"/>
      <c r="G5" s="812"/>
      <c r="H5" s="812"/>
      <c r="I5" s="812"/>
      <c r="J5" s="812"/>
      <c r="K5" s="812"/>
      <c r="L5" s="812"/>
      <c r="M5" s="812"/>
      <c r="N5" s="812"/>
      <c r="O5" s="812"/>
      <c r="P5" s="812"/>
      <c r="Q5" s="96"/>
    </row>
    <row r="6" spans="1:46" s="111" customFormat="1">
      <c r="A6" s="817" t="s">
        <v>395</v>
      </c>
      <c r="B6" s="799" t="s">
        <v>325</v>
      </c>
      <c r="C6" s="799"/>
      <c r="D6" s="799"/>
      <c r="E6" s="799"/>
      <c r="F6" s="814"/>
      <c r="G6" s="815" t="s">
        <v>326</v>
      </c>
      <c r="H6" s="799"/>
      <c r="I6" s="799"/>
      <c r="J6" s="799"/>
      <c r="K6" s="814"/>
      <c r="L6" s="816" t="s">
        <v>396</v>
      </c>
      <c r="M6" s="816"/>
      <c r="N6" s="816"/>
      <c r="O6" s="816"/>
      <c r="P6" s="816"/>
      <c r="Q6" s="247"/>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row>
    <row r="7" spans="1:46" s="111" customFormat="1">
      <c r="A7" s="818"/>
      <c r="B7" s="89">
        <v>2009</v>
      </c>
      <c r="C7" s="89">
        <v>2010</v>
      </c>
      <c r="D7" s="89">
        <v>2011</v>
      </c>
      <c r="E7" s="41">
        <v>2012</v>
      </c>
      <c r="F7" s="475">
        <v>2013</v>
      </c>
      <c r="G7" s="41">
        <v>2009</v>
      </c>
      <c r="H7" s="41">
        <v>2010</v>
      </c>
      <c r="I7" s="41">
        <v>2011</v>
      </c>
      <c r="J7" s="41">
        <v>2012</v>
      </c>
      <c r="K7" s="475">
        <v>2013</v>
      </c>
      <c r="L7" s="51">
        <v>2009</v>
      </c>
      <c r="M7" s="51">
        <v>2010</v>
      </c>
      <c r="N7" s="51">
        <v>2011</v>
      </c>
      <c r="O7" s="51">
        <v>2012</v>
      </c>
      <c r="P7" s="475">
        <v>2013</v>
      </c>
      <c r="Q7" s="247"/>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row>
    <row r="8" spans="1:46" s="111" customFormat="1">
      <c r="A8" s="118" t="s">
        <v>61</v>
      </c>
      <c r="B8" s="650">
        <v>0</v>
      </c>
      <c r="C8" s="650">
        <v>0</v>
      </c>
      <c r="D8" s="650">
        <v>0</v>
      </c>
      <c r="E8" s="650">
        <v>0</v>
      </c>
      <c r="F8" s="651">
        <v>0</v>
      </c>
      <c r="G8" s="652">
        <v>0</v>
      </c>
      <c r="H8" s="652">
        <v>0</v>
      </c>
      <c r="I8" s="652">
        <v>0</v>
      </c>
      <c r="J8" s="652">
        <f t="shared" ref="J8:K14" si="0">E8/E$15*100</f>
        <v>0</v>
      </c>
      <c r="K8" s="653">
        <f t="shared" si="0"/>
        <v>0</v>
      </c>
      <c r="L8" s="654">
        <v>0</v>
      </c>
      <c r="M8" s="654">
        <v>0</v>
      </c>
      <c r="N8" s="654">
        <v>0</v>
      </c>
      <c r="O8" s="654">
        <f>E8/(BirthsTrend!$S$8+CoDTrend!$E$15)*1000</f>
        <v>0</v>
      </c>
      <c r="P8" s="654">
        <f>F8/(BirthsTrend!$S$8+CoDTrend!$F$15)*1000</f>
        <v>0</v>
      </c>
      <c r="Q8" s="247"/>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row>
    <row r="9" spans="1:46" s="111" customFormat="1">
      <c r="A9" s="118" t="s">
        <v>57</v>
      </c>
      <c r="B9" s="650">
        <v>0</v>
      </c>
      <c r="C9" s="650">
        <v>1</v>
      </c>
      <c r="D9" s="650">
        <v>2</v>
      </c>
      <c r="E9" s="650">
        <v>5</v>
      </c>
      <c r="F9" s="655">
        <v>1</v>
      </c>
      <c r="G9" s="652">
        <v>0</v>
      </c>
      <c r="H9" s="652">
        <v>0.21231422505307856</v>
      </c>
      <c r="I9" s="652">
        <v>0.44444444444444442</v>
      </c>
      <c r="J9" s="652">
        <f t="shared" si="0"/>
        <v>1.1160714285714286</v>
      </c>
      <c r="K9" s="656">
        <f t="shared" si="0"/>
        <v>0.25510204081632654</v>
      </c>
      <c r="L9" s="654">
        <v>0</v>
      </c>
      <c r="M9" s="654">
        <v>1.5344483658124904E-2</v>
      </c>
      <c r="N9" s="654">
        <v>3.1936637710781812E-2</v>
      </c>
      <c r="O9" s="654">
        <f>E9/(BirthsTrend!$R$8+CoDTrend!$E$15)*1000</f>
        <v>8.0021765920330334E-2</v>
      </c>
      <c r="P9" s="654">
        <f>F9/(BirthsTrend!$S$8+CoDTrend!$F$15)*1000</f>
        <v>1.6640873313031469E-2</v>
      </c>
      <c r="Q9" s="247"/>
      <c r="R9" s="246"/>
      <c r="S9" s="246"/>
      <c r="T9" s="515"/>
      <c r="U9" s="515"/>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row>
    <row r="10" spans="1:46" s="111" customFormat="1" ht="25.5">
      <c r="A10" s="118" t="s">
        <v>255</v>
      </c>
      <c r="B10" s="650">
        <v>1</v>
      </c>
      <c r="C10" s="650">
        <v>0</v>
      </c>
      <c r="D10" s="650">
        <v>0</v>
      </c>
      <c r="E10" s="650">
        <v>1</v>
      </c>
      <c r="F10" s="655">
        <v>0</v>
      </c>
      <c r="G10" s="652">
        <v>0.2074688796680498</v>
      </c>
      <c r="H10" s="652">
        <v>0</v>
      </c>
      <c r="I10" s="652">
        <v>0</v>
      </c>
      <c r="J10" s="652">
        <f t="shared" si="0"/>
        <v>0.2232142857142857</v>
      </c>
      <c r="K10" s="656">
        <f t="shared" si="0"/>
        <v>0</v>
      </c>
      <c r="L10" s="654">
        <v>1.5682092618439003E-2</v>
      </c>
      <c r="M10" s="654">
        <v>0</v>
      </c>
      <c r="N10" s="654">
        <v>0</v>
      </c>
      <c r="O10" s="654">
        <f>E10/(BirthsTrend!$R$8+CoDTrend!$E$15)*1000</f>
        <v>1.6004353184066067E-2</v>
      </c>
      <c r="P10" s="654">
        <f>F10/(BirthsTrend!$S$8+CoDTrend!$F$15)*1000</f>
        <v>0</v>
      </c>
      <c r="Q10" s="247"/>
      <c r="R10" s="246"/>
      <c r="S10" s="246"/>
      <c r="T10" s="515"/>
      <c r="U10" s="515"/>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row>
    <row r="11" spans="1:46" s="111" customFormat="1">
      <c r="A11" s="710" t="s">
        <v>64</v>
      </c>
      <c r="B11" s="650">
        <v>0</v>
      </c>
      <c r="C11" s="650">
        <v>0</v>
      </c>
      <c r="D11" s="650">
        <v>0</v>
      </c>
      <c r="E11" s="650">
        <v>1</v>
      </c>
      <c r="F11" s="655">
        <v>0</v>
      </c>
      <c r="G11" s="652">
        <v>0</v>
      </c>
      <c r="H11" s="652">
        <v>0</v>
      </c>
      <c r="I11" s="652">
        <v>0</v>
      </c>
      <c r="J11" s="652">
        <f t="shared" si="0"/>
        <v>0.2232142857142857</v>
      </c>
      <c r="K11" s="656">
        <f t="shared" si="0"/>
        <v>0</v>
      </c>
      <c r="L11" s="654">
        <v>0</v>
      </c>
      <c r="M11" s="654">
        <v>0</v>
      </c>
      <c r="N11" s="654">
        <v>0</v>
      </c>
      <c r="O11" s="654">
        <f>E11/(BirthsTrend!$R$8+CoDTrend!$E$15)*1000</f>
        <v>1.6004353184066067E-2</v>
      </c>
      <c r="P11" s="654">
        <f>F11/(BirthsTrend!$S$8+CoDTrend!$F$15)*1000</f>
        <v>0</v>
      </c>
      <c r="Q11" s="247"/>
      <c r="R11" s="246"/>
      <c r="S11" s="246"/>
      <c r="T11" s="515"/>
      <c r="U11" s="515"/>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row>
    <row r="12" spans="1:46" s="111" customFormat="1" ht="25.5">
      <c r="A12" s="118" t="s">
        <v>58</v>
      </c>
      <c r="B12" s="650">
        <v>364</v>
      </c>
      <c r="C12" s="650">
        <v>342</v>
      </c>
      <c r="D12" s="650">
        <v>321</v>
      </c>
      <c r="E12" s="650">
        <v>313</v>
      </c>
      <c r="F12" s="655">
        <v>297</v>
      </c>
      <c r="G12" s="652">
        <v>75.518672199170126</v>
      </c>
      <c r="H12" s="652">
        <v>72.611464968152859</v>
      </c>
      <c r="I12" s="652">
        <v>71.333333333333343</v>
      </c>
      <c r="J12" s="652">
        <f t="shared" si="0"/>
        <v>69.866071428571431</v>
      </c>
      <c r="K12" s="656">
        <f t="shared" si="0"/>
        <v>75.765306122448976</v>
      </c>
      <c r="L12" s="654">
        <v>5.7082817131117976</v>
      </c>
      <c r="M12" s="654">
        <v>5.2478134110787176</v>
      </c>
      <c r="N12" s="654">
        <v>5.12583035258048</v>
      </c>
      <c r="O12" s="654">
        <f>E12/(BirthsTrend!$R$8+CoDTrend!$E$15)*1000</f>
        <v>5.009362546612679</v>
      </c>
      <c r="P12" s="654">
        <f>F12/(BirthsTrend!$S$8+CoDTrend!$F$15)*1000</f>
        <v>4.9423393739703458</v>
      </c>
      <c r="Q12" s="247"/>
      <c r="R12" s="246"/>
      <c r="S12" s="246"/>
      <c r="T12" s="515"/>
      <c r="U12" s="515"/>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row>
    <row r="13" spans="1:46" s="112" customFormat="1" ht="25.5">
      <c r="A13" s="118" t="s">
        <v>59</v>
      </c>
      <c r="B13" s="650">
        <v>117</v>
      </c>
      <c r="C13" s="650">
        <v>126</v>
      </c>
      <c r="D13" s="650">
        <v>127</v>
      </c>
      <c r="E13" s="650">
        <v>128</v>
      </c>
      <c r="F13" s="655">
        <v>94</v>
      </c>
      <c r="G13" s="652">
        <v>24.273858921161825</v>
      </c>
      <c r="H13" s="652">
        <v>26.751592356687897</v>
      </c>
      <c r="I13" s="652">
        <v>28.222222222222221</v>
      </c>
      <c r="J13" s="652">
        <f t="shared" si="0"/>
        <v>28.571428571428569</v>
      </c>
      <c r="K13" s="656">
        <f t="shared" si="0"/>
        <v>23.979591836734691</v>
      </c>
      <c r="L13" s="654">
        <v>1.8348048363573635</v>
      </c>
      <c r="M13" s="654">
        <v>1.9334049409237379</v>
      </c>
      <c r="N13" s="654">
        <v>2.0279764946346446</v>
      </c>
      <c r="O13" s="654">
        <f>E13/(BirthsTrend!$R$8+CoDTrend!$E$15)*1000</f>
        <v>2.0485572075604566</v>
      </c>
      <c r="P13" s="654">
        <f>F13/(BirthsTrend!$S$8+CoDTrend!$F$15)*1000</f>
        <v>1.5642420914249582</v>
      </c>
      <c r="Q13" s="247"/>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row>
    <row r="14" spans="1:46" s="111" customFormat="1">
      <c r="A14" s="426" t="s">
        <v>435</v>
      </c>
      <c r="B14" s="650">
        <v>0</v>
      </c>
      <c r="C14" s="650">
        <v>2</v>
      </c>
      <c r="D14" s="650">
        <v>0</v>
      </c>
      <c r="E14" s="650">
        <v>0</v>
      </c>
      <c r="F14" s="655">
        <v>0</v>
      </c>
      <c r="G14" s="652">
        <v>0</v>
      </c>
      <c r="H14" s="652">
        <v>0.42462845010615713</v>
      </c>
      <c r="I14" s="652">
        <v>0</v>
      </c>
      <c r="J14" s="652">
        <f t="shared" si="0"/>
        <v>0</v>
      </c>
      <c r="K14" s="656">
        <f t="shared" si="0"/>
        <v>0</v>
      </c>
      <c r="L14" s="654">
        <v>0</v>
      </c>
      <c r="M14" s="654">
        <v>3.0688967316249809E-2</v>
      </c>
      <c r="N14" s="654">
        <v>0</v>
      </c>
      <c r="O14" s="654">
        <f>E14/(BirthsTrend!$R$8+CoDTrend!$E$15)*1000</f>
        <v>0</v>
      </c>
      <c r="P14" s="654">
        <f>F14/(BirthsTrend!$S$8+CoDTrend!$F$15)*1000</f>
        <v>0</v>
      </c>
      <c r="Q14" s="247"/>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row>
    <row r="15" spans="1:46" s="111" customFormat="1">
      <c r="A15" s="119" t="s">
        <v>48</v>
      </c>
      <c r="B15" s="509">
        <v>482</v>
      </c>
      <c r="C15" s="509">
        <v>471</v>
      </c>
      <c r="D15" s="509">
        <v>450</v>
      </c>
      <c r="E15" s="509">
        <v>448</v>
      </c>
      <c r="F15" s="512">
        <v>392</v>
      </c>
      <c r="G15" s="510">
        <f>SUM(G8:G14)</f>
        <v>100</v>
      </c>
      <c r="H15" s="510">
        <f>SUM(H8:H14)</f>
        <v>99.999999999999986</v>
      </c>
      <c r="I15" s="510">
        <f>SUM(I8:I14)</f>
        <v>100</v>
      </c>
      <c r="J15" s="510">
        <f>SUM(J8:J14)</f>
        <v>100</v>
      </c>
      <c r="K15" s="597">
        <f>SUM(K8:K14)</f>
        <v>100</v>
      </c>
      <c r="L15" s="513">
        <v>7.5587686420876006</v>
      </c>
      <c r="M15" s="513">
        <v>7.2272518029768298</v>
      </c>
      <c r="N15" s="513">
        <v>7.185743484925907</v>
      </c>
      <c r="O15" s="513">
        <f>E15/(BirthsTrend!$R$8+CoDTrend!$E$15)*1000</f>
        <v>7.1699502264615971</v>
      </c>
      <c r="P15" s="513">
        <f>F15/(BirthsTrend!$S$8+CoDTrend!$F$15)*1000</f>
        <v>6.5232223387083348</v>
      </c>
      <c r="Q15" s="247"/>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row>
    <row r="16" spans="1:46" s="111" customFormat="1" ht="15" customHeight="1">
      <c r="A16" s="358" t="s">
        <v>429</v>
      </c>
      <c r="B16" s="67"/>
      <c r="C16" s="67"/>
      <c r="D16" s="67"/>
      <c r="E16" s="67"/>
      <c r="F16" s="67"/>
      <c r="G16" s="67"/>
      <c r="H16" s="67"/>
      <c r="I16" s="67"/>
      <c r="J16" s="511"/>
      <c r="K16" s="67"/>
      <c r="L16" s="67"/>
      <c r="M16" s="67"/>
      <c r="N16" s="67"/>
      <c r="O16" s="67"/>
      <c r="P16" s="67"/>
      <c r="Q16" s="247"/>
      <c r="R16" s="247"/>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row>
    <row r="17" spans="1:46" s="352" customFormat="1" ht="15" customHeight="1">
      <c r="A17" s="358" t="s">
        <v>430</v>
      </c>
      <c r="B17" s="67"/>
      <c r="C17" s="67"/>
      <c r="D17" s="67"/>
      <c r="E17" s="67"/>
      <c r="F17" s="67"/>
      <c r="G17" s="67"/>
      <c r="H17" s="67"/>
      <c r="I17" s="67"/>
      <c r="J17" s="67"/>
      <c r="K17" s="67"/>
      <c r="L17" s="67"/>
      <c r="M17" s="67"/>
      <c r="N17" s="67"/>
      <c r="O17" s="67"/>
      <c r="P17" s="67"/>
      <c r="Q17" s="247"/>
      <c r="R17" s="247"/>
    </row>
    <row r="18" spans="1:46" s="334" customFormat="1" ht="54.75" customHeight="1">
      <c r="A18" s="819" t="s">
        <v>568</v>
      </c>
      <c r="B18" s="811"/>
      <c r="C18" s="811"/>
      <c r="D18" s="811"/>
      <c r="E18" s="811"/>
      <c r="F18" s="811"/>
      <c r="G18" s="811"/>
      <c r="H18" s="811"/>
      <c r="I18" s="811"/>
      <c r="J18" s="811"/>
      <c r="K18" s="811"/>
      <c r="L18" s="811"/>
      <c r="M18" s="811"/>
      <c r="N18" s="811"/>
      <c r="O18" s="811"/>
      <c r="P18" s="811"/>
      <c r="Q18" s="388"/>
      <c r="R18" s="388"/>
    </row>
    <row r="19" spans="1:46" s="352" customFormat="1">
      <c r="A19" s="67"/>
      <c r="Q19" s="247"/>
      <c r="R19" s="247"/>
    </row>
    <row r="20" spans="1:46" s="111" customFormat="1">
      <c r="A20" s="117"/>
      <c r="Q20" s="247"/>
      <c r="R20" s="247"/>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row>
    <row r="21" spans="1:46" s="117" customFormat="1" ht="25.5" customHeight="1">
      <c r="A21" s="813" t="str">
        <f>Contents!E29</f>
        <v xml:space="preserve">Table 25: Number, percentage and rate of infant deaths by ICD chapter of underlying cause of death, 2009–2013
</v>
      </c>
      <c r="B21" s="813"/>
      <c r="C21" s="813"/>
      <c r="D21" s="813"/>
      <c r="E21" s="813"/>
      <c r="F21" s="813"/>
      <c r="G21" s="813"/>
      <c r="H21" s="813"/>
      <c r="I21" s="813"/>
      <c r="J21" s="813"/>
      <c r="K21" s="813"/>
      <c r="L21" s="813"/>
      <c r="M21" s="813"/>
      <c r="N21" s="813"/>
      <c r="O21" s="813"/>
      <c r="P21" s="813"/>
      <c r="Q21" s="247"/>
      <c r="R21" s="247"/>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row>
    <row r="22" spans="1:46" s="111" customFormat="1">
      <c r="A22" s="817" t="s">
        <v>395</v>
      </c>
      <c r="B22" s="799" t="s">
        <v>324</v>
      </c>
      <c r="C22" s="799"/>
      <c r="D22" s="799"/>
      <c r="E22" s="799"/>
      <c r="F22" s="814"/>
      <c r="G22" s="815" t="s">
        <v>323</v>
      </c>
      <c r="H22" s="799"/>
      <c r="I22" s="799"/>
      <c r="J22" s="799"/>
      <c r="K22" s="814"/>
      <c r="L22" s="816" t="s">
        <v>397</v>
      </c>
      <c r="M22" s="816"/>
      <c r="N22" s="816"/>
      <c r="O22" s="816"/>
      <c r="P22" s="816"/>
      <c r="Q22" s="247"/>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row>
    <row r="23" spans="1:46" s="111" customFormat="1">
      <c r="A23" s="818"/>
      <c r="B23" s="89">
        <v>2009</v>
      </c>
      <c r="C23" s="89">
        <v>2010</v>
      </c>
      <c r="D23" s="89">
        <v>2011</v>
      </c>
      <c r="E23" s="113">
        <v>2012</v>
      </c>
      <c r="F23" s="474">
        <v>2013</v>
      </c>
      <c r="G23" s="41">
        <v>2009</v>
      </c>
      <c r="H23" s="41">
        <v>2010</v>
      </c>
      <c r="I23" s="41">
        <v>2011</v>
      </c>
      <c r="J23" s="113">
        <v>2012</v>
      </c>
      <c r="K23" s="508">
        <v>2013</v>
      </c>
      <c r="L23" s="51">
        <v>2009</v>
      </c>
      <c r="M23" s="51">
        <v>2010</v>
      </c>
      <c r="N23" s="51">
        <v>2011</v>
      </c>
      <c r="O23" s="51">
        <v>2012</v>
      </c>
      <c r="P23" s="508">
        <v>2013</v>
      </c>
      <c r="Q23" s="247"/>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row>
    <row r="24" spans="1:46" s="111" customFormat="1">
      <c r="A24" s="118" t="s">
        <v>61</v>
      </c>
      <c r="B24" s="516">
        <v>13</v>
      </c>
      <c r="C24" s="516">
        <v>7</v>
      </c>
      <c r="D24" s="516">
        <v>9</v>
      </c>
      <c r="E24" s="516">
        <v>4</v>
      </c>
      <c r="F24" s="518">
        <v>7</v>
      </c>
      <c r="G24" s="120">
        <v>3.9156626506024099</v>
      </c>
      <c r="H24" s="120">
        <v>1.9498607242339834</v>
      </c>
      <c r="I24" s="120">
        <v>2.7863777089783279</v>
      </c>
      <c r="J24" s="120">
        <f>E24/E$39*100</f>
        <v>1.3605442176870748</v>
      </c>
      <c r="K24" s="520">
        <f>F24/F$39*100</f>
        <v>2.3648648648648649</v>
      </c>
      <c r="L24" s="122">
        <v>0.20541992573279608</v>
      </c>
      <c r="M24" s="122">
        <v>0.10819332601740367</v>
      </c>
      <c r="N24" s="122">
        <v>0.14475504230064015</v>
      </c>
      <c r="O24" s="122">
        <f>E24/BirthsTrend!$R$8*1000</f>
        <v>6.4479729185137419E-2</v>
      </c>
      <c r="P24" s="122">
        <f>F24/BirthsTrend!$S$8*1000</f>
        <v>0.11725096732048039</v>
      </c>
      <c r="Q24" s="247"/>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row>
    <row r="25" spans="1:46" s="111" customFormat="1">
      <c r="A25" s="118" t="s">
        <v>57</v>
      </c>
      <c r="B25" s="516">
        <v>5</v>
      </c>
      <c r="C25" s="516">
        <v>4</v>
      </c>
      <c r="D25" s="516">
        <v>1</v>
      </c>
      <c r="E25" s="516">
        <v>3</v>
      </c>
      <c r="F25" s="519">
        <v>5</v>
      </c>
      <c r="G25" s="120">
        <v>1.5060240963855422</v>
      </c>
      <c r="H25" s="120">
        <v>1.1142061281337048</v>
      </c>
      <c r="I25" s="120">
        <v>0.30959752321981426</v>
      </c>
      <c r="J25" s="120">
        <f t="shared" ref="J25:J38" si="1">E25/E$39*100</f>
        <v>1.0204081632653061</v>
      </c>
      <c r="K25" s="520">
        <f t="shared" ref="K25:K38" si="2">F25/F$39*100</f>
        <v>1.6891891891891893</v>
      </c>
      <c r="L25" s="122">
        <v>7.9007663743383097E-2</v>
      </c>
      <c r="M25" s="122">
        <v>6.1824757724230676E-2</v>
      </c>
      <c r="N25" s="122">
        <v>1.6083893588960015E-2</v>
      </c>
      <c r="O25" s="122">
        <f>E25/BirthsTrend!$R$8*1000</f>
        <v>4.8359796888853064E-2</v>
      </c>
      <c r="P25" s="122">
        <f>F25/BirthsTrend!$S$8*1000</f>
        <v>8.3750690943200284E-2</v>
      </c>
      <c r="Q25" s="247"/>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row>
    <row r="26" spans="1:46" s="111" customFormat="1" ht="25.5">
      <c r="A26" s="118" t="s">
        <v>255</v>
      </c>
      <c r="B26" s="516">
        <v>3</v>
      </c>
      <c r="C26" s="516">
        <v>0</v>
      </c>
      <c r="D26" s="516">
        <v>0</v>
      </c>
      <c r="E26" s="516">
        <v>0</v>
      </c>
      <c r="F26" s="519">
        <v>2</v>
      </c>
      <c r="G26" s="120">
        <v>0.90361445783132521</v>
      </c>
      <c r="H26" s="120">
        <v>0</v>
      </c>
      <c r="I26" s="120">
        <v>0</v>
      </c>
      <c r="J26" s="120">
        <f t="shared" si="1"/>
        <v>0</v>
      </c>
      <c r="K26" s="520">
        <f t="shared" si="2"/>
        <v>0.67567567567567566</v>
      </c>
      <c r="L26" s="122">
        <v>4.7404598246029862E-2</v>
      </c>
      <c r="M26" s="122">
        <v>0</v>
      </c>
      <c r="N26" s="122">
        <v>0</v>
      </c>
      <c r="O26" s="122">
        <f>E26/BirthsTrend!$R$8*1000</f>
        <v>0</v>
      </c>
      <c r="P26" s="122">
        <f>F26/BirthsTrend!$S$8*1000</f>
        <v>3.3500276377280112E-2</v>
      </c>
      <c r="Q26" s="247"/>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row>
    <row r="27" spans="1:46" s="111" customFormat="1">
      <c r="A27" s="118" t="s">
        <v>62</v>
      </c>
      <c r="B27" s="516">
        <v>7</v>
      </c>
      <c r="C27" s="516">
        <v>4</v>
      </c>
      <c r="D27" s="516">
        <v>5</v>
      </c>
      <c r="E27" s="516">
        <v>3</v>
      </c>
      <c r="F27" s="519">
        <v>3</v>
      </c>
      <c r="G27" s="120">
        <v>2.1084337349397591</v>
      </c>
      <c r="H27" s="120">
        <v>1.1142061281337048</v>
      </c>
      <c r="I27" s="120">
        <v>1.5479876160990713</v>
      </c>
      <c r="J27" s="120">
        <f t="shared" si="1"/>
        <v>1.0204081632653061</v>
      </c>
      <c r="K27" s="520">
        <f t="shared" si="2"/>
        <v>1.0135135135135136</v>
      </c>
      <c r="L27" s="122">
        <v>0.11061072924073635</v>
      </c>
      <c r="M27" s="122">
        <v>6.1824757724230676E-2</v>
      </c>
      <c r="N27" s="122">
        <v>8.0419467944800066E-2</v>
      </c>
      <c r="O27" s="122">
        <f>E27/BirthsTrend!$R$8*1000</f>
        <v>4.8359796888853064E-2</v>
      </c>
      <c r="P27" s="122">
        <f>F27/BirthsTrend!$S$8*1000</f>
        <v>5.0250414565920165E-2</v>
      </c>
      <c r="Q27" s="247"/>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row>
    <row r="28" spans="1:46" s="111" customFormat="1">
      <c r="A28" s="118" t="s">
        <v>63</v>
      </c>
      <c r="B28" s="516">
        <v>3</v>
      </c>
      <c r="C28" s="516">
        <v>8</v>
      </c>
      <c r="D28" s="516">
        <v>7</v>
      </c>
      <c r="E28" s="516">
        <v>7</v>
      </c>
      <c r="F28" s="519">
        <v>3</v>
      </c>
      <c r="G28" s="120">
        <v>0.90361445783132521</v>
      </c>
      <c r="H28" s="120">
        <v>2.2284122562674096</v>
      </c>
      <c r="I28" s="120">
        <v>2.1671826625386998</v>
      </c>
      <c r="J28" s="120">
        <f t="shared" si="1"/>
        <v>2.3809523809523809</v>
      </c>
      <c r="K28" s="520">
        <f t="shared" si="2"/>
        <v>1.0135135135135136</v>
      </c>
      <c r="L28" s="122">
        <v>4.7404598246029862E-2</v>
      </c>
      <c r="M28" s="122">
        <v>0.12364951544846135</v>
      </c>
      <c r="N28" s="122">
        <v>0.11258725512272011</v>
      </c>
      <c r="O28" s="122">
        <f>E28/BirthsTrend!$R$8*1000</f>
        <v>0.11283952607399049</v>
      </c>
      <c r="P28" s="122">
        <f>F28/BirthsTrend!$S$8*1000</f>
        <v>5.0250414565920165E-2</v>
      </c>
      <c r="Q28" s="247"/>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row>
    <row r="29" spans="1:46" s="111" customFormat="1">
      <c r="A29" s="710" t="s">
        <v>64</v>
      </c>
      <c r="B29" s="516">
        <v>3</v>
      </c>
      <c r="C29" s="516">
        <v>5</v>
      </c>
      <c r="D29" s="516">
        <v>3</v>
      </c>
      <c r="E29" s="516">
        <v>3</v>
      </c>
      <c r="F29" s="519">
        <v>4</v>
      </c>
      <c r="G29" s="120">
        <v>0.90361445783132521</v>
      </c>
      <c r="H29" s="120">
        <v>1.392757660167131</v>
      </c>
      <c r="I29" s="120">
        <v>0.92879256965944268</v>
      </c>
      <c r="J29" s="120">
        <f t="shared" si="1"/>
        <v>1.0204081632653061</v>
      </c>
      <c r="K29" s="520">
        <f t="shared" si="2"/>
        <v>1.3513513513513513</v>
      </c>
      <c r="L29" s="122">
        <v>4.7404598246029862E-2</v>
      </c>
      <c r="M29" s="122">
        <v>7.728094715528834E-2</v>
      </c>
      <c r="N29" s="122">
        <v>4.8251680766880044E-2</v>
      </c>
      <c r="O29" s="122">
        <f>E29/BirthsTrend!$R$8*1000</f>
        <v>4.8359796888853064E-2</v>
      </c>
      <c r="P29" s="122">
        <f>F29/BirthsTrend!$S$8*1000</f>
        <v>6.7000552754560225E-2</v>
      </c>
      <c r="Q29" s="247"/>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row>
    <row r="30" spans="1:46" s="111" customFormat="1">
      <c r="A30" s="118" t="s">
        <v>65</v>
      </c>
      <c r="B30" s="516">
        <v>11</v>
      </c>
      <c r="C30" s="516">
        <v>10</v>
      </c>
      <c r="D30" s="516">
        <v>8</v>
      </c>
      <c r="E30" s="516">
        <v>12</v>
      </c>
      <c r="F30" s="519">
        <v>3</v>
      </c>
      <c r="G30" s="120">
        <v>3.3132530120481931</v>
      </c>
      <c r="H30" s="120">
        <v>2.785515320334262</v>
      </c>
      <c r="I30" s="120">
        <v>2.4767801857585141</v>
      </c>
      <c r="J30" s="120">
        <f t="shared" si="1"/>
        <v>4.0816326530612246</v>
      </c>
      <c r="K30" s="520">
        <f t="shared" si="2"/>
        <v>1.0135135135135136</v>
      </c>
      <c r="L30" s="122">
        <v>0.17381686023544282</v>
      </c>
      <c r="M30" s="122">
        <v>0.15456189431057668</v>
      </c>
      <c r="N30" s="122">
        <v>0.12867114871168012</v>
      </c>
      <c r="O30" s="122">
        <f>E30/BirthsTrend!$R$8*1000</f>
        <v>0.19343918755541226</v>
      </c>
      <c r="P30" s="122">
        <f>F30/BirthsTrend!$S$8*1000</f>
        <v>5.0250414565920165E-2</v>
      </c>
      <c r="Q30" s="247"/>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row>
    <row r="31" spans="1:46" s="111" customFormat="1">
      <c r="A31" s="118" t="s">
        <v>66</v>
      </c>
      <c r="B31" s="516">
        <v>0</v>
      </c>
      <c r="C31" s="516">
        <v>0</v>
      </c>
      <c r="D31" s="516">
        <v>1</v>
      </c>
      <c r="E31" s="516">
        <v>0</v>
      </c>
      <c r="F31" s="519">
        <v>2</v>
      </c>
      <c r="G31" s="120">
        <v>0</v>
      </c>
      <c r="H31" s="120">
        <v>0</v>
      </c>
      <c r="I31" s="120">
        <v>0.30959752321981426</v>
      </c>
      <c r="J31" s="120">
        <f t="shared" si="1"/>
        <v>0</v>
      </c>
      <c r="K31" s="520">
        <f t="shared" si="2"/>
        <v>0.67567567567567566</v>
      </c>
      <c r="L31" s="122">
        <v>0</v>
      </c>
      <c r="M31" s="122">
        <v>0</v>
      </c>
      <c r="N31" s="122">
        <v>1.6083893588960015E-2</v>
      </c>
      <c r="O31" s="122">
        <f>E31/BirthsTrend!$R$8*1000</f>
        <v>0</v>
      </c>
      <c r="P31" s="122">
        <f>F31/BirthsTrend!$S$8*1000</f>
        <v>3.3500276377280112E-2</v>
      </c>
      <c r="Q31" s="247"/>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row>
    <row r="32" spans="1:46" s="111" customFormat="1">
      <c r="A32" s="118" t="s">
        <v>256</v>
      </c>
      <c r="B32" s="516">
        <v>0</v>
      </c>
      <c r="C32" s="516">
        <v>1</v>
      </c>
      <c r="D32" s="516">
        <v>0</v>
      </c>
      <c r="E32" s="516">
        <v>0</v>
      </c>
      <c r="F32" s="519">
        <v>0</v>
      </c>
      <c r="G32" s="120">
        <v>0</v>
      </c>
      <c r="H32" s="120">
        <v>0.2785515320334262</v>
      </c>
      <c r="I32" s="120">
        <v>0</v>
      </c>
      <c r="J32" s="120">
        <f t="shared" si="1"/>
        <v>0</v>
      </c>
      <c r="K32" s="520">
        <f t="shared" si="2"/>
        <v>0</v>
      </c>
      <c r="L32" s="122">
        <v>0</v>
      </c>
      <c r="M32" s="122">
        <v>1.5456189431057669E-2</v>
      </c>
      <c r="N32" s="122">
        <v>0</v>
      </c>
      <c r="O32" s="122">
        <f>E32/BirthsTrend!$R$8*1000</f>
        <v>0</v>
      </c>
      <c r="P32" s="122">
        <f>F32/BirthsTrend!$S$8*1000</f>
        <v>0</v>
      </c>
      <c r="Q32" s="247"/>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row>
    <row r="33" spans="1:46" s="111" customFormat="1" ht="25.5">
      <c r="A33" s="118" t="s">
        <v>257</v>
      </c>
      <c r="B33" s="516">
        <v>0</v>
      </c>
      <c r="C33" s="516">
        <v>0</v>
      </c>
      <c r="D33" s="516">
        <v>0</v>
      </c>
      <c r="E33" s="516">
        <v>0</v>
      </c>
      <c r="F33" s="519">
        <v>0</v>
      </c>
      <c r="G33" s="120">
        <v>0</v>
      </c>
      <c r="H33" s="120">
        <v>0</v>
      </c>
      <c r="I33" s="120">
        <v>0</v>
      </c>
      <c r="J33" s="120">
        <f t="shared" si="1"/>
        <v>0</v>
      </c>
      <c r="K33" s="520">
        <f t="shared" si="2"/>
        <v>0</v>
      </c>
      <c r="L33" s="122">
        <v>0</v>
      </c>
      <c r="M33" s="122">
        <v>0</v>
      </c>
      <c r="N33" s="122">
        <v>0</v>
      </c>
      <c r="O33" s="122">
        <f>E33/BirthsTrend!$R$8*1000</f>
        <v>0</v>
      </c>
      <c r="P33" s="122">
        <f>F33/BirthsTrend!$S$8*1000</f>
        <v>0</v>
      </c>
      <c r="Q33" s="247"/>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row>
    <row r="34" spans="1:46" s="111" customFormat="1">
      <c r="A34" s="118" t="s">
        <v>67</v>
      </c>
      <c r="B34" s="516">
        <v>0</v>
      </c>
      <c r="C34" s="516">
        <v>2</v>
      </c>
      <c r="D34" s="516">
        <v>1</v>
      </c>
      <c r="E34" s="516">
        <v>0</v>
      </c>
      <c r="F34" s="519">
        <v>0</v>
      </c>
      <c r="G34" s="120">
        <v>0</v>
      </c>
      <c r="H34" s="120">
        <v>0.55710306406685239</v>
      </c>
      <c r="I34" s="120">
        <v>0.30959752321981426</v>
      </c>
      <c r="J34" s="120">
        <f t="shared" si="1"/>
        <v>0</v>
      </c>
      <c r="K34" s="520">
        <f t="shared" si="2"/>
        <v>0</v>
      </c>
      <c r="L34" s="122">
        <v>0</v>
      </c>
      <c r="M34" s="122">
        <v>3.0912378862115338E-2</v>
      </c>
      <c r="N34" s="122">
        <v>1.6083893588960015E-2</v>
      </c>
      <c r="O34" s="122">
        <f>E34/BirthsTrend!$R$8*1000</f>
        <v>0</v>
      </c>
      <c r="P34" s="122">
        <f>F34/BirthsTrend!$S$8*1000</f>
        <v>0</v>
      </c>
      <c r="Q34" s="247"/>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row>
    <row r="35" spans="1:46" s="111" customFormat="1" ht="25.5">
      <c r="A35" s="118" t="s">
        <v>58</v>
      </c>
      <c r="B35" s="516">
        <v>150</v>
      </c>
      <c r="C35" s="516">
        <v>171</v>
      </c>
      <c r="D35" s="516">
        <v>147</v>
      </c>
      <c r="E35" s="516">
        <v>148</v>
      </c>
      <c r="F35" s="519">
        <v>152</v>
      </c>
      <c r="G35" s="120">
        <v>45.180722891566269</v>
      </c>
      <c r="H35" s="120">
        <v>47.632311977715879</v>
      </c>
      <c r="I35" s="120">
        <v>45.51083591331269</v>
      </c>
      <c r="J35" s="120">
        <f t="shared" si="1"/>
        <v>50.34013605442177</v>
      </c>
      <c r="K35" s="520">
        <f t="shared" si="2"/>
        <v>51.351351351351347</v>
      </c>
      <c r="L35" s="122">
        <v>2.3702299123014932</v>
      </c>
      <c r="M35" s="122">
        <v>2.6430083927108607</v>
      </c>
      <c r="N35" s="122">
        <v>2.3643323575771222</v>
      </c>
      <c r="O35" s="122">
        <f>E35/BirthsTrend!$R$8*1000</f>
        <v>2.3857499798500847</v>
      </c>
      <c r="P35" s="122">
        <f>F35/BirthsTrend!$S$8*1000</f>
        <v>2.5460210046732885</v>
      </c>
      <c r="Q35" s="247"/>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row>
    <row r="36" spans="1:46" s="111" customFormat="1" ht="25.5">
      <c r="A36" s="118" t="s">
        <v>59</v>
      </c>
      <c r="B36" s="516">
        <v>69</v>
      </c>
      <c r="C36" s="516">
        <v>81</v>
      </c>
      <c r="D36" s="516">
        <v>77</v>
      </c>
      <c r="E36" s="516">
        <v>72</v>
      </c>
      <c r="F36" s="519">
        <v>70</v>
      </c>
      <c r="G36" s="120">
        <v>20.783132530120483</v>
      </c>
      <c r="H36" s="120">
        <v>22.562674094707521</v>
      </c>
      <c r="I36" s="120">
        <v>23.839009287925698</v>
      </c>
      <c r="J36" s="120">
        <f t="shared" si="1"/>
        <v>24.489795918367346</v>
      </c>
      <c r="K36" s="520">
        <f t="shared" si="2"/>
        <v>23.648648648648649</v>
      </c>
      <c r="L36" s="122">
        <v>1.0903057596586869</v>
      </c>
      <c r="M36" s="122">
        <v>1.2519513439156709</v>
      </c>
      <c r="N36" s="122">
        <v>1.2384598063499213</v>
      </c>
      <c r="O36" s="122">
        <f>E36/BirthsTrend!$R$8*1000</f>
        <v>1.1606351253324738</v>
      </c>
      <c r="P36" s="122">
        <f>F36/BirthsTrend!$S$8*1000</f>
        <v>1.1725096732048039</v>
      </c>
      <c r="Q36" s="247"/>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row>
    <row r="37" spans="1:46" s="111" customFormat="1" ht="25.5">
      <c r="A37" s="118" t="s">
        <v>68</v>
      </c>
      <c r="B37" s="516">
        <v>38</v>
      </c>
      <c r="C37" s="516">
        <v>29</v>
      </c>
      <c r="D37" s="516">
        <v>31</v>
      </c>
      <c r="E37" s="516">
        <v>21</v>
      </c>
      <c r="F37" s="519">
        <v>24</v>
      </c>
      <c r="G37" s="120">
        <v>11.445783132530121</v>
      </c>
      <c r="H37" s="120">
        <v>8.0779944289693599</v>
      </c>
      <c r="I37" s="120">
        <v>9.5975232198142422</v>
      </c>
      <c r="J37" s="120">
        <f t="shared" si="1"/>
        <v>7.1428571428571423</v>
      </c>
      <c r="K37" s="520">
        <f t="shared" si="2"/>
        <v>8.1081081081081088</v>
      </c>
      <c r="L37" s="122">
        <v>0.60045824444971163</v>
      </c>
      <c r="M37" s="122">
        <v>0.44822949350067237</v>
      </c>
      <c r="N37" s="122">
        <v>0.49860070125776051</v>
      </c>
      <c r="O37" s="122">
        <f>E37/BirthsTrend!$R$8*1000</f>
        <v>0.33851857822197146</v>
      </c>
      <c r="P37" s="122">
        <f>F37/BirthsTrend!$S$8*1000</f>
        <v>0.40200331652736132</v>
      </c>
      <c r="Q37" s="247"/>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row>
    <row r="38" spans="1:46" s="111" customFormat="1">
      <c r="A38" s="426" t="s">
        <v>435</v>
      </c>
      <c r="B38" s="516">
        <v>30</v>
      </c>
      <c r="C38" s="516">
        <v>37</v>
      </c>
      <c r="D38" s="516">
        <v>33</v>
      </c>
      <c r="E38" s="516">
        <v>21</v>
      </c>
      <c r="F38" s="519">
        <v>21</v>
      </c>
      <c r="G38" s="120">
        <v>9.0361445783132535</v>
      </c>
      <c r="H38" s="120">
        <v>10.30640668523677</v>
      </c>
      <c r="I38" s="120">
        <v>10.216718266253871</v>
      </c>
      <c r="J38" s="120">
        <f t="shared" si="1"/>
        <v>7.1428571428571423</v>
      </c>
      <c r="K38" s="520">
        <f t="shared" si="2"/>
        <v>7.0945945945945947</v>
      </c>
      <c r="L38" s="122">
        <v>0.47404598246029866</v>
      </c>
      <c r="M38" s="122">
        <v>0.57187900894913368</v>
      </c>
      <c r="N38" s="122">
        <v>0.53076848843568047</v>
      </c>
      <c r="O38" s="122">
        <f>E38/BirthsTrend!$R$8*1000</f>
        <v>0.33851857822197146</v>
      </c>
      <c r="P38" s="122">
        <f>F38/BirthsTrend!$S$8*1000</f>
        <v>0.35175290196144116</v>
      </c>
      <c r="Q38" s="247"/>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row>
    <row r="39" spans="1:46" s="111" customFormat="1">
      <c r="A39" s="119" t="s">
        <v>48</v>
      </c>
      <c r="B39" s="121">
        <v>332</v>
      </c>
      <c r="C39" s="121">
        <v>359</v>
      </c>
      <c r="D39" s="121">
        <v>323</v>
      </c>
      <c r="E39" s="509">
        <v>294</v>
      </c>
      <c r="F39" s="517">
        <f t="shared" ref="F39:K39" si="3">SUM(F24:F38)</f>
        <v>296</v>
      </c>
      <c r="G39" s="510">
        <f t="shared" si="3"/>
        <v>100.00000000000001</v>
      </c>
      <c r="H39" s="510">
        <f t="shared" si="3"/>
        <v>100</v>
      </c>
      <c r="I39" s="510">
        <f t="shared" si="3"/>
        <v>100</v>
      </c>
      <c r="J39" s="510">
        <f t="shared" si="3"/>
        <v>99.999999999999986</v>
      </c>
      <c r="K39" s="514">
        <f t="shared" si="3"/>
        <v>100</v>
      </c>
      <c r="L39" s="123">
        <v>5.2461088725606384</v>
      </c>
      <c r="M39" s="123">
        <v>5.5487720057497025</v>
      </c>
      <c r="N39" s="123">
        <v>5.1950976292340849</v>
      </c>
      <c r="O39" s="123">
        <f>E39/BirthsTrend!$R$8*1000</f>
        <v>4.7392600951076007</v>
      </c>
      <c r="P39" s="521">
        <f>F39/BirthsTrend!$S$8*1000</f>
        <v>4.9580409038374569</v>
      </c>
      <c r="Q39" s="247"/>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row>
    <row r="40" spans="1:46" s="111" customFormat="1">
      <c r="A40" s="386" t="s">
        <v>429</v>
      </c>
      <c r="Q40" s="247"/>
    </row>
    <row r="41" spans="1:46" s="124" customFormat="1">
      <c r="A41" s="386" t="s">
        <v>422</v>
      </c>
      <c r="Q41" s="247"/>
    </row>
    <row r="42" spans="1:46" s="81" customFormat="1" ht="54" customHeight="1">
      <c r="A42" s="811" t="s">
        <v>431</v>
      </c>
      <c r="B42" s="811"/>
      <c r="C42" s="811"/>
      <c r="D42" s="811"/>
      <c r="E42" s="811"/>
      <c r="F42" s="811"/>
      <c r="G42" s="811"/>
      <c r="H42" s="811"/>
      <c r="I42" s="811"/>
      <c r="J42" s="811"/>
      <c r="K42" s="811"/>
      <c r="L42" s="811"/>
      <c r="M42" s="811"/>
      <c r="N42" s="811"/>
      <c r="O42" s="811"/>
      <c r="P42" s="811"/>
      <c r="Q42" s="133"/>
    </row>
    <row r="43" spans="1:46">
      <c r="Q43" s="247"/>
    </row>
    <row r="44" spans="1:46">
      <c r="Q44" s="247"/>
    </row>
    <row r="45" spans="1:46">
      <c r="Q45" s="247"/>
    </row>
    <row r="46" spans="1:46">
      <c r="Q46" s="247"/>
    </row>
    <row r="47" spans="1:46">
      <c r="Q47" s="247"/>
    </row>
    <row r="48" spans="1:46">
      <c r="Q48" s="247"/>
    </row>
    <row r="49" spans="17:17">
      <c r="Q49" s="247"/>
    </row>
    <row r="50" spans="17:17">
      <c r="Q50" s="247"/>
    </row>
  </sheetData>
  <mergeCells count="12">
    <mergeCell ref="A42:P42"/>
    <mergeCell ref="A5:P5"/>
    <mergeCell ref="A21:P21"/>
    <mergeCell ref="B22:F22"/>
    <mergeCell ref="G22:K22"/>
    <mergeCell ref="L22:P22"/>
    <mergeCell ref="A22:A23"/>
    <mergeCell ref="B6:F6"/>
    <mergeCell ref="G6:K6"/>
    <mergeCell ref="L6:P6"/>
    <mergeCell ref="A6:A7"/>
    <mergeCell ref="A18:P18"/>
  </mergeCells>
  <hyperlinks>
    <hyperlink ref="B1" location="Glossary!A1" display="Glossary"/>
    <hyperlink ref="A1" location="Contents!A1" display="Table of contents"/>
    <hyperlink ref="C1" location="About!A1" display="About the publication"/>
    <hyperlink ref="F1" location="KeyFindings!A1" display="Key findings"/>
  </hyperlinks>
  <pageMargins left="0.70866141732283472" right="0.70866141732283472" top="0.74803149606299213" bottom="0.74803149606299213" header="0.31496062992125984" footer="0.31496062992125984"/>
  <pageSetup paperSize="9" scale="76" orientation="landscape" r:id="rId1"/>
  <headerFooter>
    <oddFooter>&amp;L&amp;"Arial,Regular"&amp;8&amp;K01+022Fetal and Infant Deaths 2013&amp;R&amp;"Arial,Regular"&amp;8&amp;K01+021Page &amp;P of &amp;N</oddFooter>
  </headerFooter>
  <rowBreaks count="1" manualBreakCount="1">
    <brk id="19" max="15" man="1"/>
  </rowBreaks>
  <ignoredErrors>
    <ignoredError sqref="G15:H1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Z117"/>
  <sheetViews>
    <sheetView zoomScaleNormal="100" workbookViewId="0">
      <pane ySplit="3" topLeftCell="A4" activePane="bottomLeft" state="frozen"/>
      <selection pane="bottomLeft" activeCell="A31" sqref="A31"/>
    </sheetView>
  </sheetViews>
  <sheetFormatPr defaultRowHeight="15"/>
  <cols>
    <col min="1" max="1" width="51.28515625" style="117" customWidth="1"/>
    <col min="2" max="4" width="11.7109375" style="124" customWidth="1"/>
    <col min="5" max="5" width="11.7109375" style="448" customWidth="1"/>
    <col min="6" max="9" width="11.7109375" style="124" customWidth="1"/>
    <col min="10" max="10" width="11.7109375" style="448" customWidth="1"/>
    <col min="11" max="11" width="11.7109375" style="124" customWidth="1"/>
    <col min="12" max="18" width="8" style="124" customWidth="1"/>
    <col min="19" max="16384" width="9.140625" style="124"/>
  </cols>
  <sheetData>
    <row r="1" spans="1:52" s="125" customFormat="1">
      <c r="A1" s="98" t="s">
        <v>197</v>
      </c>
      <c r="B1" s="98" t="s">
        <v>133</v>
      </c>
      <c r="C1" s="98" t="s">
        <v>212</v>
      </c>
      <c r="F1" s="71"/>
      <c r="G1" s="98"/>
      <c r="H1" s="99"/>
    </row>
    <row r="2" spans="1:52" s="125" customFormat="1">
      <c r="A2" s="114"/>
      <c r="B2" s="99"/>
      <c r="C2" s="71"/>
      <c r="D2" s="71"/>
      <c r="E2" s="71"/>
      <c r="F2" s="71"/>
      <c r="G2" s="71"/>
    </row>
    <row r="3" spans="1:52" s="125" customFormat="1" ht="20.25">
      <c r="A3" s="115" t="s">
        <v>330</v>
      </c>
      <c r="H3" s="82"/>
    </row>
    <row r="4" spans="1:52">
      <c r="A4" s="116"/>
      <c r="S4" s="247"/>
      <c r="T4" s="247"/>
      <c r="U4" s="247"/>
      <c r="V4" s="247"/>
      <c r="W4" s="247"/>
      <c r="X4" s="247"/>
      <c r="Y4" s="247"/>
      <c r="Z4" s="247"/>
      <c r="AA4" s="247"/>
    </row>
    <row r="5" spans="1:52" ht="28.5" customHeight="1">
      <c r="A5" s="825" t="str">
        <f>Contents!E30</f>
        <v xml:space="preserve">Table 26: Number of fetal and infant deaths for each ethnic group, by ICD chapter and 3-character-code of underlying cause of death, 2013
</v>
      </c>
      <c r="B5" s="826"/>
      <c r="C5" s="826"/>
      <c r="D5" s="826"/>
      <c r="E5" s="826"/>
      <c r="F5" s="826"/>
      <c r="G5" s="826"/>
      <c r="H5" s="826"/>
      <c r="I5" s="826"/>
      <c r="J5" s="826"/>
      <c r="K5" s="826"/>
      <c r="L5" s="618"/>
      <c r="M5" s="618"/>
      <c r="N5" s="618"/>
      <c r="O5" s="618"/>
      <c r="P5" s="618"/>
      <c r="Q5" s="618"/>
      <c r="R5" s="618"/>
      <c r="S5" s="247"/>
      <c r="T5" s="247"/>
      <c r="U5" s="247"/>
      <c r="V5" s="247"/>
      <c r="W5" s="247"/>
      <c r="X5" s="247"/>
      <c r="Y5" s="247"/>
      <c r="Z5" s="247"/>
      <c r="AA5" s="247"/>
    </row>
    <row r="6" spans="1:52">
      <c r="A6" s="798" t="s">
        <v>398</v>
      </c>
      <c r="B6" s="822" t="s">
        <v>176</v>
      </c>
      <c r="C6" s="822"/>
      <c r="D6" s="822"/>
      <c r="E6" s="822"/>
      <c r="F6" s="823"/>
      <c r="G6" s="824" t="s">
        <v>177</v>
      </c>
      <c r="H6" s="824"/>
      <c r="I6" s="824"/>
      <c r="J6" s="824"/>
      <c r="K6" s="824"/>
      <c r="L6" s="48"/>
      <c r="M6" s="48"/>
      <c r="N6" s="48"/>
      <c r="O6" s="48"/>
      <c r="P6" s="48"/>
      <c r="Q6" s="48"/>
      <c r="R6" s="48"/>
      <c r="S6" s="141"/>
      <c r="T6" s="141"/>
      <c r="U6" s="141"/>
      <c r="V6" s="141"/>
      <c r="W6" s="141"/>
      <c r="X6" s="141"/>
      <c r="Y6" s="141"/>
      <c r="Z6" s="141"/>
      <c r="AA6" s="141"/>
      <c r="AB6" s="48"/>
    </row>
    <row r="7" spans="1:52" ht="24">
      <c r="A7" s="788"/>
      <c r="B7" s="432" t="s">
        <v>80</v>
      </c>
      <c r="C7" s="432" t="s">
        <v>384</v>
      </c>
      <c r="D7" s="432" t="s">
        <v>444</v>
      </c>
      <c r="E7" s="432" t="s">
        <v>445</v>
      </c>
      <c r="F7" s="433" t="s">
        <v>48</v>
      </c>
      <c r="G7" s="30" t="s">
        <v>80</v>
      </c>
      <c r="H7" s="432" t="s">
        <v>384</v>
      </c>
      <c r="I7" s="432" t="s">
        <v>444</v>
      </c>
      <c r="J7" s="432" t="s">
        <v>445</v>
      </c>
      <c r="K7" s="30" t="s">
        <v>48</v>
      </c>
      <c r="L7" s="141"/>
      <c r="M7" s="141"/>
      <c r="N7" s="141"/>
      <c r="O7" s="141"/>
      <c r="P7" s="141"/>
      <c r="Q7" s="141"/>
      <c r="R7" s="141"/>
      <c r="S7" s="141"/>
      <c r="T7" s="141"/>
      <c r="U7" s="141"/>
      <c r="V7" s="141"/>
      <c r="W7" s="141"/>
      <c r="X7" s="141"/>
      <c r="Y7" s="141"/>
      <c r="Z7" s="141"/>
      <c r="AA7" s="141"/>
      <c r="AB7" s="141"/>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7"/>
    </row>
    <row r="8" spans="1:52" ht="27" customHeight="1">
      <c r="A8" s="529" t="s">
        <v>61</v>
      </c>
      <c r="B8" s="522">
        <f t="shared" ref="B8:K8" si="0">SUM(B9:B14)</f>
        <v>0</v>
      </c>
      <c r="C8" s="522">
        <f t="shared" si="0"/>
        <v>0</v>
      </c>
      <c r="D8" s="522">
        <f t="shared" si="0"/>
        <v>0</v>
      </c>
      <c r="E8" s="522">
        <f t="shared" si="0"/>
        <v>0</v>
      </c>
      <c r="F8" s="523">
        <f t="shared" si="0"/>
        <v>0</v>
      </c>
      <c r="G8" s="524">
        <f t="shared" si="0"/>
        <v>2</v>
      </c>
      <c r="H8" s="524">
        <f t="shared" si="0"/>
        <v>2</v>
      </c>
      <c r="I8" s="524">
        <f t="shared" si="0"/>
        <v>0</v>
      </c>
      <c r="J8" s="524">
        <f t="shared" si="0"/>
        <v>3</v>
      </c>
      <c r="K8" s="524">
        <f t="shared" si="0"/>
        <v>7</v>
      </c>
      <c r="L8" s="141"/>
      <c r="M8" s="141"/>
      <c r="N8" s="141"/>
      <c r="O8" s="141"/>
      <c r="P8" s="141"/>
      <c r="Q8" s="141"/>
      <c r="R8" s="141"/>
      <c r="S8" s="141"/>
      <c r="T8" s="141"/>
      <c r="U8" s="141"/>
      <c r="V8" s="141"/>
      <c r="W8" s="141"/>
      <c r="X8" s="141"/>
      <c r="Y8" s="141"/>
      <c r="Z8" s="141"/>
      <c r="AA8" s="141"/>
      <c r="AB8" s="141"/>
      <c r="AC8" s="247"/>
      <c r="AD8" s="247"/>
      <c r="AE8" s="247"/>
      <c r="AF8" s="247"/>
      <c r="AG8" s="247"/>
      <c r="AH8" s="247"/>
      <c r="AI8" s="247"/>
      <c r="AJ8" s="247"/>
      <c r="AK8" s="247"/>
      <c r="AL8" s="247"/>
      <c r="AM8" s="247"/>
      <c r="AN8" s="247"/>
      <c r="AO8" s="247"/>
      <c r="AP8" s="247"/>
      <c r="AQ8" s="247"/>
      <c r="AR8" s="247"/>
      <c r="AS8" s="247"/>
      <c r="AT8" s="247"/>
      <c r="AU8" s="247"/>
      <c r="AV8" s="247"/>
      <c r="AW8" s="247"/>
      <c r="AX8" s="247"/>
    </row>
    <row r="9" spans="1:52">
      <c r="A9" s="525" t="s">
        <v>304</v>
      </c>
      <c r="B9" s="526"/>
      <c r="C9" s="526"/>
      <c r="D9" s="526"/>
      <c r="E9" s="526"/>
      <c r="F9" s="527"/>
      <c r="G9" s="528">
        <v>1</v>
      </c>
      <c r="H9" s="528"/>
      <c r="I9" s="528"/>
      <c r="J9" s="528"/>
      <c r="K9" s="528">
        <v>1</v>
      </c>
      <c r="L9" s="141"/>
      <c r="M9" s="141"/>
      <c r="N9" s="141"/>
      <c r="O9" s="141"/>
      <c r="P9" s="141"/>
      <c r="Q9" s="141"/>
      <c r="R9" s="141"/>
      <c r="S9" s="141"/>
      <c r="T9" s="141"/>
      <c r="U9" s="141"/>
      <c r="V9" s="141"/>
      <c r="W9" s="141"/>
      <c r="X9" s="141"/>
      <c r="Y9" s="141"/>
      <c r="Z9" s="141"/>
      <c r="AA9" s="141"/>
      <c r="AB9" s="141"/>
      <c r="AC9" s="247"/>
      <c r="AD9" s="247"/>
      <c r="AE9" s="247"/>
      <c r="AF9" s="247"/>
      <c r="AG9" s="247"/>
      <c r="AH9" s="247"/>
      <c r="AI9" s="247"/>
      <c r="AJ9" s="247"/>
      <c r="AK9" s="247"/>
      <c r="AL9" s="247"/>
      <c r="AM9" s="247"/>
      <c r="AN9" s="247"/>
      <c r="AO9" s="247"/>
      <c r="AP9" s="247"/>
      <c r="AQ9" s="247"/>
      <c r="AR9" s="247"/>
      <c r="AS9" s="247"/>
      <c r="AT9" s="247"/>
      <c r="AU9" s="247"/>
      <c r="AV9" s="247"/>
      <c r="AW9" s="247"/>
      <c r="AX9" s="247"/>
    </row>
    <row r="10" spans="1:52" s="472" customFormat="1" ht="25.5">
      <c r="A10" s="525" t="s">
        <v>479</v>
      </c>
      <c r="B10" s="526"/>
      <c r="C10" s="526"/>
      <c r="D10" s="526"/>
      <c r="E10" s="526"/>
      <c r="F10" s="527"/>
      <c r="G10" s="528">
        <v>1</v>
      </c>
      <c r="H10" s="528"/>
      <c r="I10" s="528"/>
      <c r="J10" s="528"/>
      <c r="K10" s="528">
        <v>1</v>
      </c>
      <c r="L10" s="48"/>
      <c r="M10" s="48"/>
      <c r="N10" s="48"/>
      <c r="O10" s="48"/>
      <c r="P10" s="48"/>
      <c r="Q10" s="48"/>
      <c r="R10" s="48"/>
      <c r="S10" s="48"/>
      <c r="T10" s="48"/>
      <c r="U10" s="48"/>
      <c r="V10" s="48"/>
      <c r="W10" s="48"/>
      <c r="X10" s="48"/>
      <c r="Y10" s="48"/>
      <c r="Z10" s="48"/>
      <c r="AA10" s="48"/>
      <c r="AB10" s="48"/>
    </row>
    <row r="11" spans="1:52" s="472" customFormat="1">
      <c r="A11" s="525" t="s">
        <v>411</v>
      </c>
      <c r="B11" s="526"/>
      <c r="C11" s="526"/>
      <c r="D11" s="526"/>
      <c r="E11" s="526"/>
      <c r="F11" s="527"/>
      <c r="G11" s="528"/>
      <c r="H11" s="528">
        <v>1</v>
      </c>
      <c r="I11" s="528"/>
      <c r="J11" s="528"/>
      <c r="K11" s="528">
        <v>1</v>
      </c>
      <c r="L11" s="48"/>
      <c r="M11" s="48"/>
      <c r="N11" s="48"/>
      <c r="O11" s="48"/>
      <c r="P11" s="48"/>
      <c r="Q11" s="48"/>
      <c r="R11" s="48"/>
      <c r="S11" s="48"/>
      <c r="T11" s="48"/>
      <c r="U11" s="48"/>
      <c r="V11" s="48"/>
      <c r="W11" s="48"/>
      <c r="X11" s="48"/>
      <c r="Y11" s="48"/>
      <c r="Z11" s="48"/>
      <c r="AA11" s="48"/>
      <c r="AB11" s="48"/>
    </row>
    <row r="12" spans="1:52">
      <c r="A12" s="525" t="s">
        <v>305</v>
      </c>
      <c r="B12" s="526"/>
      <c r="C12" s="526"/>
      <c r="D12" s="526"/>
      <c r="E12" s="526"/>
      <c r="F12" s="527"/>
      <c r="G12" s="528"/>
      <c r="H12" s="528"/>
      <c r="I12" s="528"/>
      <c r="J12" s="528">
        <v>2</v>
      </c>
      <c r="K12" s="528">
        <v>2</v>
      </c>
      <c r="L12" s="48"/>
      <c r="M12" s="48"/>
      <c r="N12" s="48"/>
      <c r="O12" s="48"/>
      <c r="P12" s="48"/>
      <c r="Q12" s="48"/>
      <c r="R12" s="48"/>
      <c r="S12" s="48"/>
      <c r="T12" s="48"/>
      <c r="U12" s="48"/>
      <c r="V12" s="48"/>
      <c r="W12" s="48"/>
      <c r="X12" s="48"/>
      <c r="Y12" s="48"/>
      <c r="Z12" s="48"/>
      <c r="AA12" s="48"/>
      <c r="AB12" s="48"/>
    </row>
    <row r="13" spans="1:52">
      <c r="A13" s="525" t="s">
        <v>480</v>
      </c>
      <c r="B13" s="526"/>
      <c r="C13" s="526"/>
      <c r="D13" s="526"/>
      <c r="E13" s="526"/>
      <c r="F13" s="527"/>
      <c r="G13" s="528"/>
      <c r="H13" s="528">
        <v>1</v>
      </c>
      <c r="I13" s="528"/>
      <c r="J13" s="528"/>
      <c r="K13" s="528">
        <v>1</v>
      </c>
      <c r="L13" s="48"/>
      <c r="M13" s="48"/>
      <c r="N13" s="48"/>
      <c r="O13" s="48"/>
      <c r="P13" s="48"/>
      <c r="Q13" s="48"/>
      <c r="R13" s="48"/>
      <c r="S13" s="48"/>
      <c r="T13" s="48"/>
      <c r="U13" s="48"/>
      <c r="V13" s="48"/>
      <c r="W13" s="48"/>
      <c r="X13" s="48"/>
      <c r="Y13" s="48"/>
      <c r="Z13" s="48"/>
      <c r="AA13" s="48"/>
      <c r="AB13" s="48"/>
    </row>
    <row r="14" spans="1:52">
      <c r="A14" s="525" t="s">
        <v>481</v>
      </c>
      <c r="B14" s="526"/>
      <c r="C14" s="526"/>
      <c r="D14" s="526"/>
      <c r="E14" s="526"/>
      <c r="F14" s="527"/>
      <c r="G14" s="528"/>
      <c r="H14" s="528"/>
      <c r="I14" s="528"/>
      <c r="J14" s="528">
        <v>1</v>
      </c>
      <c r="K14" s="528">
        <v>1</v>
      </c>
      <c r="L14" s="48"/>
      <c r="M14" s="48"/>
      <c r="N14" s="48"/>
      <c r="O14" s="48"/>
      <c r="P14" s="48"/>
      <c r="Q14" s="48"/>
      <c r="R14" s="48"/>
      <c r="S14" s="48"/>
      <c r="T14" s="48"/>
      <c r="U14" s="48"/>
      <c r="V14" s="48"/>
      <c r="W14" s="48"/>
      <c r="X14" s="48"/>
      <c r="Y14" s="48"/>
      <c r="Z14" s="48"/>
      <c r="AA14" s="48"/>
      <c r="AB14" s="48"/>
    </row>
    <row r="15" spans="1:52" ht="21.75" customHeight="1">
      <c r="A15" s="529" t="s">
        <v>57</v>
      </c>
      <c r="B15" s="522">
        <f t="shared" ref="B15:K15" si="1">SUM(B16:B20)</f>
        <v>0</v>
      </c>
      <c r="C15" s="522">
        <f t="shared" si="1"/>
        <v>0</v>
      </c>
      <c r="D15" s="522">
        <f t="shared" si="1"/>
        <v>0</v>
      </c>
      <c r="E15" s="522">
        <f t="shared" si="1"/>
        <v>1</v>
      </c>
      <c r="F15" s="523">
        <f t="shared" si="1"/>
        <v>1</v>
      </c>
      <c r="G15" s="524">
        <f t="shared" si="1"/>
        <v>2</v>
      </c>
      <c r="H15" s="524">
        <f t="shared" si="1"/>
        <v>0</v>
      </c>
      <c r="I15" s="524">
        <f t="shared" si="1"/>
        <v>0</v>
      </c>
      <c r="J15" s="524">
        <f t="shared" si="1"/>
        <v>3</v>
      </c>
      <c r="K15" s="524">
        <f t="shared" si="1"/>
        <v>5</v>
      </c>
      <c r="L15" s="141"/>
      <c r="M15" s="48"/>
      <c r="N15" s="48"/>
      <c r="O15" s="48"/>
      <c r="P15" s="48"/>
      <c r="Q15" s="48"/>
      <c r="R15" s="48"/>
      <c r="S15" s="48"/>
      <c r="T15" s="48"/>
      <c r="U15" s="48"/>
      <c r="V15" s="48"/>
      <c r="W15" s="48"/>
      <c r="X15" s="48"/>
      <c r="Y15" s="48"/>
      <c r="Z15" s="48"/>
      <c r="AA15" s="48"/>
      <c r="AB15" s="48"/>
    </row>
    <row r="16" spans="1:52">
      <c r="A16" s="525" t="s">
        <v>306</v>
      </c>
      <c r="B16" s="526"/>
      <c r="C16" s="526"/>
      <c r="D16" s="526"/>
      <c r="E16" s="526"/>
      <c r="F16" s="527"/>
      <c r="G16" s="528"/>
      <c r="H16" s="528"/>
      <c r="I16" s="528"/>
      <c r="J16" s="528">
        <v>2</v>
      </c>
      <c r="K16" s="528">
        <v>2</v>
      </c>
      <c r="L16" s="48"/>
      <c r="M16" s="48"/>
      <c r="N16" s="48"/>
      <c r="O16" s="48"/>
      <c r="P16" s="48"/>
      <c r="Q16" s="48"/>
      <c r="R16" s="48"/>
      <c r="S16" s="48"/>
      <c r="T16" s="48"/>
      <c r="U16" s="48"/>
      <c r="V16" s="48"/>
      <c r="W16" s="48"/>
      <c r="X16" s="48"/>
      <c r="Y16" s="48"/>
      <c r="Z16" s="48"/>
      <c r="AA16" s="48"/>
      <c r="AB16" s="48"/>
    </row>
    <row r="17" spans="1:28" s="370" customFormat="1">
      <c r="A17" s="525" t="s">
        <v>482</v>
      </c>
      <c r="B17" s="526"/>
      <c r="C17" s="526"/>
      <c r="D17" s="526"/>
      <c r="E17" s="526"/>
      <c r="F17" s="527"/>
      <c r="G17" s="528">
        <v>1</v>
      </c>
      <c r="H17" s="528"/>
      <c r="I17" s="528"/>
      <c r="J17" s="528"/>
      <c r="K17" s="528">
        <v>1</v>
      </c>
      <c r="L17" s="48"/>
      <c r="M17" s="48"/>
      <c r="N17" s="48"/>
      <c r="O17" s="48"/>
      <c r="P17" s="48"/>
      <c r="Q17" s="48"/>
      <c r="R17" s="48"/>
      <c r="S17" s="48"/>
      <c r="T17" s="48"/>
      <c r="U17" s="48"/>
      <c r="V17" s="48"/>
      <c r="W17" s="48"/>
      <c r="X17" s="48"/>
      <c r="Y17" s="48"/>
      <c r="Z17" s="48"/>
      <c r="AA17" s="48"/>
      <c r="AB17" s="48"/>
    </row>
    <row r="18" spans="1:28" s="370" customFormat="1">
      <c r="A18" s="525" t="s">
        <v>483</v>
      </c>
      <c r="B18" s="526"/>
      <c r="C18" s="526"/>
      <c r="D18" s="526"/>
      <c r="E18" s="526"/>
      <c r="F18" s="527"/>
      <c r="G18" s="528"/>
      <c r="H18" s="528"/>
      <c r="I18" s="528"/>
      <c r="J18" s="528">
        <v>1</v>
      </c>
      <c r="K18" s="528">
        <v>1</v>
      </c>
      <c r="L18" s="48"/>
      <c r="M18" s="48"/>
      <c r="N18" s="48"/>
      <c r="O18" s="48"/>
      <c r="P18" s="48"/>
      <c r="Q18" s="48"/>
      <c r="R18" s="48"/>
      <c r="S18" s="48"/>
      <c r="T18" s="48"/>
      <c r="U18" s="48"/>
      <c r="V18" s="48"/>
      <c r="W18" s="48"/>
      <c r="X18" s="48"/>
      <c r="Y18" s="48"/>
      <c r="Z18" s="48"/>
      <c r="AA18" s="48"/>
      <c r="AB18" s="48"/>
    </row>
    <row r="19" spans="1:28" s="370" customFormat="1">
      <c r="A19" s="525" t="s">
        <v>412</v>
      </c>
      <c r="B19" s="526"/>
      <c r="C19" s="526"/>
      <c r="D19" s="526"/>
      <c r="E19" s="526">
        <v>1</v>
      </c>
      <c r="F19" s="527">
        <v>1</v>
      </c>
      <c r="G19" s="528"/>
      <c r="H19" s="528"/>
      <c r="I19" s="528"/>
      <c r="J19" s="528"/>
      <c r="K19" s="528"/>
      <c r="L19" s="48"/>
      <c r="M19" s="48"/>
      <c r="N19" s="48"/>
      <c r="O19" s="48"/>
      <c r="P19" s="48"/>
      <c r="Q19" s="48"/>
      <c r="R19" s="48"/>
      <c r="S19" s="48"/>
      <c r="T19" s="48"/>
      <c r="U19" s="48"/>
      <c r="V19" s="48"/>
      <c r="W19" s="48"/>
      <c r="X19" s="48"/>
      <c r="Y19" s="48"/>
      <c r="Z19" s="48"/>
      <c r="AA19" s="48"/>
      <c r="AB19" s="48"/>
    </row>
    <row r="20" spans="1:28" ht="25.5">
      <c r="A20" s="525" t="s">
        <v>484</v>
      </c>
      <c r="B20" s="526"/>
      <c r="C20" s="526"/>
      <c r="D20" s="526"/>
      <c r="E20" s="526"/>
      <c r="F20" s="527"/>
      <c r="G20" s="528">
        <v>1</v>
      </c>
      <c r="H20" s="528"/>
      <c r="I20" s="528"/>
      <c r="J20" s="528"/>
      <c r="K20" s="528">
        <v>1</v>
      </c>
      <c r="L20" s="48"/>
      <c r="M20" s="48"/>
      <c r="N20" s="48"/>
      <c r="O20" s="48"/>
      <c r="P20" s="48"/>
      <c r="Q20" s="48"/>
      <c r="R20" s="48"/>
      <c r="S20" s="48"/>
      <c r="T20" s="48"/>
      <c r="U20" s="48"/>
      <c r="V20" s="48"/>
      <c r="W20" s="48"/>
      <c r="X20" s="48"/>
      <c r="Y20" s="48"/>
      <c r="Z20" s="48"/>
      <c r="AA20" s="48"/>
      <c r="AB20" s="48"/>
    </row>
    <row r="21" spans="1:28" s="370" customFormat="1" ht="38.25">
      <c r="A21" s="529" t="s">
        <v>255</v>
      </c>
      <c r="B21" s="522">
        <f>B22</f>
        <v>0</v>
      </c>
      <c r="C21" s="522">
        <f t="shared" ref="C21:K21" si="2">C22</f>
        <v>0</v>
      </c>
      <c r="D21" s="522">
        <f t="shared" si="2"/>
        <v>0</v>
      </c>
      <c r="E21" s="522">
        <f t="shared" si="2"/>
        <v>0</v>
      </c>
      <c r="F21" s="594">
        <f t="shared" si="2"/>
        <v>0</v>
      </c>
      <c r="G21" s="524">
        <f t="shared" si="2"/>
        <v>1</v>
      </c>
      <c r="H21" s="524">
        <f t="shared" si="2"/>
        <v>0</v>
      </c>
      <c r="I21" s="524">
        <f t="shared" si="2"/>
        <v>0</v>
      </c>
      <c r="J21" s="524">
        <f t="shared" si="2"/>
        <v>1</v>
      </c>
      <c r="K21" s="524">
        <f t="shared" si="2"/>
        <v>2</v>
      </c>
      <c r="L21" s="48"/>
      <c r="M21" s="48"/>
      <c r="N21" s="48"/>
      <c r="O21" s="48"/>
      <c r="P21" s="48"/>
      <c r="Q21" s="48"/>
      <c r="R21" s="48"/>
      <c r="S21" s="48"/>
      <c r="T21" s="48"/>
      <c r="U21" s="48"/>
      <c r="V21" s="48"/>
      <c r="W21" s="48"/>
      <c r="X21" s="48"/>
      <c r="Y21" s="48"/>
      <c r="Z21" s="48"/>
      <c r="AA21" s="48"/>
      <c r="AB21" s="48"/>
    </row>
    <row r="22" spans="1:28" s="370" customFormat="1">
      <c r="A22" s="530" t="s">
        <v>413</v>
      </c>
      <c r="B22" s="496"/>
      <c r="C22" s="496"/>
      <c r="D22" s="496"/>
      <c r="E22" s="496"/>
      <c r="F22" s="580"/>
      <c r="G22" s="496">
        <v>1</v>
      </c>
      <c r="H22" s="496"/>
      <c r="I22" s="496"/>
      <c r="J22" s="496">
        <v>1</v>
      </c>
      <c r="K22" s="496">
        <v>2</v>
      </c>
      <c r="L22" s="48"/>
      <c r="M22" s="48"/>
      <c r="N22" s="48"/>
      <c r="O22" s="48"/>
      <c r="P22" s="48"/>
      <c r="Q22" s="48"/>
      <c r="R22" s="48"/>
      <c r="S22" s="48"/>
      <c r="T22" s="48"/>
      <c r="U22" s="48"/>
      <c r="V22" s="48"/>
      <c r="W22" s="48"/>
      <c r="X22" s="48"/>
      <c r="Y22" s="48"/>
      <c r="Z22" s="48"/>
      <c r="AA22" s="48"/>
      <c r="AB22" s="48"/>
    </row>
    <row r="23" spans="1:28" s="334" customFormat="1" ht="27.75" customHeight="1">
      <c r="A23" s="529" t="s">
        <v>62</v>
      </c>
      <c r="B23" s="522">
        <f>SUM(B24:B26)</f>
        <v>0</v>
      </c>
      <c r="C23" s="522">
        <f t="shared" ref="C23:K23" si="3">SUM(C24:C26)</f>
        <v>0</v>
      </c>
      <c r="D23" s="522">
        <f>SUM(D24:D26)</f>
        <v>0</v>
      </c>
      <c r="E23" s="522">
        <f>SUM(E24:E26)</f>
        <v>0</v>
      </c>
      <c r="F23" s="594">
        <f t="shared" si="3"/>
        <v>0</v>
      </c>
      <c r="G23" s="524">
        <f t="shared" si="3"/>
        <v>1</v>
      </c>
      <c r="H23" s="524">
        <f t="shared" si="3"/>
        <v>0</v>
      </c>
      <c r="I23" s="524">
        <f t="shared" si="3"/>
        <v>2</v>
      </c>
      <c r="J23" s="524">
        <f>SUM(J24:J26)</f>
        <v>0</v>
      </c>
      <c r="K23" s="524">
        <f t="shared" si="3"/>
        <v>3</v>
      </c>
      <c r="L23" s="333"/>
      <c r="M23" s="333"/>
      <c r="N23" s="333"/>
      <c r="O23" s="333"/>
      <c r="P23" s="333"/>
      <c r="Q23" s="333"/>
      <c r="R23" s="333"/>
      <c r="S23" s="333"/>
      <c r="T23" s="333"/>
      <c r="U23" s="333"/>
      <c r="V23" s="333"/>
      <c r="W23" s="333"/>
      <c r="X23" s="333"/>
      <c r="Y23" s="333"/>
      <c r="Z23" s="333"/>
      <c r="AA23" s="333"/>
      <c r="AB23" s="333"/>
    </row>
    <row r="24" spans="1:28" ht="25.5">
      <c r="A24" s="525" t="s">
        <v>485</v>
      </c>
      <c r="B24" s="526"/>
      <c r="C24" s="526"/>
      <c r="D24" s="526"/>
      <c r="E24" s="526"/>
      <c r="F24" s="596"/>
      <c r="G24" s="528"/>
      <c r="H24" s="528"/>
      <c r="I24" s="528">
        <v>1</v>
      </c>
      <c r="J24" s="528"/>
      <c r="K24" s="528">
        <v>1</v>
      </c>
      <c r="L24" s="48"/>
      <c r="M24" s="48"/>
      <c r="N24" s="48"/>
      <c r="O24" s="48"/>
      <c r="P24" s="48"/>
      <c r="Q24" s="48"/>
      <c r="R24" s="48"/>
      <c r="S24" s="48"/>
      <c r="T24" s="48"/>
      <c r="U24" s="48"/>
      <c r="V24" s="48"/>
      <c r="W24" s="48"/>
      <c r="X24" s="48"/>
      <c r="Y24" s="48"/>
      <c r="Z24" s="48"/>
      <c r="AA24" s="48"/>
      <c r="AB24" s="48"/>
    </row>
    <row r="25" spans="1:28" s="472" customFormat="1">
      <c r="A25" s="525" t="s">
        <v>414</v>
      </c>
      <c r="B25" s="526"/>
      <c r="C25" s="526"/>
      <c r="D25" s="526"/>
      <c r="E25" s="526"/>
      <c r="F25" s="596"/>
      <c r="G25" s="528"/>
      <c r="H25" s="528"/>
      <c r="I25" s="528">
        <v>1</v>
      </c>
      <c r="J25" s="528"/>
      <c r="K25" s="528">
        <v>1</v>
      </c>
      <c r="L25" s="48"/>
      <c r="M25" s="48"/>
      <c r="N25" s="48"/>
      <c r="O25" s="48"/>
      <c r="P25" s="48"/>
      <c r="Q25" s="48"/>
      <c r="R25" s="48"/>
      <c r="S25" s="48"/>
      <c r="T25" s="48"/>
      <c r="U25" s="48"/>
      <c r="V25" s="48"/>
      <c r="W25" s="48"/>
      <c r="X25" s="48"/>
      <c r="Y25" s="48"/>
      <c r="Z25" s="48"/>
      <c r="AA25" s="48"/>
      <c r="AB25" s="48"/>
    </row>
    <row r="26" spans="1:28">
      <c r="A26" s="525" t="s">
        <v>486</v>
      </c>
      <c r="B26" s="526"/>
      <c r="C26" s="526"/>
      <c r="D26" s="526"/>
      <c r="E26" s="526"/>
      <c r="F26" s="596"/>
      <c r="G26" s="528">
        <v>1</v>
      </c>
      <c r="H26" s="528"/>
      <c r="I26" s="528"/>
      <c r="J26" s="528"/>
      <c r="K26" s="528">
        <v>1</v>
      </c>
      <c r="L26" s="48"/>
      <c r="M26" s="48"/>
      <c r="N26" s="48"/>
      <c r="O26" s="48"/>
      <c r="P26" s="48"/>
      <c r="Q26" s="48"/>
      <c r="R26" s="48"/>
      <c r="S26" s="48"/>
      <c r="T26" s="48"/>
      <c r="U26" s="48"/>
      <c r="V26" s="48"/>
      <c r="W26" s="48"/>
      <c r="X26" s="48"/>
      <c r="Y26" s="48"/>
      <c r="Z26" s="48"/>
      <c r="AA26" s="48"/>
      <c r="AB26" s="48"/>
    </row>
    <row r="27" spans="1:28" ht="18.75" customHeight="1">
      <c r="A27" s="529" t="s">
        <v>63</v>
      </c>
      <c r="B27" s="522">
        <f t="shared" ref="B27:K27" si="4">SUM(B28:B30)</f>
        <v>0</v>
      </c>
      <c r="C27" s="522">
        <f t="shared" si="4"/>
        <v>0</v>
      </c>
      <c r="D27" s="522">
        <f t="shared" si="4"/>
        <v>0</v>
      </c>
      <c r="E27" s="522">
        <f t="shared" si="4"/>
        <v>0</v>
      </c>
      <c r="F27" s="594">
        <f t="shared" si="4"/>
        <v>0</v>
      </c>
      <c r="G27" s="524">
        <f t="shared" si="4"/>
        <v>1</v>
      </c>
      <c r="H27" s="524">
        <f t="shared" si="4"/>
        <v>0</v>
      </c>
      <c r="I27" s="524">
        <f t="shared" si="4"/>
        <v>0</v>
      </c>
      <c r="J27" s="524">
        <f t="shared" si="4"/>
        <v>2</v>
      </c>
      <c r="K27" s="524">
        <f t="shared" si="4"/>
        <v>3</v>
      </c>
      <c r="L27" s="48"/>
      <c r="M27" s="48"/>
      <c r="N27" s="48"/>
      <c r="O27" s="48"/>
      <c r="P27" s="48"/>
      <c r="Q27" s="48"/>
      <c r="R27" s="48"/>
      <c r="S27" s="48"/>
      <c r="T27" s="48"/>
      <c r="U27" s="48"/>
      <c r="V27" s="48"/>
      <c r="W27" s="48"/>
      <c r="X27" s="48"/>
      <c r="Y27" s="48"/>
      <c r="Z27" s="48"/>
      <c r="AA27" s="48"/>
      <c r="AB27" s="48"/>
    </row>
    <row r="28" spans="1:28">
      <c r="A28" s="525" t="s">
        <v>415</v>
      </c>
      <c r="B28" s="526"/>
      <c r="C28" s="526"/>
      <c r="D28" s="526"/>
      <c r="E28" s="526"/>
      <c r="F28" s="596"/>
      <c r="G28" s="528">
        <v>1</v>
      </c>
      <c r="H28" s="528"/>
      <c r="I28" s="528"/>
      <c r="J28" s="528"/>
      <c r="K28" s="528">
        <v>1</v>
      </c>
      <c r="L28" s="48"/>
      <c r="M28" s="48"/>
      <c r="N28" s="48"/>
      <c r="O28" s="48"/>
      <c r="P28" s="48"/>
      <c r="Q28" s="48"/>
      <c r="R28" s="48"/>
      <c r="S28" s="48"/>
      <c r="T28" s="48"/>
      <c r="U28" s="48"/>
      <c r="V28" s="48"/>
      <c r="W28" s="48"/>
      <c r="X28" s="48"/>
      <c r="Y28" s="48"/>
      <c r="Z28" s="48"/>
      <c r="AA28" s="48"/>
      <c r="AB28" s="48"/>
    </row>
    <row r="29" spans="1:28">
      <c r="A29" s="525" t="s">
        <v>307</v>
      </c>
      <c r="B29" s="526"/>
      <c r="C29" s="526"/>
      <c r="D29" s="526"/>
      <c r="E29" s="526"/>
      <c r="F29" s="596"/>
      <c r="G29" s="528"/>
      <c r="H29" s="528"/>
      <c r="I29" s="528"/>
      <c r="J29" s="528">
        <v>1</v>
      </c>
      <c r="K29" s="528">
        <v>1</v>
      </c>
      <c r="L29" s="48"/>
      <c r="M29" s="48"/>
      <c r="N29" s="48"/>
      <c r="O29" s="48"/>
      <c r="P29" s="48"/>
      <c r="Q29" s="48"/>
      <c r="R29" s="48"/>
      <c r="S29" s="48"/>
      <c r="T29" s="48"/>
      <c r="U29" s="48"/>
      <c r="V29" s="48"/>
      <c r="W29" s="48"/>
      <c r="X29" s="48"/>
      <c r="Y29" s="48"/>
      <c r="Z29" s="48"/>
      <c r="AA29" s="48"/>
      <c r="AB29" s="48"/>
    </row>
    <row r="30" spans="1:28">
      <c r="A30" s="525" t="s">
        <v>487</v>
      </c>
      <c r="B30" s="526"/>
      <c r="C30" s="526"/>
      <c r="D30" s="526"/>
      <c r="E30" s="526"/>
      <c r="F30" s="596"/>
      <c r="G30" s="528"/>
      <c r="H30" s="528"/>
      <c r="I30" s="528"/>
      <c r="J30" s="528">
        <v>1</v>
      </c>
      <c r="K30" s="528">
        <v>1</v>
      </c>
      <c r="L30" s="48"/>
      <c r="M30" s="48"/>
      <c r="N30" s="48"/>
      <c r="O30" s="48"/>
      <c r="P30" s="48"/>
      <c r="Q30" s="48"/>
      <c r="R30" s="48"/>
      <c r="S30" s="48"/>
      <c r="T30" s="48"/>
      <c r="U30" s="48"/>
      <c r="V30" s="48"/>
      <c r="W30" s="48"/>
      <c r="X30" s="48"/>
      <c r="Y30" s="48"/>
      <c r="Z30" s="48"/>
      <c r="AA30" s="48"/>
      <c r="AB30" s="48"/>
    </row>
    <row r="31" spans="1:28" ht="21" customHeight="1">
      <c r="A31" s="529" t="s">
        <v>64</v>
      </c>
      <c r="B31" s="531">
        <f t="shared" ref="B31:K31" si="5">SUM(B32:B34)</f>
        <v>0</v>
      </c>
      <c r="C31" s="531">
        <f t="shared" si="5"/>
        <v>0</v>
      </c>
      <c r="D31" s="531">
        <f t="shared" si="5"/>
        <v>0</v>
      </c>
      <c r="E31" s="531">
        <f t="shared" si="5"/>
        <v>0</v>
      </c>
      <c r="F31" s="595">
        <f t="shared" si="5"/>
        <v>0</v>
      </c>
      <c r="G31" s="532">
        <f t="shared" si="5"/>
        <v>3</v>
      </c>
      <c r="H31" s="532">
        <f t="shared" si="5"/>
        <v>0</v>
      </c>
      <c r="I31" s="532">
        <f t="shared" si="5"/>
        <v>0</v>
      </c>
      <c r="J31" s="532">
        <f t="shared" si="5"/>
        <v>1</v>
      </c>
      <c r="K31" s="532">
        <f t="shared" si="5"/>
        <v>4</v>
      </c>
      <c r="L31" s="48"/>
      <c r="M31" s="48"/>
      <c r="N31" s="48"/>
      <c r="O31" s="48"/>
      <c r="P31" s="48"/>
      <c r="Q31" s="48"/>
      <c r="R31" s="48"/>
      <c r="S31" s="48"/>
      <c r="T31" s="48"/>
      <c r="U31" s="48"/>
      <c r="V31" s="48"/>
      <c r="W31" s="48"/>
      <c r="X31" s="48"/>
      <c r="Y31" s="48"/>
      <c r="Z31" s="48"/>
      <c r="AA31" s="48"/>
      <c r="AB31" s="48"/>
    </row>
    <row r="32" spans="1:28">
      <c r="A32" s="525" t="s">
        <v>308</v>
      </c>
      <c r="B32" s="526"/>
      <c r="C32" s="526"/>
      <c r="D32" s="526"/>
      <c r="E32" s="526"/>
      <c r="F32" s="596"/>
      <c r="G32" s="528">
        <v>1</v>
      </c>
      <c r="H32" s="528"/>
      <c r="I32" s="528"/>
      <c r="J32" s="528"/>
      <c r="K32" s="528">
        <v>1</v>
      </c>
      <c r="L32" s="48"/>
      <c r="M32" s="48"/>
      <c r="N32" s="48"/>
      <c r="O32" s="48"/>
      <c r="P32" s="48"/>
      <c r="Q32" s="48"/>
      <c r="R32" s="48"/>
      <c r="S32" s="48"/>
      <c r="T32" s="48"/>
      <c r="U32" s="48"/>
      <c r="V32" s="48"/>
      <c r="W32" s="48"/>
      <c r="X32" s="48"/>
      <c r="Y32" s="48"/>
      <c r="Z32" s="48"/>
      <c r="AA32" s="48"/>
      <c r="AB32" s="48"/>
    </row>
    <row r="33" spans="1:28" s="472" customFormat="1">
      <c r="A33" s="525" t="s">
        <v>309</v>
      </c>
      <c r="B33" s="526"/>
      <c r="C33" s="526"/>
      <c r="D33" s="526"/>
      <c r="E33" s="526"/>
      <c r="F33" s="596"/>
      <c r="G33" s="528">
        <v>1</v>
      </c>
      <c r="H33" s="528"/>
      <c r="I33" s="528"/>
      <c r="J33" s="528">
        <v>1</v>
      </c>
      <c r="K33" s="528">
        <v>2</v>
      </c>
      <c r="L33" s="48"/>
      <c r="M33" s="48"/>
      <c r="N33" s="48"/>
      <c r="O33" s="48"/>
      <c r="P33" s="48"/>
      <c r="Q33" s="48"/>
      <c r="R33" s="48"/>
      <c r="S33" s="48"/>
      <c r="T33" s="48"/>
      <c r="U33" s="48"/>
      <c r="V33" s="48"/>
      <c r="W33" s="48"/>
      <c r="X33" s="48"/>
      <c r="Y33" s="48"/>
      <c r="Z33" s="48"/>
      <c r="AA33" s="48"/>
      <c r="AB33" s="48"/>
    </row>
    <row r="34" spans="1:28">
      <c r="A34" s="525" t="s">
        <v>488</v>
      </c>
      <c r="B34" s="526"/>
      <c r="C34" s="526"/>
      <c r="D34" s="526"/>
      <c r="E34" s="526"/>
      <c r="F34" s="596"/>
      <c r="G34" s="528">
        <v>1</v>
      </c>
      <c r="H34" s="528"/>
      <c r="I34" s="528"/>
      <c r="J34" s="528"/>
      <c r="K34" s="528">
        <v>1</v>
      </c>
      <c r="L34" s="48"/>
      <c r="M34" s="48"/>
      <c r="N34" s="48"/>
      <c r="O34" s="48"/>
      <c r="P34" s="48"/>
      <c r="Q34" s="48"/>
      <c r="R34" s="48"/>
      <c r="S34" s="48"/>
      <c r="T34" s="48"/>
      <c r="U34" s="48"/>
      <c r="V34" s="48"/>
      <c r="W34" s="48"/>
      <c r="X34" s="48"/>
      <c r="Y34" s="48"/>
      <c r="Z34" s="48"/>
      <c r="AA34" s="48"/>
      <c r="AB34" s="48"/>
    </row>
    <row r="35" spans="1:28" ht="20.25" customHeight="1">
      <c r="A35" s="529" t="s">
        <v>65</v>
      </c>
      <c r="B35" s="522">
        <f t="shared" ref="B35:K35" si="6">SUM(B36:B38)</f>
        <v>0</v>
      </c>
      <c r="C35" s="522">
        <f t="shared" si="6"/>
        <v>0</v>
      </c>
      <c r="D35" s="522">
        <f t="shared" si="6"/>
        <v>0</v>
      </c>
      <c r="E35" s="522">
        <f t="shared" si="6"/>
        <v>0</v>
      </c>
      <c r="F35" s="594">
        <f t="shared" si="6"/>
        <v>0</v>
      </c>
      <c r="G35" s="524">
        <f t="shared" si="6"/>
        <v>1</v>
      </c>
      <c r="H35" s="524">
        <f t="shared" si="6"/>
        <v>0</v>
      </c>
      <c r="I35" s="524">
        <f t="shared" si="6"/>
        <v>0</v>
      </c>
      <c r="J35" s="524">
        <f t="shared" si="6"/>
        <v>2</v>
      </c>
      <c r="K35" s="524">
        <f t="shared" si="6"/>
        <v>3</v>
      </c>
      <c r="L35" s="48"/>
      <c r="M35" s="48"/>
      <c r="N35" s="48"/>
      <c r="O35" s="48"/>
      <c r="P35" s="48"/>
      <c r="Q35" s="48"/>
      <c r="R35" s="48"/>
      <c r="S35" s="48"/>
      <c r="T35" s="48"/>
      <c r="U35" s="48"/>
      <c r="V35" s="48"/>
      <c r="W35" s="48"/>
      <c r="X35" s="48"/>
      <c r="Y35" s="48"/>
      <c r="Z35" s="48"/>
      <c r="AA35" s="48"/>
      <c r="AB35" s="48"/>
    </row>
    <row r="36" spans="1:28">
      <c r="A36" s="525" t="s">
        <v>489</v>
      </c>
      <c r="B36" s="526"/>
      <c r="C36" s="526"/>
      <c r="D36" s="526"/>
      <c r="E36" s="526"/>
      <c r="F36" s="596"/>
      <c r="G36" s="528"/>
      <c r="H36" s="528"/>
      <c r="I36" s="528"/>
      <c r="J36" s="528">
        <v>1</v>
      </c>
      <c r="K36" s="528">
        <v>1</v>
      </c>
      <c r="L36" s="48"/>
      <c r="M36" s="48"/>
      <c r="N36" s="48"/>
      <c r="O36" s="48"/>
      <c r="P36" s="48"/>
      <c r="Q36" s="48"/>
      <c r="R36" s="48"/>
      <c r="S36" s="48"/>
      <c r="T36" s="48"/>
      <c r="U36" s="48"/>
      <c r="V36" s="48"/>
      <c r="W36" s="48"/>
      <c r="X36" s="48"/>
      <c r="Y36" s="48"/>
      <c r="Z36" s="48"/>
      <c r="AA36" s="48"/>
      <c r="AB36" s="48"/>
    </row>
    <row r="37" spans="1:28">
      <c r="A37" s="525" t="s">
        <v>490</v>
      </c>
      <c r="B37" s="526"/>
      <c r="C37" s="526"/>
      <c r="D37" s="526"/>
      <c r="E37" s="526"/>
      <c r="F37" s="596"/>
      <c r="G37" s="528">
        <v>1</v>
      </c>
      <c r="H37" s="528"/>
      <c r="I37" s="528"/>
      <c r="J37" s="528"/>
      <c r="K37" s="528">
        <v>1</v>
      </c>
      <c r="L37" s="48"/>
      <c r="M37" s="48"/>
      <c r="N37" s="48"/>
      <c r="O37" s="48"/>
      <c r="P37" s="48"/>
      <c r="Q37" s="48"/>
      <c r="R37" s="48"/>
      <c r="S37" s="48"/>
      <c r="T37" s="48"/>
      <c r="U37" s="48"/>
      <c r="V37" s="48"/>
      <c r="W37" s="48"/>
      <c r="X37" s="48"/>
      <c r="Y37" s="48"/>
      <c r="Z37" s="48"/>
      <c r="AA37" s="48"/>
      <c r="AB37" s="48"/>
    </row>
    <row r="38" spans="1:28">
      <c r="A38" s="525" t="s">
        <v>310</v>
      </c>
      <c r="B38" s="526"/>
      <c r="C38" s="526"/>
      <c r="D38" s="526"/>
      <c r="E38" s="526"/>
      <c r="F38" s="596"/>
      <c r="G38" s="528"/>
      <c r="H38" s="528"/>
      <c r="I38" s="528"/>
      <c r="J38" s="528">
        <v>1</v>
      </c>
      <c r="K38" s="528">
        <v>1</v>
      </c>
      <c r="L38" s="48"/>
      <c r="M38" s="48"/>
      <c r="N38" s="48"/>
      <c r="O38" s="48"/>
      <c r="P38" s="48"/>
      <c r="Q38" s="48"/>
      <c r="R38" s="48"/>
      <c r="S38" s="48"/>
      <c r="T38" s="48"/>
      <c r="U38" s="48"/>
      <c r="V38" s="48"/>
      <c r="W38" s="48"/>
      <c r="X38" s="48"/>
      <c r="Y38" s="48"/>
      <c r="Z38" s="48"/>
      <c r="AA38" s="48"/>
      <c r="AB38" s="48"/>
    </row>
    <row r="39" spans="1:28" s="472" customFormat="1" ht="19.5" customHeight="1">
      <c r="A39" s="529" t="s">
        <v>66</v>
      </c>
      <c r="B39" s="522">
        <f t="shared" ref="B39:J39" si="7">SUM(B40)</f>
        <v>0</v>
      </c>
      <c r="C39" s="522">
        <f t="shared" si="7"/>
        <v>0</v>
      </c>
      <c r="D39" s="522">
        <f t="shared" si="7"/>
        <v>0</v>
      </c>
      <c r="E39" s="522">
        <f t="shared" si="7"/>
        <v>0</v>
      </c>
      <c r="F39" s="594">
        <f t="shared" si="7"/>
        <v>0</v>
      </c>
      <c r="G39" s="522">
        <f t="shared" si="7"/>
        <v>0</v>
      </c>
      <c r="H39" s="522">
        <f t="shared" si="7"/>
        <v>1</v>
      </c>
      <c r="I39" s="522">
        <f t="shared" si="7"/>
        <v>0</v>
      </c>
      <c r="J39" s="522">
        <f t="shared" si="7"/>
        <v>0</v>
      </c>
      <c r="K39" s="522">
        <f>SUM(K40:K41)</f>
        <v>2</v>
      </c>
      <c r="L39" s="48"/>
      <c r="M39" s="48"/>
      <c r="N39" s="48"/>
      <c r="O39" s="48"/>
      <c r="P39" s="48"/>
      <c r="Q39" s="48"/>
      <c r="R39" s="48"/>
      <c r="S39" s="48"/>
      <c r="T39" s="48"/>
      <c r="U39" s="48"/>
      <c r="V39" s="48"/>
      <c r="W39" s="48"/>
      <c r="X39" s="48"/>
      <c r="Y39" s="48"/>
      <c r="Z39" s="48"/>
      <c r="AA39" s="48"/>
      <c r="AB39" s="48"/>
    </row>
    <row r="40" spans="1:28" s="472" customFormat="1">
      <c r="A40" s="525" t="s">
        <v>491</v>
      </c>
      <c r="B40" s="526"/>
      <c r="C40" s="526"/>
      <c r="D40" s="526"/>
      <c r="E40" s="526"/>
      <c r="F40" s="527"/>
      <c r="G40" s="528"/>
      <c r="H40" s="528">
        <v>1</v>
      </c>
      <c r="I40" s="528"/>
      <c r="J40" s="528"/>
      <c r="K40" s="528">
        <v>1</v>
      </c>
      <c r="L40" s="48"/>
      <c r="M40" s="48"/>
      <c r="N40" s="48"/>
      <c r="O40" s="48"/>
      <c r="P40" s="48"/>
      <c r="Q40" s="48"/>
      <c r="R40" s="48"/>
      <c r="S40" s="48"/>
      <c r="T40" s="48"/>
      <c r="U40" s="48"/>
      <c r="V40" s="48"/>
      <c r="W40" s="48"/>
      <c r="X40" s="48"/>
      <c r="Y40" s="48"/>
      <c r="Z40" s="48"/>
      <c r="AA40" s="48"/>
      <c r="AB40" s="48"/>
    </row>
    <row r="41" spans="1:28" s="472" customFormat="1">
      <c r="A41" s="525" t="s">
        <v>505</v>
      </c>
      <c r="B41" s="526"/>
      <c r="C41" s="526"/>
      <c r="D41" s="526"/>
      <c r="E41" s="526"/>
      <c r="F41" s="527"/>
      <c r="G41" s="528"/>
      <c r="H41" s="528"/>
      <c r="I41" s="528">
        <v>1</v>
      </c>
      <c r="J41" s="528"/>
      <c r="K41" s="528">
        <v>1</v>
      </c>
      <c r="L41" s="48"/>
      <c r="M41" s="48"/>
      <c r="N41" s="673"/>
      <c r="O41" s="48"/>
      <c r="P41" s="48"/>
      <c r="Q41" s="48"/>
      <c r="R41" s="48"/>
      <c r="S41" s="48"/>
      <c r="T41" s="48"/>
      <c r="U41" s="48"/>
      <c r="V41" s="48"/>
      <c r="W41" s="48"/>
      <c r="X41" s="48"/>
      <c r="Y41" s="48"/>
      <c r="Z41" s="48"/>
      <c r="AA41" s="48"/>
      <c r="AB41" s="48"/>
    </row>
    <row r="42" spans="1:28" ht="25.5">
      <c r="A42" s="529" t="s">
        <v>58</v>
      </c>
      <c r="B42" s="522">
        <f t="shared" ref="B42:K42" si="8">SUM(B43:B70)</f>
        <v>92</v>
      </c>
      <c r="C42" s="522">
        <f t="shared" si="8"/>
        <v>41</v>
      </c>
      <c r="D42" s="522">
        <f t="shared" si="8"/>
        <v>40</v>
      </c>
      <c r="E42" s="522">
        <f t="shared" si="8"/>
        <v>124</v>
      </c>
      <c r="F42" s="594">
        <f t="shared" si="8"/>
        <v>297</v>
      </c>
      <c r="G42" s="522">
        <f t="shared" si="8"/>
        <v>40</v>
      </c>
      <c r="H42" s="522">
        <f t="shared" si="8"/>
        <v>28</v>
      </c>
      <c r="I42" s="522">
        <f t="shared" si="8"/>
        <v>20</v>
      </c>
      <c r="J42" s="522">
        <f t="shared" si="8"/>
        <v>64</v>
      </c>
      <c r="K42" s="522">
        <f t="shared" si="8"/>
        <v>152</v>
      </c>
      <c r="L42" s="48"/>
      <c r="M42" s="48"/>
      <c r="N42" s="48"/>
      <c r="O42" s="48"/>
      <c r="P42" s="48"/>
      <c r="Q42" s="48"/>
      <c r="R42" s="48"/>
      <c r="S42" s="48"/>
      <c r="T42" s="48"/>
      <c r="U42" s="48"/>
      <c r="V42" s="48"/>
      <c r="W42" s="48"/>
      <c r="X42" s="48"/>
      <c r="Y42" s="48"/>
      <c r="Z42" s="48"/>
      <c r="AA42" s="48"/>
      <c r="AB42" s="48"/>
    </row>
    <row r="43" spans="1:28">
      <c r="A43" s="525" t="s">
        <v>265</v>
      </c>
      <c r="B43" s="526">
        <v>7</v>
      </c>
      <c r="C43" s="526">
        <v>4</v>
      </c>
      <c r="D43" s="526">
        <v>8</v>
      </c>
      <c r="E43" s="526">
        <v>14</v>
      </c>
      <c r="F43" s="527">
        <v>33</v>
      </c>
      <c r="G43" s="528">
        <v>1</v>
      </c>
      <c r="H43" s="528"/>
      <c r="I43" s="528">
        <v>1</v>
      </c>
      <c r="J43" s="528">
        <v>3</v>
      </c>
      <c r="K43" s="528">
        <v>5</v>
      </c>
      <c r="L43" s="48"/>
      <c r="M43" s="48"/>
      <c r="N43" s="48"/>
      <c r="O43" s="48"/>
      <c r="P43" s="48"/>
      <c r="Q43" s="48"/>
      <c r="R43" s="48"/>
      <c r="S43" s="48"/>
      <c r="T43" s="48"/>
      <c r="U43" s="48"/>
      <c r="V43" s="48"/>
      <c r="W43" s="48"/>
      <c r="X43" s="48"/>
      <c r="Y43" s="48"/>
      <c r="Z43" s="48"/>
      <c r="AA43" s="48"/>
      <c r="AB43" s="48"/>
    </row>
    <row r="44" spans="1:28" ht="25.5">
      <c r="A44" s="525" t="s">
        <v>266</v>
      </c>
      <c r="B44" s="526">
        <v>9</v>
      </c>
      <c r="C44" s="526">
        <v>5</v>
      </c>
      <c r="D44" s="526">
        <v>5</v>
      </c>
      <c r="E44" s="526">
        <v>6</v>
      </c>
      <c r="F44" s="527">
        <v>25</v>
      </c>
      <c r="G44" s="528">
        <v>14</v>
      </c>
      <c r="H44" s="528">
        <v>13</v>
      </c>
      <c r="I44" s="528">
        <v>8</v>
      </c>
      <c r="J44" s="528">
        <v>24</v>
      </c>
      <c r="K44" s="528">
        <v>59</v>
      </c>
      <c r="L44" s="48"/>
      <c r="M44" s="48"/>
      <c r="N44" s="48"/>
      <c r="O44" s="48"/>
      <c r="P44" s="48"/>
      <c r="Q44" s="48"/>
      <c r="R44" s="48"/>
      <c r="S44" s="48"/>
      <c r="T44" s="48"/>
      <c r="U44" s="48"/>
      <c r="V44" s="48"/>
      <c r="W44" s="48"/>
      <c r="X44" s="48"/>
      <c r="Y44" s="48"/>
      <c r="Z44" s="48"/>
      <c r="AA44" s="48"/>
      <c r="AB44" s="48"/>
    </row>
    <row r="45" spans="1:28">
      <c r="A45" s="525" t="s">
        <v>492</v>
      </c>
      <c r="B45" s="526"/>
      <c r="C45" s="526"/>
      <c r="D45" s="526"/>
      <c r="E45" s="526">
        <v>1</v>
      </c>
      <c r="F45" s="527">
        <v>1</v>
      </c>
      <c r="G45" s="528"/>
      <c r="H45" s="528"/>
      <c r="I45" s="528"/>
      <c r="J45" s="528"/>
      <c r="K45" s="528"/>
      <c r="L45" s="48"/>
      <c r="M45" s="48"/>
      <c r="N45" s="48"/>
      <c r="O45" s="48"/>
      <c r="P45" s="48"/>
      <c r="Q45" s="48"/>
      <c r="R45" s="48"/>
      <c r="S45" s="48"/>
      <c r="T45" s="48"/>
      <c r="U45" s="48"/>
      <c r="V45" s="48"/>
      <c r="W45" s="48"/>
      <c r="X45" s="48"/>
      <c r="Y45" s="48"/>
      <c r="Z45" s="48"/>
      <c r="AA45" s="48"/>
      <c r="AB45" s="48"/>
    </row>
    <row r="46" spans="1:28">
      <c r="A46" s="525" t="s">
        <v>267</v>
      </c>
      <c r="B46" s="526">
        <v>3</v>
      </c>
      <c r="C46" s="526">
        <v>1</v>
      </c>
      <c r="D46" s="526">
        <v>2</v>
      </c>
      <c r="E46" s="526">
        <v>9</v>
      </c>
      <c r="F46" s="527">
        <v>15</v>
      </c>
      <c r="G46" s="528"/>
      <c r="H46" s="528"/>
      <c r="I46" s="528"/>
      <c r="J46" s="528"/>
      <c r="K46" s="528"/>
      <c r="L46" s="48"/>
      <c r="M46" s="48"/>
      <c r="N46" s="48"/>
      <c r="O46" s="48"/>
      <c r="P46" s="48"/>
      <c r="Q46" s="48"/>
      <c r="R46" s="48"/>
      <c r="S46" s="48"/>
      <c r="T46" s="48"/>
      <c r="U46" s="48"/>
      <c r="V46" s="48"/>
      <c r="W46" s="48"/>
      <c r="X46" s="48"/>
      <c r="Y46" s="48"/>
      <c r="Z46" s="48"/>
      <c r="AA46" s="48"/>
      <c r="AB46" s="48"/>
    </row>
    <row r="47" spans="1:28">
      <c r="A47" s="525" t="s">
        <v>311</v>
      </c>
      <c r="B47" s="526"/>
      <c r="C47" s="526">
        <v>1</v>
      </c>
      <c r="D47" s="526"/>
      <c r="E47" s="526"/>
      <c r="F47" s="527">
        <v>1</v>
      </c>
      <c r="G47" s="528">
        <v>2</v>
      </c>
      <c r="H47" s="528">
        <v>1</v>
      </c>
      <c r="I47" s="528"/>
      <c r="J47" s="528">
        <v>1</v>
      </c>
      <c r="K47" s="528">
        <v>4</v>
      </c>
      <c r="L47" s="48"/>
      <c r="M47" s="48"/>
      <c r="N47" s="48"/>
      <c r="O47" s="48"/>
      <c r="P47" s="48"/>
      <c r="Q47" s="48"/>
      <c r="R47" s="48"/>
      <c r="S47" s="48"/>
      <c r="T47" s="48"/>
      <c r="U47" s="48"/>
      <c r="V47" s="48"/>
      <c r="W47" s="48"/>
      <c r="X47" s="48"/>
      <c r="Y47" s="48"/>
      <c r="Z47" s="48"/>
      <c r="AA47" s="48"/>
      <c r="AB47" s="48"/>
    </row>
    <row r="48" spans="1:28">
      <c r="A48" s="525" t="s">
        <v>312</v>
      </c>
      <c r="B48" s="526"/>
      <c r="C48" s="526"/>
      <c r="D48" s="526"/>
      <c r="E48" s="526"/>
      <c r="F48" s="527"/>
      <c r="G48" s="528">
        <v>1</v>
      </c>
      <c r="H48" s="528"/>
      <c r="I48" s="528"/>
      <c r="J48" s="528"/>
      <c r="K48" s="528">
        <v>1</v>
      </c>
      <c r="L48" s="48"/>
      <c r="M48" s="48"/>
      <c r="N48" s="48"/>
      <c r="O48" s="48"/>
      <c r="P48" s="48"/>
      <c r="Q48" s="48"/>
      <c r="R48" s="48"/>
      <c r="S48" s="48"/>
      <c r="T48" s="48"/>
      <c r="U48" s="48"/>
      <c r="V48" s="48"/>
      <c r="W48" s="48"/>
      <c r="X48" s="48"/>
      <c r="Y48" s="48"/>
      <c r="Z48" s="48"/>
      <c r="AA48" s="48"/>
      <c r="AB48" s="48"/>
    </row>
    <row r="49" spans="1:28">
      <c r="A49" s="525" t="s">
        <v>268</v>
      </c>
      <c r="B49" s="526">
        <v>1</v>
      </c>
      <c r="C49" s="526"/>
      <c r="D49" s="526">
        <v>1</v>
      </c>
      <c r="E49" s="526">
        <v>4</v>
      </c>
      <c r="F49" s="527">
        <v>6</v>
      </c>
      <c r="G49" s="528">
        <v>1</v>
      </c>
      <c r="H49" s="528">
        <v>2</v>
      </c>
      <c r="I49" s="528">
        <v>1</v>
      </c>
      <c r="J49" s="528">
        <v>3</v>
      </c>
      <c r="K49" s="528">
        <v>7</v>
      </c>
      <c r="L49" s="48"/>
      <c r="M49" s="48"/>
      <c r="N49" s="48"/>
      <c r="O49" s="48"/>
      <c r="P49" s="48"/>
      <c r="Q49" s="48"/>
      <c r="R49" s="48"/>
      <c r="S49" s="48"/>
      <c r="T49" s="48"/>
      <c r="U49" s="48"/>
      <c r="V49" s="48"/>
      <c r="W49" s="48"/>
      <c r="X49" s="48"/>
      <c r="Y49" s="48"/>
      <c r="Z49" s="48"/>
      <c r="AA49" s="48"/>
      <c r="AB49" s="48"/>
    </row>
    <row r="50" spans="1:28">
      <c r="A50" s="525" t="s">
        <v>269</v>
      </c>
      <c r="B50" s="526">
        <v>2</v>
      </c>
      <c r="C50" s="526">
        <v>1</v>
      </c>
      <c r="D50" s="526">
        <v>1</v>
      </c>
      <c r="E50" s="526">
        <v>3</v>
      </c>
      <c r="F50" s="527">
        <v>7</v>
      </c>
      <c r="G50" s="528">
        <v>1</v>
      </c>
      <c r="H50" s="528">
        <v>1</v>
      </c>
      <c r="I50" s="528"/>
      <c r="J50" s="528">
        <v>1</v>
      </c>
      <c r="K50" s="528">
        <v>3</v>
      </c>
      <c r="L50" s="48"/>
      <c r="M50" s="48"/>
      <c r="N50" s="48"/>
      <c r="O50" s="48"/>
      <c r="P50" s="48"/>
      <c r="Q50" s="48"/>
      <c r="R50" s="48"/>
      <c r="S50" s="48"/>
      <c r="T50" s="48"/>
      <c r="U50" s="48"/>
      <c r="V50" s="48"/>
      <c r="W50" s="48"/>
      <c r="X50" s="48"/>
      <c r="Y50" s="48"/>
      <c r="Z50" s="48"/>
      <c r="AA50" s="48"/>
      <c r="AB50" s="48"/>
    </row>
    <row r="51" spans="1:28">
      <c r="A51" s="525" t="s">
        <v>313</v>
      </c>
      <c r="B51" s="526"/>
      <c r="C51" s="526"/>
      <c r="D51" s="526"/>
      <c r="E51" s="526"/>
      <c r="F51" s="527"/>
      <c r="G51" s="528">
        <v>1</v>
      </c>
      <c r="H51" s="528"/>
      <c r="I51" s="528"/>
      <c r="J51" s="528">
        <v>1</v>
      </c>
      <c r="K51" s="528">
        <v>2</v>
      </c>
      <c r="L51" s="48"/>
      <c r="M51" s="48"/>
      <c r="N51" s="48"/>
      <c r="O51" s="48"/>
      <c r="P51" s="48"/>
      <c r="Q51" s="48"/>
      <c r="R51" s="48"/>
      <c r="S51" s="48"/>
      <c r="T51" s="48"/>
      <c r="U51" s="48"/>
      <c r="V51" s="48"/>
      <c r="W51" s="48"/>
      <c r="X51" s="48"/>
      <c r="Y51" s="48"/>
      <c r="Z51" s="48"/>
      <c r="AA51" s="48"/>
      <c r="AB51" s="48"/>
    </row>
    <row r="52" spans="1:28" ht="25.5">
      <c r="A52" s="525" t="s">
        <v>270</v>
      </c>
      <c r="B52" s="526"/>
      <c r="C52" s="526"/>
      <c r="D52" s="526"/>
      <c r="E52" s="526"/>
      <c r="F52" s="527"/>
      <c r="G52" s="528">
        <v>1</v>
      </c>
      <c r="H52" s="528">
        <v>1</v>
      </c>
      <c r="I52" s="528"/>
      <c r="J52" s="528"/>
      <c r="K52" s="528">
        <v>2</v>
      </c>
      <c r="L52" s="48"/>
      <c r="M52" s="48"/>
      <c r="N52" s="48"/>
      <c r="O52" s="48"/>
      <c r="P52" s="48"/>
      <c r="Q52" s="48"/>
      <c r="R52" s="48"/>
      <c r="S52" s="48"/>
      <c r="T52" s="48"/>
      <c r="U52" s="48"/>
      <c r="V52" s="48"/>
      <c r="W52" s="48"/>
      <c r="X52" s="48"/>
      <c r="Y52" s="48"/>
      <c r="Z52" s="48"/>
      <c r="AA52" s="48"/>
      <c r="AB52" s="48"/>
    </row>
    <row r="53" spans="1:28" ht="25.5">
      <c r="A53" s="525" t="s">
        <v>314</v>
      </c>
      <c r="B53" s="526"/>
      <c r="C53" s="526"/>
      <c r="D53" s="526"/>
      <c r="E53" s="526"/>
      <c r="F53" s="527"/>
      <c r="G53" s="528"/>
      <c r="H53" s="528">
        <v>4</v>
      </c>
      <c r="I53" s="528">
        <v>5</v>
      </c>
      <c r="J53" s="528">
        <v>4</v>
      </c>
      <c r="K53" s="528">
        <v>13</v>
      </c>
      <c r="L53" s="48"/>
      <c r="M53" s="48"/>
      <c r="N53" s="48"/>
      <c r="O53" s="48"/>
      <c r="P53" s="48"/>
      <c r="Q53" s="48"/>
      <c r="R53" s="48"/>
      <c r="S53" s="48"/>
      <c r="T53" s="48"/>
      <c r="U53" s="48"/>
      <c r="V53" s="48"/>
      <c r="W53" s="48"/>
      <c r="X53" s="48"/>
      <c r="Y53" s="48"/>
      <c r="Z53" s="48"/>
      <c r="AA53" s="48"/>
      <c r="AB53" s="48"/>
    </row>
    <row r="54" spans="1:28" ht="25.5">
      <c r="A54" s="525" t="s">
        <v>315</v>
      </c>
      <c r="B54" s="526"/>
      <c r="C54" s="526"/>
      <c r="D54" s="526"/>
      <c r="E54" s="526"/>
      <c r="F54" s="527"/>
      <c r="G54" s="528">
        <v>2</v>
      </c>
      <c r="H54" s="528"/>
      <c r="I54" s="528"/>
      <c r="J54" s="528">
        <v>2</v>
      </c>
      <c r="K54" s="528">
        <v>4</v>
      </c>
      <c r="L54" s="48"/>
      <c r="M54" s="48"/>
      <c r="N54" s="48"/>
      <c r="O54" s="48"/>
      <c r="P54" s="48"/>
      <c r="Q54" s="48"/>
      <c r="R54" s="48"/>
      <c r="S54" s="48"/>
      <c r="T54" s="48"/>
      <c r="U54" s="48"/>
      <c r="V54" s="48"/>
      <c r="W54" s="48"/>
      <c r="X54" s="48"/>
      <c r="Y54" s="48"/>
      <c r="Z54" s="48"/>
      <c r="AA54" s="48"/>
      <c r="AB54" s="48"/>
    </row>
    <row r="55" spans="1:28" ht="25.5">
      <c r="A55" s="525" t="s">
        <v>416</v>
      </c>
      <c r="B55" s="526">
        <v>1</v>
      </c>
      <c r="C55" s="526"/>
      <c r="D55" s="526"/>
      <c r="E55" s="526"/>
      <c r="F55" s="527">
        <v>1</v>
      </c>
      <c r="G55" s="528"/>
      <c r="H55" s="528">
        <v>1</v>
      </c>
      <c r="I55" s="528">
        <v>1</v>
      </c>
      <c r="J55" s="528">
        <v>1</v>
      </c>
      <c r="K55" s="528">
        <v>3</v>
      </c>
      <c r="L55" s="48"/>
      <c r="M55" s="48"/>
      <c r="N55" s="48"/>
      <c r="O55" s="48"/>
      <c r="P55" s="48"/>
      <c r="Q55" s="48"/>
      <c r="R55" s="48"/>
      <c r="S55" s="48"/>
      <c r="T55" s="48"/>
      <c r="U55" s="48"/>
      <c r="V55" s="48"/>
      <c r="W55" s="48"/>
      <c r="X55" s="48"/>
      <c r="Y55" s="48"/>
      <c r="Z55" s="48"/>
      <c r="AA55" s="48"/>
      <c r="AB55" s="48"/>
    </row>
    <row r="56" spans="1:28">
      <c r="A56" s="525" t="s">
        <v>271</v>
      </c>
      <c r="B56" s="526"/>
      <c r="C56" s="526"/>
      <c r="D56" s="526">
        <v>1</v>
      </c>
      <c r="E56" s="526"/>
      <c r="F56" s="527">
        <v>1</v>
      </c>
      <c r="G56" s="528">
        <v>1</v>
      </c>
      <c r="H56" s="528"/>
      <c r="I56" s="528"/>
      <c r="J56" s="528">
        <v>3</v>
      </c>
      <c r="K56" s="528">
        <v>4</v>
      </c>
      <c r="L56" s="48"/>
      <c r="M56" s="48"/>
      <c r="N56" s="48"/>
      <c r="O56" s="48"/>
      <c r="P56" s="48"/>
      <c r="Q56" s="48"/>
      <c r="R56" s="48"/>
      <c r="S56" s="48"/>
      <c r="T56" s="48"/>
      <c r="U56" s="48"/>
      <c r="V56" s="48"/>
      <c r="W56" s="48"/>
      <c r="X56" s="48"/>
      <c r="Y56" s="48"/>
      <c r="Z56" s="48"/>
      <c r="AA56" s="48"/>
      <c r="AB56" s="48"/>
    </row>
    <row r="57" spans="1:28">
      <c r="A57" s="525" t="s">
        <v>272</v>
      </c>
      <c r="B57" s="526"/>
      <c r="C57" s="526"/>
      <c r="D57" s="526"/>
      <c r="E57" s="526"/>
      <c r="F57" s="527"/>
      <c r="G57" s="528">
        <v>4</v>
      </c>
      <c r="H57" s="528"/>
      <c r="I57" s="528">
        <v>1</v>
      </c>
      <c r="J57" s="528">
        <v>1</v>
      </c>
      <c r="K57" s="528">
        <v>6</v>
      </c>
      <c r="L57" s="48"/>
      <c r="M57" s="48"/>
      <c r="N57" s="48"/>
      <c r="O57" s="48"/>
      <c r="P57" s="48"/>
      <c r="Q57" s="48"/>
      <c r="R57" s="48"/>
      <c r="S57" s="48"/>
      <c r="T57" s="48"/>
      <c r="U57" s="48"/>
      <c r="V57" s="48"/>
      <c r="W57" s="48"/>
      <c r="X57" s="48"/>
      <c r="Y57" s="48"/>
      <c r="Z57" s="48"/>
      <c r="AA57" s="48"/>
      <c r="AB57" s="48"/>
    </row>
    <row r="58" spans="1:28">
      <c r="A58" s="525" t="s">
        <v>493</v>
      </c>
      <c r="B58" s="526"/>
      <c r="C58" s="526"/>
      <c r="D58" s="526">
        <v>1</v>
      </c>
      <c r="E58" s="526"/>
      <c r="F58" s="527">
        <v>1</v>
      </c>
      <c r="G58" s="528"/>
      <c r="H58" s="528">
        <v>1</v>
      </c>
      <c r="I58" s="528"/>
      <c r="J58" s="528"/>
      <c r="K58" s="528">
        <v>1</v>
      </c>
      <c r="L58" s="48"/>
      <c r="M58" s="48"/>
      <c r="N58" s="48"/>
      <c r="O58" s="48"/>
      <c r="P58" s="48"/>
      <c r="Q58" s="48"/>
      <c r="R58" s="48"/>
      <c r="S58" s="48"/>
      <c r="T58" s="48"/>
      <c r="U58" s="48"/>
      <c r="V58" s="48"/>
      <c r="W58" s="48"/>
      <c r="X58" s="48"/>
      <c r="Y58" s="48"/>
      <c r="Z58" s="48"/>
      <c r="AA58" s="48"/>
      <c r="AB58" s="48"/>
    </row>
    <row r="59" spans="1:28">
      <c r="A59" s="525" t="s">
        <v>273</v>
      </c>
      <c r="B59" s="526">
        <v>1</v>
      </c>
      <c r="C59" s="526"/>
      <c r="D59" s="526"/>
      <c r="E59" s="526"/>
      <c r="F59" s="527">
        <v>1</v>
      </c>
      <c r="G59" s="528"/>
      <c r="H59" s="528">
        <v>1</v>
      </c>
      <c r="I59" s="528"/>
      <c r="J59" s="528"/>
      <c r="K59" s="528">
        <v>1</v>
      </c>
      <c r="L59" s="48"/>
      <c r="M59" s="48"/>
      <c r="N59" s="48"/>
      <c r="O59" s="48"/>
      <c r="P59" s="48"/>
      <c r="Q59" s="48"/>
      <c r="R59" s="48"/>
      <c r="S59" s="48"/>
      <c r="T59" s="48"/>
      <c r="U59" s="48"/>
      <c r="V59" s="48"/>
      <c r="W59" s="48"/>
      <c r="X59" s="48"/>
      <c r="Y59" s="48"/>
      <c r="Z59" s="48"/>
      <c r="AA59" s="48"/>
      <c r="AB59" s="48"/>
    </row>
    <row r="60" spans="1:28">
      <c r="A60" s="525" t="s">
        <v>274</v>
      </c>
      <c r="B60" s="526">
        <v>3</v>
      </c>
      <c r="C60" s="526">
        <v>1</v>
      </c>
      <c r="D60" s="526">
        <v>2</v>
      </c>
      <c r="E60" s="526">
        <v>5</v>
      </c>
      <c r="F60" s="527">
        <v>11</v>
      </c>
      <c r="G60" s="528">
        <v>2</v>
      </c>
      <c r="H60" s="528"/>
      <c r="I60" s="528"/>
      <c r="J60" s="528">
        <v>4</v>
      </c>
      <c r="K60" s="528">
        <v>6</v>
      </c>
      <c r="L60" s="48"/>
      <c r="M60" s="48"/>
      <c r="N60" s="48"/>
      <c r="O60" s="48"/>
      <c r="P60" s="48"/>
      <c r="Q60" s="48"/>
      <c r="R60" s="48"/>
      <c r="S60" s="48"/>
      <c r="T60" s="48"/>
      <c r="U60" s="48"/>
      <c r="V60" s="48"/>
      <c r="W60" s="48"/>
      <c r="X60" s="48"/>
      <c r="Y60" s="48"/>
      <c r="Z60" s="48"/>
      <c r="AA60" s="48"/>
      <c r="AB60" s="48"/>
    </row>
    <row r="61" spans="1:28" ht="25.5">
      <c r="A61" s="525" t="s">
        <v>275</v>
      </c>
      <c r="B61" s="526">
        <v>1</v>
      </c>
      <c r="C61" s="526"/>
      <c r="D61" s="526"/>
      <c r="E61" s="526"/>
      <c r="F61" s="527">
        <v>1</v>
      </c>
      <c r="G61" s="528">
        <v>1</v>
      </c>
      <c r="H61" s="528">
        <v>2</v>
      </c>
      <c r="I61" s="528">
        <v>1</v>
      </c>
      <c r="J61" s="528">
        <v>3</v>
      </c>
      <c r="K61" s="528">
        <v>7</v>
      </c>
      <c r="L61" s="48"/>
      <c r="M61" s="48"/>
      <c r="N61" s="48"/>
      <c r="O61" s="48"/>
      <c r="P61" s="48"/>
      <c r="Q61" s="48"/>
      <c r="R61" s="48"/>
      <c r="S61" s="48"/>
      <c r="T61" s="48"/>
      <c r="U61" s="48"/>
      <c r="V61" s="48"/>
      <c r="W61" s="48"/>
      <c r="X61" s="48"/>
      <c r="Y61" s="48"/>
      <c r="Z61" s="48"/>
      <c r="AA61" s="48"/>
      <c r="AB61" s="48"/>
    </row>
    <row r="62" spans="1:28">
      <c r="A62" s="525" t="s">
        <v>494</v>
      </c>
      <c r="B62" s="526"/>
      <c r="C62" s="526"/>
      <c r="D62" s="526"/>
      <c r="E62" s="526"/>
      <c r="F62" s="527"/>
      <c r="G62" s="528"/>
      <c r="H62" s="528"/>
      <c r="I62" s="528"/>
      <c r="J62" s="528">
        <v>1</v>
      </c>
      <c r="K62" s="528">
        <v>1</v>
      </c>
      <c r="L62" s="48"/>
      <c r="M62" s="48"/>
      <c r="N62" s="48"/>
      <c r="O62" s="48"/>
      <c r="P62" s="48"/>
      <c r="Q62" s="48"/>
      <c r="R62" s="48"/>
      <c r="S62" s="48"/>
      <c r="T62" s="48"/>
      <c r="U62" s="48"/>
      <c r="V62" s="48"/>
      <c r="W62" s="48"/>
      <c r="X62" s="48"/>
      <c r="Y62" s="48"/>
      <c r="Z62" s="48"/>
      <c r="AA62" s="48"/>
      <c r="AB62" s="48"/>
    </row>
    <row r="63" spans="1:28">
      <c r="A63" s="525" t="s">
        <v>276</v>
      </c>
      <c r="B63" s="526">
        <v>1</v>
      </c>
      <c r="C63" s="526">
        <v>1</v>
      </c>
      <c r="D63" s="526">
        <v>2</v>
      </c>
      <c r="E63" s="526">
        <v>1</v>
      </c>
      <c r="F63" s="527">
        <v>5</v>
      </c>
      <c r="G63" s="528">
        <v>1</v>
      </c>
      <c r="H63" s="528"/>
      <c r="I63" s="528"/>
      <c r="J63" s="528"/>
      <c r="K63" s="528">
        <v>1</v>
      </c>
      <c r="L63" s="48"/>
      <c r="M63" s="48"/>
      <c r="N63" s="48"/>
      <c r="O63" s="48"/>
      <c r="P63" s="48"/>
      <c r="Q63" s="48"/>
      <c r="R63" s="48"/>
      <c r="S63" s="48"/>
      <c r="T63" s="48"/>
      <c r="U63" s="48"/>
      <c r="V63" s="48"/>
      <c r="W63" s="48"/>
      <c r="X63" s="48"/>
      <c r="Y63" s="48"/>
      <c r="Z63" s="48"/>
      <c r="AA63" s="48"/>
      <c r="AB63" s="48"/>
    </row>
    <row r="64" spans="1:28" ht="25.5">
      <c r="A64" s="525" t="s">
        <v>316</v>
      </c>
      <c r="B64" s="526"/>
      <c r="C64" s="526">
        <v>1</v>
      </c>
      <c r="D64" s="526"/>
      <c r="E64" s="526"/>
      <c r="F64" s="527">
        <v>1</v>
      </c>
      <c r="G64" s="528"/>
      <c r="H64" s="528"/>
      <c r="I64" s="528"/>
      <c r="J64" s="528"/>
      <c r="K64" s="528"/>
      <c r="L64" s="48"/>
      <c r="M64" s="48"/>
      <c r="N64" s="48"/>
      <c r="O64" s="48"/>
      <c r="P64" s="48"/>
      <c r="Q64" s="48"/>
      <c r="R64" s="48"/>
      <c r="S64" s="48"/>
      <c r="T64" s="48"/>
      <c r="U64" s="48"/>
      <c r="V64" s="48"/>
      <c r="W64" s="48"/>
      <c r="X64" s="48"/>
      <c r="Y64" s="48"/>
      <c r="Z64" s="48"/>
      <c r="AA64" s="48"/>
      <c r="AB64" s="48"/>
    </row>
    <row r="65" spans="1:28">
      <c r="A65" s="525" t="s">
        <v>317</v>
      </c>
      <c r="B65" s="526"/>
      <c r="C65" s="526"/>
      <c r="D65" s="526"/>
      <c r="E65" s="526"/>
      <c r="F65" s="527"/>
      <c r="G65" s="528">
        <v>2</v>
      </c>
      <c r="H65" s="528"/>
      <c r="I65" s="528"/>
      <c r="J65" s="528">
        <v>2</v>
      </c>
      <c r="K65" s="528">
        <v>4</v>
      </c>
      <c r="L65" s="48"/>
      <c r="M65" s="48"/>
      <c r="N65" s="48"/>
      <c r="O65" s="48"/>
      <c r="P65" s="48"/>
      <c r="Q65" s="48"/>
      <c r="R65" s="48"/>
      <c r="S65" s="48"/>
      <c r="T65" s="48"/>
      <c r="U65" s="48"/>
      <c r="V65" s="48"/>
      <c r="W65" s="48"/>
      <c r="X65" s="48"/>
      <c r="Y65" s="48"/>
      <c r="Z65" s="48"/>
      <c r="AA65" s="48"/>
      <c r="AB65" s="48"/>
    </row>
    <row r="66" spans="1:28" s="370" customFormat="1">
      <c r="A66" s="525" t="s">
        <v>417</v>
      </c>
      <c r="B66" s="526"/>
      <c r="C66" s="526"/>
      <c r="D66" s="526"/>
      <c r="E66" s="526"/>
      <c r="F66" s="527"/>
      <c r="G66" s="528"/>
      <c r="H66" s="528"/>
      <c r="I66" s="528"/>
      <c r="J66" s="528">
        <v>1</v>
      </c>
      <c r="K66" s="528">
        <v>1</v>
      </c>
      <c r="L66" s="48"/>
      <c r="M66" s="48"/>
      <c r="N66" s="48"/>
      <c r="O66" s="48"/>
      <c r="P66" s="48"/>
      <c r="Q66" s="48"/>
      <c r="R66" s="48"/>
      <c r="S66" s="48"/>
      <c r="T66" s="48"/>
      <c r="U66" s="48"/>
      <c r="V66" s="48"/>
      <c r="W66" s="48"/>
      <c r="X66" s="48"/>
      <c r="Y66" s="48"/>
      <c r="Z66" s="48"/>
      <c r="AA66" s="48"/>
      <c r="AB66" s="48"/>
    </row>
    <row r="67" spans="1:28" ht="25.5">
      <c r="A67" s="525" t="s">
        <v>277</v>
      </c>
      <c r="B67" s="526">
        <v>2</v>
      </c>
      <c r="C67" s="526"/>
      <c r="D67" s="526"/>
      <c r="E67" s="526">
        <v>1</v>
      </c>
      <c r="F67" s="527">
        <v>3</v>
      </c>
      <c r="G67" s="528">
        <v>1</v>
      </c>
      <c r="H67" s="528"/>
      <c r="I67" s="528">
        <v>1</v>
      </c>
      <c r="J67" s="528">
        <v>1</v>
      </c>
      <c r="K67" s="528">
        <v>3</v>
      </c>
      <c r="L67" s="48"/>
      <c r="M67" s="48"/>
      <c r="N67" s="48"/>
      <c r="O67" s="48"/>
      <c r="P67" s="48"/>
      <c r="Q67" s="48"/>
      <c r="R67" s="48"/>
      <c r="S67" s="48"/>
      <c r="T67" s="48"/>
      <c r="U67" s="48"/>
      <c r="V67" s="48"/>
      <c r="W67" s="48"/>
      <c r="X67" s="48"/>
      <c r="Y67" s="48"/>
      <c r="Z67" s="48"/>
      <c r="AA67" s="48"/>
      <c r="AB67" s="48"/>
    </row>
    <row r="68" spans="1:28">
      <c r="A68" s="525" t="s">
        <v>278</v>
      </c>
      <c r="B68" s="526"/>
      <c r="C68" s="526">
        <v>1</v>
      </c>
      <c r="D68" s="526"/>
      <c r="E68" s="526"/>
      <c r="F68" s="527">
        <v>1</v>
      </c>
      <c r="G68" s="528">
        <v>2</v>
      </c>
      <c r="H68" s="528">
        <v>1</v>
      </c>
      <c r="I68" s="528"/>
      <c r="J68" s="528">
        <v>6</v>
      </c>
      <c r="K68" s="528">
        <v>9</v>
      </c>
      <c r="L68" s="48"/>
      <c r="M68" s="48"/>
      <c r="N68" s="48"/>
      <c r="O68" s="48"/>
      <c r="P68" s="48"/>
      <c r="Q68" s="48"/>
      <c r="R68" s="48"/>
      <c r="S68" s="48"/>
      <c r="T68" s="48"/>
      <c r="U68" s="48"/>
      <c r="V68" s="48"/>
      <c r="W68" s="48"/>
      <c r="X68" s="48"/>
      <c r="Y68" s="48"/>
      <c r="Z68" s="48"/>
      <c r="AA68" s="48"/>
      <c r="AB68" s="48"/>
    </row>
    <row r="69" spans="1:28">
      <c r="A69" s="525" t="s">
        <v>279</v>
      </c>
      <c r="B69" s="526">
        <v>60</v>
      </c>
      <c r="C69" s="526">
        <v>25</v>
      </c>
      <c r="D69" s="526">
        <v>16</v>
      </c>
      <c r="E69" s="526">
        <v>78</v>
      </c>
      <c r="F69" s="527">
        <v>179</v>
      </c>
      <c r="G69" s="528"/>
      <c r="H69" s="528"/>
      <c r="I69" s="528"/>
      <c r="J69" s="528"/>
      <c r="K69" s="528"/>
      <c r="L69" s="48"/>
      <c r="M69" s="48"/>
      <c r="N69" s="48"/>
      <c r="O69" s="48"/>
      <c r="P69" s="48"/>
      <c r="Q69" s="48"/>
      <c r="R69" s="48"/>
      <c r="S69" s="48"/>
      <c r="T69" s="48"/>
      <c r="U69" s="48"/>
      <c r="V69" s="48"/>
      <c r="W69" s="48"/>
      <c r="X69" s="48"/>
      <c r="Y69" s="48"/>
      <c r="Z69" s="48"/>
      <c r="AA69" s="48"/>
      <c r="AB69" s="48"/>
    </row>
    <row r="70" spans="1:28">
      <c r="A70" s="525" t="s">
        <v>280</v>
      </c>
      <c r="B70" s="526">
        <v>1</v>
      </c>
      <c r="C70" s="526"/>
      <c r="D70" s="526">
        <v>1</v>
      </c>
      <c r="E70" s="526">
        <v>2</v>
      </c>
      <c r="F70" s="527">
        <v>4</v>
      </c>
      <c r="G70" s="528">
        <v>2</v>
      </c>
      <c r="H70" s="528"/>
      <c r="I70" s="528">
        <v>1</v>
      </c>
      <c r="J70" s="528">
        <v>2</v>
      </c>
      <c r="K70" s="528">
        <v>5</v>
      </c>
      <c r="L70" s="48"/>
      <c r="M70" s="48"/>
      <c r="N70" s="48"/>
      <c r="O70" s="48"/>
      <c r="P70" s="48"/>
      <c r="Q70" s="48"/>
      <c r="R70" s="48"/>
      <c r="S70" s="48"/>
      <c r="T70" s="48"/>
      <c r="U70" s="48"/>
      <c r="V70" s="48"/>
      <c r="W70" s="48"/>
      <c r="X70" s="48"/>
      <c r="Y70" s="48"/>
      <c r="Z70" s="48"/>
      <c r="AA70" s="48"/>
      <c r="AB70" s="48"/>
    </row>
    <row r="71" spans="1:28" ht="25.5">
      <c r="A71" s="529" t="s">
        <v>386</v>
      </c>
      <c r="B71" s="522">
        <f t="shared" ref="B71:K71" si="9">SUM(B72:B106)</f>
        <v>25</v>
      </c>
      <c r="C71" s="522">
        <f t="shared" si="9"/>
        <v>8</v>
      </c>
      <c r="D71" s="522">
        <f t="shared" si="9"/>
        <v>20</v>
      </c>
      <c r="E71" s="522">
        <f t="shared" si="9"/>
        <v>41</v>
      </c>
      <c r="F71" s="523">
        <f t="shared" si="9"/>
        <v>94</v>
      </c>
      <c r="G71" s="524">
        <f t="shared" si="9"/>
        <v>19</v>
      </c>
      <c r="H71" s="524">
        <f t="shared" si="9"/>
        <v>9</v>
      </c>
      <c r="I71" s="524">
        <f t="shared" si="9"/>
        <v>12</v>
      </c>
      <c r="J71" s="524">
        <f t="shared" si="9"/>
        <v>30</v>
      </c>
      <c r="K71" s="524">
        <f t="shared" si="9"/>
        <v>70</v>
      </c>
      <c r="L71" s="48"/>
      <c r="M71" s="48"/>
      <c r="N71" s="48"/>
      <c r="O71" s="48"/>
      <c r="P71" s="48"/>
      <c r="Q71" s="48"/>
      <c r="R71" s="48"/>
      <c r="S71" s="48"/>
      <c r="T71" s="48"/>
      <c r="U71" s="48"/>
      <c r="V71" s="48"/>
      <c r="W71" s="48"/>
      <c r="X71" s="48"/>
      <c r="Y71" s="48"/>
      <c r="Z71" s="48"/>
      <c r="AA71" s="48"/>
      <c r="AB71" s="48"/>
    </row>
    <row r="72" spans="1:28">
      <c r="A72" s="525" t="s">
        <v>281</v>
      </c>
      <c r="B72" s="526">
        <v>1</v>
      </c>
      <c r="C72" s="526">
        <v>1</v>
      </c>
      <c r="D72" s="526"/>
      <c r="E72" s="526">
        <v>1</v>
      </c>
      <c r="F72" s="527">
        <v>3</v>
      </c>
      <c r="G72" s="528"/>
      <c r="H72" s="528">
        <v>1</v>
      </c>
      <c r="I72" s="528"/>
      <c r="J72" s="528"/>
      <c r="K72" s="528">
        <v>1</v>
      </c>
      <c r="L72" s="48"/>
      <c r="M72" s="48"/>
      <c r="N72" s="48"/>
      <c r="O72" s="48"/>
      <c r="P72" s="48"/>
      <c r="Q72" s="48"/>
      <c r="R72" s="48"/>
      <c r="S72" s="48"/>
      <c r="T72" s="48"/>
      <c r="U72" s="48"/>
      <c r="V72" s="48"/>
      <c r="W72" s="48"/>
      <c r="X72" s="48"/>
      <c r="Y72" s="48"/>
      <c r="Z72" s="48"/>
      <c r="AA72" s="48"/>
      <c r="AB72" s="48"/>
    </row>
    <row r="73" spans="1:28">
      <c r="A73" s="525" t="s">
        <v>282</v>
      </c>
      <c r="B73" s="526"/>
      <c r="C73" s="526"/>
      <c r="D73" s="526"/>
      <c r="E73" s="526">
        <v>1</v>
      </c>
      <c r="F73" s="527">
        <v>1</v>
      </c>
      <c r="G73" s="528"/>
      <c r="H73" s="528"/>
      <c r="I73" s="528"/>
      <c r="J73" s="528">
        <v>1</v>
      </c>
      <c r="K73" s="528">
        <v>1</v>
      </c>
      <c r="L73" s="48"/>
      <c r="M73" s="48"/>
      <c r="N73" s="48"/>
      <c r="O73" s="48"/>
      <c r="P73" s="48"/>
      <c r="Q73" s="48"/>
      <c r="R73" s="48"/>
      <c r="S73" s="48"/>
      <c r="T73" s="48"/>
      <c r="U73" s="48"/>
      <c r="V73" s="48"/>
      <c r="W73" s="48"/>
      <c r="X73" s="48"/>
      <c r="Y73" s="48"/>
      <c r="Z73" s="48"/>
      <c r="AA73" s="48"/>
      <c r="AB73" s="48"/>
    </row>
    <row r="74" spans="1:28">
      <c r="A74" s="525" t="s">
        <v>495</v>
      </c>
      <c r="B74" s="526"/>
      <c r="C74" s="526"/>
      <c r="D74" s="526">
        <v>1</v>
      </c>
      <c r="E74" s="526">
        <v>1</v>
      </c>
      <c r="F74" s="527">
        <v>2</v>
      </c>
      <c r="G74" s="528"/>
      <c r="H74" s="528"/>
      <c r="I74" s="528"/>
      <c r="J74" s="528"/>
      <c r="K74" s="528"/>
      <c r="L74" s="48"/>
      <c r="M74" s="48"/>
      <c r="N74" s="48"/>
      <c r="O74" s="48"/>
      <c r="P74" s="48"/>
      <c r="Q74" s="48"/>
      <c r="R74" s="48"/>
      <c r="S74" s="48"/>
      <c r="T74" s="48"/>
      <c r="U74" s="48"/>
      <c r="V74" s="48"/>
      <c r="W74" s="48"/>
      <c r="X74" s="48"/>
      <c r="Y74" s="48"/>
      <c r="Z74" s="48"/>
      <c r="AA74" s="48"/>
      <c r="AB74" s="48"/>
    </row>
    <row r="75" spans="1:28">
      <c r="A75" s="525" t="s">
        <v>283</v>
      </c>
      <c r="B75" s="526"/>
      <c r="C75" s="526">
        <v>1</v>
      </c>
      <c r="D75" s="526"/>
      <c r="E75" s="526">
        <v>1</v>
      </c>
      <c r="F75" s="527">
        <v>2</v>
      </c>
      <c r="G75" s="528">
        <v>1</v>
      </c>
      <c r="H75" s="528"/>
      <c r="I75" s="528"/>
      <c r="J75" s="528">
        <v>1</v>
      </c>
      <c r="K75" s="528">
        <v>2</v>
      </c>
      <c r="L75" s="48"/>
      <c r="M75" s="48"/>
      <c r="N75" s="48"/>
      <c r="O75" s="48"/>
      <c r="P75" s="48"/>
      <c r="Q75" s="48"/>
      <c r="R75" s="48"/>
      <c r="S75" s="48"/>
      <c r="T75" s="48"/>
      <c r="U75" s="48"/>
      <c r="V75" s="48"/>
      <c r="W75" s="48"/>
      <c r="X75" s="48"/>
      <c r="Y75" s="48"/>
      <c r="Z75" s="48"/>
      <c r="AA75" s="48"/>
      <c r="AB75" s="48"/>
    </row>
    <row r="76" spans="1:28">
      <c r="A76" s="525" t="s">
        <v>284</v>
      </c>
      <c r="B76" s="526">
        <v>1</v>
      </c>
      <c r="C76" s="526"/>
      <c r="D76" s="526"/>
      <c r="E76" s="526"/>
      <c r="F76" s="527">
        <v>1</v>
      </c>
      <c r="G76" s="528">
        <v>1</v>
      </c>
      <c r="H76" s="528">
        <v>2</v>
      </c>
      <c r="I76" s="528">
        <v>1</v>
      </c>
      <c r="J76" s="528"/>
      <c r="K76" s="528">
        <v>4</v>
      </c>
      <c r="L76" s="48"/>
      <c r="M76" s="48"/>
      <c r="N76" s="48"/>
      <c r="O76" s="48"/>
      <c r="P76" s="48"/>
      <c r="Q76" s="48"/>
      <c r="R76" s="48"/>
      <c r="S76" s="48"/>
      <c r="T76" s="48"/>
      <c r="U76" s="48"/>
      <c r="V76" s="48"/>
      <c r="W76" s="48"/>
      <c r="X76" s="48"/>
      <c r="Y76" s="48"/>
      <c r="Z76" s="48"/>
      <c r="AA76" s="48"/>
      <c r="AB76" s="48"/>
    </row>
    <row r="77" spans="1:28">
      <c r="A77" s="525" t="s">
        <v>285</v>
      </c>
      <c r="B77" s="526"/>
      <c r="C77" s="526"/>
      <c r="D77" s="526"/>
      <c r="E77" s="526">
        <v>2</v>
      </c>
      <c r="F77" s="527">
        <v>2</v>
      </c>
      <c r="G77" s="528"/>
      <c r="H77" s="528"/>
      <c r="I77" s="528"/>
      <c r="J77" s="528">
        <v>4</v>
      </c>
      <c r="K77" s="528">
        <v>4</v>
      </c>
      <c r="L77" s="48"/>
      <c r="M77" s="48"/>
      <c r="N77" s="48"/>
      <c r="O77" s="48"/>
      <c r="P77" s="48"/>
      <c r="Q77" s="48"/>
      <c r="R77" s="48"/>
      <c r="S77" s="48"/>
      <c r="T77" s="48"/>
      <c r="U77" s="48"/>
      <c r="V77" s="48"/>
      <c r="W77" s="48"/>
      <c r="X77" s="48"/>
      <c r="Y77" s="48"/>
      <c r="Z77" s="48"/>
      <c r="AA77" s="48"/>
      <c r="AB77" s="48"/>
    </row>
    <row r="78" spans="1:28">
      <c r="A78" s="525" t="s">
        <v>286</v>
      </c>
      <c r="B78" s="526">
        <v>2</v>
      </c>
      <c r="C78" s="526">
        <v>1</v>
      </c>
      <c r="D78" s="526">
        <v>1</v>
      </c>
      <c r="E78" s="526">
        <v>1</v>
      </c>
      <c r="F78" s="527">
        <v>5</v>
      </c>
      <c r="G78" s="528"/>
      <c r="H78" s="528"/>
      <c r="I78" s="528"/>
      <c r="J78" s="528">
        <v>1</v>
      </c>
      <c r="K78" s="528">
        <v>1</v>
      </c>
      <c r="L78" s="48"/>
      <c r="M78" s="48"/>
      <c r="N78" s="48"/>
      <c r="O78" s="48"/>
      <c r="P78" s="48"/>
      <c r="Q78" s="48"/>
      <c r="R78" s="48"/>
      <c r="S78" s="48"/>
      <c r="T78" s="48"/>
      <c r="U78" s="48"/>
      <c r="V78" s="48"/>
      <c r="W78" s="48"/>
      <c r="X78" s="48"/>
      <c r="Y78" s="48"/>
      <c r="Z78" s="48"/>
      <c r="AA78" s="48"/>
      <c r="AB78" s="48"/>
    </row>
    <row r="79" spans="1:28" ht="25.5">
      <c r="A79" s="525" t="s">
        <v>287</v>
      </c>
      <c r="B79" s="526">
        <v>1</v>
      </c>
      <c r="C79" s="526"/>
      <c r="D79" s="526"/>
      <c r="E79" s="526"/>
      <c r="F79" s="527">
        <v>1</v>
      </c>
      <c r="G79" s="528">
        <v>3</v>
      </c>
      <c r="H79" s="528">
        <v>1</v>
      </c>
      <c r="I79" s="528"/>
      <c r="J79" s="528">
        <v>1</v>
      </c>
      <c r="K79" s="528">
        <v>5</v>
      </c>
      <c r="L79" s="48"/>
      <c r="M79" s="48"/>
      <c r="N79" s="48"/>
      <c r="O79" s="48"/>
      <c r="P79" s="48"/>
      <c r="Q79" s="48"/>
      <c r="R79" s="48"/>
      <c r="S79" s="48"/>
      <c r="T79" s="48"/>
      <c r="U79" s="48"/>
      <c r="V79" s="48"/>
      <c r="W79" s="48"/>
      <c r="X79" s="48"/>
      <c r="Y79" s="48"/>
      <c r="Z79" s="48"/>
      <c r="AA79" s="48"/>
      <c r="AB79" s="48"/>
    </row>
    <row r="80" spans="1:28">
      <c r="A80" s="525" t="s">
        <v>318</v>
      </c>
      <c r="B80" s="526">
        <v>1</v>
      </c>
      <c r="C80" s="526"/>
      <c r="D80" s="526">
        <v>2</v>
      </c>
      <c r="E80" s="526"/>
      <c r="F80" s="527">
        <v>3</v>
      </c>
      <c r="G80" s="528"/>
      <c r="H80" s="528"/>
      <c r="I80" s="528">
        <v>2</v>
      </c>
      <c r="J80" s="528"/>
      <c r="K80" s="528">
        <v>2</v>
      </c>
      <c r="L80" s="48"/>
      <c r="M80" s="48"/>
      <c r="N80" s="48"/>
      <c r="O80" s="48"/>
      <c r="P80" s="48"/>
      <c r="Q80" s="48"/>
      <c r="R80" s="48"/>
      <c r="S80" s="48"/>
      <c r="T80" s="48"/>
      <c r="U80" s="48"/>
      <c r="V80" s="48"/>
      <c r="W80" s="48"/>
      <c r="X80" s="48"/>
      <c r="Y80" s="48"/>
      <c r="Z80" s="48"/>
      <c r="AA80" s="48"/>
      <c r="AB80" s="48"/>
    </row>
    <row r="81" spans="1:28" ht="25.5">
      <c r="A81" s="525" t="s">
        <v>288</v>
      </c>
      <c r="B81" s="526"/>
      <c r="C81" s="526"/>
      <c r="D81" s="526">
        <v>1</v>
      </c>
      <c r="E81" s="526">
        <v>2</v>
      </c>
      <c r="F81" s="527">
        <v>3</v>
      </c>
      <c r="G81" s="528">
        <v>1</v>
      </c>
      <c r="H81" s="528"/>
      <c r="I81" s="528"/>
      <c r="J81" s="528"/>
      <c r="K81" s="528">
        <v>1</v>
      </c>
      <c r="L81" s="48"/>
      <c r="M81" s="48"/>
      <c r="N81" s="48"/>
      <c r="O81" s="48"/>
      <c r="P81" s="48"/>
      <c r="Q81" s="48"/>
      <c r="R81" s="48"/>
      <c r="S81" s="48"/>
      <c r="T81" s="48"/>
      <c r="U81" s="48"/>
      <c r="V81" s="48"/>
      <c r="W81" s="48"/>
      <c r="X81" s="48"/>
      <c r="Y81" s="48"/>
      <c r="Z81" s="48"/>
      <c r="AA81" s="48"/>
      <c r="AB81" s="48"/>
    </row>
    <row r="82" spans="1:28">
      <c r="A82" s="525" t="s">
        <v>289</v>
      </c>
      <c r="B82" s="526"/>
      <c r="C82" s="526"/>
      <c r="D82" s="526"/>
      <c r="E82" s="526">
        <v>1</v>
      </c>
      <c r="F82" s="527">
        <v>1</v>
      </c>
      <c r="G82" s="528">
        <v>2</v>
      </c>
      <c r="H82" s="528">
        <v>1</v>
      </c>
      <c r="I82" s="528"/>
      <c r="J82" s="528">
        <v>5</v>
      </c>
      <c r="K82" s="528">
        <v>8</v>
      </c>
      <c r="L82" s="48"/>
      <c r="M82" s="48"/>
      <c r="N82" s="48"/>
      <c r="O82" s="48"/>
      <c r="P82" s="48"/>
      <c r="Q82" s="48"/>
      <c r="R82" s="48"/>
      <c r="S82" s="48"/>
      <c r="T82" s="48"/>
      <c r="U82" s="48"/>
      <c r="V82" s="48"/>
      <c r="W82" s="48"/>
      <c r="X82" s="48"/>
      <c r="Y82" s="48"/>
      <c r="Z82" s="48"/>
      <c r="AA82" s="48"/>
      <c r="AB82" s="48"/>
    </row>
    <row r="83" spans="1:28">
      <c r="A83" s="525" t="s">
        <v>290</v>
      </c>
      <c r="B83" s="526"/>
      <c r="C83" s="526">
        <v>1</v>
      </c>
      <c r="D83" s="526">
        <v>3</v>
      </c>
      <c r="E83" s="526">
        <v>2</v>
      </c>
      <c r="F83" s="527">
        <v>6</v>
      </c>
      <c r="G83" s="528"/>
      <c r="H83" s="528">
        <v>1</v>
      </c>
      <c r="I83" s="528"/>
      <c r="J83" s="528">
        <v>2</v>
      </c>
      <c r="K83" s="528">
        <v>3</v>
      </c>
      <c r="L83" s="48"/>
      <c r="M83" s="48"/>
      <c r="N83" s="48"/>
      <c r="O83" s="48"/>
      <c r="P83" s="48"/>
      <c r="Q83" s="48"/>
      <c r="R83" s="48"/>
      <c r="S83" s="48"/>
      <c r="T83" s="48"/>
      <c r="U83" s="48"/>
      <c r="V83" s="48"/>
      <c r="W83" s="48"/>
      <c r="X83" s="48"/>
      <c r="Y83" s="48"/>
      <c r="Z83" s="48"/>
      <c r="AA83" s="48"/>
      <c r="AB83" s="48"/>
    </row>
    <row r="84" spans="1:28">
      <c r="A84" s="525" t="s">
        <v>291</v>
      </c>
      <c r="B84" s="526"/>
      <c r="C84" s="526"/>
      <c r="D84" s="526"/>
      <c r="E84" s="526">
        <v>1</v>
      </c>
      <c r="F84" s="527">
        <v>1</v>
      </c>
      <c r="G84" s="528">
        <v>1</v>
      </c>
      <c r="H84" s="528"/>
      <c r="I84" s="528"/>
      <c r="J84" s="528">
        <v>2</v>
      </c>
      <c r="K84" s="528">
        <v>3</v>
      </c>
      <c r="L84" s="48"/>
      <c r="M84" s="48"/>
      <c r="N84" s="48"/>
      <c r="O84" s="48"/>
      <c r="P84" s="48"/>
      <c r="Q84" s="48"/>
      <c r="R84" s="48"/>
      <c r="S84" s="48"/>
      <c r="T84" s="48"/>
      <c r="U84" s="48"/>
      <c r="V84" s="48"/>
      <c r="W84" s="48"/>
      <c r="X84" s="48"/>
      <c r="Y84" s="48"/>
      <c r="Z84" s="48"/>
      <c r="AA84" s="48"/>
      <c r="AB84" s="48"/>
    </row>
    <row r="85" spans="1:28" ht="25.5">
      <c r="A85" s="525" t="s">
        <v>496</v>
      </c>
      <c r="B85" s="526"/>
      <c r="C85" s="526"/>
      <c r="D85" s="526"/>
      <c r="E85" s="526">
        <v>1</v>
      </c>
      <c r="F85" s="527">
        <v>1</v>
      </c>
      <c r="G85" s="528"/>
      <c r="H85" s="528"/>
      <c r="I85" s="528"/>
      <c r="J85" s="528"/>
      <c r="K85" s="528"/>
      <c r="L85" s="48"/>
      <c r="M85" s="48"/>
      <c r="N85" s="48"/>
      <c r="O85" s="48"/>
      <c r="P85" s="48"/>
      <c r="Q85" s="48"/>
      <c r="R85" s="48"/>
      <c r="S85" s="48"/>
      <c r="T85" s="48"/>
      <c r="U85" s="48"/>
      <c r="V85" s="48"/>
      <c r="W85" s="48"/>
      <c r="X85" s="48"/>
      <c r="Y85" s="48"/>
      <c r="Z85" s="48"/>
      <c r="AA85" s="48"/>
      <c r="AB85" s="48"/>
    </row>
    <row r="86" spans="1:28">
      <c r="A86" s="525" t="s">
        <v>497</v>
      </c>
      <c r="B86" s="526">
        <v>1</v>
      </c>
      <c r="C86" s="526"/>
      <c r="D86" s="526">
        <v>1</v>
      </c>
      <c r="E86" s="526"/>
      <c r="F86" s="527">
        <v>2</v>
      </c>
      <c r="G86" s="528"/>
      <c r="H86" s="528"/>
      <c r="I86" s="528"/>
      <c r="J86" s="528"/>
      <c r="K86" s="528"/>
      <c r="L86" s="48"/>
      <c r="M86" s="48"/>
      <c r="N86" s="48"/>
      <c r="O86" s="48"/>
      <c r="P86" s="48"/>
      <c r="Q86" s="48"/>
      <c r="R86" s="48"/>
      <c r="S86" s="48"/>
      <c r="T86" s="48"/>
      <c r="U86" s="48"/>
      <c r="V86" s="48"/>
      <c r="W86" s="48"/>
      <c r="X86" s="48"/>
      <c r="Y86" s="48"/>
      <c r="Z86" s="48"/>
      <c r="AA86" s="48"/>
      <c r="AB86" s="48"/>
    </row>
    <row r="87" spans="1:28" ht="25.5">
      <c r="A87" s="525" t="s">
        <v>418</v>
      </c>
      <c r="B87" s="526"/>
      <c r="C87" s="526"/>
      <c r="D87" s="526"/>
      <c r="E87" s="526"/>
      <c r="F87" s="527"/>
      <c r="G87" s="528"/>
      <c r="H87" s="528"/>
      <c r="I87" s="528">
        <v>1</v>
      </c>
      <c r="J87" s="528"/>
      <c r="K87" s="528">
        <v>1</v>
      </c>
      <c r="L87" s="48"/>
      <c r="M87" s="48"/>
      <c r="N87" s="48"/>
      <c r="O87" s="48"/>
      <c r="P87" s="48"/>
      <c r="Q87" s="48"/>
      <c r="R87" s="48"/>
      <c r="S87" s="48"/>
      <c r="T87" s="48"/>
      <c r="U87" s="48"/>
      <c r="V87" s="48"/>
      <c r="W87" s="48"/>
      <c r="X87" s="48"/>
      <c r="Y87" s="48"/>
      <c r="Z87" s="48"/>
      <c r="AA87" s="48"/>
      <c r="AB87" s="48"/>
    </row>
    <row r="88" spans="1:28">
      <c r="A88" s="525" t="s">
        <v>292</v>
      </c>
      <c r="B88" s="526">
        <v>1</v>
      </c>
      <c r="C88" s="526"/>
      <c r="D88" s="526"/>
      <c r="E88" s="526"/>
      <c r="F88" s="527">
        <v>1</v>
      </c>
      <c r="G88" s="528"/>
      <c r="H88" s="528"/>
      <c r="I88" s="528"/>
      <c r="J88" s="528">
        <v>1</v>
      </c>
      <c r="K88" s="528">
        <v>1</v>
      </c>
      <c r="L88" s="48"/>
      <c r="M88" s="48"/>
      <c r="N88" s="48"/>
      <c r="O88" s="48"/>
      <c r="P88" s="48"/>
      <c r="Q88" s="48"/>
      <c r="R88" s="48"/>
      <c r="S88" s="48"/>
      <c r="T88" s="48"/>
      <c r="U88" s="48"/>
      <c r="V88" s="48"/>
      <c r="W88" s="48"/>
      <c r="X88" s="48"/>
      <c r="Y88" s="48"/>
      <c r="Z88" s="48"/>
      <c r="AA88" s="48"/>
      <c r="AB88" s="48"/>
    </row>
    <row r="89" spans="1:28">
      <c r="A89" s="525" t="s">
        <v>293</v>
      </c>
      <c r="B89" s="526"/>
      <c r="C89" s="526"/>
      <c r="D89" s="526"/>
      <c r="E89" s="526"/>
      <c r="F89" s="527"/>
      <c r="G89" s="528">
        <v>2</v>
      </c>
      <c r="H89" s="528"/>
      <c r="I89" s="528">
        <v>1</v>
      </c>
      <c r="J89" s="528"/>
      <c r="K89" s="528">
        <v>3</v>
      </c>
      <c r="L89" s="48"/>
      <c r="M89" s="48"/>
      <c r="N89" s="48"/>
      <c r="O89" s="48"/>
      <c r="P89" s="48"/>
      <c r="Q89" s="48"/>
      <c r="R89" s="48"/>
      <c r="S89" s="48"/>
      <c r="T89" s="48"/>
      <c r="U89" s="48"/>
      <c r="V89" s="48"/>
      <c r="W89" s="48"/>
      <c r="X89" s="48"/>
      <c r="Y89" s="48"/>
      <c r="Z89" s="48"/>
      <c r="AA89" s="48"/>
      <c r="AB89" s="48"/>
    </row>
    <row r="90" spans="1:28">
      <c r="A90" s="525" t="s">
        <v>294</v>
      </c>
      <c r="B90" s="526">
        <v>1</v>
      </c>
      <c r="C90" s="526"/>
      <c r="D90" s="526"/>
      <c r="E90" s="526">
        <v>1</v>
      </c>
      <c r="F90" s="527">
        <v>2</v>
      </c>
      <c r="G90" s="528"/>
      <c r="H90" s="528"/>
      <c r="I90" s="528"/>
      <c r="J90" s="528">
        <v>1</v>
      </c>
      <c r="K90" s="528">
        <v>1</v>
      </c>
      <c r="L90" s="48"/>
      <c r="M90" s="48"/>
      <c r="N90" s="48"/>
      <c r="O90" s="48"/>
      <c r="P90" s="48"/>
      <c r="Q90" s="48"/>
      <c r="R90" s="48"/>
      <c r="S90" s="48"/>
      <c r="T90" s="48"/>
      <c r="U90" s="48"/>
      <c r="V90" s="48"/>
      <c r="W90" s="48"/>
      <c r="X90" s="48"/>
      <c r="Y90" s="48"/>
      <c r="Z90" s="48"/>
      <c r="AA90" s="48"/>
      <c r="AB90" s="48"/>
    </row>
    <row r="91" spans="1:28">
      <c r="A91" s="525" t="s">
        <v>498</v>
      </c>
      <c r="B91" s="526">
        <v>1</v>
      </c>
      <c r="C91" s="526"/>
      <c r="D91" s="526"/>
      <c r="E91" s="526"/>
      <c r="F91" s="527">
        <v>1</v>
      </c>
      <c r="G91" s="528"/>
      <c r="H91" s="528"/>
      <c r="I91" s="528"/>
      <c r="J91" s="528"/>
      <c r="K91" s="528"/>
      <c r="L91" s="48"/>
      <c r="M91" s="48"/>
      <c r="N91" s="48"/>
      <c r="O91" s="48"/>
      <c r="P91" s="48"/>
      <c r="Q91" s="48"/>
      <c r="R91" s="48"/>
      <c r="S91" s="48"/>
      <c r="T91" s="48"/>
      <c r="U91" s="48"/>
      <c r="V91" s="48"/>
      <c r="W91" s="48"/>
      <c r="X91" s="48"/>
      <c r="Y91" s="48"/>
      <c r="Z91" s="48"/>
      <c r="AA91" s="48"/>
      <c r="AB91" s="48"/>
    </row>
    <row r="92" spans="1:28">
      <c r="A92" s="525" t="s">
        <v>295</v>
      </c>
      <c r="B92" s="526"/>
      <c r="C92" s="526"/>
      <c r="D92" s="526">
        <v>1</v>
      </c>
      <c r="E92" s="526">
        <v>1</v>
      </c>
      <c r="F92" s="527">
        <v>2</v>
      </c>
      <c r="G92" s="528"/>
      <c r="H92" s="528"/>
      <c r="I92" s="528"/>
      <c r="J92" s="528"/>
      <c r="K92" s="528"/>
      <c r="L92" s="48"/>
      <c r="M92" s="48"/>
      <c r="N92" s="48"/>
      <c r="O92" s="48"/>
      <c r="P92" s="48"/>
      <c r="Q92" s="48"/>
      <c r="R92" s="48"/>
      <c r="S92" s="48"/>
      <c r="T92" s="48"/>
      <c r="U92" s="48"/>
      <c r="V92" s="48"/>
      <c r="W92" s="48"/>
      <c r="X92" s="48"/>
      <c r="Y92" s="48"/>
      <c r="Z92" s="48"/>
      <c r="AA92" s="48"/>
      <c r="AB92" s="48"/>
    </row>
    <row r="93" spans="1:28" ht="25.5">
      <c r="A93" s="525" t="s">
        <v>296</v>
      </c>
      <c r="B93" s="526"/>
      <c r="C93" s="526"/>
      <c r="D93" s="526"/>
      <c r="E93" s="526">
        <v>1</v>
      </c>
      <c r="F93" s="527">
        <v>1</v>
      </c>
      <c r="G93" s="528"/>
      <c r="H93" s="528"/>
      <c r="I93" s="528"/>
      <c r="J93" s="528"/>
      <c r="K93" s="528"/>
      <c r="L93" s="48"/>
      <c r="M93" s="48"/>
      <c r="N93" s="48"/>
      <c r="O93" s="48"/>
      <c r="P93" s="48"/>
      <c r="Q93" s="48"/>
      <c r="R93" s="48"/>
      <c r="S93" s="48"/>
      <c r="T93" s="48"/>
      <c r="U93" s="48"/>
      <c r="V93" s="48"/>
      <c r="W93" s="48"/>
      <c r="X93" s="48"/>
      <c r="Y93" s="48"/>
      <c r="Z93" s="48"/>
      <c r="AA93" s="48"/>
      <c r="AB93" s="48"/>
    </row>
    <row r="94" spans="1:28">
      <c r="A94" s="525" t="s">
        <v>499</v>
      </c>
      <c r="B94" s="526"/>
      <c r="C94" s="526"/>
      <c r="D94" s="526"/>
      <c r="E94" s="526">
        <v>1</v>
      </c>
      <c r="F94" s="527">
        <v>1</v>
      </c>
      <c r="G94" s="528"/>
      <c r="H94" s="528"/>
      <c r="I94" s="528"/>
      <c r="J94" s="528"/>
      <c r="K94" s="528"/>
      <c r="L94" s="48"/>
      <c r="M94" s="48"/>
      <c r="N94" s="48"/>
      <c r="O94" s="48"/>
      <c r="P94" s="48"/>
      <c r="Q94" s="48"/>
      <c r="R94" s="48"/>
      <c r="S94" s="48"/>
      <c r="T94" s="48"/>
      <c r="U94" s="48"/>
      <c r="V94" s="48"/>
      <c r="W94" s="48"/>
      <c r="X94" s="48"/>
      <c r="Y94" s="48"/>
      <c r="Z94" s="48"/>
      <c r="AA94" s="48"/>
      <c r="AB94" s="48"/>
    </row>
    <row r="95" spans="1:28" ht="25.5">
      <c r="A95" s="525" t="s">
        <v>500</v>
      </c>
      <c r="B95" s="526"/>
      <c r="C95" s="526"/>
      <c r="D95" s="526"/>
      <c r="E95" s="526"/>
      <c r="F95" s="527"/>
      <c r="G95" s="528">
        <v>2</v>
      </c>
      <c r="H95" s="528"/>
      <c r="I95" s="528"/>
      <c r="J95" s="528">
        <v>2</v>
      </c>
      <c r="K95" s="528">
        <v>4</v>
      </c>
      <c r="L95" s="48"/>
      <c r="M95" s="48"/>
      <c r="N95" s="48"/>
      <c r="O95" s="48"/>
      <c r="P95" s="48"/>
      <c r="Q95" s="48"/>
      <c r="R95" s="48"/>
      <c r="S95" s="48"/>
      <c r="T95" s="48"/>
      <c r="U95" s="48"/>
      <c r="V95" s="48"/>
      <c r="W95" s="48"/>
      <c r="X95" s="48"/>
      <c r="Y95" s="48"/>
      <c r="Z95" s="48"/>
      <c r="AA95" s="48"/>
      <c r="AB95" s="48"/>
    </row>
    <row r="96" spans="1:28">
      <c r="A96" s="525" t="s">
        <v>419</v>
      </c>
      <c r="B96" s="526">
        <v>1</v>
      </c>
      <c r="C96" s="526"/>
      <c r="D96" s="526">
        <v>1</v>
      </c>
      <c r="E96" s="526">
        <v>1</v>
      </c>
      <c r="F96" s="527">
        <v>3</v>
      </c>
      <c r="G96" s="528">
        <v>1</v>
      </c>
      <c r="H96" s="528"/>
      <c r="I96" s="528"/>
      <c r="J96" s="528"/>
      <c r="K96" s="528">
        <v>1</v>
      </c>
      <c r="L96" s="48"/>
      <c r="M96" s="48"/>
      <c r="N96" s="48"/>
      <c r="O96" s="48"/>
      <c r="P96" s="48"/>
      <c r="Q96" s="48"/>
      <c r="R96" s="48"/>
      <c r="S96" s="48"/>
      <c r="T96" s="48"/>
      <c r="U96" s="48"/>
      <c r="V96" s="48"/>
      <c r="W96" s="48"/>
      <c r="X96" s="48"/>
      <c r="Y96" s="48"/>
      <c r="Z96" s="48"/>
      <c r="AA96" s="48"/>
      <c r="AB96" s="48"/>
    </row>
    <row r="97" spans="1:28" ht="25.5">
      <c r="A97" s="525" t="s">
        <v>297</v>
      </c>
      <c r="B97" s="526">
        <v>3</v>
      </c>
      <c r="C97" s="526"/>
      <c r="D97" s="526">
        <v>1</v>
      </c>
      <c r="E97" s="526">
        <v>3</v>
      </c>
      <c r="F97" s="527">
        <v>7</v>
      </c>
      <c r="G97" s="528">
        <v>1</v>
      </c>
      <c r="H97" s="528">
        <v>1</v>
      </c>
      <c r="I97" s="528"/>
      <c r="J97" s="528"/>
      <c r="K97" s="528">
        <v>2</v>
      </c>
      <c r="L97" s="48"/>
      <c r="M97" s="48"/>
      <c r="N97" s="48"/>
      <c r="O97" s="48"/>
      <c r="P97" s="48"/>
      <c r="Q97" s="48"/>
      <c r="R97" s="48"/>
      <c r="S97" s="48"/>
      <c r="T97" s="48"/>
      <c r="U97" s="48"/>
      <c r="V97" s="48"/>
      <c r="W97" s="48"/>
      <c r="X97" s="48"/>
      <c r="Y97" s="48"/>
      <c r="Z97" s="48"/>
      <c r="AA97" s="48"/>
      <c r="AB97" s="48"/>
    </row>
    <row r="98" spans="1:28">
      <c r="A98" s="525" t="s">
        <v>501</v>
      </c>
      <c r="B98" s="526"/>
      <c r="C98" s="526"/>
      <c r="D98" s="526"/>
      <c r="E98" s="526">
        <v>1</v>
      </c>
      <c r="F98" s="527">
        <v>1</v>
      </c>
      <c r="G98" s="528"/>
      <c r="H98" s="528"/>
      <c r="I98" s="528"/>
      <c r="J98" s="528"/>
      <c r="K98" s="528"/>
      <c r="L98" s="48"/>
      <c r="M98" s="48"/>
      <c r="N98" s="48"/>
      <c r="O98" s="48"/>
      <c r="P98" s="48"/>
      <c r="Q98" s="48"/>
      <c r="R98" s="48"/>
      <c r="S98" s="48"/>
      <c r="T98" s="48"/>
      <c r="U98" s="48"/>
      <c r="V98" s="48"/>
      <c r="W98" s="48"/>
      <c r="X98" s="48"/>
      <c r="Y98" s="48"/>
      <c r="Z98" s="48"/>
      <c r="AA98" s="48"/>
      <c r="AB98" s="48"/>
    </row>
    <row r="99" spans="1:28" s="370" customFormat="1" ht="25.5">
      <c r="A99" s="525" t="s">
        <v>298</v>
      </c>
      <c r="B99" s="526">
        <v>1</v>
      </c>
      <c r="C99" s="526"/>
      <c r="D99" s="526"/>
      <c r="E99" s="526"/>
      <c r="F99" s="527">
        <v>1</v>
      </c>
      <c r="G99" s="528"/>
      <c r="H99" s="528"/>
      <c r="I99" s="528">
        <v>2</v>
      </c>
      <c r="J99" s="528">
        <v>2</v>
      </c>
      <c r="K99" s="528">
        <v>4</v>
      </c>
      <c r="L99" s="48"/>
      <c r="M99" s="48"/>
      <c r="N99" s="48"/>
      <c r="O99" s="48"/>
      <c r="P99" s="48"/>
      <c r="Q99" s="48"/>
      <c r="R99" s="48"/>
      <c r="S99" s="48"/>
      <c r="T99" s="48"/>
      <c r="U99" s="48"/>
      <c r="V99" s="48"/>
      <c r="W99" s="48"/>
      <c r="X99" s="48"/>
      <c r="Y99" s="48"/>
      <c r="Z99" s="48"/>
      <c r="AA99" s="48"/>
      <c r="AB99" s="48"/>
    </row>
    <row r="100" spans="1:28" s="370" customFormat="1" ht="25.5">
      <c r="A100" s="525" t="s">
        <v>299</v>
      </c>
      <c r="B100" s="526">
        <v>2</v>
      </c>
      <c r="C100" s="526">
        <v>2</v>
      </c>
      <c r="D100" s="526">
        <v>5</v>
      </c>
      <c r="E100" s="526">
        <v>6</v>
      </c>
      <c r="F100" s="527">
        <v>15</v>
      </c>
      <c r="G100" s="528"/>
      <c r="H100" s="528">
        <v>1</v>
      </c>
      <c r="I100" s="528"/>
      <c r="J100" s="528">
        <v>1</v>
      </c>
      <c r="K100" s="528">
        <v>2</v>
      </c>
      <c r="L100" s="48"/>
      <c r="M100" s="48"/>
      <c r="N100" s="48"/>
      <c r="O100" s="48"/>
      <c r="P100" s="48"/>
      <c r="Q100" s="48"/>
      <c r="R100" s="48"/>
      <c r="S100" s="48"/>
      <c r="T100" s="48"/>
      <c r="U100" s="48"/>
      <c r="V100" s="48"/>
      <c r="W100" s="48"/>
      <c r="X100" s="48"/>
      <c r="Y100" s="48"/>
      <c r="Z100" s="48"/>
      <c r="AA100" s="48"/>
      <c r="AB100" s="48"/>
    </row>
    <row r="101" spans="1:28">
      <c r="A101" s="525" t="s">
        <v>300</v>
      </c>
      <c r="B101" s="526">
        <v>3</v>
      </c>
      <c r="C101" s="526"/>
      <c r="D101" s="526">
        <v>1</v>
      </c>
      <c r="E101" s="526">
        <v>2</v>
      </c>
      <c r="F101" s="527">
        <v>6</v>
      </c>
      <c r="G101" s="528">
        <v>1</v>
      </c>
      <c r="H101" s="528"/>
      <c r="I101" s="528">
        <v>1</v>
      </c>
      <c r="J101" s="528">
        <v>1</v>
      </c>
      <c r="K101" s="528">
        <v>3</v>
      </c>
      <c r="L101" s="48"/>
      <c r="M101" s="48"/>
      <c r="N101" s="48"/>
      <c r="O101" s="48"/>
      <c r="P101" s="48"/>
      <c r="Q101" s="48"/>
      <c r="R101" s="48"/>
      <c r="S101" s="48"/>
      <c r="T101" s="48"/>
      <c r="U101" s="48"/>
      <c r="V101" s="48"/>
      <c r="W101" s="48"/>
      <c r="X101" s="48"/>
      <c r="Y101" s="48"/>
      <c r="Z101" s="48"/>
      <c r="AA101" s="48"/>
      <c r="AB101" s="48"/>
    </row>
    <row r="102" spans="1:28">
      <c r="A102" s="525" t="s">
        <v>301</v>
      </c>
      <c r="B102" s="526">
        <v>2</v>
      </c>
      <c r="C102" s="526">
        <v>1</v>
      </c>
      <c r="D102" s="526">
        <v>2</v>
      </c>
      <c r="E102" s="526">
        <v>1</v>
      </c>
      <c r="F102" s="527">
        <v>6</v>
      </c>
      <c r="G102" s="528">
        <v>1</v>
      </c>
      <c r="H102" s="528">
        <v>1</v>
      </c>
      <c r="I102" s="528">
        <v>3</v>
      </c>
      <c r="J102" s="528">
        <v>4</v>
      </c>
      <c r="K102" s="528">
        <v>9</v>
      </c>
      <c r="L102" s="48"/>
      <c r="M102" s="48"/>
      <c r="N102" s="48"/>
      <c r="O102" s="48"/>
      <c r="P102" s="48"/>
      <c r="Q102" s="48"/>
      <c r="R102" s="48"/>
      <c r="S102" s="48"/>
      <c r="T102" s="48"/>
      <c r="U102" s="48"/>
      <c r="V102" s="48"/>
      <c r="W102" s="48"/>
      <c r="X102" s="48"/>
      <c r="Y102" s="48"/>
      <c r="Z102" s="48"/>
      <c r="AA102" s="48"/>
      <c r="AB102" s="48"/>
    </row>
    <row r="103" spans="1:28" ht="25.5">
      <c r="A103" s="525" t="s">
        <v>302</v>
      </c>
      <c r="B103" s="526">
        <v>2</v>
      </c>
      <c r="C103" s="526"/>
      <c r="D103" s="526"/>
      <c r="E103" s="526">
        <v>3</v>
      </c>
      <c r="F103" s="527">
        <v>5</v>
      </c>
      <c r="G103" s="528"/>
      <c r="H103" s="528"/>
      <c r="I103" s="528"/>
      <c r="J103" s="528"/>
      <c r="K103" s="528"/>
      <c r="L103" s="48"/>
      <c r="M103" s="48"/>
      <c r="N103" s="48"/>
      <c r="O103" s="48"/>
      <c r="P103" s="48"/>
      <c r="Q103" s="48"/>
      <c r="R103" s="48"/>
      <c r="S103" s="48"/>
      <c r="T103" s="48"/>
      <c r="U103" s="48"/>
      <c r="V103" s="48"/>
      <c r="W103" s="48"/>
      <c r="X103" s="48"/>
      <c r="Y103" s="48"/>
      <c r="Z103" s="48"/>
      <c r="AA103" s="48"/>
      <c r="AB103" s="48"/>
    </row>
    <row r="104" spans="1:28" ht="25.5">
      <c r="A104" s="525" t="s">
        <v>319</v>
      </c>
      <c r="B104" s="526"/>
      <c r="C104" s="526"/>
      <c r="D104" s="526"/>
      <c r="E104" s="526">
        <v>1</v>
      </c>
      <c r="F104" s="527">
        <v>1</v>
      </c>
      <c r="G104" s="528">
        <v>1</v>
      </c>
      <c r="H104" s="528"/>
      <c r="I104" s="528"/>
      <c r="J104" s="528"/>
      <c r="K104" s="528">
        <v>1</v>
      </c>
      <c r="L104" s="48"/>
      <c r="M104" s="48"/>
      <c r="N104" s="48"/>
      <c r="O104" s="48"/>
      <c r="P104" s="48"/>
      <c r="Q104" s="48"/>
      <c r="R104" s="48"/>
      <c r="S104" s="48"/>
      <c r="T104" s="48"/>
      <c r="U104" s="48"/>
      <c r="V104" s="48"/>
      <c r="W104" s="48"/>
      <c r="X104" s="48"/>
      <c r="Y104" s="48"/>
      <c r="Z104" s="48"/>
      <c r="AA104" s="48"/>
      <c r="AB104" s="48"/>
    </row>
    <row r="105" spans="1:28" ht="25.5">
      <c r="A105" s="525" t="s">
        <v>420</v>
      </c>
      <c r="B105" s="526"/>
      <c r="C105" s="526"/>
      <c r="D105" s="526"/>
      <c r="E105" s="526"/>
      <c r="F105" s="527"/>
      <c r="G105" s="528">
        <v>1</v>
      </c>
      <c r="H105" s="528"/>
      <c r="I105" s="528"/>
      <c r="J105" s="528"/>
      <c r="K105" s="528">
        <v>1</v>
      </c>
      <c r="L105" s="48"/>
      <c r="M105" s="48"/>
      <c r="N105" s="48"/>
      <c r="O105" s="48"/>
      <c r="P105" s="48"/>
      <c r="Q105" s="48"/>
      <c r="R105" s="48"/>
      <c r="S105" s="48"/>
      <c r="T105" s="48"/>
      <c r="U105" s="48"/>
      <c r="V105" s="48"/>
      <c r="W105" s="48"/>
      <c r="X105" s="48"/>
      <c r="Y105" s="48"/>
      <c r="Z105" s="48"/>
      <c r="AA105" s="48"/>
      <c r="AB105" s="48"/>
    </row>
    <row r="106" spans="1:28" ht="25.5">
      <c r="A106" s="525" t="s">
        <v>303</v>
      </c>
      <c r="B106" s="526">
        <v>1</v>
      </c>
      <c r="C106" s="526">
        <v>1</v>
      </c>
      <c r="D106" s="526"/>
      <c r="E106" s="526">
        <v>5</v>
      </c>
      <c r="F106" s="527">
        <v>7</v>
      </c>
      <c r="G106" s="528"/>
      <c r="H106" s="528"/>
      <c r="I106" s="528">
        <v>1</v>
      </c>
      <c r="J106" s="528">
        <v>1</v>
      </c>
      <c r="K106" s="528">
        <v>2</v>
      </c>
      <c r="L106" s="48"/>
      <c r="M106" s="48"/>
      <c r="N106" s="48"/>
      <c r="O106" s="48"/>
      <c r="P106" s="48"/>
      <c r="Q106" s="48"/>
      <c r="R106" s="48"/>
      <c r="S106" s="48"/>
      <c r="T106" s="48"/>
      <c r="U106" s="48"/>
      <c r="V106" s="48"/>
      <c r="W106" s="48"/>
      <c r="X106" s="48"/>
      <c r="Y106" s="48"/>
      <c r="Z106" s="48"/>
      <c r="AA106" s="48"/>
      <c r="AB106" s="48"/>
    </row>
    <row r="107" spans="1:28" ht="25.5">
      <c r="A107" s="529" t="s">
        <v>68</v>
      </c>
      <c r="B107" s="522">
        <f>SUM(B108:B109)</f>
        <v>0</v>
      </c>
      <c r="C107" s="522">
        <f t="shared" ref="C107:K107" si="10">SUM(C108:C109)</f>
        <v>0</v>
      </c>
      <c r="D107" s="522">
        <f>SUM(D108:D109)</f>
        <v>0</v>
      </c>
      <c r="E107" s="522">
        <f>SUM(E108:E109)</f>
        <v>0</v>
      </c>
      <c r="F107" s="523">
        <f t="shared" si="10"/>
        <v>0</v>
      </c>
      <c r="G107" s="524">
        <f t="shared" si="10"/>
        <v>13</v>
      </c>
      <c r="H107" s="524">
        <f t="shared" si="10"/>
        <v>2</v>
      </c>
      <c r="I107" s="524">
        <f t="shared" si="10"/>
        <v>0</v>
      </c>
      <c r="J107" s="524">
        <f>SUM(J108:J109)</f>
        <v>9</v>
      </c>
      <c r="K107" s="524">
        <f t="shared" si="10"/>
        <v>24</v>
      </c>
      <c r="L107" s="48"/>
      <c r="M107" s="48"/>
      <c r="N107" s="48"/>
      <c r="O107" s="48"/>
      <c r="P107" s="48"/>
      <c r="Q107" s="48"/>
      <c r="R107" s="48"/>
      <c r="S107" s="48"/>
      <c r="T107" s="48"/>
      <c r="U107" s="48"/>
      <c r="V107" s="48"/>
      <c r="W107" s="48"/>
      <c r="X107" s="48"/>
      <c r="Y107" s="48"/>
      <c r="Z107" s="48"/>
      <c r="AA107" s="48"/>
      <c r="AB107" s="48"/>
    </row>
    <row r="108" spans="1:28">
      <c r="A108" s="525" t="s">
        <v>320</v>
      </c>
      <c r="B108" s="526"/>
      <c r="C108" s="526"/>
      <c r="D108" s="526"/>
      <c r="E108" s="526"/>
      <c r="F108" s="527"/>
      <c r="G108" s="533">
        <v>10</v>
      </c>
      <c r="H108" s="533">
        <v>2</v>
      </c>
      <c r="I108" s="533"/>
      <c r="J108" s="533">
        <v>8</v>
      </c>
      <c r="K108" s="533">
        <v>20</v>
      </c>
      <c r="L108" s="48"/>
      <c r="M108" s="48"/>
      <c r="N108" s="48"/>
      <c r="O108" s="48"/>
      <c r="P108" s="48"/>
      <c r="Q108" s="48"/>
      <c r="R108" s="48"/>
      <c r="S108" s="48"/>
      <c r="T108" s="48"/>
      <c r="U108" s="48"/>
      <c r="V108" s="48"/>
      <c r="W108" s="48"/>
      <c r="X108" s="48"/>
      <c r="Y108" s="48"/>
      <c r="Z108" s="48"/>
      <c r="AA108" s="48"/>
      <c r="AB108" s="48"/>
    </row>
    <row r="109" spans="1:28">
      <c r="A109" s="525" t="s">
        <v>321</v>
      </c>
      <c r="B109" s="526"/>
      <c r="C109" s="526"/>
      <c r="D109" s="526"/>
      <c r="E109" s="526"/>
      <c r="F109" s="527"/>
      <c r="G109" s="528">
        <v>3</v>
      </c>
      <c r="H109" s="528"/>
      <c r="I109" s="528"/>
      <c r="J109" s="528">
        <v>1</v>
      </c>
      <c r="K109" s="528">
        <v>4</v>
      </c>
      <c r="L109" s="48"/>
      <c r="M109" s="48"/>
      <c r="N109" s="48"/>
      <c r="O109" s="48"/>
      <c r="P109" s="48"/>
      <c r="Q109" s="48"/>
      <c r="R109" s="48"/>
      <c r="S109" s="48"/>
      <c r="T109" s="48"/>
      <c r="U109" s="48"/>
      <c r="V109" s="48"/>
      <c r="W109" s="48"/>
      <c r="X109" s="48"/>
      <c r="Y109" s="48"/>
      <c r="Z109" s="48"/>
      <c r="AA109" s="48"/>
      <c r="AB109" s="48"/>
    </row>
    <row r="110" spans="1:28" ht="20.25" customHeight="1">
      <c r="A110" s="529" t="s">
        <v>435</v>
      </c>
      <c r="B110" s="522">
        <f t="shared" ref="B110:I110" si="11">SUM(B111:B114)</f>
        <v>0</v>
      </c>
      <c r="C110" s="522">
        <f t="shared" si="11"/>
        <v>0</v>
      </c>
      <c r="D110" s="522">
        <f t="shared" si="11"/>
        <v>0</v>
      </c>
      <c r="E110" s="522">
        <f t="shared" si="11"/>
        <v>0</v>
      </c>
      <c r="F110" s="523">
        <f t="shared" si="11"/>
        <v>0</v>
      </c>
      <c r="G110" s="524">
        <f t="shared" si="11"/>
        <v>8</v>
      </c>
      <c r="H110" s="524">
        <f t="shared" si="11"/>
        <v>7</v>
      </c>
      <c r="I110" s="524">
        <f t="shared" si="11"/>
        <v>1</v>
      </c>
      <c r="J110" s="524">
        <f>SUM(J111:J114)</f>
        <v>5</v>
      </c>
      <c r="K110" s="524">
        <f>SUM(K111:K114)</f>
        <v>21</v>
      </c>
      <c r="L110" s="48"/>
      <c r="M110" s="48"/>
      <c r="N110" s="48"/>
      <c r="O110" s="48"/>
      <c r="P110" s="48"/>
      <c r="Q110" s="48"/>
      <c r="R110" s="48"/>
      <c r="S110" s="48"/>
      <c r="T110" s="48"/>
      <c r="U110" s="48"/>
      <c r="V110" s="48"/>
      <c r="W110" s="48"/>
      <c r="X110" s="48"/>
      <c r="Y110" s="48"/>
      <c r="Z110" s="48"/>
      <c r="AA110" s="48"/>
      <c r="AB110" s="48"/>
    </row>
    <row r="111" spans="1:28" ht="25.5">
      <c r="A111" s="525" t="s">
        <v>502</v>
      </c>
      <c r="B111" s="526"/>
      <c r="C111" s="526"/>
      <c r="D111" s="526"/>
      <c r="E111" s="526"/>
      <c r="F111" s="527"/>
      <c r="G111" s="528"/>
      <c r="H111" s="528">
        <v>1</v>
      </c>
      <c r="I111" s="528"/>
      <c r="J111" s="528"/>
      <c r="K111" s="528">
        <v>1</v>
      </c>
      <c r="L111" s="48"/>
      <c r="M111" s="48"/>
      <c r="N111" s="48"/>
      <c r="O111" s="48"/>
      <c r="P111" s="48"/>
      <c r="Q111" s="48"/>
      <c r="R111" s="48"/>
      <c r="S111" s="48"/>
      <c r="T111" s="48"/>
      <c r="U111" s="48"/>
      <c r="V111" s="48"/>
      <c r="W111" s="48"/>
      <c r="X111" s="48"/>
      <c r="Y111" s="48"/>
      <c r="Z111" s="48"/>
      <c r="AA111" s="48"/>
      <c r="AB111" s="48"/>
    </row>
    <row r="112" spans="1:28" ht="25.5">
      <c r="A112" s="525" t="s">
        <v>503</v>
      </c>
      <c r="B112" s="526"/>
      <c r="C112" s="526"/>
      <c r="D112" s="526"/>
      <c r="E112" s="526"/>
      <c r="F112" s="527"/>
      <c r="G112" s="528">
        <v>1</v>
      </c>
      <c r="H112" s="528"/>
      <c r="I112" s="528"/>
      <c r="J112" s="528"/>
      <c r="K112" s="528">
        <v>1</v>
      </c>
      <c r="L112" s="48"/>
      <c r="M112" s="48"/>
      <c r="N112" s="48"/>
      <c r="O112" s="48"/>
      <c r="P112" s="48"/>
      <c r="Q112" s="48"/>
      <c r="R112" s="48"/>
      <c r="S112" s="48"/>
      <c r="T112" s="48"/>
      <c r="U112" s="48"/>
      <c r="V112" s="48"/>
      <c r="W112" s="48"/>
      <c r="X112" s="48"/>
      <c r="Y112" s="48"/>
      <c r="Z112" s="48"/>
      <c r="AA112" s="48"/>
      <c r="AB112" s="48"/>
    </row>
    <row r="113" spans="1:28">
      <c r="A113" s="525" t="s">
        <v>322</v>
      </c>
      <c r="B113" s="526"/>
      <c r="C113" s="526"/>
      <c r="D113" s="526"/>
      <c r="E113" s="526"/>
      <c r="F113" s="527"/>
      <c r="G113" s="528">
        <v>7</v>
      </c>
      <c r="H113" s="528">
        <v>6</v>
      </c>
      <c r="I113" s="528">
        <v>1</v>
      </c>
      <c r="J113" s="528">
        <v>3</v>
      </c>
      <c r="K113" s="528">
        <v>17</v>
      </c>
      <c r="L113" s="48"/>
      <c r="M113" s="48"/>
      <c r="N113" s="48"/>
      <c r="O113" s="48"/>
      <c r="P113" s="48"/>
      <c r="Q113" s="48"/>
      <c r="R113" s="48"/>
      <c r="S113" s="48"/>
      <c r="T113" s="48"/>
      <c r="U113" s="48"/>
      <c r="V113" s="48"/>
      <c r="W113" s="48"/>
      <c r="X113" s="48"/>
      <c r="Y113" s="48"/>
      <c r="Z113" s="48"/>
      <c r="AA113" s="48"/>
      <c r="AB113" s="48"/>
    </row>
    <row r="114" spans="1:28">
      <c r="A114" s="525" t="s">
        <v>504</v>
      </c>
      <c r="B114" s="526"/>
      <c r="C114" s="526"/>
      <c r="D114" s="526"/>
      <c r="E114" s="526"/>
      <c r="F114" s="527"/>
      <c r="G114" s="528"/>
      <c r="H114" s="528"/>
      <c r="I114" s="528"/>
      <c r="J114" s="528">
        <v>2</v>
      </c>
      <c r="K114" s="528">
        <v>2</v>
      </c>
      <c r="L114" s="48"/>
      <c r="M114" s="48"/>
      <c r="N114" s="48"/>
      <c r="O114" s="48"/>
      <c r="P114" s="48"/>
      <c r="Q114" s="48"/>
      <c r="R114" s="48"/>
      <c r="S114" s="48"/>
      <c r="T114" s="48"/>
      <c r="U114" s="48"/>
      <c r="V114" s="48"/>
      <c r="W114" s="48"/>
      <c r="X114" s="48"/>
      <c r="Y114" s="48"/>
      <c r="Z114" s="48"/>
      <c r="AA114" s="48"/>
      <c r="AB114" s="48"/>
    </row>
    <row r="115" spans="1:28" ht="19.5" customHeight="1">
      <c r="A115" s="534" t="s">
        <v>48</v>
      </c>
      <c r="B115" s="535">
        <f t="shared" ref="B115:J115" si="12">SUM(B8,B15,B21,B23,B27,B31,B35,B42,B71,B107,B110)</f>
        <v>117</v>
      </c>
      <c r="C115" s="535">
        <f t="shared" si="12"/>
        <v>49</v>
      </c>
      <c r="D115" s="535">
        <f t="shared" si="12"/>
        <v>60</v>
      </c>
      <c r="E115" s="535">
        <f t="shared" si="12"/>
        <v>166</v>
      </c>
      <c r="F115" s="536">
        <f t="shared" si="12"/>
        <v>392</v>
      </c>
      <c r="G115" s="535">
        <f t="shared" si="12"/>
        <v>91</v>
      </c>
      <c r="H115" s="535">
        <f t="shared" si="12"/>
        <v>48</v>
      </c>
      <c r="I115" s="535">
        <f t="shared" si="12"/>
        <v>35</v>
      </c>
      <c r="J115" s="535">
        <f t="shared" si="12"/>
        <v>120</v>
      </c>
      <c r="K115" s="535">
        <f>SUM(K8,K15,K21,K23,K27,K31,K35,K42,K71,K107,K110,K39)</f>
        <v>296</v>
      </c>
      <c r="L115" s="48"/>
      <c r="M115" s="48"/>
      <c r="N115" s="48"/>
      <c r="O115" s="48"/>
      <c r="P115" s="48"/>
      <c r="Q115" s="48"/>
      <c r="R115" s="48"/>
      <c r="S115" s="48"/>
      <c r="T115" s="48"/>
      <c r="U115" s="48"/>
      <c r="V115" s="48"/>
      <c r="W115" s="48"/>
      <c r="X115" s="48"/>
      <c r="Y115" s="48"/>
      <c r="Z115" s="48"/>
      <c r="AA115" s="48"/>
      <c r="AB115" s="48"/>
    </row>
    <row r="116" spans="1:28" s="81" customFormat="1" ht="18" customHeight="1">
      <c r="A116" s="467" t="s">
        <v>432</v>
      </c>
    </row>
    <row r="117" spans="1:28" s="334" customFormat="1" ht="63.75" customHeight="1">
      <c r="A117" s="820" t="s">
        <v>569</v>
      </c>
      <c r="B117" s="821"/>
      <c r="C117" s="821"/>
      <c r="D117" s="821"/>
      <c r="E117" s="821"/>
      <c r="F117" s="821"/>
      <c r="G117" s="821"/>
      <c r="H117" s="821"/>
      <c r="I117" s="821"/>
      <c r="J117" s="821"/>
      <c r="K117" s="821"/>
    </row>
  </sheetData>
  <mergeCells count="5">
    <mergeCell ref="A117:K117"/>
    <mergeCell ref="A6:A7"/>
    <mergeCell ref="B6:F6"/>
    <mergeCell ref="G6:K6"/>
    <mergeCell ref="A5:K5"/>
  </mergeCells>
  <hyperlinks>
    <hyperlink ref="B1" location="Glossary!A1" display="Glossary"/>
    <hyperlink ref="A1" location="Contents!A1" display="Table of contents"/>
    <hyperlink ref="C1" location="About!A1" display="About the publication"/>
  </hyperlinks>
  <pageMargins left="0.70866141732283472" right="0.70866141732283472" top="0.74803149606299213" bottom="0.74803149606299213" header="0.31496062992125984" footer="0.31496062992125984"/>
  <pageSetup paperSize="9" scale="58" orientation="landscape" r:id="rId1"/>
  <headerFooter>
    <oddFooter>&amp;L&amp;"Arial,Regular"&amp;8&amp;K01+022Fetal and Infant Deaths 2013&amp;R&amp;"Arial,Regular"&amp;8&amp;K01+021Page &amp;P of &amp;N</oddFooter>
  </headerFooter>
  <rowBreaks count="3" manualBreakCount="3">
    <brk id="41" max="16383" man="1"/>
    <brk id="70" max="16383" man="1"/>
    <brk id="106" max="1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V71"/>
  <sheetViews>
    <sheetView zoomScaleNormal="100" workbookViewId="0">
      <pane ySplit="3" topLeftCell="A4" activePane="bottomLeft" state="frozen"/>
      <selection pane="bottomLeft" activeCell="T7" sqref="T7:V7"/>
    </sheetView>
  </sheetViews>
  <sheetFormatPr defaultRowHeight="15"/>
  <cols>
    <col min="1" max="1" width="25.42578125" style="47" customWidth="1"/>
    <col min="2" max="11" width="8.28515625" style="47" customWidth="1"/>
    <col min="12" max="12" width="8.28515625" style="361" customWidth="1"/>
    <col min="13" max="13" width="8.28515625" style="47" customWidth="1"/>
    <col min="14" max="14" width="8.28515625" style="472" customWidth="1"/>
    <col min="15" max="15" width="8.28515625" style="47" customWidth="1"/>
    <col min="16" max="18" width="10.42578125" style="47" customWidth="1"/>
    <col min="19" max="22" width="10.42578125" style="248" customWidth="1"/>
    <col min="23" max="48" width="9.140625" style="248"/>
    <col min="49" max="16384" width="9.140625" style="47"/>
  </cols>
  <sheetData>
    <row r="1" spans="1:48" s="125" customFormat="1">
      <c r="A1" s="98" t="s">
        <v>197</v>
      </c>
      <c r="B1" s="98" t="s">
        <v>133</v>
      </c>
      <c r="C1" s="98" t="s">
        <v>212</v>
      </c>
      <c r="E1" s="71"/>
      <c r="F1" s="98"/>
      <c r="G1" s="99"/>
    </row>
    <row r="2" spans="1:48" s="125" customFormat="1" ht="9" customHeight="1">
      <c r="A2" s="98"/>
      <c r="B2" s="99"/>
      <c r="C2" s="71"/>
      <c r="D2" s="71"/>
      <c r="E2" s="71"/>
      <c r="F2" s="71"/>
    </row>
    <row r="3" spans="1:48" s="125" customFormat="1" ht="20.25">
      <c r="A3" s="85" t="s">
        <v>175</v>
      </c>
      <c r="G3" s="82"/>
      <c r="O3" s="82"/>
    </row>
    <row r="4" spans="1:48" s="12" customFormat="1">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row>
    <row r="5" spans="1:48" s="12" customFormat="1" ht="36" customHeight="1">
      <c r="A5" s="829" t="str">
        <f>Contents!E31</f>
        <v xml:space="preserve">Table 27: Number of infant deaths classified as sudden infant death syndrome (SIDS) by sex, ethnic group, maternal age group, deprivation quintile of residence, gestational age, birthweight and district health board during 2000−2013, as well as rates for the aggregate period 2009−2013
</v>
      </c>
      <c r="B5" s="829"/>
      <c r="C5" s="829"/>
      <c r="D5" s="829"/>
      <c r="E5" s="829"/>
      <c r="F5" s="829"/>
      <c r="G5" s="829"/>
      <c r="H5" s="829"/>
      <c r="I5" s="829"/>
      <c r="J5" s="829"/>
      <c r="K5" s="829"/>
      <c r="L5" s="829"/>
      <c r="M5" s="829"/>
      <c r="N5" s="829"/>
      <c r="O5" s="829"/>
      <c r="P5" s="829"/>
      <c r="Q5" s="829"/>
      <c r="R5" s="829"/>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row>
    <row r="6" spans="1:48" s="12" customFormat="1" ht="15" customHeight="1">
      <c r="A6" s="798" t="s">
        <v>74</v>
      </c>
      <c r="B6" s="831" t="s">
        <v>360</v>
      </c>
      <c r="C6" s="831"/>
      <c r="D6" s="831"/>
      <c r="E6" s="831"/>
      <c r="F6" s="831"/>
      <c r="G6" s="831"/>
      <c r="H6" s="831"/>
      <c r="I6" s="831"/>
      <c r="J6" s="831"/>
      <c r="K6" s="831"/>
      <c r="L6" s="831"/>
      <c r="M6" s="831"/>
      <c r="N6" s="831"/>
      <c r="O6" s="832"/>
      <c r="P6" s="830" t="s">
        <v>507</v>
      </c>
      <c r="Q6" s="830"/>
      <c r="R6" s="830"/>
      <c r="S6" s="784"/>
      <c r="T6" s="784"/>
      <c r="U6" s="784"/>
      <c r="V6" s="784"/>
      <c r="W6" s="784"/>
      <c r="X6" s="784"/>
      <c r="Y6" s="784"/>
      <c r="Z6" s="784"/>
      <c r="AA6" s="784"/>
      <c r="AB6" s="784"/>
      <c r="AC6" s="784"/>
      <c r="AD6" s="784"/>
      <c r="AE6" s="784"/>
      <c r="AF6" s="784"/>
      <c r="AG6" s="784"/>
      <c r="AH6" s="784"/>
      <c r="AI6" s="784"/>
      <c r="AJ6" s="784"/>
      <c r="AK6" s="784"/>
      <c r="AL6" s="784"/>
      <c r="AM6" s="784"/>
      <c r="AN6" s="784"/>
      <c r="AO6" s="784"/>
      <c r="AP6" s="784"/>
      <c r="AQ6" s="784"/>
      <c r="AR6" s="784"/>
      <c r="AS6" s="784"/>
      <c r="AT6" s="784"/>
      <c r="AU6" s="784"/>
      <c r="AV6" s="784"/>
    </row>
    <row r="7" spans="1:48">
      <c r="A7" s="789"/>
      <c r="B7" s="473">
        <v>2000</v>
      </c>
      <c r="C7" s="473">
        <v>2001</v>
      </c>
      <c r="D7" s="473">
        <v>2002</v>
      </c>
      <c r="E7" s="473">
        <v>2003</v>
      </c>
      <c r="F7" s="473">
        <v>2004</v>
      </c>
      <c r="G7" s="473">
        <v>2005</v>
      </c>
      <c r="H7" s="473">
        <v>2006</v>
      </c>
      <c r="I7" s="473">
        <v>2007</v>
      </c>
      <c r="J7" s="473">
        <v>2008</v>
      </c>
      <c r="K7" s="473">
        <v>2009</v>
      </c>
      <c r="L7" s="473">
        <v>2010</v>
      </c>
      <c r="M7" s="473">
        <v>2011</v>
      </c>
      <c r="N7" s="90">
        <v>2012</v>
      </c>
      <c r="O7" s="90">
        <v>2013</v>
      </c>
      <c r="P7" s="145" t="s">
        <v>359</v>
      </c>
      <c r="Q7" s="145" t="s">
        <v>73</v>
      </c>
      <c r="R7" s="145" t="s">
        <v>263</v>
      </c>
      <c r="T7" s="833" t="s">
        <v>560</v>
      </c>
      <c r="U7" s="834"/>
      <c r="V7" s="834"/>
    </row>
    <row r="8" spans="1:48">
      <c r="A8" s="58" t="s">
        <v>116</v>
      </c>
      <c r="B8" s="91"/>
      <c r="C8" s="91"/>
      <c r="D8" s="91"/>
      <c r="E8" s="91"/>
      <c r="F8" s="91"/>
      <c r="G8" s="91"/>
      <c r="H8" s="91"/>
      <c r="I8" s="91"/>
      <c r="J8" s="91"/>
      <c r="K8" s="91"/>
      <c r="L8" s="91"/>
      <c r="M8" s="91"/>
      <c r="N8" s="91"/>
      <c r="O8" s="91"/>
      <c r="P8" s="131"/>
      <c r="Q8" s="131"/>
      <c r="R8" s="189"/>
    </row>
    <row r="9" spans="1:48">
      <c r="A9" s="48" t="s">
        <v>48</v>
      </c>
      <c r="B9" s="141">
        <v>64</v>
      </c>
      <c r="C9" s="141">
        <v>47</v>
      </c>
      <c r="D9" s="141">
        <v>44</v>
      </c>
      <c r="E9" s="141">
        <v>48</v>
      </c>
      <c r="F9" s="141">
        <v>44</v>
      </c>
      <c r="G9" s="141">
        <v>40</v>
      </c>
      <c r="H9" s="141">
        <v>49</v>
      </c>
      <c r="I9" s="141">
        <v>56</v>
      </c>
      <c r="J9" s="141">
        <v>50</v>
      </c>
      <c r="K9" s="141">
        <v>43</v>
      </c>
      <c r="L9" s="141">
        <v>27</v>
      </c>
      <c r="M9" s="141">
        <v>24</v>
      </c>
      <c r="N9" s="141">
        <v>18</v>
      </c>
      <c r="O9" s="542">
        <v>20</v>
      </c>
      <c r="P9" s="48">
        <f>SUM(K9:O9)</f>
        <v>132</v>
      </c>
      <c r="Q9" s="48">
        <f>SUM(BirthsTrend!O8:S8)</f>
        <v>311894</v>
      </c>
      <c r="R9" s="49">
        <f>P9/Q9*1000</f>
        <v>0.42322070960005642</v>
      </c>
    </row>
    <row r="10" spans="1:48">
      <c r="A10" s="58" t="s">
        <v>75</v>
      </c>
      <c r="B10" s="91"/>
      <c r="C10" s="91"/>
      <c r="D10" s="91"/>
      <c r="E10" s="91"/>
      <c r="F10" s="91"/>
      <c r="G10" s="91"/>
      <c r="H10" s="91"/>
      <c r="I10" s="91"/>
      <c r="J10" s="91"/>
      <c r="K10" s="91"/>
      <c r="L10" s="91"/>
      <c r="M10" s="91"/>
      <c r="N10" s="91"/>
      <c r="O10" s="91"/>
      <c r="P10" s="131"/>
      <c r="Q10" s="131"/>
      <c r="R10" s="189"/>
    </row>
    <row r="11" spans="1:48">
      <c r="A11" s="57" t="s">
        <v>76</v>
      </c>
      <c r="B11" s="57">
        <v>39</v>
      </c>
      <c r="C11" s="57">
        <v>33</v>
      </c>
      <c r="D11" s="57">
        <v>24</v>
      </c>
      <c r="E11" s="57">
        <v>33</v>
      </c>
      <c r="F11" s="57">
        <v>23</v>
      </c>
      <c r="G11" s="57">
        <v>17</v>
      </c>
      <c r="H11" s="57">
        <v>30</v>
      </c>
      <c r="I11" s="57">
        <v>35</v>
      </c>
      <c r="J11" s="57">
        <v>27</v>
      </c>
      <c r="K11" s="57">
        <v>25</v>
      </c>
      <c r="L11" s="57">
        <v>15</v>
      </c>
      <c r="M11" s="57">
        <v>18</v>
      </c>
      <c r="N11" s="57">
        <v>11</v>
      </c>
      <c r="O11" s="541">
        <v>16</v>
      </c>
      <c r="P11" s="48">
        <f>SUM(K11:O11)</f>
        <v>85</v>
      </c>
      <c r="Q11" s="48">
        <f>SUM(BirthsTrend!O10:S10)</f>
        <v>160019</v>
      </c>
      <c r="R11" s="49">
        <f>P11/Q11*1000</f>
        <v>0.53118692155306557</v>
      </c>
    </row>
    <row r="12" spans="1:48">
      <c r="A12" s="57" t="s">
        <v>77</v>
      </c>
      <c r="B12" s="57">
        <v>25</v>
      </c>
      <c r="C12" s="57">
        <v>14</v>
      </c>
      <c r="D12" s="57">
        <v>20</v>
      </c>
      <c r="E12" s="57">
        <v>15</v>
      </c>
      <c r="F12" s="57">
        <v>21</v>
      </c>
      <c r="G12" s="57">
        <v>23</v>
      </c>
      <c r="H12" s="57">
        <v>19</v>
      </c>
      <c r="I12" s="57">
        <v>21</v>
      </c>
      <c r="J12" s="57">
        <v>23</v>
      </c>
      <c r="K12" s="57">
        <v>18</v>
      </c>
      <c r="L12" s="57">
        <v>12</v>
      </c>
      <c r="M12" s="57">
        <v>6</v>
      </c>
      <c r="N12" s="57">
        <v>7</v>
      </c>
      <c r="O12" s="543">
        <v>4</v>
      </c>
      <c r="P12" s="48">
        <f>SUM(K12:O12)</f>
        <v>47</v>
      </c>
      <c r="Q12" s="48">
        <f>SUM(BirthsTrend!O11:S11)</f>
        <v>151875</v>
      </c>
      <c r="R12" s="49">
        <f>P12/Q12*1000</f>
        <v>0.30946502057613173</v>
      </c>
    </row>
    <row r="13" spans="1:48">
      <c r="A13" s="58" t="s">
        <v>79</v>
      </c>
      <c r="B13" s="91"/>
      <c r="C13" s="91"/>
      <c r="D13" s="91"/>
      <c r="E13" s="91"/>
      <c r="F13" s="91"/>
      <c r="G13" s="91"/>
      <c r="H13" s="91"/>
      <c r="I13" s="91"/>
      <c r="J13" s="91"/>
      <c r="K13" s="91"/>
      <c r="L13" s="91"/>
      <c r="M13" s="91"/>
      <c r="N13" s="91"/>
      <c r="O13" s="91"/>
      <c r="P13" s="131"/>
      <c r="Q13" s="131"/>
      <c r="R13" s="189"/>
    </row>
    <row r="14" spans="1:48">
      <c r="A14" s="57" t="s">
        <v>80</v>
      </c>
      <c r="B14" s="57">
        <v>43</v>
      </c>
      <c r="C14" s="57">
        <v>32</v>
      </c>
      <c r="D14" s="57">
        <v>26</v>
      </c>
      <c r="E14" s="57">
        <v>35</v>
      </c>
      <c r="F14" s="57">
        <v>33</v>
      </c>
      <c r="G14" s="57">
        <v>28</v>
      </c>
      <c r="H14" s="57">
        <v>29</v>
      </c>
      <c r="I14" s="57">
        <v>28</v>
      </c>
      <c r="J14" s="57">
        <v>32</v>
      </c>
      <c r="K14" s="57">
        <v>28</v>
      </c>
      <c r="L14" s="57">
        <v>16</v>
      </c>
      <c r="M14" s="57">
        <v>18</v>
      </c>
      <c r="N14" s="57">
        <v>6</v>
      </c>
      <c r="O14" s="540">
        <v>10</v>
      </c>
      <c r="P14" s="48">
        <f>SUM(K14:O14)</f>
        <v>78</v>
      </c>
      <c r="Q14" s="48">
        <f>SUM(BirthsTrend!O13:S13)</f>
        <v>90494</v>
      </c>
      <c r="R14" s="49">
        <f>P14/Q14*1000</f>
        <v>0.86193559794019492</v>
      </c>
    </row>
    <row r="15" spans="1:48">
      <c r="A15" s="57" t="s">
        <v>384</v>
      </c>
      <c r="B15" s="57">
        <v>8</v>
      </c>
      <c r="C15" s="57">
        <v>2</v>
      </c>
      <c r="D15" s="57">
        <v>7</v>
      </c>
      <c r="E15" s="57">
        <v>2</v>
      </c>
      <c r="F15" s="57">
        <v>2</v>
      </c>
      <c r="G15" s="57">
        <v>3</v>
      </c>
      <c r="H15" s="57">
        <v>5</v>
      </c>
      <c r="I15" s="57">
        <v>9</v>
      </c>
      <c r="J15" s="57">
        <v>7</v>
      </c>
      <c r="K15" s="57">
        <v>4</v>
      </c>
      <c r="L15" s="57">
        <v>4</v>
      </c>
      <c r="M15" s="57">
        <v>1</v>
      </c>
      <c r="N15" s="57">
        <v>1</v>
      </c>
      <c r="O15" s="540">
        <v>2</v>
      </c>
      <c r="P15" s="48">
        <f>SUM(K15:O15)</f>
        <v>12</v>
      </c>
      <c r="Q15" s="48">
        <f>SUM(BirthsTrend!O14:S14)</f>
        <v>34919</v>
      </c>
      <c r="R15" s="49">
        <f>P15/Q15*1000</f>
        <v>0.343652452819382</v>
      </c>
    </row>
    <row r="16" spans="1:48" s="448" customFormat="1">
      <c r="A16" s="449" t="s">
        <v>444</v>
      </c>
      <c r="B16" s="57">
        <v>0</v>
      </c>
      <c r="C16" s="57">
        <v>2</v>
      </c>
      <c r="D16" s="57">
        <v>2</v>
      </c>
      <c r="E16" s="57">
        <v>0</v>
      </c>
      <c r="F16" s="57">
        <v>0</v>
      </c>
      <c r="G16" s="57">
        <v>0</v>
      </c>
      <c r="H16" s="57">
        <v>1</v>
      </c>
      <c r="I16" s="57">
        <v>1</v>
      </c>
      <c r="J16" s="57">
        <v>1</v>
      </c>
      <c r="K16" s="57">
        <v>1</v>
      </c>
      <c r="L16" s="57">
        <v>1</v>
      </c>
      <c r="M16" s="57">
        <v>0</v>
      </c>
      <c r="N16" s="57">
        <v>0</v>
      </c>
      <c r="O16" s="540">
        <v>0</v>
      </c>
      <c r="P16" s="48">
        <f>SUM(K16:O16)</f>
        <v>2</v>
      </c>
      <c r="Q16" s="48">
        <f>SUM(BirthsTrend!O15:S15)</f>
        <v>39051</v>
      </c>
      <c r="R16" s="49">
        <f>P16/Q16*1000</f>
        <v>5.1215077718880439E-2</v>
      </c>
    </row>
    <row r="17" spans="1:31">
      <c r="A17" s="449" t="s">
        <v>445</v>
      </c>
      <c r="B17" s="57">
        <v>13</v>
      </c>
      <c r="C17" s="57">
        <v>11</v>
      </c>
      <c r="D17" s="57">
        <v>9</v>
      </c>
      <c r="E17" s="57">
        <v>11</v>
      </c>
      <c r="F17" s="57">
        <v>9</v>
      </c>
      <c r="G17" s="57">
        <v>9</v>
      </c>
      <c r="H17" s="57">
        <v>14</v>
      </c>
      <c r="I17" s="57">
        <v>18</v>
      </c>
      <c r="J17" s="57">
        <v>10</v>
      </c>
      <c r="K17" s="57">
        <v>10</v>
      </c>
      <c r="L17" s="57">
        <v>6</v>
      </c>
      <c r="M17" s="57">
        <v>5</v>
      </c>
      <c r="N17" s="57">
        <v>11</v>
      </c>
      <c r="O17" s="544">
        <v>8</v>
      </c>
      <c r="P17" s="48">
        <f>SUM(K17:O17)</f>
        <v>40</v>
      </c>
      <c r="Q17" s="48">
        <f>SUM(BirthsTrend!O16:S16)</f>
        <v>147430</v>
      </c>
      <c r="R17" s="49">
        <f>P17/Q17*1000</f>
        <v>0.27131520043410434</v>
      </c>
    </row>
    <row r="18" spans="1:31">
      <c r="A18" s="58" t="s">
        <v>185</v>
      </c>
      <c r="B18" s="91"/>
      <c r="C18" s="91"/>
      <c r="D18" s="91"/>
      <c r="E18" s="91"/>
      <c r="F18" s="91"/>
      <c r="G18" s="91"/>
      <c r="H18" s="91"/>
      <c r="I18" s="91"/>
      <c r="J18" s="91"/>
      <c r="K18" s="91"/>
      <c r="L18" s="91"/>
      <c r="M18" s="91"/>
      <c r="N18" s="91"/>
      <c r="O18" s="91"/>
      <c r="P18" s="131"/>
      <c r="Q18" s="131"/>
      <c r="R18" s="189"/>
    </row>
    <row r="19" spans="1:31">
      <c r="A19" s="57" t="s">
        <v>82</v>
      </c>
      <c r="B19" s="57">
        <v>13</v>
      </c>
      <c r="C19" s="57">
        <v>7</v>
      </c>
      <c r="D19" s="57">
        <v>3</v>
      </c>
      <c r="E19" s="57">
        <v>3</v>
      </c>
      <c r="F19" s="57">
        <v>8</v>
      </c>
      <c r="G19" s="57">
        <v>9</v>
      </c>
      <c r="H19" s="57">
        <v>8</v>
      </c>
      <c r="I19" s="57">
        <v>8</v>
      </c>
      <c r="J19" s="57">
        <v>14</v>
      </c>
      <c r="K19" s="57">
        <v>11</v>
      </c>
      <c r="L19" s="57">
        <v>8</v>
      </c>
      <c r="M19" s="57">
        <v>3</v>
      </c>
      <c r="N19" s="57">
        <v>2</v>
      </c>
      <c r="O19" s="540">
        <v>5</v>
      </c>
      <c r="P19" s="48">
        <f>SUM(K19:O19)</f>
        <v>29</v>
      </c>
      <c r="Q19" s="48">
        <f>SUM(BirthsTrend!O18:S18)</f>
        <v>20690</v>
      </c>
      <c r="R19" s="49">
        <f t="shared" ref="R19:R31" si="0">P19/Q19*1000</f>
        <v>1.4016433059449009</v>
      </c>
      <c r="T19" s="463"/>
      <c r="U19" s="463"/>
      <c r="V19" s="463"/>
      <c r="W19" s="463"/>
      <c r="X19" s="463"/>
      <c r="Y19" s="463"/>
      <c r="Z19" s="463"/>
      <c r="AA19" s="463"/>
      <c r="AB19" s="463"/>
      <c r="AC19" s="463"/>
      <c r="AD19" s="463"/>
      <c r="AE19" s="463"/>
    </row>
    <row r="20" spans="1:31">
      <c r="A20" s="57" t="s">
        <v>83</v>
      </c>
      <c r="B20" s="57">
        <v>23</v>
      </c>
      <c r="C20" s="57">
        <v>14</v>
      </c>
      <c r="D20" s="57">
        <v>13</v>
      </c>
      <c r="E20" s="57">
        <v>12</v>
      </c>
      <c r="F20" s="57">
        <v>12</v>
      </c>
      <c r="G20" s="57">
        <v>12</v>
      </c>
      <c r="H20" s="57">
        <v>17</v>
      </c>
      <c r="I20" s="57">
        <v>18</v>
      </c>
      <c r="J20" s="57">
        <v>15</v>
      </c>
      <c r="K20" s="57">
        <v>18</v>
      </c>
      <c r="L20" s="57">
        <v>8</v>
      </c>
      <c r="M20" s="57">
        <v>11</v>
      </c>
      <c r="N20" s="57">
        <v>7</v>
      </c>
      <c r="O20" s="540">
        <v>10</v>
      </c>
      <c r="P20" s="48">
        <f t="shared" ref="P20:P25" si="1">SUM(K20:O20)</f>
        <v>54</v>
      </c>
      <c r="Q20" s="48">
        <f>SUM(BirthsTrend!O19:S19)</f>
        <v>57850</v>
      </c>
      <c r="R20" s="49">
        <f t="shared" si="0"/>
        <v>0.93344857389801217</v>
      </c>
      <c r="S20" s="463"/>
      <c r="T20" s="463"/>
      <c r="U20" s="463"/>
      <c r="V20" s="463"/>
      <c r="W20" s="463"/>
      <c r="X20" s="463"/>
      <c r="Y20" s="463"/>
      <c r="Z20" s="463"/>
      <c r="AA20" s="463"/>
      <c r="AB20" s="463"/>
      <c r="AC20" s="463"/>
      <c r="AD20" s="463"/>
      <c r="AE20" s="463"/>
    </row>
    <row r="21" spans="1:31">
      <c r="A21" s="57" t="s">
        <v>84</v>
      </c>
      <c r="B21" s="57">
        <v>8</v>
      </c>
      <c r="C21" s="57">
        <v>13</v>
      </c>
      <c r="D21" s="57">
        <v>9</v>
      </c>
      <c r="E21" s="57">
        <v>19</v>
      </c>
      <c r="F21" s="57">
        <v>10</v>
      </c>
      <c r="G21" s="57">
        <v>7</v>
      </c>
      <c r="H21" s="57">
        <v>12</v>
      </c>
      <c r="I21" s="57">
        <v>12</v>
      </c>
      <c r="J21" s="57">
        <v>12</v>
      </c>
      <c r="K21" s="57">
        <v>6</v>
      </c>
      <c r="L21" s="57">
        <v>6</v>
      </c>
      <c r="M21" s="57">
        <v>4</v>
      </c>
      <c r="N21" s="57">
        <v>6</v>
      </c>
      <c r="O21" s="540">
        <v>1</v>
      </c>
      <c r="P21" s="48">
        <f t="shared" si="1"/>
        <v>23</v>
      </c>
      <c r="Q21" s="48">
        <f>SUM(BirthsTrend!O20:S20)</f>
        <v>78635</v>
      </c>
      <c r="R21" s="49">
        <f t="shared" si="0"/>
        <v>0.29249062122464553</v>
      </c>
      <c r="S21" s="463"/>
      <c r="T21" s="463"/>
      <c r="U21" s="463"/>
      <c r="V21" s="463"/>
      <c r="W21" s="463"/>
      <c r="X21" s="463"/>
      <c r="Y21" s="463"/>
      <c r="Z21" s="463"/>
      <c r="AA21" s="463"/>
      <c r="AB21" s="463"/>
      <c r="AC21" s="463"/>
      <c r="AD21" s="463"/>
      <c r="AE21" s="463"/>
    </row>
    <row r="22" spans="1:31">
      <c r="A22" s="57" t="s">
        <v>85</v>
      </c>
      <c r="B22" s="57">
        <v>12</v>
      </c>
      <c r="C22" s="57">
        <v>11</v>
      </c>
      <c r="D22" s="57">
        <v>11</v>
      </c>
      <c r="E22" s="57">
        <v>7</v>
      </c>
      <c r="F22" s="57">
        <v>9</v>
      </c>
      <c r="G22" s="57">
        <v>8</v>
      </c>
      <c r="H22" s="57">
        <v>6</v>
      </c>
      <c r="I22" s="57">
        <v>10</v>
      </c>
      <c r="J22" s="57">
        <v>5</v>
      </c>
      <c r="K22" s="57">
        <v>6</v>
      </c>
      <c r="L22" s="57">
        <v>2</v>
      </c>
      <c r="M22" s="57">
        <v>2</v>
      </c>
      <c r="N22" s="57">
        <v>1</v>
      </c>
      <c r="O22" s="540">
        <v>2</v>
      </c>
      <c r="P22" s="48">
        <f t="shared" si="1"/>
        <v>13</v>
      </c>
      <c r="Q22" s="48">
        <f>SUM(BirthsTrend!O21:S21)</f>
        <v>87298</v>
      </c>
      <c r="R22" s="49">
        <f t="shared" si="0"/>
        <v>0.14891520997044608</v>
      </c>
      <c r="S22" s="463"/>
      <c r="T22" s="463"/>
      <c r="U22" s="463"/>
      <c r="V22" s="463"/>
      <c r="W22" s="463"/>
      <c r="X22" s="463"/>
      <c r="Y22" s="463"/>
      <c r="Z22" s="463"/>
      <c r="AA22" s="463"/>
      <c r="AB22" s="463"/>
      <c r="AC22" s="463"/>
      <c r="AD22" s="463"/>
      <c r="AE22" s="463"/>
    </row>
    <row r="23" spans="1:31">
      <c r="A23" s="57" t="s">
        <v>86</v>
      </c>
      <c r="B23" s="57">
        <v>8</v>
      </c>
      <c r="C23" s="57">
        <v>2</v>
      </c>
      <c r="D23" s="57">
        <v>7</v>
      </c>
      <c r="E23" s="57">
        <v>5</v>
      </c>
      <c r="F23" s="57">
        <v>5</v>
      </c>
      <c r="G23" s="57">
        <v>4</v>
      </c>
      <c r="H23" s="57">
        <v>5</v>
      </c>
      <c r="I23" s="57">
        <v>6</v>
      </c>
      <c r="J23" s="57">
        <v>2</v>
      </c>
      <c r="K23" s="57">
        <v>2</v>
      </c>
      <c r="L23" s="57">
        <v>2</v>
      </c>
      <c r="M23" s="57">
        <v>2</v>
      </c>
      <c r="N23" s="57">
        <v>2</v>
      </c>
      <c r="O23" s="540">
        <v>1</v>
      </c>
      <c r="P23" s="48">
        <f t="shared" si="1"/>
        <v>9</v>
      </c>
      <c r="Q23" s="48">
        <f>SUM(BirthsTrend!O22:S22)</f>
        <v>54439</v>
      </c>
      <c r="R23" s="49">
        <f t="shared" si="0"/>
        <v>0.16532265471445104</v>
      </c>
    </row>
    <row r="24" spans="1:31">
      <c r="A24" s="57" t="s">
        <v>87</v>
      </c>
      <c r="B24" s="57">
        <v>0</v>
      </c>
      <c r="C24" s="57">
        <v>0</v>
      </c>
      <c r="D24" s="57">
        <v>1</v>
      </c>
      <c r="E24" s="57">
        <v>2</v>
      </c>
      <c r="F24" s="57">
        <v>0</v>
      </c>
      <c r="G24" s="57">
        <v>0</v>
      </c>
      <c r="H24" s="57">
        <v>0</v>
      </c>
      <c r="I24" s="57">
        <v>2</v>
      </c>
      <c r="J24" s="57">
        <v>0</v>
      </c>
      <c r="K24" s="57">
        <v>0</v>
      </c>
      <c r="L24" s="57">
        <v>1</v>
      </c>
      <c r="M24" s="57">
        <v>0</v>
      </c>
      <c r="N24" s="57">
        <v>0</v>
      </c>
      <c r="O24" s="540">
        <v>1</v>
      </c>
      <c r="P24" s="48">
        <f t="shared" si="1"/>
        <v>2</v>
      </c>
      <c r="Q24" s="48">
        <f>SUM(BirthsTrend!O23:S23)</f>
        <v>12982</v>
      </c>
      <c r="R24" s="49">
        <f t="shared" si="0"/>
        <v>0.15405946695424436</v>
      </c>
    </row>
    <row r="25" spans="1:31">
      <c r="A25" s="57" t="s">
        <v>69</v>
      </c>
      <c r="B25" s="57">
        <v>0</v>
      </c>
      <c r="C25" s="57">
        <v>0</v>
      </c>
      <c r="D25" s="57">
        <v>0</v>
      </c>
      <c r="E25" s="57">
        <v>0</v>
      </c>
      <c r="F25" s="57">
        <v>0</v>
      </c>
      <c r="G25" s="57">
        <v>0</v>
      </c>
      <c r="H25" s="57">
        <v>1</v>
      </c>
      <c r="I25" s="57">
        <v>0</v>
      </c>
      <c r="J25" s="57">
        <v>2</v>
      </c>
      <c r="K25" s="57">
        <v>0</v>
      </c>
      <c r="L25" s="57">
        <v>0</v>
      </c>
      <c r="M25" s="57">
        <v>2</v>
      </c>
      <c r="N25" s="57">
        <v>0</v>
      </c>
      <c r="O25" s="544">
        <v>0</v>
      </c>
      <c r="P25" s="48">
        <f t="shared" si="1"/>
        <v>2</v>
      </c>
      <c r="Q25" s="48">
        <f>SUM(BirthsTrend!O24:S24)</f>
        <v>0</v>
      </c>
      <c r="R25" s="372" t="s">
        <v>137</v>
      </c>
    </row>
    <row r="26" spans="1:31">
      <c r="A26" s="58" t="s">
        <v>88</v>
      </c>
      <c r="B26" s="91"/>
      <c r="C26" s="91"/>
      <c r="D26" s="91"/>
      <c r="E26" s="91"/>
      <c r="F26" s="91"/>
      <c r="G26" s="91"/>
      <c r="H26" s="91"/>
      <c r="I26" s="91"/>
      <c r="J26" s="91"/>
      <c r="K26" s="91"/>
      <c r="L26" s="91"/>
      <c r="M26" s="91"/>
      <c r="N26" s="91"/>
      <c r="O26" s="91"/>
      <c r="P26" s="131"/>
      <c r="Q26" s="131"/>
      <c r="R26" s="189"/>
    </row>
    <row r="27" spans="1:31">
      <c r="A27" s="57" t="s">
        <v>89</v>
      </c>
      <c r="B27" s="93">
        <v>2</v>
      </c>
      <c r="C27" s="93">
        <v>1</v>
      </c>
      <c r="D27" s="93">
        <v>1</v>
      </c>
      <c r="E27" s="93">
        <v>3</v>
      </c>
      <c r="F27" s="93">
        <v>3</v>
      </c>
      <c r="G27" s="93">
        <v>2</v>
      </c>
      <c r="H27" s="93">
        <v>3</v>
      </c>
      <c r="I27" s="93">
        <v>5</v>
      </c>
      <c r="J27" s="93">
        <v>1</v>
      </c>
      <c r="K27" s="93">
        <v>3</v>
      </c>
      <c r="L27" s="93">
        <v>1</v>
      </c>
      <c r="M27" s="93">
        <v>1</v>
      </c>
      <c r="N27" s="93">
        <v>2</v>
      </c>
      <c r="O27" s="540">
        <v>1</v>
      </c>
      <c r="P27" s="48">
        <f t="shared" ref="P27:P32" si="2">SUM(K27:O27)</f>
        <v>8</v>
      </c>
      <c r="Q27" s="48">
        <f>SUM(BirthsTrend!O26:S26)</f>
        <v>46484</v>
      </c>
      <c r="R27" s="49">
        <f t="shared" si="0"/>
        <v>0.17210222872386197</v>
      </c>
    </row>
    <row r="28" spans="1:31">
      <c r="A28" s="14">
        <v>2</v>
      </c>
      <c r="B28" s="93">
        <v>6</v>
      </c>
      <c r="C28" s="93">
        <v>2</v>
      </c>
      <c r="D28" s="93">
        <v>3</v>
      </c>
      <c r="E28" s="93">
        <v>5</v>
      </c>
      <c r="F28" s="93">
        <v>6</v>
      </c>
      <c r="G28" s="93">
        <v>4</v>
      </c>
      <c r="H28" s="93">
        <v>6</v>
      </c>
      <c r="I28" s="93">
        <v>5</v>
      </c>
      <c r="J28" s="93">
        <v>3</v>
      </c>
      <c r="K28" s="93">
        <v>3</v>
      </c>
      <c r="L28" s="93">
        <v>2</v>
      </c>
      <c r="M28" s="93">
        <v>0</v>
      </c>
      <c r="N28" s="93">
        <v>3</v>
      </c>
      <c r="O28" s="540">
        <v>2</v>
      </c>
      <c r="P28" s="48">
        <f t="shared" si="2"/>
        <v>10</v>
      </c>
      <c r="Q28" s="48">
        <f>SUM(BirthsTrend!O27:S27)</f>
        <v>50073</v>
      </c>
      <c r="R28" s="49">
        <f t="shared" si="0"/>
        <v>0.19970842569848024</v>
      </c>
    </row>
    <row r="29" spans="1:31">
      <c r="A29" s="14">
        <v>3</v>
      </c>
      <c r="B29" s="93">
        <v>6</v>
      </c>
      <c r="C29" s="93">
        <v>9</v>
      </c>
      <c r="D29" s="93">
        <v>3</v>
      </c>
      <c r="E29" s="93">
        <v>7</v>
      </c>
      <c r="F29" s="93">
        <v>5</v>
      </c>
      <c r="G29" s="93">
        <v>6</v>
      </c>
      <c r="H29" s="93">
        <v>6</v>
      </c>
      <c r="I29" s="93">
        <v>9</v>
      </c>
      <c r="J29" s="93">
        <v>1</v>
      </c>
      <c r="K29" s="93">
        <v>5</v>
      </c>
      <c r="L29" s="93">
        <v>4</v>
      </c>
      <c r="M29" s="93">
        <v>6</v>
      </c>
      <c r="N29" s="93">
        <v>0</v>
      </c>
      <c r="O29" s="540">
        <v>3</v>
      </c>
      <c r="P29" s="48">
        <f t="shared" si="2"/>
        <v>18</v>
      </c>
      <c r="Q29" s="48">
        <f>SUM(BirthsTrend!O28:S28)</f>
        <v>58707</v>
      </c>
      <c r="R29" s="49">
        <f t="shared" si="0"/>
        <v>0.30660738923808067</v>
      </c>
    </row>
    <row r="30" spans="1:31">
      <c r="A30" s="14">
        <v>4</v>
      </c>
      <c r="B30" s="93">
        <v>14</v>
      </c>
      <c r="C30" s="93">
        <v>10</v>
      </c>
      <c r="D30" s="93">
        <v>14</v>
      </c>
      <c r="E30" s="93">
        <v>8</v>
      </c>
      <c r="F30" s="93">
        <v>10</v>
      </c>
      <c r="G30" s="93">
        <v>6</v>
      </c>
      <c r="H30" s="93">
        <v>7</v>
      </c>
      <c r="I30" s="93">
        <v>8</v>
      </c>
      <c r="J30" s="93">
        <v>18</v>
      </c>
      <c r="K30" s="93">
        <v>7</v>
      </c>
      <c r="L30" s="93">
        <v>5</v>
      </c>
      <c r="M30" s="93">
        <v>9</v>
      </c>
      <c r="N30" s="93">
        <v>6</v>
      </c>
      <c r="O30" s="540">
        <v>2</v>
      </c>
      <c r="P30" s="48">
        <f t="shared" si="2"/>
        <v>29</v>
      </c>
      <c r="Q30" s="48">
        <f>SUM(BirthsTrend!O29:S29)</f>
        <v>71995</v>
      </c>
      <c r="R30" s="49">
        <f t="shared" si="0"/>
        <v>0.40280575039933325</v>
      </c>
    </row>
    <row r="31" spans="1:31">
      <c r="A31" s="57" t="s">
        <v>90</v>
      </c>
      <c r="B31" s="93">
        <v>36</v>
      </c>
      <c r="C31" s="93">
        <v>25</v>
      </c>
      <c r="D31" s="93">
        <v>23</v>
      </c>
      <c r="E31" s="93">
        <v>25</v>
      </c>
      <c r="F31" s="93">
        <v>20</v>
      </c>
      <c r="G31" s="93">
        <v>22</v>
      </c>
      <c r="H31" s="93">
        <v>27</v>
      </c>
      <c r="I31" s="93">
        <v>29</v>
      </c>
      <c r="J31" s="93">
        <v>27</v>
      </c>
      <c r="K31" s="93">
        <v>25</v>
      </c>
      <c r="L31" s="93">
        <v>15</v>
      </c>
      <c r="M31" s="93">
        <v>8</v>
      </c>
      <c r="N31" s="93">
        <v>7</v>
      </c>
      <c r="O31" s="540">
        <v>12</v>
      </c>
      <c r="P31" s="48">
        <f t="shared" si="2"/>
        <v>67</v>
      </c>
      <c r="Q31" s="48">
        <f>SUM(BirthsTrend!O30:S30)</f>
        <v>83419</v>
      </c>
      <c r="R31" s="49">
        <f t="shared" si="0"/>
        <v>0.8031743367817884</v>
      </c>
    </row>
    <row r="32" spans="1:31" s="370" customFormat="1">
      <c r="A32" s="57" t="s">
        <v>69</v>
      </c>
      <c r="B32" s="93">
        <v>0</v>
      </c>
      <c r="C32" s="93">
        <v>0</v>
      </c>
      <c r="D32" s="93">
        <v>0</v>
      </c>
      <c r="E32" s="93">
        <v>0</v>
      </c>
      <c r="F32" s="93">
        <v>0</v>
      </c>
      <c r="G32" s="93">
        <v>0</v>
      </c>
      <c r="H32" s="93">
        <v>0</v>
      </c>
      <c r="I32" s="93">
        <v>0</v>
      </c>
      <c r="J32" s="93">
        <v>0</v>
      </c>
      <c r="K32" s="93">
        <v>0</v>
      </c>
      <c r="L32" s="93">
        <v>0</v>
      </c>
      <c r="M32" s="93">
        <v>0</v>
      </c>
      <c r="N32" s="93">
        <v>0</v>
      </c>
      <c r="O32" s="545">
        <v>0</v>
      </c>
      <c r="P32" s="48">
        <f t="shared" si="2"/>
        <v>0</v>
      </c>
      <c r="Q32" s="48">
        <f>SUM(BirthsTrend!O31:S31)</f>
        <v>1216</v>
      </c>
      <c r="R32" s="372" t="s">
        <v>137</v>
      </c>
    </row>
    <row r="33" spans="1:19">
      <c r="A33" s="58" t="s">
        <v>118</v>
      </c>
      <c r="B33" s="91"/>
      <c r="C33" s="91"/>
      <c r="D33" s="91"/>
      <c r="E33" s="91"/>
      <c r="F33" s="91"/>
      <c r="G33" s="91"/>
      <c r="H33" s="91"/>
      <c r="I33" s="91"/>
      <c r="J33" s="91"/>
      <c r="K33" s="91"/>
      <c r="L33" s="91"/>
      <c r="M33" s="91"/>
      <c r="N33" s="91"/>
      <c r="O33" s="91"/>
      <c r="P33" s="131"/>
      <c r="Q33" s="131"/>
      <c r="R33" s="189"/>
    </row>
    <row r="34" spans="1:19">
      <c r="A34" s="57" t="s">
        <v>117</v>
      </c>
      <c r="B34" s="57">
        <v>2</v>
      </c>
      <c r="C34" s="57">
        <v>1</v>
      </c>
      <c r="D34" s="57">
        <v>1</v>
      </c>
      <c r="E34" s="57">
        <v>1</v>
      </c>
      <c r="F34" s="57">
        <v>2</v>
      </c>
      <c r="G34" s="57">
        <v>1</v>
      </c>
      <c r="H34" s="57">
        <v>2</v>
      </c>
      <c r="I34" s="57">
        <v>4</v>
      </c>
      <c r="J34" s="57">
        <v>1</v>
      </c>
      <c r="K34" s="57">
        <v>0</v>
      </c>
      <c r="L34" s="57">
        <v>1</v>
      </c>
      <c r="M34" s="57">
        <v>1</v>
      </c>
      <c r="N34" s="57">
        <v>0</v>
      </c>
      <c r="O34" s="540">
        <v>1</v>
      </c>
      <c r="P34" s="48">
        <f>SUM(K34:O34)</f>
        <v>3</v>
      </c>
      <c r="Q34" s="48">
        <f>SUM(BirthsTrend!O33:S33)</f>
        <v>3882</v>
      </c>
      <c r="R34" s="49">
        <f>P34/Q34*1000</f>
        <v>0.77279752704791338</v>
      </c>
    </row>
    <row r="35" spans="1:19">
      <c r="A35" s="57" t="s">
        <v>70</v>
      </c>
      <c r="B35" s="57">
        <v>14</v>
      </c>
      <c r="C35" s="57">
        <v>6</v>
      </c>
      <c r="D35" s="57">
        <v>8</v>
      </c>
      <c r="E35" s="57">
        <v>4</v>
      </c>
      <c r="F35" s="57">
        <v>6</v>
      </c>
      <c r="G35" s="57">
        <v>7</v>
      </c>
      <c r="H35" s="57">
        <v>4</v>
      </c>
      <c r="I35" s="57">
        <v>6</v>
      </c>
      <c r="J35" s="57">
        <v>10</v>
      </c>
      <c r="K35" s="57">
        <v>4</v>
      </c>
      <c r="L35" s="57">
        <v>3</v>
      </c>
      <c r="M35" s="57">
        <v>4</v>
      </c>
      <c r="N35" s="57">
        <v>3</v>
      </c>
      <c r="O35" s="540">
        <v>5</v>
      </c>
      <c r="P35" s="48">
        <f>SUM(K35:O35)</f>
        <v>19</v>
      </c>
      <c r="Q35" s="48">
        <f>SUM(BirthsTrend!O34:S34)</f>
        <v>19469</v>
      </c>
      <c r="R35" s="49">
        <f>P35/Q35*1000</f>
        <v>0.9759104216960296</v>
      </c>
    </row>
    <row r="36" spans="1:19">
      <c r="A36" s="57" t="s">
        <v>71</v>
      </c>
      <c r="B36" s="57">
        <v>48</v>
      </c>
      <c r="C36" s="57">
        <v>39</v>
      </c>
      <c r="D36" s="57">
        <v>29</v>
      </c>
      <c r="E36" s="57">
        <v>41</v>
      </c>
      <c r="F36" s="57">
        <v>30</v>
      </c>
      <c r="G36" s="57">
        <v>26</v>
      </c>
      <c r="H36" s="57">
        <v>39</v>
      </c>
      <c r="I36" s="57">
        <v>41</v>
      </c>
      <c r="J36" s="57">
        <v>34</v>
      </c>
      <c r="K36" s="57">
        <v>34</v>
      </c>
      <c r="L36" s="57">
        <v>21</v>
      </c>
      <c r="M36" s="57">
        <v>17</v>
      </c>
      <c r="N36" s="57">
        <v>15</v>
      </c>
      <c r="O36" s="540">
        <v>14</v>
      </c>
      <c r="P36" s="48">
        <f>SUM(K36:O36)</f>
        <v>101</v>
      </c>
      <c r="Q36" s="48">
        <f>SUM(BirthsTrend!O35:S35)</f>
        <v>280604</v>
      </c>
      <c r="R36" s="49">
        <f>P36/Q36*1000</f>
        <v>0.35993784835568987</v>
      </c>
    </row>
    <row r="37" spans="1:19">
      <c r="A37" s="57" t="s">
        <v>72</v>
      </c>
      <c r="B37" s="57">
        <v>0</v>
      </c>
      <c r="C37" s="57">
        <v>1</v>
      </c>
      <c r="D37" s="57">
        <v>1</v>
      </c>
      <c r="E37" s="57"/>
      <c r="F37" s="57">
        <v>1</v>
      </c>
      <c r="G37" s="57">
        <v>1</v>
      </c>
      <c r="H37" s="57">
        <v>0</v>
      </c>
      <c r="I37" s="57">
        <v>0</v>
      </c>
      <c r="J37" s="57">
        <v>0</v>
      </c>
      <c r="K37" s="57">
        <v>1</v>
      </c>
      <c r="L37" s="57">
        <v>0</v>
      </c>
      <c r="M37" s="57">
        <v>1</v>
      </c>
      <c r="N37" s="57">
        <v>0</v>
      </c>
      <c r="O37" s="546">
        <v>0</v>
      </c>
      <c r="P37" s="48">
        <f>SUM(K37:O37)</f>
        <v>2</v>
      </c>
      <c r="Q37" s="48">
        <f>SUM(BirthsTrend!O36:S36)</f>
        <v>7803</v>
      </c>
      <c r="R37" s="49">
        <f>P37/Q37*1000</f>
        <v>0.25631167499679608</v>
      </c>
    </row>
    <row r="38" spans="1:19">
      <c r="A38" s="57" t="s">
        <v>69</v>
      </c>
      <c r="B38" s="57">
        <v>0</v>
      </c>
      <c r="C38" s="57">
        <v>0</v>
      </c>
      <c r="D38" s="57">
        <v>5</v>
      </c>
      <c r="E38" s="57">
        <v>2</v>
      </c>
      <c r="F38" s="57">
        <v>5</v>
      </c>
      <c r="G38" s="57">
        <v>5</v>
      </c>
      <c r="H38" s="57">
        <v>4</v>
      </c>
      <c r="I38" s="57">
        <v>5</v>
      </c>
      <c r="J38" s="57">
        <v>5</v>
      </c>
      <c r="K38" s="57">
        <v>4</v>
      </c>
      <c r="L38" s="57">
        <v>2</v>
      </c>
      <c r="M38" s="57">
        <v>1</v>
      </c>
      <c r="N38" s="57">
        <v>0</v>
      </c>
      <c r="O38" s="544">
        <v>0</v>
      </c>
      <c r="P38" s="48">
        <f>SUM(K38:O38)</f>
        <v>7</v>
      </c>
      <c r="Q38" s="48">
        <f>SUM(BirthsTrend!O37:S37)</f>
        <v>136</v>
      </c>
      <c r="R38" s="372" t="s">
        <v>137</v>
      </c>
    </row>
    <row r="39" spans="1:19">
      <c r="A39" s="58" t="s">
        <v>1</v>
      </c>
      <c r="B39" s="91"/>
      <c r="C39" s="91"/>
      <c r="D39" s="91"/>
      <c r="E39" s="91"/>
      <c r="F39" s="91"/>
      <c r="G39" s="91"/>
      <c r="H39" s="91"/>
      <c r="I39" s="91"/>
      <c r="J39" s="91"/>
      <c r="K39" s="91"/>
      <c r="L39" s="91"/>
      <c r="M39" s="91"/>
      <c r="N39" s="91"/>
      <c r="O39" s="91"/>
      <c r="P39" s="131"/>
      <c r="Q39" s="131"/>
      <c r="R39" s="189"/>
    </row>
    <row r="40" spans="1:19">
      <c r="A40" s="57" t="s">
        <v>111</v>
      </c>
      <c r="B40" s="57">
        <v>0</v>
      </c>
      <c r="C40" s="57">
        <v>0</v>
      </c>
      <c r="D40" s="57">
        <v>0</v>
      </c>
      <c r="E40" s="57">
        <v>0</v>
      </c>
      <c r="F40" s="57">
        <v>0</v>
      </c>
      <c r="G40" s="57">
        <v>0</v>
      </c>
      <c r="H40" s="57">
        <v>1</v>
      </c>
      <c r="I40" s="57">
        <v>0</v>
      </c>
      <c r="J40" s="57">
        <v>0</v>
      </c>
      <c r="K40" s="57">
        <v>0</v>
      </c>
      <c r="L40" s="57">
        <v>0</v>
      </c>
      <c r="M40" s="57">
        <v>0</v>
      </c>
      <c r="N40" s="57">
        <v>0</v>
      </c>
      <c r="O40" s="540">
        <v>0</v>
      </c>
      <c r="P40" s="48">
        <f t="shared" ref="P40:P45" si="3">SUM(K40:O40)</f>
        <v>0</v>
      </c>
      <c r="Q40" s="48">
        <f>SUM(BirthsTrend!O39:S39)</f>
        <v>1436</v>
      </c>
      <c r="R40" s="49">
        <f>P40/Q40*1000</f>
        <v>0</v>
      </c>
    </row>
    <row r="41" spans="1:19">
      <c r="A41" s="57" t="s">
        <v>114</v>
      </c>
      <c r="B41" s="57">
        <v>0</v>
      </c>
      <c r="C41" s="57">
        <v>1</v>
      </c>
      <c r="D41" s="57">
        <v>1</v>
      </c>
      <c r="E41" s="57">
        <v>1</v>
      </c>
      <c r="F41" s="57">
        <v>0</v>
      </c>
      <c r="G41" s="57">
        <v>0</v>
      </c>
      <c r="H41" s="57">
        <v>0</v>
      </c>
      <c r="I41" s="57">
        <v>3</v>
      </c>
      <c r="J41" s="57">
        <v>1</v>
      </c>
      <c r="K41" s="57">
        <v>0</v>
      </c>
      <c r="L41" s="57">
        <v>1</v>
      </c>
      <c r="M41" s="57">
        <v>0</v>
      </c>
      <c r="N41" s="57">
        <v>1</v>
      </c>
      <c r="O41" s="540">
        <v>0</v>
      </c>
      <c r="P41" s="48">
        <f t="shared" si="3"/>
        <v>2</v>
      </c>
      <c r="Q41" s="48">
        <f>SUM(BirthsTrend!O40:S40)</f>
        <v>1756</v>
      </c>
      <c r="R41" s="49">
        <f>P41/Q41*1000</f>
        <v>1.1389521640091116</v>
      </c>
    </row>
    <row r="42" spans="1:19">
      <c r="A42" s="57" t="s">
        <v>112</v>
      </c>
      <c r="B42" s="57">
        <v>15</v>
      </c>
      <c r="C42" s="57">
        <v>8</v>
      </c>
      <c r="D42" s="57">
        <v>8</v>
      </c>
      <c r="E42" s="57">
        <v>7</v>
      </c>
      <c r="F42" s="57">
        <v>8</v>
      </c>
      <c r="G42" s="57">
        <v>6</v>
      </c>
      <c r="H42" s="57">
        <v>7</v>
      </c>
      <c r="I42" s="57">
        <v>6</v>
      </c>
      <c r="J42" s="57">
        <v>6</v>
      </c>
      <c r="K42" s="57">
        <v>5</v>
      </c>
      <c r="L42" s="57">
        <v>3</v>
      </c>
      <c r="M42" s="57">
        <v>5</v>
      </c>
      <c r="N42" s="57">
        <v>1</v>
      </c>
      <c r="O42" s="540">
        <v>2</v>
      </c>
      <c r="P42" s="48">
        <f t="shared" si="3"/>
        <v>16</v>
      </c>
      <c r="Q42" s="48">
        <f>SUM(BirthsTrend!O41:S41)</f>
        <v>15336</v>
      </c>
      <c r="R42" s="49">
        <f>P42/Q42*1000</f>
        <v>1.0432968179447053</v>
      </c>
    </row>
    <row r="43" spans="1:19">
      <c r="A43" s="57" t="s">
        <v>113</v>
      </c>
      <c r="B43" s="57">
        <v>49</v>
      </c>
      <c r="C43" s="57">
        <v>38</v>
      </c>
      <c r="D43" s="57">
        <v>30</v>
      </c>
      <c r="E43" s="57">
        <v>40</v>
      </c>
      <c r="F43" s="57">
        <v>33</v>
      </c>
      <c r="G43" s="57">
        <v>33</v>
      </c>
      <c r="H43" s="57">
        <v>37</v>
      </c>
      <c r="I43" s="57">
        <v>45</v>
      </c>
      <c r="J43" s="57">
        <v>41</v>
      </c>
      <c r="K43" s="57">
        <v>34</v>
      </c>
      <c r="L43" s="57">
        <v>21</v>
      </c>
      <c r="M43" s="57">
        <v>19</v>
      </c>
      <c r="N43" s="57">
        <v>16</v>
      </c>
      <c r="O43" s="540">
        <v>18</v>
      </c>
      <c r="P43" s="48">
        <f t="shared" si="3"/>
        <v>108</v>
      </c>
      <c r="Q43" s="48">
        <f>SUM(BirthsTrend!O42:S42)</f>
        <v>285016</v>
      </c>
      <c r="R43" s="49">
        <f>P43/Q43*1000</f>
        <v>0.37892609537710165</v>
      </c>
    </row>
    <row r="44" spans="1:19">
      <c r="A44" s="57" t="s">
        <v>115</v>
      </c>
      <c r="B44" s="57">
        <v>0</v>
      </c>
      <c r="C44" s="57">
        <v>0</v>
      </c>
      <c r="D44" s="57">
        <v>0</v>
      </c>
      <c r="E44" s="57">
        <v>0</v>
      </c>
      <c r="F44" s="57">
        <v>0</v>
      </c>
      <c r="G44" s="57">
        <v>0</v>
      </c>
      <c r="H44" s="57">
        <v>1</v>
      </c>
      <c r="I44" s="57">
        <v>0</v>
      </c>
      <c r="J44" s="57">
        <v>0</v>
      </c>
      <c r="K44" s="57">
        <v>0</v>
      </c>
      <c r="L44" s="57">
        <v>0</v>
      </c>
      <c r="M44" s="57">
        <v>0</v>
      </c>
      <c r="N44" s="57">
        <v>0</v>
      </c>
      <c r="O44" s="540">
        <v>0</v>
      </c>
      <c r="P44" s="48">
        <f t="shared" si="3"/>
        <v>0</v>
      </c>
      <c r="Q44" s="48">
        <f>SUM(BirthsTrend!O43:S43)</f>
        <v>8119</v>
      </c>
      <c r="R44" s="49">
        <f>P44/Q44*1000</f>
        <v>0</v>
      </c>
    </row>
    <row r="45" spans="1:19">
      <c r="A45" s="15" t="s">
        <v>69</v>
      </c>
      <c r="B45" s="15">
        <v>0</v>
      </c>
      <c r="C45" s="15">
        <v>0</v>
      </c>
      <c r="D45" s="15">
        <v>5</v>
      </c>
      <c r="E45" s="15">
        <v>0</v>
      </c>
      <c r="F45" s="15">
        <v>3</v>
      </c>
      <c r="G45" s="15">
        <v>1</v>
      </c>
      <c r="H45" s="15">
        <v>3</v>
      </c>
      <c r="I45" s="15">
        <v>2</v>
      </c>
      <c r="J45" s="15">
        <v>2</v>
      </c>
      <c r="K45" s="15">
        <v>4</v>
      </c>
      <c r="L45" s="15">
        <v>2</v>
      </c>
      <c r="M45" s="15">
        <v>0</v>
      </c>
      <c r="N45" s="15">
        <v>0</v>
      </c>
      <c r="O45" s="547">
        <v>0</v>
      </c>
      <c r="P45" s="48">
        <f t="shared" si="3"/>
        <v>6</v>
      </c>
      <c r="Q45" s="48">
        <f>SUM(BirthsTrend!O44:S44)</f>
        <v>231</v>
      </c>
      <c r="R45" s="372" t="s">
        <v>137</v>
      </c>
    </row>
    <row r="46" spans="1:19">
      <c r="A46" s="58" t="s">
        <v>389</v>
      </c>
      <c r="B46" s="91"/>
      <c r="C46" s="91"/>
      <c r="D46" s="91"/>
      <c r="E46" s="91"/>
      <c r="F46" s="91"/>
      <c r="G46" s="91"/>
      <c r="H46" s="91"/>
      <c r="I46" s="91"/>
      <c r="J46" s="91"/>
      <c r="K46" s="91"/>
      <c r="L46" s="91"/>
      <c r="M46" s="91"/>
      <c r="N46" s="91"/>
      <c r="O46" s="91"/>
      <c r="P46" s="131"/>
      <c r="Q46" s="131"/>
      <c r="R46" s="189"/>
    </row>
    <row r="47" spans="1:19">
      <c r="A47" s="57" t="s">
        <v>91</v>
      </c>
      <c r="B47" s="57">
        <v>6</v>
      </c>
      <c r="C47" s="57">
        <v>3</v>
      </c>
      <c r="D47" s="57">
        <v>2</v>
      </c>
      <c r="E47" s="57">
        <v>3</v>
      </c>
      <c r="F47" s="57">
        <v>4</v>
      </c>
      <c r="G47" s="57">
        <v>3</v>
      </c>
      <c r="H47" s="57">
        <v>4</v>
      </c>
      <c r="I47" s="57">
        <v>3</v>
      </c>
      <c r="J47" s="57">
        <v>2</v>
      </c>
      <c r="K47" s="57">
        <v>7</v>
      </c>
      <c r="L47" s="57">
        <v>3</v>
      </c>
      <c r="M47" s="57">
        <v>1</v>
      </c>
      <c r="N47" s="57">
        <v>0</v>
      </c>
      <c r="O47" s="546">
        <v>1</v>
      </c>
      <c r="P47" s="57">
        <f>SUM(K47:O47)</f>
        <v>12</v>
      </c>
      <c r="Q47" s="48">
        <f>SUM(BirthsTrend!O46:S46)</f>
        <v>11533</v>
      </c>
      <c r="R47" s="49">
        <f t="shared" ref="R47:R66" si="4">P47/Q47*1000</f>
        <v>1.0404924997832308</v>
      </c>
      <c r="S47" s="374"/>
    </row>
    <row r="48" spans="1:19">
      <c r="A48" s="57" t="s">
        <v>92</v>
      </c>
      <c r="B48" s="57">
        <v>6</v>
      </c>
      <c r="C48" s="57">
        <v>6</v>
      </c>
      <c r="D48" s="57">
        <v>9</v>
      </c>
      <c r="E48" s="57">
        <v>5</v>
      </c>
      <c r="F48" s="57">
        <v>6</v>
      </c>
      <c r="G48" s="57">
        <v>3</v>
      </c>
      <c r="H48" s="57">
        <v>1</v>
      </c>
      <c r="I48" s="57">
        <v>4</v>
      </c>
      <c r="J48" s="57">
        <v>5</v>
      </c>
      <c r="K48" s="57">
        <v>1</v>
      </c>
      <c r="L48" s="57">
        <v>3</v>
      </c>
      <c r="M48" s="57">
        <v>1</v>
      </c>
      <c r="N48" s="57">
        <v>0</v>
      </c>
      <c r="O48" s="546">
        <v>1</v>
      </c>
      <c r="P48" s="57">
        <f t="shared" ref="P48:P67" si="5">SUM(K48:O48)</f>
        <v>6</v>
      </c>
      <c r="Q48" s="48">
        <f>SUM(BirthsTrend!O47:S47)</f>
        <v>39308</v>
      </c>
      <c r="R48" s="49">
        <f t="shared" si="4"/>
        <v>0.15264068383026355</v>
      </c>
      <c r="S48" s="374"/>
    </row>
    <row r="49" spans="1:19">
      <c r="A49" s="57" t="s">
        <v>93</v>
      </c>
      <c r="B49" s="57">
        <v>3</v>
      </c>
      <c r="C49" s="57">
        <v>2</v>
      </c>
      <c r="D49" s="57">
        <v>1</v>
      </c>
      <c r="E49" s="57">
        <v>3</v>
      </c>
      <c r="F49" s="57">
        <v>2</v>
      </c>
      <c r="G49" s="57">
        <v>3</v>
      </c>
      <c r="H49" s="57">
        <v>0</v>
      </c>
      <c r="I49" s="57">
        <v>6</v>
      </c>
      <c r="J49" s="57">
        <v>7</v>
      </c>
      <c r="K49" s="57">
        <v>4</v>
      </c>
      <c r="L49" s="57">
        <v>1</v>
      </c>
      <c r="M49" s="57">
        <v>0</v>
      </c>
      <c r="N49" s="57">
        <v>1</v>
      </c>
      <c r="O49" s="546">
        <v>1</v>
      </c>
      <c r="P49" s="57">
        <f t="shared" si="5"/>
        <v>7</v>
      </c>
      <c r="Q49" s="48">
        <f>SUM(BirthsTrend!O48:S48)</f>
        <v>32727</v>
      </c>
      <c r="R49" s="49">
        <f t="shared" si="4"/>
        <v>0.2138906713111498</v>
      </c>
      <c r="S49" s="374"/>
    </row>
    <row r="50" spans="1:19">
      <c r="A50" s="57" t="s">
        <v>94</v>
      </c>
      <c r="B50" s="57">
        <v>10</v>
      </c>
      <c r="C50" s="57">
        <v>10</v>
      </c>
      <c r="D50" s="57">
        <v>6</v>
      </c>
      <c r="E50" s="57">
        <v>11</v>
      </c>
      <c r="F50" s="57">
        <v>6</v>
      </c>
      <c r="G50" s="57">
        <v>7</v>
      </c>
      <c r="H50" s="57">
        <v>7</v>
      </c>
      <c r="I50" s="57">
        <v>11</v>
      </c>
      <c r="J50" s="57">
        <v>7</v>
      </c>
      <c r="K50" s="57">
        <v>11</v>
      </c>
      <c r="L50" s="57">
        <v>4</v>
      </c>
      <c r="M50" s="57">
        <v>4</v>
      </c>
      <c r="N50" s="57">
        <v>0</v>
      </c>
      <c r="O50" s="546">
        <v>3</v>
      </c>
      <c r="P50" s="57">
        <f t="shared" si="5"/>
        <v>22</v>
      </c>
      <c r="Q50" s="48">
        <f>SUM(BirthsTrend!O49:S49)</f>
        <v>43157</v>
      </c>
      <c r="R50" s="49">
        <f t="shared" si="4"/>
        <v>0.50976666589429298</v>
      </c>
      <c r="S50" s="374"/>
    </row>
    <row r="51" spans="1:19">
      <c r="A51" s="57" t="s">
        <v>95</v>
      </c>
      <c r="B51" s="57">
        <v>2</v>
      </c>
      <c r="C51" s="57">
        <v>7</v>
      </c>
      <c r="D51" s="57">
        <v>7</v>
      </c>
      <c r="E51" s="57">
        <v>6</v>
      </c>
      <c r="F51" s="57">
        <v>4</v>
      </c>
      <c r="G51" s="57">
        <v>2</v>
      </c>
      <c r="H51" s="57">
        <v>11</v>
      </c>
      <c r="I51" s="57">
        <v>9</v>
      </c>
      <c r="J51" s="57">
        <v>6</v>
      </c>
      <c r="K51" s="57">
        <v>4</v>
      </c>
      <c r="L51" s="57">
        <v>2</v>
      </c>
      <c r="M51" s="57">
        <v>3</v>
      </c>
      <c r="N51" s="57">
        <v>2</v>
      </c>
      <c r="O51" s="546">
        <v>1</v>
      </c>
      <c r="P51" s="57">
        <f t="shared" si="5"/>
        <v>12</v>
      </c>
      <c r="Q51" s="48">
        <f>SUM(BirthsTrend!O50:S50)</f>
        <v>27418</v>
      </c>
      <c r="R51" s="49">
        <f t="shared" si="4"/>
        <v>0.43766868480560212</v>
      </c>
      <c r="S51" s="374"/>
    </row>
    <row r="52" spans="1:19">
      <c r="A52" s="57" t="s">
        <v>96</v>
      </c>
      <c r="B52" s="57">
        <v>2</v>
      </c>
      <c r="C52" s="57">
        <v>3</v>
      </c>
      <c r="D52" s="57">
        <v>1</v>
      </c>
      <c r="E52" s="57">
        <v>0</v>
      </c>
      <c r="F52" s="57">
        <v>1</v>
      </c>
      <c r="G52" s="57">
        <v>0</v>
      </c>
      <c r="H52" s="57">
        <v>2</v>
      </c>
      <c r="I52" s="57">
        <v>3</v>
      </c>
      <c r="J52" s="57">
        <v>2</v>
      </c>
      <c r="K52" s="57">
        <v>0</v>
      </c>
      <c r="L52" s="57">
        <v>1</v>
      </c>
      <c r="M52" s="57">
        <v>1</v>
      </c>
      <c r="N52" s="57">
        <v>1</v>
      </c>
      <c r="O52" s="546">
        <v>1</v>
      </c>
      <c r="P52" s="57">
        <f t="shared" si="5"/>
        <v>4</v>
      </c>
      <c r="Q52" s="48">
        <f>SUM(BirthsTrend!O51:S51)</f>
        <v>7858</v>
      </c>
      <c r="R52" s="49">
        <f t="shared" si="4"/>
        <v>0.50903537795876819</v>
      </c>
      <c r="S52" s="374"/>
    </row>
    <row r="53" spans="1:19">
      <c r="A53" s="57" t="s">
        <v>97</v>
      </c>
      <c r="B53" s="57">
        <v>6</v>
      </c>
      <c r="C53" s="57">
        <v>1</v>
      </c>
      <c r="D53" s="57">
        <v>2</v>
      </c>
      <c r="E53" s="57">
        <v>4</v>
      </c>
      <c r="F53" s="57">
        <v>5</v>
      </c>
      <c r="G53" s="57">
        <v>2</v>
      </c>
      <c r="H53" s="57">
        <v>1</v>
      </c>
      <c r="I53" s="57">
        <v>3</v>
      </c>
      <c r="J53" s="57">
        <v>2</v>
      </c>
      <c r="K53" s="57">
        <v>1</v>
      </c>
      <c r="L53" s="57">
        <v>1</v>
      </c>
      <c r="M53" s="57">
        <v>5</v>
      </c>
      <c r="N53" s="57">
        <v>1</v>
      </c>
      <c r="O53" s="546">
        <v>0</v>
      </c>
      <c r="P53" s="57">
        <f t="shared" si="5"/>
        <v>8</v>
      </c>
      <c r="Q53" s="48">
        <f>SUM(BirthsTrend!O52:S52)</f>
        <v>14647</v>
      </c>
      <c r="R53" s="49">
        <f t="shared" si="4"/>
        <v>0.5461869324776405</v>
      </c>
      <c r="S53" s="374"/>
    </row>
    <row r="54" spans="1:19">
      <c r="A54" s="57" t="s">
        <v>538</v>
      </c>
      <c r="B54" s="57">
        <v>2</v>
      </c>
      <c r="C54" s="57">
        <v>0</v>
      </c>
      <c r="D54" s="57">
        <v>0</v>
      </c>
      <c r="E54" s="57">
        <v>3</v>
      </c>
      <c r="F54" s="57">
        <v>1</v>
      </c>
      <c r="G54" s="57">
        <v>2</v>
      </c>
      <c r="H54" s="57">
        <v>2</v>
      </c>
      <c r="I54" s="57">
        <v>1</v>
      </c>
      <c r="J54" s="57">
        <v>1</v>
      </c>
      <c r="K54" s="57">
        <v>0</v>
      </c>
      <c r="L54" s="57">
        <v>0</v>
      </c>
      <c r="M54" s="57">
        <v>0</v>
      </c>
      <c r="N54" s="57">
        <v>0</v>
      </c>
      <c r="O54" s="546">
        <v>0</v>
      </c>
      <c r="P54" s="57">
        <f t="shared" si="5"/>
        <v>0</v>
      </c>
      <c r="Q54" s="48">
        <f>SUM(BirthsTrend!O53:S53)</f>
        <v>3742</v>
      </c>
      <c r="R54" s="49">
        <f t="shared" si="4"/>
        <v>0</v>
      </c>
      <c r="S54" s="374"/>
    </row>
    <row r="55" spans="1:19">
      <c r="A55" s="57" t="s">
        <v>98</v>
      </c>
      <c r="B55" s="57">
        <v>5</v>
      </c>
      <c r="C55" s="57">
        <v>2</v>
      </c>
      <c r="D55" s="57">
        <v>0</v>
      </c>
      <c r="E55" s="57">
        <v>0</v>
      </c>
      <c r="F55" s="57">
        <v>0</v>
      </c>
      <c r="G55" s="57">
        <v>1</v>
      </c>
      <c r="H55" s="57">
        <v>3</v>
      </c>
      <c r="I55" s="57">
        <v>2</v>
      </c>
      <c r="J55" s="57">
        <v>3</v>
      </c>
      <c r="K55" s="57">
        <v>2</v>
      </c>
      <c r="L55" s="57">
        <v>2</v>
      </c>
      <c r="M55" s="57">
        <v>0</v>
      </c>
      <c r="N55" s="57">
        <v>1</v>
      </c>
      <c r="O55" s="546">
        <v>0</v>
      </c>
      <c r="P55" s="57">
        <f t="shared" si="5"/>
        <v>5</v>
      </c>
      <c r="Q55" s="48">
        <f>SUM(BirthsTrend!O54:S54)</f>
        <v>11500</v>
      </c>
      <c r="R55" s="49">
        <f t="shared" si="4"/>
        <v>0.43478260869565222</v>
      </c>
      <c r="S55" s="374"/>
    </row>
    <row r="56" spans="1:19">
      <c r="A56" s="57" t="s">
        <v>99</v>
      </c>
      <c r="B56" s="57">
        <v>2</v>
      </c>
      <c r="C56" s="57">
        <v>0</v>
      </c>
      <c r="D56" s="57">
        <v>2</v>
      </c>
      <c r="E56" s="57">
        <v>4</v>
      </c>
      <c r="F56" s="57">
        <v>1</v>
      </c>
      <c r="G56" s="57">
        <v>2</v>
      </c>
      <c r="H56" s="57">
        <v>2</v>
      </c>
      <c r="I56" s="57">
        <v>1</v>
      </c>
      <c r="J56" s="57">
        <v>1</v>
      </c>
      <c r="K56" s="57">
        <v>2</v>
      </c>
      <c r="L56" s="57">
        <v>0</v>
      </c>
      <c r="M56" s="57">
        <v>2</v>
      </c>
      <c r="N56" s="57">
        <v>0</v>
      </c>
      <c r="O56" s="546">
        <v>1</v>
      </c>
      <c r="P56" s="57">
        <f t="shared" si="5"/>
        <v>5</v>
      </c>
      <c r="Q56" s="48">
        <f>SUM(BirthsTrend!O55:S55)</f>
        <v>7850</v>
      </c>
      <c r="R56" s="49">
        <f t="shared" si="4"/>
        <v>0.63694267515923564</v>
      </c>
      <c r="S56" s="374"/>
    </row>
    <row r="57" spans="1:19">
      <c r="A57" s="57" t="s">
        <v>100</v>
      </c>
      <c r="B57" s="57">
        <v>5</v>
      </c>
      <c r="C57" s="57">
        <v>3</v>
      </c>
      <c r="D57" s="57">
        <v>2</v>
      </c>
      <c r="E57" s="57">
        <v>3</v>
      </c>
      <c r="F57" s="57">
        <v>2</v>
      </c>
      <c r="G57" s="57">
        <v>4</v>
      </c>
      <c r="H57" s="57">
        <v>3</v>
      </c>
      <c r="I57" s="57">
        <v>2</v>
      </c>
      <c r="J57" s="57">
        <v>3</v>
      </c>
      <c r="K57" s="57">
        <v>1</v>
      </c>
      <c r="L57" s="57">
        <v>2</v>
      </c>
      <c r="M57" s="57">
        <v>0</v>
      </c>
      <c r="N57" s="57">
        <v>1</v>
      </c>
      <c r="O57" s="546">
        <v>0</v>
      </c>
      <c r="P57" s="57">
        <f t="shared" si="5"/>
        <v>4</v>
      </c>
      <c r="Q57" s="48">
        <f>SUM(BirthsTrend!O56:S56)</f>
        <v>11268</v>
      </c>
      <c r="R57" s="49">
        <f t="shared" si="4"/>
        <v>0.35498757543485976</v>
      </c>
      <c r="S57" s="374"/>
    </row>
    <row r="58" spans="1:19">
      <c r="A58" s="57" t="s">
        <v>101</v>
      </c>
      <c r="B58" s="57">
        <v>0</v>
      </c>
      <c r="C58" s="57">
        <v>1</v>
      </c>
      <c r="D58" s="57">
        <v>0</v>
      </c>
      <c r="E58" s="57">
        <v>1</v>
      </c>
      <c r="F58" s="57">
        <v>1</v>
      </c>
      <c r="G58" s="57">
        <v>2</v>
      </c>
      <c r="H58" s="57">
        <v>0</v>
      </c>
      <c r="I58" s="57">
        <v>2</v>
      </c>
      <c r="J58" s="57">
        <v>3</v>
      </c>
      <c r="K58" s="57">
        <v>2</v>
      </c>
      <c r="L58" s="57">
        <v>1</v>
      </c>
      <c r="M58" s="57">
        <v>0</v>
      </c>
      <c r="N58" s="57">
        <v>1</v>
      </c>
      <c r="O58" s="546">
        <v>1</v>
      </c>
      <c r="P58" s="57">
        <f t="shared" si="5"/>
        <v>5</v>
      </c>
      <c r="Q58" s="48">
        <f>SUM(BirthsTrend!O57:S57)</f>
        <v>4378</v>
      </c>
      <c r="R58" s="49">
        <f t="shared" si="4"/>
        <v>1.1420740063956143</v>
      </c>
      <c r="S58" s="374"/>
    </row>
    <row r="59" spans="1:19">
      <c r="A59" s="57" t="s">
        <v>102</v>
      </c>
      <c r="B59" s="57">
        <v>3</v>
      </c>
      <c r="C59" s="57">
        <v>2</v>
      </c>
      <c r="D59" s="57">
        <v>1</v>
      </c>
      <c r="E59" s="57">
        <v>0</v>
      </c>
      <c r="F59" s="57">
        <v>5</v>
      </c>
      <c r="G59" s="57">
        <v>1</v>
      </c>
      <c r="H59" s="57">
        <v>3</v>
      </c>
      <c r="I59" s="57">
        <v>0</v>
      </c>
      <c r="J59" s="57">
        <v>0</v>
      </c>
      <c r="K59" s="57">
        <v>1</v>
      </c>
      <c r="L59" s="57">
        <v>3</v>
      </c>
      <c r="M59" s="57">
        <v>1</v>
      </c>
      <c r="N59" s="57">
        <v>2</v>
      </c>
      <c r="O59" s="546">
        <v>1</v>
      </c>
      <c r="P59" s="57">
        <f t="shared" si="5"/>
        <v>8</v>
      </c>
      <c r="Q59" s="48">
        <f>SUM(BirthsTrend!O58:S58)</f>
        <v>19334</v>
      </c>
      <c r="R59" s="49">
        <f t="shared" si="4"/>
        <v>0.41377883521257891</v>
      </c>
      <c r="S59" s="374"/>
    </row>
    <row r="60" spans="1:19">
      <c r="A60" s="57" t="s">
        <v>103</v>
      </c>
      <c r="B60" s="57">
        <v>1</v>
      </c>
      <c r="C60" s="57">
        <v>0</v>
      </c>
      <c r="D60" s="57">
        <v>4</v>
      </c>
      <c r="E60" s="57">
        <v>1</v>
      </c>
      <c r="F60" s="57">
        <v>2</v>
      </c>
      <c r="G60" s="57">
        <v>0</v>
      </c>
      <c r="H60" s="57">
        <v>4</v>
      </c>
      <c r="I60" s="57">
        <v>2</v>
      </c>
      <c r="J60" s="57">
        <v>1</v>
      </c>
      <c r="K60" s="57">
        <v>3</v>
      </c>
      <c r="L60" s="57">
        <v>1</v>
      </c>
      <c r="M60" s="57">
        <v>0</v>
      </c>
      <c r="N60" s="57">
        <v>1</v>
      </c>
      <c r="O60" s="546">
        <v>2</v>
      </c>
      <c r="P60" s="57">
        <f t="shared" si="5"/>
        <v>7</v>
      </c>
      <c r="Q60" s="48">
        <f>SUM(BirthsTrend!O59:S59)</f>
        <v>10348</v>
      </c>
      <c r="R60" s="49">
        <f t="shared" si="4"/>
        <v>0.67645921917278706</v>
      </c>
      <c r="S60" s="374"/>
    </row>
    <row r="61" spans="1:19">
      <c r="A61" s="57" t="s">
        <v>104</v>
      </c>
      <c r="B61" s="57">
        <v>0</v>
      </c>
      <c r="C61" s="57">
        <v>0</v>
      </c>
      <c r="D61" s="57">
        <v>1</v>
      </c>
      <c r="E61" s="57">
        <v>0</v>
      </c>
      <c r="F61" s="57">
        <v>0</v>
      </c>
      <c r="G61" s="57">
        <v>0</v>
      </c>
      <c r="H61" s="57">
        <v>0</v>
      </c>
      <c r="I61" s="57">
        <v>0</v>
      </c>
      <c r="J61" s="57">
        <v>1</v>
      </c>
      <c r="K61" s="57">
        <v>0</v>
      </c>
      <c r="L61" s="57">
        <v>0</v>
      </c>
      <c r="M61" s="57">
        <v>0</v>
      </c>
      <c r="N61" s="57">
        <v>0</v>
      </c>
      <c r="O61" s="546">
        <v>1</v>
      </c>
      <c r="P61" s="57">
        <f t="shared" si="5"/>
        <v>1</v>
      </c>
      <c r="Q61" s="48">
        <f>SUM(BirthsTrend!O60:S60)</f>
        <v>2648</v>
      </c>
      <c r="R61" s="49">
        <f t="shared" si="4"/>
        <v>0.37764350453172207</v>
      </c>
      <c r="S61" s="374"/>
    </row>
    <row r="62" spans="1:19">
      <c r="A62" s="57" t="s">
        <v>105</v>
      </c>
      <c r="B62" s="57">
        <v>2</v>
      </c>
      <c r="C62" s="57">
        <v>0</v>
      </c>
      <c r="D62" s="57">
        <v>1</v>
      </c>
      <c r="E62" s="57">
        <v>1</v>
      </c>
      <c r="F62" s="57">
        <v>0</v>
      </c>
      <c r="G62" s="57">
        <v>0</v>
      </c>
      <c r="H62" s="57">
        <v>0</v>
      </c>
      <c r="I62" s="57">
        <v>0</v>
      </c>
      <c r="J62" s="57">
        <v>0</v>
      </c>
      <c r="K62" s="57">
        <v>0</v>
      </c>
      <c r="L62" s="57">
        <v>0</v>
      </c>
      <c r="M62" s="57">
        <v>1</v>
      </c>
      <c r="N62" s="57">
        <v>0</v>
      </c>
      <c r="O62" s="546">
        <v>0</v>
      </c>
      <c r="P62" s="57">
        <f t="shared" si="5"/>
        <v>1</v>
      </c>
      <c r="Q62" s="48">
        <f>SUM(BirthsTrend!O61:S61)</f>
        <v>8129</v>
      </c>
      <c r="R62" s="49">
        <f t="shared" si="4"/>
        <v>0.12301636117603641</v>
      </c>
      <c r="S62" s="374"/>
    </row>
    <row r="63" spans="1:19">
      <c r="A63" s="57" t="s">
        <v>106</v>
      </c>
      <c r="B63" s="57">
        <v>0</v>
      </c>
      <c r="C63" s="57">
        <v>0</v>
      </c>
      <c r="D63" s="57">
        <v>0</v>
      </c>
      <c r="E63" s="57">
        <v>0</v>
      </c>
      <c r="F63" s="57">
        <v>0</v>
      </c>
      <c r="G63" s="57">
        <v>0</v>
      </c>
      <c r="H63" s="57">
        <v>0</v>
      </c>
      <c r="I63" s="57">
        <v>0</v>
      </c>
      <c r="J63" s="57">
        <v>0</v>
      </c>
      <c r="K63" s="57">
        <v>0</v>
      </c>
      <c r="L63" s="57">
        <v>0</v>
      </c>
      <c r="M63" s="57">
        <v>1</v>
      </c>
      <c r="N63" s="57">
        <v>0</v>
      </c>
      <c r="O63" s="546">
        <v>0</v>
      </c>
      <c r="P63" s="57">
        <f t="shared" si="5"/>
        <v>1</v>
      </c>
      <c r="Q63" s="48">
        <f>SUM(BirthsTrend!O62:S62)</f>
        <v>2110</v>
      </c>
      <c r="R63" s="49">
        <f t="shared" si="4"/>
        <v>0.47393364928909953</v>
      </c>
      <c r="S63" s="374"/>
    </row>
    <row r="64" spans="1:19">
      <c r="A64" s="57" t="s">
        <v>107</v>
      </c>
      <c r="B64" s="57">
        <v>1</v>
      </c>
      <c r="C64" s="57">
        <v>6</v>
      </c>
      <c r="D64" s="57">
        <v>3</v>
      </c>
      <c r="E64" s="57">
        <v>0</v>
      </c>
      <c r="F64" s="57">
        <v>1</v>
      </c>
      <c r="G64" s="57">
        <v>3</v>
      </c>
      <c r="H64" s="57">
        <v>4</v>
      </c>
      <c r="I64" s="57">
        <v>4</v>
      </c>
      <c r="J64" s="57">
        <v>2</v>
      </c>
      <c r="K64" s="57">
        <v>4</v>
      </c>
      <c r="L64" s="57">
        <v>2</v>
      </c>
      <c r="M64" s="57">
        <v>0</v>
      </c>
      <c r="N64" s="57">
        <v>5</v>
      </c>
      <c r="O64" s="546">
        <v>5</v>
      </c>
      <c r="P64" s="57">
        <f t="shared" si="5"/>
        <v>16</v>
      </c>
      <c r="Q64" s="48">
        <f>SUM(BirthsTrend!O63:S63)</f>
        <v>31295</v>
      </c>
      <c r="R64" s="49">
        <f t="shared" si="4"/>
        <v>0.51126378015657448</v>
      </c>
      <c r="S64" s="374"/>
    </row>
    <row r="65" spans="1:48">
      <c r="A65" s="57" t="s">
        <v>108</v>
      </c>
      <c r="B65" s="57">
        <v>1</v>
      </c>
      <c r="C65" s="57">
        <v>1</v>
      </c>
      <c r="D65" s="57">
        <v>0</v>
      </c>
      <c r="E65" s="57">
        <v>0</v>
      </c>
      <c r="F65" s="57">
        <v>0</v>
      </c>
      <c r="G65" s="57">
        <v>0</v>
      </c>
      <c r="H65" s="57">
        <v>0</v>
      </c>
      <c r="I65" s="57">
        <v>1</v>
      </c>
      <c r="J65" s="57">
        <v>1</v>
      </c>
      <c r="K65" s="57">
        <v>0</v>
      </c>
      <c r="L65" s="57">
        <v>0</v>
      </c>
      <c r="M65" s="57">
        <v>0</v>
      </c>
      <c r="N65" s="57">
        <v>0</v>
      </c>
      <c r="O65" s="546">
        <v>0</v>
      </c>
      <c r="P65" s="57">
        <f t="shared" si="5"/>
        <v>0</v>
      </c>
      <c r="Q65" s="48">
        <f>SUM(BirthsTrend!O64:S64)</f>
        <v>3122</v>
      </c>
      <c r="R65" s="49">
        <f t="shared" si="4"/>
        <v>0</v>
      </c>
      <c r="S65" s="374"/>
    </row>
    <row r="66" spans="1:48" s="148" customFormat="1">
      <c r="A66" s="57" t="s">
        <v>109</v>
      </c>
      <c r="B66" s="57">
        <v>7</v>
      </c>
      <c r="C66" s="57">
        <v>0</v>
      </c>
      <c r="D66" s="57">
        <v>2</v>
      </c>
      <c r="E66" s="57">
        <v>3</v>
      </c>
      <c r="F66" s="57">
        <v>3</v>
      </c>
      <c r="G66" s="57">
        <v>5</v>
      </c>
      <c r="H66" s="57">
        <v>2</v>
      </c>
      <c r="I66" s="57">
        <v>2</v>
      </c>
      <c r="J66" s="57">
        <v>3</v>
      </c>
      <c r="K66" s="57">
        <v>0</v>
      </c>
      <c r="L66" s="57">
        <v>1</v>
      </c>
      <c r="M66" s="57">
        <v>4</v>
      </c>
      <c r="N66" s="57">
        <v>2</v>
      </c>
      <c r="O66" s="546">
        <v>1</v>
      </c>
      <c r="P66" s="57">
        <f t="shared" si="5"/>
        <v>8</v>
      </c>
      <c r="Q66" s="48">
        <f>SUM(BirthsTrend!O65:S65)</f>
        <v>18313</v>
      </c>
      <c r="R66" s="49">
        <f t="shared" si="4"/>
        <v>0.4368481406651013</v>
      </c>
      <c r="S66" s="374"/>
      <c r="T66" s="248"/>
      <c r="U66" s="248"/>
      <c r="V66" s="248"/>
      <c r="W66" s="248"/>
      <c r="X66" s="248"/>
      <c r="Y66" s="248"/>
      <c r="Z66" s="248"/>
      <c r="AA66" s="248"/>
      <c r="AB66" s="248"/>
      <c r="AC66" s="248"/>
      <c r="AD66" s="248"/>
      <c r="AE66" s="248"/>
      <c r="AF66" s="248"/>
      <c r="AG66" s="248"/>
      <c r="AH66" s="248"/>
      <c r="AI66" s="248"/>
      <c r="AJ66" s="248"/>
      <c r="AK66" s="248"/>
      <c r="AL66" s="248"/>
      <c r="AM66" s="248"/>
      <c r="AN66" s="248"/>
      <c r="AO66" s="248"/>
      <c r="AP66" s="248"/>
      <c r="AQ66" s="248"/>
      <c r="AR66" s="248"/>
      <c r="AS66" s="248"/>
      <c r="AT66" s="248"/>
      <c r="AU66" s="248"/>
      <c r="AV66" s="248"/>
    </row>
    <row r="67" spans="1:48" s="148" customFormat="1">
      <c r="A67" s="66" t="s">
        <v>69</v>
      </c>
      <c r="B67" s="66">
        <v>0</v>
      </c>
      <c r="C67" s="66">
        <v>0</v>
      </c>
      <c r="D67" s="66">
        <v>0</v>
      </c>
      <c r="E67" s="66">
        <v>0</v>
      </c>
      <c r="F67" s="66">
        <v>0</v>
      </c>
      <c r="G67" s="66">
        <v>0</v>
      </c>
      <c r="H67" s="66">
        <v>0</v>
      </c>
      <c r="I67" s="66">
        <v>0</v>
      </c>
      <c r="J67" s="66">
        <v>0</v>
      </c>
      <c r="K67" s="66">
        <v>0</v>
      </c>
      <c r="L67" s="66">
        <v>0</v>
      </c>
      <c r="M67" s="66">
        <v>0</v>
      </c>
      <c r="N67" s="66">
        <v>0</v>
      </c>
      <c r="O67" s="548">
        <v>0</v>
      </c>
      <c r="P67" s="66">
        <f t="shared" si="5"/>
        <v>0</v>
      </c>
      <c r="Q67" s="66">
        <f>SUM(BirthsTrend!O66:S66)</f>
        <v>1209</v>
      </c>
      <c r="R67" s="43" t="s">
        <v>137</v>
      </c>
      <c r="S67" s="248"/>
      <c r="T67" s="248"/>
      <c r="U67" s="248"/>
      <c r="V67" s="248"/>
      <c r="W67" s="248"/>
      <c r="X67" s="248"/>
      <c r="Y67" s="248"/>
      <c r="Z67" s="248"/>
      <c r="AA67" s="248"/>
      <c r="AB67" s="248"/>
      <c r="AC67" s="248"/>
      <c r="AD67" s="248"/>
      <c r="AE67" s="248"/>
      <c r="AF67" s="248"/>
      <c r="AG67" s="248"/>
      <c r="AH67" s="248"/>
      <c r="AI67" s="248"/>
      <c r="AJ67" s="248"/>
      <c r="AK67" s="248"/>
      <c r="AL67" s="248"/>
      <c r="AM67" s="248"/>
      <c r="AN67" s="248"/>
      <c r="AO67" s="248"/>
      <c r="AP67" s="248"/>
      <c r="AQ67" s="248"/>
      <c r="AR67" s="248"/>
      <c r="AS67" s="248"/>
      <c r="AT67" s="248"/>
      <c r="AU67" s="248"/>
      <c r="AV67" s="248"/>
    </row>
    <row r="68" spans="1:48">
      <c r="A68" s="427" t="s">
        <v>428</v>
      </c>
      <c r="P68" s="537"/>
    </row>
    <row r="69" spans="1:48" ht="42.75" customHeight="1">
      <c r="A69" s="827" t="s">
        <v>562</v>
      </c>
      <c r="B69" s="828"/>
      <c r="C69" s="828"/>
      <c r="D69" s="828"/>
      <c r="E69" s="828"/>
      <c r="F69" s="828"/>
      <c r="G69" s="828"/>
      <c r="H69" s="828"/>
      <c r="I69" s="828"/>
      <c r="J69" s="828"/>
      <c r="K69" s="828"/>
      <c r="L69" s="828"/>
      <c r="M69" s="828"/>
      <c r="N69" s="828"/>
      <c r="O69" s="828"/>
      <c r="P69" s="828"/>
      <c r="Q69" s="828"/>
      <c r="R69" s="828"/>
    </row>
    <row r="70" spans="1:48">
      <c r="A70" s="67"/>
    </row>
    <row r="71" spans="1:48">
      <c r="A71" s="67"/>
    </row>
  </sheetData>
  <mergeCells count="10">
    <mergeCell ref="AT6:AV6"/>
    <mergeCell ref="A6:A7"/>
    <mergeCell ref="P6:R6"/>
    <mergeCell ref="B6:O6"/>
    <mergeCell ref="T7:V7"/>
    <mergeCell ref="A69:R69"/>
    <mergeCell ref="A5:R5"/>
    <mergeCell ref="S6:AD6"/>
    <mergeCell ref="AE6:AG6"/>
    <mergeCell ref="AH6:AS6"/>
  </mergeCells>
  <hyperlinks>
    <hyperlink ref="B1" location="Glossary!A1" display="Glossary"/>
    <hyperlink ref="A1" location="Contents!A1" display="Table of contents"/>
    <hyperlink ref="C1" location="About!A1" display="About the publication"/>
    <hyperlink ref="T7:V7" location="GraphsNZ!B113" display="Rates of SIDS by year (2000–2013)"/>
  </hyperlinks>
  <pageMargins left="0.70866141732283472" right="0.70866141732283472" top="0.74803149606299213" bottom="0.74803149606299213" header="0.31496062992125984" footer="0.31496062992125984"/>
  <pageSetup paperSize="9" scale="47" orientation="landscape" r:id="rId1"/>
  <headerFooter>
    <oddFooter>&amp;L&amp;"Arial,Regular"&amp;8&amp;K01+022Fetal and Infant Deaths 2013&amp;R&amp;"Arial,Regular"&amp;8&amp;K01+021Page &amp;P of &amp;N</oddFooter>
  </headerFooter>
  <ignoredErrors>
    <ignoredError sqref="P9:Q9 P14 P11:Q13 P15:Q67 Q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T54"/>
  <sheetViews>
    <sheetView showGridLines="0" zoomScaleNormal="100" workbookViewId="0">
      <pane ySplit="3" topLeftCell="A4" activePane="bottomLeft" state="frozen"/>
      <selection pane="bottomLeft" activeCell="G32" sqref="G32"/>
    </sheetView>
  </sheetViews>
  <sheetFormatPr defaultRowHeight="15"/>
  <cols>
    <col min="1" max="1" width="40.42578125" style="47" customWidth="1"/>
    <col min="2" max="2" width="14" customWidth="1"/>
    <col min="3" max="3" width="9.140625" style="72" hidden="1" customWidth="1"/>
    <col min="4" max="4" width="124.42578125" style="72" hidden="1" customWidth="1"/>
    <col min="5" max="5" width="110.85546875" customWidth="1"/>
    <col min="6" max="98" width="9.140625" style="125"/>
  </cols>
  <sheetData>
    <row r="1" spans="1:98" s="125" customFormat="1" ht="20.25">
      <c r="A1" s="85" t="s">
        <v>210</v>
      </c>
      <c r="C1" s="84"/>
      <c r="D1" s="84"/>
    </row>
    <row r="2" spans="1:98" s="125" customFormat="1">
      <c r="C2" s="84"/>
      <c r="D2" s="84"/>
    </row>
    <row r="3" spans="1:98" s="125" customFormat="1">
      <c r="A3" s="11" t="s">
        <v>211</v>
      </c>
      <c r="B3" s="11" t="s">
        <v>138</v>
      </c>
      <c r="C3" s="11" t="s">
        <v>146</v>
      </c>
      <c r="D3" s="332" t="s">
        <v>147</v>
      </c>
      <c r="E3" s="331" t="s">
        <v>210</v>
      </c>
      <c r="F3" s="258"/>
    </row>
    <row r="4" spans="1:98" s="124" customFormat="1" ht="26.25">
      <c r="A4" s="613" t="s">
        <v>543</v>
      </c>
      <c r="B4" s="355" t="s">
        <v>334</v>
      </c>
      <c r="C4" s="137"/>
      <c r="D4" s="137"/>
      <c r="E4" s="614" t="s">
        <v>544</v>
      </c>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row>
    <row r="5" spans="1:98" s="86" customFormat="1" ht="25.5">
      <c r="A5" s="313" t="s">
        <v>119</v>
      </c>
      <c r="B5" s="359" t="s">
        <v>119</v>
      </c>
      <c r="C5" s="315">
        <v>1</v>
      </c>
      <c r="D5" s="477" t="s">
        <v>458</v>
      </c>
      <c r="E5" s="316" t="str">
        <f>"Table "&amp;C5&amp;": "&amp;D5</f>
        <v xml:space="preserve">Table 1: Number and rate of deaths, by death type, 1996−2013
</v>
      </c>
      <c r="F5" s="258"/>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c r="CK5" s="125"/>
      <c r="CL5" s="125"/>
      <c r="CM5" s="125"/>
      <c r="CN5" s="125"/>
      <c r="CO5" s="125"/>
      <c r="CP5" s="125"/>
      <c r="CQ5" s="125"/>
      <c r="CR5" s="125"/>
      <c r="CS5" s="125"/>
      <c r="CT5" s="125"/>
    </row>
    <row r="6" spans="1:98" ht="38.25">
      <c r="A6" s="139" t="s">
        <v>121</v>
      </c>
      <c r="B6" s="126" t="s">
        <v>139</v>
      </c>
      <c r="C6" s="128">
        <v>2</v>
      </c>
      <c r="D6" s="478" t="s">
        <v>460</v>
      </c>
      <c r="E6" s="127" t="str">
        <f t="shared" ref="E6:E13" si="0">"Table "&amp;C6&amp;": "&amp;D6</f>
        <v xml:space="preserve">Table 2: Number of fetal deaths, by sex, ethnic group, maternal age group, deprivation quintile of residence, gestational age, birthweight and district health board, 1996−2013
</v>
      </c>
      <c r="F6" s="258"/>
    </row>
    <row r="7" spans="1:98" ht="38.25">
      <c r="A7" s="139"/>
      <c r="B7" s="126"/>
      <c r="C7" s="128">
        <v>3</v>
      </c>
      <c r="D7" s="492" t="s">
        <v>466</v>
      </c>
      <c r="E7" s="127" t="str">
        <f t="shared" si="0"/>
        <v xml:space="preserve">Table 3: Fetal death rate, by sex, ethnic group, maternal age group, deprivation quintile of residence, gestational age, birthweight, and district health board 1996−2013
</v>
      </c>
      <c r="F7" s="258"/>
    </row>
    <row r="8" spans="1:98" s="47" customFormat="1" ht="38.25">
      <c r="A8" s="313" t="s">
        <v>191</v>
      </c>
      <c r="B8" s="317" t="s">
        <v>192</v>
      </c>
      <c r="C8" s="315">
        <v>4</v>
      </c>
      <c r="D8" s="477" t="s">
        <v>461</v>
      </c>
      <c r="E8" s="316" t="str">
        <f t="shared" si="0"/>
        <v xml:space="preserve">Table 4: Number of perinatal deaths, by sex, ethnic group, maternal age group, deprivation quintile of residence, gestational age, birthweight and district health board 1996−2013
</v>
      </c>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row>
    <row r="9" spans="1:98" s="47" customFormat="1" ht="38.25">
      <c r="A9" s="313"/>
      <c r="B9" s="317"/>
      <c r="C9" s="315">
        <v>5</v>
      </c>
      <c r="D9" s="493" t="s">
        <v>467</v>
      </c>
      <c r="E9" s="316" t="str">
        <f t="shared" si="0"/>
        <v xml:space="preserve">Table 5: Perinatal death rate, by sex, ethnic group, maternal age group, deprivation quintile of residence, gestational age, birthweight and district health board, 1996−2013
</v>
      </c>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row>
    <row r="10" spans="1:98" ht="38.25">
      <c r="A10" s="139" t="s">
        <v>196</v>
      </c>
      <c r="B10" s="126" t="s">
        <v>193</v>
      </c>
      <c r="C10" s="128">
        <v>6</v>
      </c>
      <c r="D10" s="478" t="s">
        <v>462</v>
      </c>
      <c r="E10" s="127" t="str">
        <f t="shared" si="0"/>
        <v xml:space="preserve">Table 6: Number of neonatal deaths, by sex, ethnic group, maternal age group, deprivation quintile of residence, gestational age, birthweight and district health board, 1996−2013
</v>
      </c>
    </row>
    <row r="11" spans="1:98" ht="38.25">
      <c r="A11" s="139"/>
      <c r="B11" s="126"/>
      <c r="C11" s="128">
        <v>7</v>
      </c>
      <c r="D11" s="492" t="s">
        <v>465</v>
      </c>
      <c r="E11" s="127" t="str">
        <f t="shared" si="0"/>
        <v xml:space="preserve">Table 7: Neonatal death rate, by sex, ethnic group, maternal age group, deprivation quintile of residence, gestational age, birthweight and district health board, 1996−2013
</v>
      </c>
    </row>
    <row r="12" spans="1:98" s="86" customFormat="1" ht="38.25">
      <c r="A12" s="313" t="s">
        <v>195</v>
      </c>
      <c r="B12" s="317" t="s">
        <v>194</v>
      </c>
      <c r="C12" s="315">
        <v>8</v>
      </c>
      <c r="D12" s="573" t="s">
        <v>527</v>
      </c>
      <c r="E12" s="316" t="str">
        <f t="shared" si="0"/>
        <v xml:space="preserve">Table 8: Number of post-neonatal deaths, by sex, ethnic group, maternal age group, deprivation quintile of residence, gestational age, birthweight and district health board, 1996−2013
</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row>
    <row r="13" spans="1:98" s="86" customFormat="1" ht="38.25">
      <c r="A13" s="313"/>
      <c r="B13" s="317"/>
      <c r="C13" s="315">
        <v>9</v>
      </c>
      <c r="D13" s="573" t="s">
        <v>528</v>
      </c>
      <c r="E13" s="316" t="str">
        <f t="shared" si="0"/>
        <v xml:space="preserve">Table 9: Post-neonatal death rate, by sex, ethnic group, maternal age group, deprivation quintile of residence, gestational age, birthweight and district health board, 1996−2013
</v>
      </c>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row>
    <row r="14" spans="1:98" ht="38.25">
      <c r="A14" s="139" t="s">
        <v>122</v>
      </c>
      <c r="B14" s="126" t="s">
        <v>140</v>
      </c>
      <c r="C14" s="128">
        <v>10</v>
      </c>
      <c r="D14" s="478" t="s">
        <v>463</v>
      </c>
      <c r="E14" s="127" t="str">
        <f t="shared" ref="E14:E26" si="1">"Table "&amp;C14&amp;": "&amp;D14</f>
        <v xml:space="preserve">Table 10: Number of infant deaths, by sex, ethnic group, maternal age group, deprivation quintile of residence, gestational age, birthweight and district health board, 1996−2013
</v>
      </c>
      <c r="F14" s="258"/>
    </row>
    <row r="15" spans="1:98" ht="38.25">
      <c r="A15" s="139"/>
      <c r="B15" s="126"/>
      <c r="C15" s="128">
        <v>11</v>
      </c>
      <c r="D15" s="492" t="s">
        <v>468</v>
      </c>
      <c r="E15" s="127" t="str">
        <f t="shared" si="1"/>
        <v xml:space="preserve">Table 11: Infant death rate, by sex, ethnic group, maternal age group, deprivation quintile of residence, gestational age, birthweight and district health board, 1996−2013
</v>
      </c>
      <c r="F15" s="258"/>
    </row>
    <row r="16" spans="1:98" ht="38.25">
      <c r="A16" s="313" t="s">
        <v>120</v>
      </c>
      <c r="B16" s="314" t="s">
        <v>141</v>
      </c>
      <c r="C16" s="315">
        <v>12</v>
      </c>
      <c r="D16" s="477" t="s">
        <v>459</v>
      </c>
      <c r="E16" s="316" t="str">
        <f>"Table "&amp;C16&amp;": "&amp;D16</f>
        <v xml:space="preserve">Table 12: Number of live births, by sex, ethnic group, maternal age group, deprivation quintile of residence, gestational age, birthweight and district health board, 1996−2013
</v>
      </c>
      <c r="F16" s="258"/>
    </row>
    <row r="17" spans="1:98" ht="38.25">
      <c r="A17" s="139" t="s">
        <v>79</v>
      </c>
      <c r="B17" s="126" t="s">
        <v>143</v>
      </c>
      <c r="C17" s="128">
        <v>13</v>
      </c>
      <c r="D17" s="492" t="s">
        <v>464</v>
      </c>
      <c r="E17" s="127" t="str">
        <f>"Table "&amp;C17&amp;": "&amp;D17</f>
        <v xml:space="preserve">Table 13: Number of fetal deaths, infant deaths and live births for each ethnic group, by sex, maternal age group, deprivation quintile of residence, gestational age and birthweight, 2013
</v>
      </c>
      <c r="F17" s="258"/>
    </row>
    <row r="18" spans="1:98" ht="38.25">
      <c r="A18" s="139"/>
      <c r="B18" s="126"/>
      <c r="C18" s="128">
        <v>14</v>
      </c>
      <c r="D18" s="492" t="s">
        <v>469</v>
      </c>
      <c r="E18" s="127" t="str">
        <f>"Table "&amp;C18&amp;": "&amp;D18</f>
        <v xml:space="preserve">Table 14: Rate of fetal deaths and infant deaths for each ethnic group, by sex, maternal age group, deprivation quintile of residence, gestational age and birthweight, 2013
</v>
      </c>
      <c r="F18" s="258"/>
    </row>
    <row r="19" spans="1:98" ht="38.25">
      <c r="A19" s="313" t="s">
        <v>198</v>
      </c>
      <c r="B19" s="317" t="s">
        <v>142</v>
      </c>
      <c r="C19" s="315">
        <v>15</v>
      </c>
      <c r="D19" s="493" t="s">
        <v>470</v>
      </c>
      <c r="E19" s="316" t="str">
        <f t="shared" si="1"/>
        <v xml:space="preserve">Table 15: Number of fetal deaths, infant deaths and live births for each maternal age group, by sex, ethnic group, deprivation quintile of residence, gestational age and birthweight, 2013
</v>
      </c>
      <c r="F19" s="258"/>
    </row>
    <row r="20" spans="1:98" ht="38.25">
      <c r="A20" s="313"/>
      <c r="B20" s="317"/>
      <c r="C20" s="315">
        <v>16</v>
      </c>
      <c r="D20" s="493" t="s">
        <v>471</v>
      </c>
      <c r="E20" s="316" t="str">
        <f t="shared" si="1"/>
        <v xml:space="preserve">Table 16: Rate of fetal deaths and infant deaths for each maternal age group, by sex, ethnic group, deprivation quintile of residence, gestational age and birthweight, 2013
</v>
      </c>
      <c r="F20" s="258"/>
    </row>
    <row r="21" spans="1:98" ht="38.25">
      <c r="A21" s="139" t="s">
        <v>190</v>
      </c>
      <c r="B21" s="126" t="s">
        <v>144</v>
      </c>
      <c r="C21" s="128">
        <v>17</v>
      </c>
      <c r="D21" s="492" t="s">
        <v>472</v>
      </c>
      <c r="E21" s="127" t="str">
        <f t="shared" si="1"/>
        <v xml:space="preserve">Table 17: Number of fetal deaths, infant deaths and live births for each deprivation quintile of residence, by sex, ethnic group, maternal age group, gestational age and birthweight, 2013
</v>
      </c>
      <c r="F21" s="258"/>
    </row>
    <row r="22" spans="1:98" ht="38.25">
      <c r="A22" s="139"/>
      <c r="B22" s="126"/>
      <c r="C22" s="128">
        <v>18</v>
      </c>
      <c r="D22" s="675" t="s">
        <v>473</v>
      </c>
      <c r="E22" s="127" t="str">
        <f t="shared" si="1"/>
        <v xml:space="preserve">Table 18: Rate of fetal deaths and infant deaths for each deprivation quintile of residence, by sex, ethnic group, maternal age group, gestational age and birthweight, 2013
</v>
      </c>
      <c r="F22" s="258"/>
    </row>
    <row r="23" spans="1:98" ht="38.25">
      <c r="A23" s="373" t="s">
        <v>2</v>
      </c>
      <c r="B23" s="317" t="s">
        <v>128</v>
      </c>
      <c r="C23" s="315">
        <v>19</v>
      </c>
      <c r="D23" s="493" t="s">
        <v>474</v>
      </c>
      <c r="E23" s="316" t="str">
        <f t="shared" si="1"/>
        <v xml:space="preserve">Table 19: Number of fetal deaths, infant deaths and live births for each gestational age, by sex, ethnic group, maternal age group, deprivation quintile of residence and birthweight, 2013
</v>
      </c>
      <c r="F23" s="258"/>
    </row>
    <row r="24" spans="1:98" ht="38.25">
      <c r="A24" s="313"/>
      <c r="B24" s="317"/>
      <c r="C24" s="315">
        <v>20</v>
      </c>
      <c r="D24" s="671" t="s">
        <v>475</v>
      </c>
      <c r="E24" s="316" t="str">
        <f t="shared" si="1"/>
        <v xml:space="preserve">Table 20: Rate of fetal deaths and infant deaths for each gestational age, by sex, ethnic group, maternal age group, deprivation quintile of residence, gestational age and birthweight, 2013
</v>
      </c>
      <c r="F24" s="258"/>
    </row>
    <row r="25" spans="1:98" ht="38.25">
      <c r="A25" s="139" t="s">
        <v>1</v>
      </c>
      <c r="B25" s="126" t="s">
        <v>1</v>
      </c>
      <c r="C25" s="128">
        <v>21</v>
      </c>
      <c r="D25" s="492" t="s">
        <v>476</v>
      </c>
      <c r="E25" s="127" t="str">
        <f t="shared" si="1"/>
        <v xml:space="preserve">Table 21: Number of fetal deaths, infant deaths and live births, for each birthweight, by sex, ethnic group, maternal age group, deprivation quintile of residence and gestational age, 2013
</v>
      </c>
      <c r="F25" s="258"/>
    </row>
    <row r="26" spans="1:98" ht="38.25">
      <c r="A26" s="139"/>
      <c r="B26" s="126"/>
      <c r="C26" s="128">
        <v>22</v>
      </c>
      <c r="D26" s="492" t="s">
        <v>477</v>
      </c>
      <c r="E26" s="127" t="str">
        <f t="shared" si="1"/>
        <v xml:space="preserve">Table 22: Rate of fetal deaths and infant deaths for each birthweight, by sex, ethnic group, maternal age group, deprivation quintile of residence and gestational age, 2013
</v>
      </c>
      <c r="F26" s="258"/>
    </row>
    <row r="27" spans="1:98" ht="38.25">
      <c r="A27" s="313" t="s">
        <v>136</v>
      </c>
      <c r="B27" s="314" t="s">
        <v>145</v>
      </c>
      <c r="C27" s="315">
        <v>23</v>
      </c>
      <c r="D27" s="493" t="s">
        <v>478</v>
      </c>
      <c r="E27" s="316" t="str">
        <f t="shared" ref="E27:E34" si="2">"Table "&amp;C27&amp;": "&amp;D27</f>
        <v xml:space="preserve">Table 23: Number and rate of infant deaths, by age at death, sex, ethnic group, maternal age group, deprivation quintile of residence, gestational age and birthweight, 2013
</v>
      </c>
      <c r="F27" s="258"/>
    </row>
    <row r="28" spans="1:98" ht="25.5">
      <c r="A28" s="139" t="s">
        <v>329</v>
      </c>
      <c r="B28" s="126" t="s">
        <v>332</v>
      </c>
      <c r="C28" s="128">
        <v>24</v>
      </c>
      <c r="D28" s="615" t="s">
        <v>545</v>
      </c>
      <c r="E28" s="127" t="str">
        <f t="shared" si="2"/>
        <v xml:space="preserve">Table 24: Number, percentage and rate of fetal deaths by ICD chapter of underlying cause of death, 2009–2013
</v>
      </c>
      <c r="F28" s="258"/>
    </row>
    <row r="29" spans="1:98" s="124" customFormat="1" ht="25.5">
      <c r="A29" s="139"/>
      <c r="B29" s="126"/>
      <c r="C29" s="128">
        <v>25</v>
      </c>
      <c r="D29" s="615" t="s">
        <v>546</v>
      </c>
      <c r="E29" s="127" t="str">
        <f t="shared" si="2"/>
        <v xml:space="preserve">Table 25: Number, percentage and rate of infant deaths by ICD chapter of underlying cause of death, 2009–2013
</v>
      </c>
      <c r="F29" s="258"/>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c r="CD29" s="125"/>
      <c r="CE29" s="125"/>
      <c r="CF29" s="125"/>
      <c r="CG29" s="125"/>
      <c r="CH29" s="125"/>
      <c r="CI29" s="125"/>
      <c r="CJ29" s="125"/>
      <c r="CK29" s="125"/>
      <c r="CL29" s="125"/>
      <c r="CM29" s="125"/>
      <c r="CN29" s="125"/>
      <c r="CO29" s="125"/>
      <c r="CP29" s="125"/>
      <c r="CQ29" s="125"/>
      <c r="CR29" s="125"/>
      <c r="CS29" s="125"/>
      <c r="CT29" s="125"/>
    </row>
    <row r="30" spans="1:98" ht="38.25">
      <c r="A30" s="313" t="s">
        <v>330</v>
      </c>
      <c r="B30" s="317" t="s">
        <v>333</v>
      </c>
      <c r="C30" s="315">
        <v>26</v>
      </c>
      <c r="D30" s="493" t="s">
        <v>506</v>
      </c>
      <c r="E30" s="316" t="str">
        <f t="shared" si="2"/>
        <v xml:space="preserve">Table 26: Number of fetal and infant deaths for each ethnic group, by ICD chapter and 3-character-code of underlying cause of death, 2013
</v>
      </c>
      <c r="F30" s="258"/>
    </row>
    <row r="31" spans="1:98" ht="51">
      <c r="A31" s="139" t="s">
        <v>175</v>
      </c>
      <c r="B31" s="126" t="s">
        <v>174</v>
      </c>
      <c r="C31" s="128">
        <v>27</v>
      </c>
      <c r="D31" s="577" t="s">
        <v>533</v>
      </c>
      <c r="E31" s="127" t="str">
        <f t="shared" si="2"/>
        <v xml:space="preserve">Table 27: Number of infant deaths classified as sudden infant death syndrome (SIDS) by sex, ethnic group, maternal age group, deprivation quintile of residence, gestational age, birthweight and district health board during 2000−2013, as well as rates for the aggregate period 2009−2013
</v>
      </c>
    </row>
    <row r="32" spans="1:98" ht="51">
      <c r="A32" s="313" t="s">
        <v>377</v>
      </c>
      <c r="B32" s="317" t="s">
        <v>173</v>
      </c>
      <c r="C32" s="315">
        <v>28</v>
      </c>
      <c r="D32" s="578" t="s">
        <v>534</v>
      </c>
      <c r="E32" s="316" t="str">
        <f t="shared" si="2"/>
        <v xml:space="preserve">Table 28: Number of infant deaths classified as sudden unexpected death in infancy (SUDI) by sex, ethnic group, maternal age group, deprivation quintile of residence, gestational age, birthweight and district health board during 2000−2013, as well as rates for the aggregate period 2009−2013
</v>
      </c>
    </row>
    <row r="33" spans="1:98" s="83" customFormat="1" ht="38.25">
      <c r="A33" s="360" t="s">
        <v>331</v>
      </c>
      <c r="B33" s="356" t="s">
        <v>241</v>
      </c>
      <c r="C33" s="128">
        <v>29</v>
      </c>
      <c r="D33" s="670" t="s">
        <v>509</v>
      </c>
      <c r="E33" s="127" t="str">
        <f t="shared" si="2"/>
        <v xml:space="preserve">Table 29: Number of infant deaths classified as sudden infant death syndrome (SIDS) and sudden unexpected death in infancy (SUDI) for each ethnic group, by sex, maternal age group, deprivation quintile of residence, gestational age and birthweight, 2013
</v>
      </c>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c r="CC33" s="125"/>
      <c r="CD33" s="125"/>
      <c r="CE33" s="125"/>
      <c r="CF33" s="125"/>
      <c r="CG33" s="125"/>
      <c r="CH33" s="125"/>
      <c r="CI33" s="125"/>
      <c r="CJ33" s="125"/>
      <c r="CK33" s="125"/>
      <c r="CL33" s="125"/>
      <c r="CM33" s="125"/>
      <c r="CN33" s="125"/>
      <c r="CO33" s="125"/>
      <c r="CP33" s="125"/>
      <c r="CQ33" s="125"/>
      <c r="CR33" s="125"/>
      <c r="CS33" s="125"/>
      <c r="CT33" s="125"/>
    </row>
    <row r="34" spans="1:98" s="370" customFormat="1" ht="51">
      <c r="A34" s="360"/>
      <c r="B34" s="356"/>
      <c r="C34" s="128">
        <v>30</v>
      </c>
      <c r="D34" s="670" t="s">
        <v>508</v>
      </c>
      <c r="E34" s="127" t="str">
        <f t="shared" si="2"/>
        <v xml:space="preserve">Table 30: Number of infant deaths classified as sudden infant death syndrome (SIDS) and sudden unexpected death in infancy (SUDI) for each ethnic group, by sex, maternal age group, deprivation quintile of residence, gestational age and birthweight, 2009–2013
</v>
      </c>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row>
    <row r="35" spans="1:98" s="124" customFormat="1" ht="25.5">
      <c r="A35" s="778" t="s">
        <v>354</v>
      </c>
      <c r="B35" s="314" t="s">
        <v>353</v>
      </c>
      <c r="C35" s="315">
        <v>1</v>
      </c>
      <c r="D35" s="493" t="s">
        <v>510</v>
      </c>
      <c r="E35" s="316" t="str">
        <f t="shared" ref="E35:E41" si="3">"Figure "&amp;C35&amp;": "&amp;D35</f>
        <v xml:space="preserve">Figure 1: Number and rate of fetal and infant deaths, 1996−2013
</v>
      </c>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row>
    <row r="36" spans="1:98" s="124" customFormat="1" ht="25.5">
      <c r="A36" s="778"/>
      <c r="B36" s="314"/>
      <c r="C36" s="315">
        <v>2</v>
      </c>
      <c r="D36" s="550" t="s">
        <v>512</v>
      </c>
      <c r="E36" s="316" t="str">
        <f t="shared" si="3"/>
        <v xml:space="preserve">Figure 2: Fetal and infant death rates by ethnic group, 2008−2012 and 2013
</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125"/>
      <c r="CQ36" s="125"/>
      <c r="CR36" s="125"/>
      <c r="CS36" s="125"/>
      <c r="CT36" s="125"/>
    </row>
    <row r="37" spans="1:98" s="124" customFormat="1" ht="25.5">
      <c r="A37" s="778"/>
      <c r="B37" s="314"/>
      <c r="C37" s="315">
        <v>3</v>
      </c>
      <c r="D37" s="550" t="s">
        <v>513</v>
      </c>
      <c r="E37" s="316" t="str">
        <f t="shared" si="3"/>
        <v xml:space="preserve">Figure 3: Fetal and infant death rates by maternal age group, 2008−2012 and 2013
</v>
      </c>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125"/>
      <c r="CQ37" s="125"/>
      <c r="CR37" s="125"/>
      <c r="CS37" s="125"/>
      <c r="CT37" s="125"/>
    </row>
    <row r="38" spans="1:98" s="124" customFormat="1" ht="25.5">
      <c r="A38" s="778"/>
      <c r="B38" s="314"/>
      <c r="C38" s="315">
        <v>4</v>
      </c>
      <c r="D38" s="550" t="s">
        <v>514</v>
      </c>
      <c r="E38" s="316" t="str">
        <f t="shared" si="3"/>
        <v xml:space="preserve">Figure 4: Fetal and infant death rates by deprivation quintile of residence, 2008−2012 and 2013
</v>
      </c>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c r="BX38" s="125"/>
      <c r="BY38" s="125"/>
      <c r="BZ38" s="125"/>
      <c r="CA38" s="125"/>
      <c r="CB38" s="125"/>
      <c r="CC38" s="125"/>
      <c r="CD38" s="125"/>
      <c r="CE38" s="125"/>
      <c r="CF38" s="125"/>
      <c r="CG38" s="125"/>
      <c r="CH38" s="125"/>
      <c r="CI38" s="125"/>
      <c r="CJ38" s="125"/>
      <c r="CK38" s="125"/>
      <c r="CL38" s="125"/>
      <c r="CM38" s="125"/>
      <c r="CN38" s="125"/>
      <c r="CO38" s="125"/>
      <c r="CP38" s="125"/>
      <c r="CQ38" s="125"/>
      <c r="CR38" s="125"/>
      <c r="CS38" s="125"/>
      <c r="CT38" s="125"/>
    </row>
    <row r="39" spans="1:98" s="124" customFormat="1" ht="24" customHeight="1">
      <c r="A39" s="778"/>
      <c r="B39" s="314"/>
      <c r="C39" s="315">
        <v>5</v>
      </c>
      <c r="D39" s="550" t="s">
        <v>515</v>
      </c>
      <c r="E39" s="316" t="str">
        <f t="shared" si="3"/>
        <v xml:space="preserve">Figure 5: Rates of sudden unexpected death in infancy (SUDI) and sudden infant death syndrome (SIDS), 2000−2013
</v>
      </c>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125"/>
      <c r="BX39" s="125"/>
      <c r="BY39" s="125"/>
      <c r="BZ39" s="125"/>
      <c r="CA39" s="125"/>
      <c r="CB39" s="125"/>
      <c r="CC39" s="125"/>
      <c r="CD39" s="125"/>
      <c r="CE39" s="125"/>
      <c r="CF39" s="125"/>
      <c r="CG39" s="125"/>
      <c r="CH39" s="125"/>
      <c r="CI39" s="125"/>
      <c r="CJ39" s="125"/>
      <c r="CK39" s="125"/>
      <c r="CL39" s="125"/>
      <c r="CM39" s="125"/>
      <c r="CN39" s="125"/>
      <c r="CO39" s="125"/>
      <c r="CP39" s="125"/>
      <c r="CQ39" s="125"/>
      <c r="CR39" s="125"/>
      <c r="CS39" s="125"/>
      <c r="CT39" s="125"/>
    </row>
    <row r="40" spans="1:98" s="124" customFormat="1" ht="38.25">
      <c r="A40" s="778"/>
      <c r="B40" s="314"/>
      <c r="C40" s="315">
        <v>6</v>
      </c>
      <c r="D40" s="550" t="s">
        <v>517</v>
      </c>
      <c r="E40" s="316" t="str">
        <f t="shared" si="3"/>
        <v xml:space="preserve">Figure 6: Rates of sudden unexpected death in infancy (SUDI) and sudden infant death syndrome (SIDS), by ethnic group, 2009−2013
</v>
      </c>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125"/>
      <c r="CF40" s="125"/>
      <c r="CG40" s="125"/>
      <c r="CH40" s="125"/>
      <c r="CI40" s="125"/>
      <c r="CJ40" s="125"/>
      <c r="CK40" s="125"/>
      <c r="CL40" s="125"/>
      <c r="CM40" s="125"/>
      <c r="CN40" s="125"/>
      <c r="CO40" s="125"/>
      <c r="CP40" s="125"/>
      <c r="CQ40" s="125"/>
      <c r="CR40" s="125"/>
      <c r="CS40" s="125"/>
      <c r="CT40" s="125"/>
    </row>
    <row r="41" spans="1:98" s="394" customFormat="1" ht="38.25">
      <c r="A41" s="778"/>
      <c r="B41" s="314"/>
      <c r="C41" s="315">
        <v>7</v>
      </c>
      <c r="D41" s="550" t="s">
        <v>518</v>
      </c>
      <c r="E41" s="316" t="str">
        <f t="shared" si="3"/>
        <v xml:space="preserve">Figure 7: Rates of sudden unexpected death in infancy (SUDI) and sudden infant death syndrome (SIDS), by maternal age group, 2009−2013
</v>
      </c>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125"/>
      <c r="BX41" s="125"/>
      <c r="BY41" s="125"/>
      <c r="BZ41" s="125"/>
      <c r="CA41" s="125"/>
      <c r="CB41" s="125"/>
      <c r="CC41" s="125"/>
      <c r="CD41" s="125"/>
      <c r="CE41" s="125"/>
      <c r="CF41" s="125"/>
      <c r="CG41" s="125"/>
      <c r="CH41" s="125"/>
      <c r="CI41" s="125"/>
      <c r="CJ41" s="125"/>
      <c r="CK41" s="125"/>
      <c r="CL41" s="125"/>
      <c r="CM41" s="125"/>
      <c r="CN41" s="125"/>
      <c r="CO41" s="125"/>
      <c r="CP41" s="125"/>
      <c r="CQ41" s="125"/>
      <c r="CR41" s="125"/>
      <c r="CS41" s="125"/>
      <c r="CT41" s="125"/>
    </row>
    <row r="42" spans="1:98" s="124" customFormat="1" ht="38.25">
      <c r="A42" s="778"/>
      <c r="B42" s="314"/>
      <c r="C42" s="315">
        <v>8</v>
      </c>
      <c r="D42" s="550" t="s">
        <v>519</v>
      </c>
      <c r="E42" s="316" t="str">
        <f>"Figure "&amp;C42&amp;": "&amp;D42</f>
        <v xml:space="preserve">Figure 8: Rates of sudden unexpected death in infancy (SUDI) and sudden infant death syndrome (SIDS) by deprivation quintile of residence, 2009−2013
</v>
      </c>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c r="BT42" s="125"/>
      <c r="BU42" s="125"/>
      <c r="BV42" s="125"/>
      <c r="BW42" s="125"/>
      <c r="BX42" s="125"/>
      <c r="BY42" s="125"/>
      <c r="BZ42" s="125"/>
      <c r="CA42" s="125"/>
      <c r="CB42" s="125"/>
      <c r="CC42" s="125"/>
      <c r="CD42" s="125"/>
      <c r="CE42" s="125"/>
      <c r="CF42" s="125"/>
      <c r="CG42" s="125"/>
      <c r="CH42" s="125"/>
      <c r="CI42" s="125"/>
      <c r="CJ42" s="125"/>
      <c r="CK42" s="125"/>
      <c r="CL42" s="125"/>
      <c r="CM42" s="125"/>
      <c r="CN42" s="125"/>
      <c r="CO42" s="125"/>
      <c r="CP42" s="125"/>
      <c r="CQ42" s="125"/>
      <c r="CR42" s="125"/>
      <c r="CS42" s="125"/>
      <c r="CT42" s="125"/>
    </row>
    <row r="43" spans="1:98" s="124" customFormat="1" ht="25.5">
      <c r="A43" s="779" t="s">
        <v>351</v>
      </c>
      <c r="B43" s="356" t="s">
        <v>352</v>
      </c>
      <c r="C43" s="128">
        <v>9</v>
      </c>
      <c r="D43" s="600" t="s">
        <v>520</v>
      </c>
      <c r="E43" s="127" t="str">
        <f>"Figure "&amp;C43&amp;": "&amp;D43</f>
        <v xml:space="preserve">Figure 9: Fetal death rate by district health board, 2013
</v>
      </c>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c r="BK43" s="125"/>
      <c r="BL43" s="125"/>
      <c r="BM43" s="125"/>
      <c r="BN43" s="125"/>
      <c r="BO43" s="125"/>
      <c r="BP43" s="125"/>
      <c r="BQ43" s="125"/>
      <c r="BR43" s="125"/>
      <c r="BS43" s="125"/>
      <c r="BT43" s="125"/>
      <c r="BU43" s="125"/>
      <c r="BV43" s="125"/>
      <c r="BW43" s="125"/>
      <c r="BX43" s="125"/>
      <c r="BY43" s="125"/>
      <c r="BZ43" s="125"/>
      <c r="CA43" s="125"/>
      <c r="CB43" s="125"/>
      <c r="CC43" s="125"/>
      <c r="CD43" s="125"/>
      <c r="CE43" s="125"/>
      <c r="CF43" s="125"/>
      <c r="CG43" s="125"/>
      <c r="CH43" s="125"/>
      <c r="CI43" s="125"/>
      <c r="CJ43" s="125"/>
      <c r="CK43" s="125"/>
      <c r="CL43" s="125"/>
      <c r="CM43" s="125"/>
      <c r="CN43" s="125"/>
      <c r="CO43" s="125"/>
      <c r="CP43" s="125"/>
      <c r="CQ43" s="125"/>
      <c r="CR43" s="125"/>
      <c r="CS43" s="125"/>
      <c r="CT43" s="125"/>
    </row>
    <row r="44" spans="1:98" s="124" customFormat="1" ht="25.5">
      <c r="A44" s="779"/>
      <c r="B44" s="356"/>
      <c r="C44" s="128">
        <v>10</v>
      </c>
      <c r="D44" s="600" t="s">
        <v>521</v>
      </c>
      <c r="E44" s="127" t="str">
        <f>"Figure "&amp;C44&amp;": "&amp;D44</f>
        <v xml:space="preserve">Figure 10: Infant death rate by district health board, 2013
</v>
      </c>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25"/>
      <c r="BY44" s="125"/>
      <c r="BZ44" s="125"/>
      <c r="CA44" s="125"/>
      <c r="CB44" s="125"/>
      <c r="CC44" s="125"/>
      <c r="CD44" s="125"/>
      <c r="CE44" s="125"/>
      <c r="CF44" s="125"/>
      <c r="CG44" s="125"/>
      <c r="CH44" s="125"/>
      <c r="CI44" s="125"/>
      <c r="CJ44" s="125"/>
      <c r="CK44" s="125"/>
      <c r="CL44" s="125"/>
      <c r="CM44" s="125"/>
      <c r="CN44" s="125"/>
      <c r="CO44" s="125"/>
      <c r="CP44" s="125"/>
      <c r="CQ44" s="125"/>
      <c r="CR44" s="125"/>
      <c r="CS44" s="125"/>
      <c r="CT44" s="125"/>
    </row>
    <row r="45" spans="1:98" s="124" customFormat="1" ht="25.5">
      <c r="A45" s="779"/>
      <c r="B45" s="356"/>
      <c r="C45" s="128">
        <v>11</v>
      </c>
      <c r="D45" s="557" t="s">
        <v>522</v>
      </c>
      <c r="E45" s="127" t="str">
        <f>"Figure "&amp;C45&amp;": "&amp;D45</f>
        <v xml:space="preserve">Figure 11: Rate of sudden infant death syndrome (SIDS) by district health board, 2009−2013
</v>
      </c>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25"/>
      <c r="CA45" s="125"/>
      <c r="CB45" s="125"/>
      <c r="CC45" s="125"/>
      <c r="CD45" s="125"/>
      <c r="CE45" s="125"/>
      <c r="CF45" s="125"/>
      <c r="CG45" s="125"/>
      <c r="CH45" s="125"/>
      <c r="CI45" s="125"/>
      <c r="CJ45" s="125"/>
      <c r="CK45" s="125"/>
      <c r="CL45" s="125"/>
      <c r="CM45" s="125"/>
      <c r="CN45" s="125"/>
      <c r="CO45" s="125"/>
      <c r="CP45" s="125"/>
      <c r="CQ45" s="125"/>
      <c r="CR45" s="125"/>
      <c r="CS45" s="125"/>
      <c r="CT45" s="125"/>
    </row>
    <row r="46" spans="1:98" s="124" customFormat="1" ht="25.5">
      <c r="A46" s="779"/>
      <c r="B46" s="356"/>
      <c r="C46" s="128">
        <v>12</v>
      </c>
      <c r="D46" s="557" t="s">
        <v>523</v>
      </c>
      <c r="E46" s="127" t="str">
        <f>"Figure "&amp;C46&amp;": "&amp;D46</f>
        <v xml:space="preserve">Figure 12: Rate of sudden unexpected death in infancy (SUDI) by district health board, 2009−2013
</v>
      </c>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5"/>
      <c r="BR46" s="125"/>
      <c r="BS46" s="125"/>
      <c r="BT46" s="125"/>
      <c r="BU46" s="125"/>
      <c r="BV46" s="125"/>
      <c r="BW46" s="125"/>
      <c r="BX46" s="125"/>
      <c r="BY46" s="125"/>
      <c r="BZ46" s="125"/>
      <c r="CA46" s="125"/>
      <c r="CB46" s="125"/>
      <c r="CC46" s="125"/>
      <c r="CD46" s="125"/>
      <c r="CE46" s="125"/>
      <c r="CF46" s="125"/>
      <c r="CG46" s="125"/>
      <c r="CH46" s="125"/>
      <c r="CI46" s="125"/>
      <c r="CJ46" s="125"/>
      <c r="CK46" s="125"/>
      <c r="CL46" s="125"/>
      <c r="CM46" s="125"/>
      <c r="CN46" s="125"/>
      <c r="CO46" s="125"/>
      <c r="CP46" s="125"/>
      <c r="CQ46" s="125"/>
      <c r="CR46" s="125"/>
      <c r="CS46" s="125"/>
      <c r="CT46" s="125"/>
    </row>
    <row r="47" spans="1:98" ht="38.25">
      <c r="A47" s="313" t="s">
        <v>172</v>
      </c>
      <c r="B47" s="314" t="s">
        <v>168</v>
      </c>
      <c r="C47" s="315">
        <v>31</v>
      </c>
      <c r="D47" s="601" t="s">
        <v>524</v>
      </c>
      <c r="E47" s="316" t="str">
        <f>"Table "&amp;C47&amp;": "&amp;D47</f>
        <v xml:space="preserve">Table 31: Rate of fetal deaths and infant deaths for selected district health board, by sex, ethnic group, maternal age group, deprivation quintile of residence, gestational age and birthweight, 2013
</v>
      </c>
      <c r="F47" s="258"/>
    </row>
    <row r="48" spans="1:98" s="148" customFormat="1" ht="38.25">
      <c r="A48" s="313"/>
      <c r="B48" s="314"/>
      <c r="C48" s="315">
        <v>13</v>
      </c>
      <c r="D48" s="601" t="s">
        <v>525</v>
      </c>
      <c r="E48" s="316" t="str">
        <f>"Figure "&amp;C48&amp;": "&amp;D48</f>
        <v xml:space="preserve">Figure 13: Rate of fetal and infant deaths for selected district health board, by ethnic group, maternal age group and deprivation quintile of residence, 2013
</v>
      </c>
      <c r="F48" s="258"/>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5"/>
      <c r="BQ48" s="125"/>
      <c r="BR48" s="125"/>
      <c r="BS48" s="125"/>
      <c r="BT48" s="125"/>
      <c r="BU48" s="125"/>
      <c r="BV48" s="125"/>
      <c r="BW48" s="125"/>
      <c r="BX48" s="125"/>
      <c r="BY48" s="125"/>
      <c r="BZ48" s="125"/>
      <c r="CA48" s="125"/>
      <c r="CB48" s="125"/>
      <c r="CC48" s="125"/>
      <c r="CD48" s="125"/>
      <c r="CE48" s="125"/>
      <c r="CF48" s="125"/>
      <c r="CG48" s="125"/>
      <c r="CH48" s="125"/>
      <c r="CI48" s="125"/>
      <c r="CJ48" s="125"/>
      <c r="CK48" s="125"/>
      <c r="CL48" s="125"/>
      <c r="CM48" s="125"/>
      <c r="CN48" s="125"/>
      <c r="CO48" s="125"/>
      <c r="CP48" s="125"/>
      <c r="CQ48" s="125"/>
      <c r="CR48" s="125"/>
      <c r="CS48" s="125"/>
      <c r="CT48" s="125"/>
    </row>
    <row r="49" spans="1:98" ht="26.25">
      <c r="A49" s="139" t="s">
        <v>212</v>
      </c>
      <c r="B49" s="355" t="s">
        <v>216</v>
      </c>
      <c r="C49" s="137"/>
      <c r="D49" s="137"/>
      <c r="E49" s="138" t="s">
        <v>327</v>
      </c>
    </row>
    <row r="50" spans="1:98" s="148" customFormat="1" ht="26.25">
      <c r="A50" s="139"/>
      <c r="B50" s="355"/>
      <c r="C50" s="137"/>
      <c r="D50" s="137"/>
      <c r="E50" s="138" t="s">
        <v>373</v>
      </c>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5"/>
      <c r="BR50" s="125"/>
      <c r="BS50" s="125"/>
      <c r="BT50" s="125"/>
      <c r="BU50" s="125"/>
      <c r="BV50" s="125"/>
      <c r="BW50" s="125"/>
      <c r="BX50" s="125"/>
      <c r="BY50" s="125"/>
      <c r="BZ50" s="125"/>
      <c r="CA50" s="125"/>
      <c r="CB50" s="125"/>
      <c r="CC50" s="125"/>
      <c r="CD50" s="125"/>
      <c r="CE50" s="125"/>
      <c r="CF50" s="125"/>
      <c r="CG50" s="125"/>
      <c r="CH50" s="125"/>
      <c r="CI50" s="125"/>
      <c r="CJ50" s="125"/>
      <c r="CK50" s="125"/>
      <c r="CL50" s="125"/>
      <c r="CM50" s="125"/>
      <c r="CN50" s="125"/>
      <c r="CO50" s="125"/>
      <c r="CP50" s="125"/>
      <c r="CQ50" s="125"/>
      <c r="CR50" s="125"/>
      <c r="CS50" s="125"/>
      <c r="CT50" s="125"/>
    </row>
    <row r="51" spans="1:98" ht="26.25">
      <c r="A51" s="139"/>
      <c r="B51" s="355"/>
      <c r="C51" s="137"/>
      <c r="D51" s="137"/>
      <c r="E51" s="138" t="s">
        <v>372</v>
      </c>
    </row>
    <row r="52" spans="1:98" ht="26.25">
      <c r="A52" s="318" t="s">
        <v>133</v>
      </c>
      <c r="B52" s="357" t="s">
        <v>133</v>
      </c>
      <c r="C52" s="319"/>
      <c r="D52" s="319"/>
      <c r="E52" s="320" t="s">
        <v>371</v>
      </c>
    </row>
    <row r="53" spans="1:98">
      <c r="A53" s="130"/>
      <c r="B53" s="140"/>
      <c r="C53" s="45"/>
      <c r="D53" s="45"/>
      <c r="E53" s="141"/>
    </row>
    <row r="54" spans="1:98">
      <c r="A54" s="130"/>
      <c r="B54" s="130"/>
      <c r="C54" s="45"/>
      <c r="D54" s="45"/>
      <c r="E54" s="130"/>
    </row>
  </sheetData>
  <mergeCells count="2">
    <mergeCell ref="A35:A42"/>
    <mergeCell ref="A43:A46"/>
  </mergeCells>
  <hyperlinks>
    <hyperlink ref="B5" location="Overview!A1" display="Overview"/>
    <hyperlink ref="B28" location="CoDTrend!A1" display="CoDTrend"/>
    <hyperlink ref="B6" location="FetalTrend!A1" display="FetalTrend"/>
    <hyperlink ref="B16" location="BirthsTrend!A1" display="BirthTrend"/>
    <hyperlink ref="B14" location="InfantTrend!A1" display="InfantTrend"/>
    <hyperlink ref="B19" location="MatAge!A1" display="MatAge"/>
    <hyperlink ref="B17" location="Ethnic!A1" display="Ethnic"/>
    <hyperlink ref="B21" location="DepQuin!A1" display="DepQuin"/>
    <hyperlink ref="B23" location="Gestation!A1" display="Gestation"/>
    <hyperlink ref="B25" location="Birthweight!A1" display="Birthweight"/>
    <hyperlink ref="B27" location="AgeAtDth!A1" display="AgeAtDth"/>
    <hyperlink ref="B47" location="DHB!A1" display="DHB"/>
    <hyperlink ref="B32" location="SudiTrend!A1" display="SUDI"/>
    <hyperlink ref="B31" location="SidsTrend!A1" display="SidsTrend"/>
    <hyperlink ref="B8" location="PeriTrend!A1" display="PeriTrend"/>
    <hyperlink ref="B10" location="NeonatalTrend!A1" display="NeonatalTrend"/>
    <hyperlink ref="B12" location="PostneoTrend!A1" display="PostneoTrend"/>
    <hyperlink ref="B52" location="Glossary!A1" display="Glossary"/>
    <hyperlink ref="B49" location="About!A1" display="About"/>
    <hyperlink ref="B33" location="SidsSudiEth!A1" display="SidsSudiEth"/>
    <hyperlink ref="B30" location="CoDEth!A1" display="CoDEth"/>
    <hyperlink ref="B4" location="KeyFindings!A1" display="KeyFindings"/>
    <hyperlink ref="B43" location="GraphsDHB!A1" display="GraphsDHB"/>
    <hyperlink ref="B35" location="GraphsNZ!A1" display="GraphsNZ"/>
  </hyperlinks>
  <pageMargins left="0.70866141732283472" right="0.70866141732283472" top="0.74803149606299213" bottom="0.74803149606299213" header="0.31496062992125984" footer="0.31496062992125984"/>
  <pageSetup paperSize="9" scale="66" fitToHeight="0" orientation="landscape" r:id="rId1"/>
  <headerFooter>
    <oddFooter>&amp;L&amp;"Arial,Regular"&amp;8&amp;K01+022Fetal and Infant Deaths 2013&amp;R&amp;"Arial,Regular"&amp;8&amp;K01+021Page &amp;P of &amp;N</oddFooter>
  </headerFooter>
  <rowBreaks count="2" manualBreakCount="2">
    <brk id="20" max="4" man="1"/>
    <brk id="34"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S73"/>
  <sheetViews>
    <sheetView zoomScaleNormal="100" workbookViewId="0">
      <pane ySplit="3" topLeftCell="A4" activePane="bottomLeft" state="frozen"/>
      <selection pane="bottomLeft" activeCell="T7" sqref="T7:V7"/>
    </sheetView>
  </sheetViews>
  <sheetFormatPr defaultRowHeight="15"/>
  <cols>
    <col min="1" max="1" width="25.42578125" customWidth="1"/>
    <col min="2" max="11" width="8.85546875" customWidth="1"/>
    <col min="12" max="12" width="8.85546875" style="361" customWidth="1"/>
    <col min="13" max="13" width="8.85546875" customWidth="1"/>
    <col min="14" max="14" width="8.85546875" style="472" customWidth="1"/>
    <col min="15" max="15" width="8.85546875" customWidth="1"/>
    <col min="16" max="17" width="10.42578125" customWidth="1"/>
    <col min="18" max="18" width="10.42578125" style="47" customWidth="1"/>
    <col min="19" max="21" width="10.42578125" style="248" customWidth="1"/>
    <col min="22" max="45" width="9.140625" style="248"/>
  </cols>
  <sheetData>
    <row r="1" spans="1:45" s="125" customFormat="1">
      <c r="A1" s="98" t="s">
        <v>197</v>
      </c>
      <c r="B1" s="98" t="s">
        <v>133</v>
      </c>
      <c r="C1" s="98" t="s">
        <v>212</v>
      </c>
      <c r="E1" s="71"/>
      <c r="F1" s="98"/>
      <c r="G1" s="99"/>
    </row>
    <row r="2" spans="1:45" s="125" customFormat="1" ht="9" customHeight="1">
      <c r="A2" s="98"/>
      <c r="B2" s="99"/>
      <c r="C2" s="71"/>
      <c r="D2" s="71"/>
      <c r="E2" s="71"/>
      <c r="F2" s="71"/>
    </row>
    <row r="3" spans="1:45" s="125" customFormat="1" ht="20.25">
      <c r="A3" s="85" t="s">
        <v>377</v>
      </c>
      <c r="G3" s="82"/>
      <c r="O3" s="82"/>
    </row>
    <row r="4" spans="1:45" s="12" customFormat="1">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row>
    <row r="5" spans="1:45" s="12" customFormat="1" ht="36.75" customHeight="1">
      <c r="A5" s="829" t="str">
        <f>Contents!E32</f>
        <v xml:space="preserve">Table 28: Number of infant deaths classified as sudden unexpected death in infancy (SUDI) by sex, ethnic group, maternal age group, deprivation quintile of residence, gestational age, birthweight and district health board during 2000−2013, as well as rates for the aggregate period 2009−2013
</v>
      </c>
      <c r="B5" s="829"/>
      <c r="C5" s="829"/>
      <c r="D5" s="829"/>
      <c r="E5" s="829"/>
      <c r="F5" s="829"/>
      <c r="G5" s="829"/>
      <c r="H5" s="829"/>
      <c r="I5" s="829"/>
      <c r="J5" s="829"/>
      <c r="K5" s="829"/>
      <c r="L5" s="829"/>
      <c r="M5" s="829"/>
      <c r="N5" s="829"/>
      <c r="O5" s="829"/>
      <c r="P5" s="829"/>
      <c r="Q5" s="829"/>
      <c r="R5" s="829"/>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row>
    <row r="6" spans="1:45" s="12" customFormat="1">
      <c r="A6" s="798" t="s">
        <v>74</v>
      </c>
      <c r="B6" s="831" t="s">
        <v>360</v>
      </c>
      <c r="C6" s="831"/>
      <c r="D6" s="831"/>
      <c r="E6" s="831"/>
      <c r="F6" s="831"/>
      <c r="G6" s="831"/>
      <c r="H6" s="831"/>
      <c r="I6" s="831"/>
      <c r="J6" s="831"/>
      <c r="K6" s="831"/>
      <c r="L6" s="831"/>
      <c r="M6" s="831"/>
      <c r="N6" s="831"/>
      <c r="O6" s="832"/>
      <c r="P6" s="830" t="s">
        <v>507</v>
      </c>
      <c r="Q6" s="830"/>
      <c r="R6" s="830"/>
      <c r="S6" s="784"/>
      <c r="T6" s="784"/>
      <c r="U6" s="784"/>
      <c r="V6" s="784"/>
      <c r="W6" s="784"/>
      <c r="X6" s="784"/>
      <c r="Y6" s="784"/>
      <c r="Z6" s="784"/>
      <c r="AA6" s="784"/>
      <c r="AB6" s="784"/>
      <c r="AC6" s="784"/>
      <c r="AD6" s="784"/>
      <c r="AE6" s="784"/>
      <c r="AF6" s="784"/>
      <c r="AG6" s="784"/>
      <c r="AH6" s="784"/>
      <c r="AI6" s="784"/>
      <c r="AJ6" s="784"/>
      <c r="AK6" s="784"/>
      <c r="AL6" s="784"/>
      <c r="AM6" s="784"/>
      <c r="AN6" s="784"/>
      <c r="AO6" s="784"/>
      <c r="AP6" s="784"/>
      <c r="AQ6" s="784"/>
      <c r="AR6" s="784"/>
      <c r="AS6" s="784"/>
    </row>
    <row r="7" spans="1:45" s="47" customFormat="1">
      <c r="A7" s="789"/>
      <c r="B7" s="144">
        <v>2000</v>
      </c>
      <c r="C7" s="144">
        <v>2001</v>
      </c>
      <c r="D7" s="144">
        <v>2002</v>
      </c>
      <c r="E7" s="144">
        <v>2003</v>
      </c>
      <c r="F7" s="144">
        <v>2004</v>
      </c>
      <c r="G7" s="144">
        <v>2005</v>
      </c>
      <c r="H7" s="144">
        <v>2006</v>
      </c>
      <c r="I7" s="144">
        <v>2007</v>
      </c>
      <c r="J7" s="144">
        <v>2008</v>
      </c>
      <c r="K7" s="144">
        <v>2009</v>
      </c>
      <c r="L7" s="362">
        <v>2010</v>
      </c>
      <c r="M7" s="144">
        <v>2011</v>
      </c>
      <c r="N7" s="473">
        <v>2012</v>
      </c>
      <c r="O7" s="90">
        <v>2013</v>
      </c>
      <c r="P7" s="145" t="s">
        <v>359</v>
      </c>
      <c r="Q7" s="145" t="s">
        <v>73</v>
      </c>
      <c r="R7" s="145" t="s">
        <v>263</v>
      </c>
      <c r="S7" s="706" t="s">
        <v>558</v>
      </c>
      <c r="T7" s="836" t="s">
        <v>559</v>
      </c>
      <c r="U7" s="836"/>
      <c r="V7" s="836"/>
      <c r="W7" s="248"/>
      <c r="X7" s="248"/>
      <c r="Y7" s="248"/>
      <c r="Z7" s="248"/>
      <c r="AA7" s="248"/>
      <c r="AB7" s="248"/>
      <c r="AC7" s="248"/>
      <c r="AD7" s="248"/>
      <c r="AE7" s="248"/>
      <c r="AF7" s="248"/>
      <c r="AG7" s="248"/>
      <c r="AH7" s="248"/>
      <c r="AI7" s="248"/>
      <c r="AJ7" s="248"/>
      <c r="AK7" s="248"/>
      <c r="AL7" s="248"/>
      <c r="AM7" s="248"/>
      <c r="AN7" s="248"/>
      <c r="AO7" s="248"/>
      <c r="AP7" s="248"/>
      <c r="AQ7" s="248"/>
      <c r="AR7" s="248"/>
      <c r="AS7" s="248"/>
    </row>
    <row r="8" spans="1:45" s="47" customFormat="1">
      <c r="A8" s="58" t="s">
        <v>116</v>
      </c>
      <c r="B8" s="91"/>
      <c r="C8" s="91"/>
      <c r="D8" s="91"/>
      <c r="E8" s="91"/>
      <c r="F8" s="91"/>
      <c r="G8" s="91"/>
      <c r="H8" s="91"/>
      <c r="I8" s="91"/>
      <c r="J8" s="91"/>
      <c r="K8" s="91"/>
      <c r="L8" s="91"/>
      <c r="M8" s="91"/>
      <c r="N8" s="91"/>
      <c r="O8" s="131"/>
      <c r="P8" s="131"/>
      <c r="Q8" s="131"/>
      <c r="R8" s="131"/>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48"/>
    </row>
    <row r="9" spans="1:45" s="47" customFormat="1">
      <c r="A9" s="48" t="s">
        <v>48</v>
      </c>
      <c r="B9" s="657">
        <v>84</v>
      </c>
      <c r="C9" s="657">
        <v>74</v>
      </c>
      <c r="D9" s="657">
        <v>58</v>
      </c>
      <c r="E9" s="657">
        <v>62</v>
      </c>
      <c r="F9" s="657">
        <v>65</v>
      </c>
      <c r="G9" s="657">
        <v>54</v>
      </c>
      <c r="H9" s="657">
        <v>65</v>
      </c>
      <c r="I9" s="657">
        <v>64</v>
      </c>
      <c r="J9" s="657">
        <v>66</v>
      </c>
      <c r="K9" s="657">
        <v>65</v>
      </c>
      <c r="L9" s="657">
        <v>59</v>
      </c>
      <c r="M9" s="657">
        <v>54</v>
      </c>
      <c r="N9" s="657">
        <v>36</v>
      </c>
      <c r="O9" s="658">
        <v>41</v>
      </c>
      <c r="P9" s="659">
        <f>SUM(K9:O9)</f>
        <v>255</v>
      </c>
      <c r="Q9" s="659">
        <f>SUM(BirthsTrend!O8:S8)</f>
        <v>311894</v>
      </c>
      <c r="R9" s="660">
        <f>P9/Q9*1000</f>
        <v>0.81758546172738167</v>
      </c>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row>
    <row r="10" spans="1:45" s="47" customFormat="1">
      <c r="A10" s="58" t="s">
        <v>75</v>
      </c>
      <c r="B10" s="92"/>
      <c r="C10" s="92"/>
      <c r="D10" s="92"/>
      <c r="E10" s="92"/>
      <c r="F10" s="92"/>
      <c r="G10" s="92"/>
      <c r="H10" s="92"/>
      <c r="I10" s="92"/>
      <c r="J10" s="92"/>
      <c r="K10" s="92"/>
      <c r="L10" s="92"/>
      <c r="M10" s="92"/>
      <c r="N10" s="92"/>
      <c r="O10" s="480"/>
      <c r="P10" s="480"/>
      <c r="Q10" s="480"/>
      <c r="R10" s="538"/>
      <c r="S10" s="463"/>
      <c r="T10" s="463"/>
      <c r="U10" s="463"/>
      <c r="V10" s="463"/>
      <c r="W10" s="463"/>
      <c r="X10" s="463"/>
      <c r="Y10" s="463"/>
      <c r="Z10" s="463"/>
      <c r="AA10" s="463"/>
      <c r="AB10" s="463"/>
      <c r="AC10" s="248"/>
      <c r="AD10" s="248"/>
      <c r="AE10" s="248"/>
      <c r="AF10" s="248"/>
      <c r="AG10" s="248"/>
      <c r="AH10" s="248"/>
      <c r="AI10" s="248"/>
      <c r="AJ10" s="248"/>
      <c r="AK10" s="248"/>
      <c r="AL10" s="248"/>
      <c r="AM10" s="248"/>
      <c r="AN10" s="248"/>
      <c r="AO10" s="248"/>
      <c r="AP10" s="248"/>
      <c r="AQ10" s="248"/>
      <c r="AR10" s="248"/>
      <c r="AS10" s="248"/>
    </row>
    <row r="11" spans="1:45" s="47" customFormat="1">
      <c r="A11" s="57" t="s">
        <v>76</v>
      </c>
      <c r="B11" s="624">
        <v>47</v>
      </c>
      <c r="C11" s="624">
        <v>48</v>
      </c>
      <c r="D11" s="624">
        <v>28</v>
      </c>
      <c r="E11" s="624">
        <v>40</v>
      </c>
      <c r="F11" s="624">
        <v>31</v>
      </c>
      <c r="G11" s="624">
        <v>23</v>
      </c>
      <c r="H11" s="624">
        <v>37</v>
      </c>
      <c r="I11" s="624">
        <v>40</v>
      </c>
      <c r="J11" s="624">
        <v>37</v>
      </c>
      <c r="K11" s="624">
        <v>40</v>
      </c>
      <c r="L11" s="624">
        <v>36</v>
      </c>
      <c r="M11" s="624">
        <v>35</v>
      </c>
      <c r="N11" s="624">
        <v>22</v>
      </c>
      <c r="O11" s="636">
        <v>25</v>
      </c>
      <c r="P11" s="659">
        <f>SUM(K11:O11)</f>
        <v>158</v>
      </c>
      <c r="Q11" s="659">
        <f>SUM(BirthsTrend!O10:S10)</f>
        <v>160019</v>
      </c>
      <c r="R11" s="660">
        <f>P11/Q11*1000</f>
        <v>0.98738274829863959</v>
      </c>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row>
    <row r="12" spans="1:45" s="47" customFormat="1">
      <c r="A12" s="57" t="s">
        <v>77</v>
      </c>
      <c r="B12" s="624">
        <v>37</v>
      </c>
      <c r="C12" s="624">
        <v>26</v>
      </c>
      <c r="D12" s="624">
        <v>30</v>
      </c>
      <c r="E12" s="624">
        <v>22</v>
      </c>
      <c r="F12" s="624">
        <v>34</v>
      </c>
      <c r="G12" s="624">
        <v>31</v>
      </c>
      <c r="H12" s="624">
        <v>28</v>
      </c>
      <c r="I12" s="624">
        <v>24</v>
      </c>
      <c r="J12" s="624">
        <v>29</v>
      </c>
      <c r="K12" s="624">
        <v>25</v>
      </c>
      <c r="L12" s="624">
        <v>23</v>
      </c>
      <c r="M12" s="624">
        <v>19</v>
      </c>
      <c r="N12" s="624">
        <v>14</v>
      </c>
      <c r="O12" s="636">
        <v>16</v>
      </c>
      <c r="P12" s="659">
        <f>SUM(K12:O12)</f>
        <v>97</v>
      </c>
      <c r="Q12" s="659">
        <f>SUM(BirthsTrend!O11:S11)</f>
        <v>151875</v>
      </c>
      <c r="R12" s="660">
        <f>P12/Q12*1000</f>
        <v>0.6386831275720164</v>
      </c>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row>
    <row r="13" spans="1:45" s="47" customFormat="1">
      <c r="A13" s="58" t="s">
        <v>79</v>
      </c>
      <c r="B13" s="92"/>
      <c r="C13" s="92"/>
      <c r="D13" s="92"/>
      <c r="E13" s="92"/>
      <c r="F13" s="92"/>
      <c r="G13" s="92"/>
      <c r="H13" s="92"/>
      <c r="I13" s="92"/>
      <c r="J13" s="92"/>
      <c r="K13" s="92"/>
      <c r="L13" s="92"/>
      <c r="M13" s="92"/>
      <c r="N13" s="92"/>
      <c r="O13" s="480"/>
      <c r="P13" s="480"/>
      <c r="Q13" s="480"/>
      <c r="R13" s="53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row>
    <row r="14" spans="1:45" s="47" customFormat="1">
      <c r="A14" s="57" t="s">
        <v>80</v>
      </c>
      <c r="B14" s="624">
        <v>54</v>
      </c>
      <c r="C14" s="624">
        <v>50</v>
      </c>
      <c r="D14" s="624">
        <v>38</v>
      </c>
      <c r="E14" s="624">
        <v>44</v>
      </c>
      <c r="F14" s="624">
        <v>47</v>
      </c>
      <c r="G14" s="624">
        <v>39</v>
      </c>
      <c r="H14" s="624">
        <v>37</v>
      </c>
      <c r="I14" s="624">
        <v>34</v>
      </c>
      <c r="J14" s="624">
        <v>46</v>
      </c>
      <c r="K14" s="624">
        <v>41</v>
      </c>
      <c r="L14" s="624">
        <v>38</v>
      </c>
      <c r="M14" s="624">
        <v>41</v>
      </c>
      <c r="N14" s="624">
        <v>19</v>
      </c>
      <c r="O14" s="661">
        <v>20</v>
      </c>
      <c r="P14" s="659">
        <f>SUM(K14:O14)</f>
        <v>159</v>
      </c>
      <c r="Q14" s="659">
        <f>SUM(BirthsTrend!O13:S13)</f>
        <v>90494</v>
      </c>
      <c r="R14" s="660">
        <f>P14/Q14*1000</f>
        <v>1.7570225650319358</v>
      </c>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row>
    <row r="15" spans="1:45" s="47" customFormat="1">
      <c r="A15" s="57" t="s">
        <v>384</v>
      </c>
      <c r="B15" s="624">
        <v>11</v>
      </c>
      <c r="C15" s="624">
        <v>8</v>
      </c>
      <c r="D15" s="624">
        <v>8</v>
      </c>
      <c r="E15" s="624">
        <v>3</v>
      </c>
      <c r="F15" s="624">
        <v>4</v>
      </c>
      <c r="G15" s="624">
        <v>4</v>
      </c>
      <c r="H15" s="624">
        <v>10</v>
      </c>
      <c r="I15" s="624">
        <v>10</v>
      </c>
      <c r="J15" s="624">
        <v>8</v>
      </c>
      <c r="K15" s="624">
        <v>7</v>
      </c>
      <c r="L15" s="624">
        <v>6</v>
      </c>
      <c r="M15" s="624">
        <v>3</v>
      </c>
      <c r="N15" s="624">
        <v>4</v>
      </c>
      <c r="O15" s="661">
        <v>8</v>
      </c>
      <c r="P15" s="659">
        <f>SUM(K15:O15)</f>
        <v>28</v>
      </c>
      <c r="Q15" s="659">
        <f>SUM(BirthsTrend!O14:S14)</f>
        <v>34919</v>
      </c>
      <c r="R15" s="660">
        <f>P15/Q15*1000</f>
        <v>0.80185572324522469</v>
      </c>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row>
    <row r="16" spans="1:45" s="448" customFormat="1">
      <c r="A16" s="449" t="s">
        <v>444</v>
      </c>
      <c r="B16" s="624">
        <v>0</v>
      </c>
      <c r="C16" s="624">
        <v>2</v>
      </c>
      <c r="D16" s="624">
        <v>2</v>
      </c>
      <c r="E16" s="624">
        <v>1</v>
      </c>
      <c r="F16" s="624">
        <v>0</v>
      </c>
      <c r="G16" s="624">
        <v>0</v>
      </c>
      <c r="H16" s="624">
        <v>2</v>
      </c>
      <c r="I16" s="624">
        <v>1</v>
      </c>
      <c r="J16" s="624">
        <v>1</v>
      </c>
      <c r="K16" s="624">
        <v>1</v>
      </c>
      <c r="L16" s="624">
        <v>2</v>
      </c>
      <c r="M16" s="624">
        <v>0</v>
      </c>
      <c r="N16" s="624">
        <v>0</v>
      </c>
      <c r="O16" s="661">
        <v>1</v>
      </c>
      <c r="P16" s="659">
        <f>SUM(K16:O16)</f>
        <v>4</v>
      </c>
      <c r="Q16" s="659">
        <f>SUM(BirthsTrend!O15:S15)</f>
        <v>39051</v>
      </c>
      <c r="R16" s="660">
        <f>P16/Q16*1000</f>
        <v>0.10243015543776088</v>
      </c>
    </row>
    <row r="17" spans="1:45" s="47" customFormat="1">
      <c r="A17" s="449" t="s">
        <v>445</v>
      </c>
      <c r="B17" s="624">
        <v>19</v>
      </c>
      <c r="C17" s="624">
        <v>14</v>
      </c>
      <c r="D17" s="624">
        <v>10</v>
      </c>
      <c r="E17" s="624">
        <v>14</v>
      </c>
      <c r="F17" s="624">
        <v>14</v>
      </c>
      <c r="G17" s="624">
        <v>11</v>
      </c>
      <c r="H17" s="624">
        <v>16</v>
      </c>
      <c r="I17" s="624">
        <v>19</v>
      </c>
      <c r="J17" s="624">
        <v>11</v>
      </c>
      <c r="K17" s="624">
        <v>16</v>
      </c>
      <c r="L17" s="624">
        <v>13</v>
      </c>
      <c r="M17" s="624">
        <v>10</v>
      </c>
      <c r="N17" s="624">
        <v>13</v>
      </c>
      <c r="O17" s="662">
        <v>12</v>
      </c>
      <c r="P17" s="659">
        <f>SUM(K17:O17)</f>
        <v>64</v>
      </c>
      <c r="Q17" s="659">
        <f>SUM(BirthsTrend!O16:S16)</f>
        <v>147430</v>
      </c>
      <c r="R17" s="660">
        <f>P17/Q17*1000</f>
        <v>0.43410432069456695</v>
      </c>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row>
    <row r="18" spans="1:45" s="47" customFormat="1">
      <c r="A18" s="58" t="s">
        <v>185</v>
      </c>
      <c r="B18" s="92"/>
      <c r="C18" s="92"/>
      <c r="D18" s="92"/>
      <c r="E18" s="92"/>
      <c r="F18" s="92"/>
      <c r="G18" s="92"/>
      <c r="H18" s="92"/>
      <c r="I18" s="92"/>
      <c r="J18" s="92"/>
      <c r="K18" s="92"/>
      <c r="L18" s="92"/>
      <c r="M18" s="92"/>
      <c r="N18" s="92"/>
      <c r="O18" s="480"/>
      <c r="P18" s="480"/>
      <c r="Q18" s="480"/>
      <c r="R18" s="53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row>
    <row r="19" spans="1:45" s="47" customFormat="1">
      <c r="A19" s="57" t="s">
        <v>82</v>
      </c>
      <c r="B19" s="624">
        <v>15</v>
      </c>
      <c r="C19" s="624">
        <v>15</v>
      </c>
      <c r="D19" s="624">
        <v>8</v>
      </c>
      <c r="E19" s="624">
        <v>5</v>
      </c>
      <c r="F19" s="624">
        <v>12</v>
      </c>
      <c r="G19" s="624">
        <v>11</v>
      </c>
      <c r="H19" s="624">
        <v>10</v>
      </c>
      <c r="I19" s="624">
        <v>13</v>
      </c>
      <c r="J19" s="624">
        <v>18</v>
      </c>
      <c r="K19" s="624">
        <v>15</v>
      </c>
      <c r="L19" s="624">
        <v>13</v>
      </c>
      <c r="M19" s="624">
        <v>9</v>
      </c>
      <c r="N19" s="624">
        <v>5</v>
      </c>
      <c r="O19" s="661">
        <v>7</v>
      </c>
      <c r="P19" s="659">
        <f>SUM(K19:O19)</f>
        <v>49</v>
      </c>
      <c r="Q19" s="659">
        <f>SUM(BirthsTrend!O18:S18)</f>
        <v>20690</v>
      </c>
      <c r="R19" s="660">
        <f t="shared" ref="R19:R31" si="0">P19/Q19*1000</f>
        <v>2.3682938617689704</v>
      </c>
      <c r="S19" s="463"/>
      <c r="T19" s="463"/>
      <c r="U19" s="463"/>
      <c r="V19" s="463"/>
      <c r="W19" s="463"/>
      <c r="X19" s="463"/>
      <c r="Y19" s="463"/>
      <c r="Z19" s="463"/>
      <c r="AA19" s="463"/>
      <c r="AB19" s="463"/>
      <c r="AC19" s="248"/>
      <c r="AD19" s="248"/>
      <c r="AE19" s="248"/>
      <c r="AF19" s="248"/>
      <c r="AG19" s="248"/>
      <c r="AH19" s="248"/>
      <c r="AI19" s="248"/>
      <c r="AJ19" s="248"/>
      <c r="AK19" s="248"/>
      <c r="AL19" s="248"/>
      <c r="AM19" s="248"/>
      <c r="AN19" s="248"/>
      <c r="AO19" s="248"/>
      <c r="AP19" s="248"/>
      <c r="AQ19" s="248"/>
      <c r="AR19" s="248"/>
      <c r="AS19" s="248"/>
    </row>
    <row r="20" spans="1:45" s="47" customFormat="1">
      <c r="A20" s="57" t="s">
        <v>83</v>
      </c>
      <c r="B20" s="624">
        <v>31</v>
      </c>
      <c r="C20" s="624">
        <v>21</v>
      </c>
      <c r="D20" s="624">
        <v>19</v>
      </c>
      <c r="E20" s="624">
        <v>16</v>
      </c>
      <c r="F20" s="624">
        <v>19</v>
      </c>
      <c r="G20" s="624">
        <v>20</v>
      </c>
      <c r="H20" s="624">
        <v>21</v>
      </c>
      <c r="I20" s="624">
        <v>21</v>
      </c>
      <c r="J20" s="624">
        <v>20</v>
      </c>
      <c r="K20" s="624">
        <v>25</v>
      </c>
      <c r="L20" s="624">
        <v>19</v>
      </c>
      <c r="M20" s="624">
        <v>23</v>
      </c>
      <c r="N20" s="624">
        <v>14</v>
      </c>
      <c r="O20" s="661">
        <v>17</v>
      </c>
      <c r="P20" s="659">
        <f t="shared" ref="P20:P25" si="1">SUM(K20:O20)</f>
        <v>98</v>
      </c>
      <c r="Q20" s="659">
        <f>SUM(BirthsTrend!O19:S19)</f>
        <v>57850</v>
      </c>
      <c r="R20" s="660">
        <f t="shared" si="0"/>
        <v>1.6940363007778738</v>
      </c>
      <c r="S20" s="463"/>
      <c r="T20" s="463"/>
      <c r="U20" s="463"/>
      <c r="V20" s="463"/>
      <c r="W20" s="463"/>
      <c r="X20" s="463"/>
      <c r="Y20" s="463"/>
      <c r="Z20" s="463"/>
      <c r="AA20" s="463"/>
      <c r="AB20" s="463"/>
      <c r="AC20" s="248"/>
      <c r="AD20" s="248"/>
      <c r="AE20" s="248"/>
      <c r="AF20" s="248"/>
      <c r="AG20" s="248"/>
      <c r="AH20" s="248"/>
      <c r="AI20" s="248"/>
      <c r="AJ20" s="248"/>
      <c r="AK20" s="248"/>
      <c r="AL20" s="248"/>
      <c r="AM20" s="248"/>
      <c r="AN20" s="248"/>
      <c r="AO20" s="248"/>
      <c r="AP20" s="248"/>
      <c r="AQ20" s="248"/>
      <c r="AR20" s="248"/>
      <c r="AS20" s="248"/>
    </row>
    <row r="21" spans="1:45" s="47" customFormat="1">
      <c r="A21" s="57" t="s">
        <v>84</v>
      </c>
      <c r="B21" s="624">
        <v>13</v>
      </c>
      <c r="C21" s="624">
        <v>19</v>
      </c>
      <c r="D21" s="624">
        <v>11</v>
      </c>
      <c r="E21" s="624">
        <v>23</v>
      </c>
      <c r="F21" s="624">
        <v>13</v>
      </c>
      <c r="G21" s="624">
        <v>8</v>
      </c>
      <c r="H21" s="624">
        <v>15</v>
      </c>
      <c r="I21" s="624">
        <v>12</v>
      </c>
      <c r="J21" s="624">
        <v>15</v>
      </c>
      <c r="K21" s="624">
        <v>9</v>
      </c>
      <c r="L21" s="624">
        <v>16</v>
      </c>
      <c r="M21" s="624">
        <v>8</v>
      </c>
      <c r="N21" s="624">
        <v>7</v>
      </c>
      <c r="O21" s="661">
        <v>8</v>
      </c>
      <c r="P21" s="659">
        <f t="shared" si="1"/>
        <v>48</v>
      </c>
      <c r="Q21" s="659">
        <f>SUM(BirthsTrend!O20:S20)</f>
        <v>78635</v>
      </c>
      <c r="R21" s="660">
        <f t="shared" si="0"/>
        <v>0.61041520951230366</v>
      </c>
      <c r="S21" s="463"/>
      <c r="T21" s="463"/>
      <c r="U21" s="463"/>
      <c r="V21" s="463"/>
      <c r="W21" s="463"/>
      <c r="X21" s="463"/>
      <c r="Y21" s="463"/>
      <c r="Z21" s="463"/>
      <c r="AA21" s="463"/>
      <c r="AB21" s="463"/>
      <c r="AC21" s="248"/>
      <c r="AD21" s="248"/>
      <c r="AE21" s="248"/>
      <c r="AF21" s="248"/>
      <c r="AG21" s="248"/>
      <c r="AH21" s="248"/>
      <c r="AI21" s="248"/>
      <c r="AJ21" s="248"/>
      <c r="AK21" s="248"/>
      <c r="AL21" s="248"/>
      <c r="AM21" s="248"/>
      <c r="AN21" s="248"/>
      <c r="AO21" s="248"/>
      <c r="AP21" s="248"/>
      <c r="AQ21" s="248"/>
      <c r="AR21" s="248"/>
      <c r="AS21" s="248"/>
    </row>
    <row r="22" spans="1:45" s="47" customFormat="1">
      <c r="A22" s="57" t="s">
        <v>85</v>
      </c>
      <c r="B22" s="624">
        <v>17</v>
      </c>
      <c r="C22" s="624">
        <v>15</v>
      </c>
      <c r="D22" s="624">
        <v>11</v>
      </c>
      <c r="E22" s="624">
        <v>10</v>
      </c>
      <c r="F22" s="624">
        <v>14</v>
      </c>
      <c r="G22" s="624">
        <v>10</v>
      </c>
      <c r="H22" s="624">
        <v>10</v>
      </c>
      <c r="I22" s="624">
        <v>10</v>
      </c>
      <c r="J22" s="624">
        <v>7</v>
      </c>
      <c r="K22" s="624">
        <v>10</v>
      </c>
      <c r="L22" s="624">
        <v>4</v>
      </c>
      <c r="M22" s="624">
        <v>7</v>
      </c>
      <c r="N22" s="624">
        <v>5</v>
      </c>
      <c r="O22" s="661">
        <v>5</v>
      </c>
      <c r="P22" s="659">
        <f t="shared" si="1"/>
        <v>31</v>
      </c>
      <c r="Q22" s="659">
        <f>SUM(BirthsTrend!O21:S21)</f>
        <v>87298</v>
      </c>
      <c r="R22" s="660">
        <f t="shared" si="0"/>
        <v>0.35510550069875596</v>
      </c>
      <c r="S22" s="463"/>
      <c r="T22" s="463"/>
      <c r="U22" s="463"/>
      <c r="V22" s="463"/>
      <c r="W22" s="463"/>
      <c r="X22" s="463"/>
      <c r="Y22" s="463"/>
      <c r="Z22" s="463"/>
      <c r="AA22" s="463"/>
      <c r="AB22" s="463"/>
      <c r="AC22" s="248"/>
      <c r="AD22" s="248"/>
      <c r="AE22" s="248"/>
      <c r="AF22" s="248"/>
      <c r="AG22" s="248"/>
      <c r="AH22" s="248"/>
      <c r="AI22" s="248"/>
      <c r="AJ22" s="248"/>
      <c r="AK22" s="248"/>
      <c r="AL22" s="248"/>
      <c r="AM22" s="248"/>
      <c r="AN22" s="248"/>
      <c r="AO22" s="248"/>
      <c r="AP22" s="248"/>
      <c r="AQ22" s="248"/>
      <c r="AR22" s="248"/>
      <c r="AS22" s="248"/>
    </row>
    <row r="23" spans="1:45" s="47" customFormat="1">
      <c r="A23" s="57" t="s">
        <v>86</v>
      </c>
      <c r="B23" s="624">
        <v>8</v>
      </c>
      <c r="C23" s="624">
        <v>4</v>
      </c>
      <c r="D23" s="624">
        <v>8</v>
      </c>
      <c r="E23" s="624">
        <v>6</v>
      </c>
      <c r="F23" s="624">
        <v>6</v>
      </c>
      <c r="G23" s="624">
        <v>4</v>
      </c>
      <c r="H23" s="624">
        <v>7</v>
      </c>
      <c r="I23" s="624">
        <v>6</v>
      </c>
      <c r="J23" s="624">
        <v>4</v>
      </c>
      <c r="K23" s="624">
        <v>5</v>
      </c>
      <c r="L23" s="624">
        <v>4</v>
      </c>
      <c r="M23" s="624">
        <v>3</v>
      </c>
      <c r="N23" s="624">
        <v>5</v>
      </c>
      <c r="O23" s="661">
        <v>2</v>
      </c>
      <c r="P23" s="659">
        <f t="shared" si="1"/>
        <v>19</v>
      </c>
      <c r="Q23" s="659">
        <f>SUM(BirthsTrend!O22:S22)</f>
        <v>54439</v>
      </c>
      <c r="R23" s="660">
        <f t="shared" si="0"/>
        <v>0.34901449328606327</v>
      </c>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row>
    <row r="24" spans="1:45" s="47" customFormat="1">
      <c r="A24" s="57" t="s">
        <v>87</v>
      </c>
      <c r="B24" s="624">
        <v>0</v>
      </c>
      <c r="C24" s="624">
        <v>0</v>
      </c>
      <c r="D24" s="624">
        <v>1</v>
      </c>
      <c r="E24" s="624">
        <v>2</v>
      </c>
      <c r="F24" s="624">
        <v>0</v>
      </c>
      <c r="G24" s="624">
        <v>0</v>
      </c>
      <c r="H24" s="624">
        <v>1</v>
      </c>
      <c r="I24" s="624">
        <v>2</v>
      </c>
      <c r="J24" s="624">
        <v>0</v>
      </c>
      <c r="K24" s="624">
        <v>1</v>
      </c>
      <c r="L24" s="624">
        <v>1</v>
      </c>
      <c r="M24" s="624">
        <v>1</v>
      </c>
      <c r="N24" s="624">
        <v>0</v>
      </c>
      <c r="O24" s="661">
        <v>2</v>
      </c>
      <c r="P24" s="659">
        <f t="shared" si="1"/>
        <v>5</v>
      </c>
      <c r="Q24" s="659">
        <f>SUM(BirthsTrend!O23:S23)</f>
        <v>12982</v>
      </c>
      <c r="R24" s="660">
        <f t="shared" si="0"/>
        <v>0.38514866738561082</v>
      </c>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248"/>
      <c r="AP24" s="248"/>
      <c r="AQ24" s="248"/>
      <c r="AR24" s="248"/>
      <c r="AS24" s="248"/>
    </row>
    <row r="25" spans="1:45" s="47" customFormat="1">
      <c r="A25" s="57" t="s">
        <v>69</v>
      </c>
      <c r="B25" s="624">
        <v>0</v>
      </c>
      <c r="C25" s="624">
        <v>0</v>
      </c>
      <c r="D25" s="624">
        <v>0</v>
      </c>
      <c r="E25" s="624">
        <v>0</v>
      </c>
      <c r="F25" s="624">
        <v>1</v>
      </c>
      <c r="G25" s="624">
        <v>1</v>
      </c>
      <c r="H25" s="624">
        <v>1</v>
      </c>
      <c r="I25" s="624">
        <v>0</v>
      </c>
      <c r="J25" s="624">
        <v>2</v>
      </c>
      <c r="K25" s="624">
        <v>0</v>
      </c>
      <c r="L25" s="624">
        <v>2</v>
      </c>
      <c r="M25" s="624">
        <v>3</v>
      </c>
      <c r="N25" s="624">
        <v>0</v>
      </c>
      <c r="O25" s="663">
        <v>0</v>
      </c>
      <c r="P25" s="659">
        <f t="shared" si="1"/>
        <v>5</v>
      </c>
      <c r="Q25" s="659">
        <f>SUM(BirthsTrend!O24:S24)</f>
        <v>0</v>
      </c>
      <c r="R25" s="664" t="s">
        <v>137</v>
      </c>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8"/>
    </row>
    <row r="26" spans="1:45" s="47" customFormat="1">
      <c r="A26" s="58" t="s">
        <v>88</v>
      </c>
      <c r="B26" s="92"/>
      <c r="C26" s="92"/>
      <c r="D26" s="92"/>
      <c r="E26" s="92"/>
      <c r="F26" s="92"/>
      <c r="G26" s="92"/>
      <c r="H26" s="92"/>
      <c r="I26" s="92"/>
      <c r="J26" s="92"/>
      <c r="K26" s="92"/>
      <c r="L26" s="92"/>
      <c r="M26" s="92"/>
      <c r="N26" s="92"/>
      <c r="O26" s="480"/>
      <c r="P26" s="480"/>
      <c r="Q26" s="480"/>
      <c r="R26" s="538"/>
      <c r="S26" s="248"/>
      <c r="T26" s="248"/>
      <c r="U26" s="248"/>
      <c r="V26" s="248"/>
      <c r="W26" s="248"/>
      <c r="X26" s="248"/>
      <c r="Y26" s="248"/>
      <c r="Z26" s="248"/>
      <c r="AA26" s="248"/>
      <c r="AB26" s="248"/>
      <c r="AC26" s="248"/>
      <c r="AD26" s="248"/>
      <c r="AE26" s="248"/>
      <c r="AF26" s="248"/>
      <c r="AG26" s="248"/>
      <c r="AH26" s="248"/>
      <c r="AI26" s="248"/>
      <c r="AJ26" s="248"/>
      <c r="AK26" s="248"/>
      <c r="AL26" s="248"/>
      <c r="AM26" s="248"/>
      <c r="AN26" s="248"/>
      <c r="AO26" s="248"/>
      <c r="AP26" s="248"/>
      <c r="AQ26" s="248"/>
      <c r="AR26" s="248"/>
      <c r="AS26" s="248"/>
    </row>
    <row r="27" spans="1:45" s="47" customFormat="1">
      <c r="A27" s="57" t="s">
        <v>89</v>
      </c>
      <c r="B27" s="624">
        <v>3</v>
      </c>
      <c r="C27" s="624">
        <v>4</v>
      </c>
      <c r="D27" s="624">
        <v>1</v>
      </c>
      <c r="E27" s="624">
        <v>3</v>
      </c>
      <c r="F27" s="624">
        <v>3</v>
      </c>
      <c r="G27" s="624">
        <v>1</v>
      </c>
      <c r="H27" s="624">
        <v>5</v>
      </c>
      <c r="I27" s="624">
        <v>5</v>
      </c>
      <c r="J27" s="624">
        <v>1</v>
      </c>
      <c r="K27" s="624">
        <v>6</v>
      </c>
      <c r="L27" s="624">
        <v>2</v>
      </c>
      <c r="M27" s="624">
        <v>2</v>
      </c>
      <c r="N27" s="624">
        <v>3</v>
      </c>
      <c r="O27" s="661">
        <v>2</v>
      </c>
      <c r="P27" s="659">
        <f t="shared" ref="P27:P32" si="2">SUM(K27:O27)</f>
        <v>15</v>
      </c>
      <c r="Q27" s="659">
        <f>SUM(BirthsTrend!O26:S26)</f>
        <v>46484</v>
      </c>
      <c r="R27" s="660">
        <f t="shared" si="0"/>
        <v>0.3226916788572412</v>
      </c>
      <c r="S27" s="248"/>
      <c r="T27" s="248"/>
      <c r="U27" s="248"/>
      <c r="V27" s="248"/>
      <c r="W27" s="248"/>
      <c r="X27" s="248"/>
      <c r="Y27" s="248"/>
      <c r="Z27" s="248"/>
      <c r="AA27" s="248"/>
      <c r="AB27" s="248"/>
      <c r="AC27" s="248"/>
      <c r="AD27" s="248"/>
      <c r="AE27" s="248"/>
      <c r="AF27" s="248"/>
      <c r="AG27" s="248"/>
      <c r="AH27" s="248"/>
      <c r="AI27" s="248"/>
      <c r="AJ27" s="248"/>
      <c r="AK27" s="248"/>
      <c r="AL27" s="248"/>
      <c r="AM27" s="248"/>
      <c r="AN27" s="248"/>
      <c r="AO27" s="248"/>
      <c r="AP27" s="248"/>
      <c r="AQ27" s="248"/>
      <c r="AR27" s="248"/>
      <c r="AS27" s="248"/>
    </row>
    <row r="28" spans="1:45" s="47" customFormat="1">
      <c r="A28" s="14">
        <v>2</v>
      </c>
      <c r="B28" s="624">
        <v>8</v>
      </c>
      <c r="C28" s="624">
        <v>5</v>
      </c>
      <c r="D28" s="624">
        <v>5</v>
      </c>
      <c r="E28" s="624">
        <v>5</v>
      </c>
      <c r="F28" s="624">
        <v>6</v>
      </c>
      <c r="G28" s="624">
        <v>7</v>
      </c>
      <c r="H28" s="624">
        <v>6</v>
      </c>
      <c r="I28" s="624">
        <v>6</v>
      </c>
      <c r="J28" s="624">
        <v>3</v>
      </c>
      <c r="K28" s="624">
        <v>4</v>
      </c>
      <c r="L28" s="624">
        <v>4</v>
      </c>
      <c r="M28" s="624">
        <v>1</v>
      </c>
      <c r="N28" s="624">
        <v>3</v>
      </c>
      <c r="O28" s="661">
        <v>3</v>
      </c>
      <c r="P28" s="659">
        <f t="shared" si="2"/>
        <v>15</v>
      </c>
      <c r="Q28" s="659">
        <f>SUM(BirthsTrend!O27:S27)</f>
        <v>50073</v>
      </c>
      <c r="R28" s="660">
        <f t="shared" si="0"/>
        <v>0.29956263854772031</v>
      </c>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row>
    <row r="29" spans="1:45" s="47" customFormat="1">
      <c r="A29" s="14">
        <v>3</v>
      </c>
      <c r="B29" s="624">
        <v>6</v>
      </c>
      <c r="C29" s="624">
        <v>12</v>
      </c>
      <c r="D29" s="624">
        <v>3</v>
      </c>
      <c r="E29" s="624">
        <v>10</v>
      </c>
      <c r="F29" s="624">
        <v>6</v>
      </c>
      <c r="G29" s="624">
        <v>9</v>
      </c>
      <c r="H29" s="624">
        <v>7</v>
      </c>
      <c r="I29" s="624">
        <v>9</v>
      </c>
      <c r="J29" s="624">
        <v>3</v>
      </c>
      <c r="K29" s="624">
        <v>6</v>
      </c>
      <c r="L29" s="624">
        <v>7</v>
      </c>
      <c r="M29" s="624">
        <v>10</v>
      </c>
      <c r="N29" s="624">
        <v>1</v>
      </c>
      <c r="O29" s="661">
        <v>6</v>
      </c>
      <c r="P29" s="659">
        <f t="shared" si="2"/>
        <v>30</v>
      </c>
      <c r="Q29" s="659">
        <f>SUM(BirthsTrend!O28:S28)</f>
        <v>58707</v>
      </c>
      <c r="R29" s="660">
        <f t="shared" si="0"/>
        <v>0.51101231539680103</v>
      </c>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8"/>
      <c r="AP29" s="248"/>
      <c r="AQ29" s="248"/>
      <c r="AR29" s="248"/>
      <c r="AS29" s="248"/>
    </row>
    <row r="30" spans="1:45" s="47" customFormat="1">
      <c r="A30" s="14">
        <v>4</v>
      </c>
      <c r="B30" s="624">
        <v>18</v>
      </c>
      <c r="C30" s="624">
        <v>14</v>
      </c>
      <c r="D30" s="624">
        <v>16</v>
      </c>
      <c r="E30" s="624">
        <v>12</v>
      </c>
      <c r="F30" s="624">
        <v>18</v>
      </c>
      <c r="G30" s="624">
        <v>8</v>
      </c>
      <c r="H30" s="624">
        <v>11</v>
      </c>
      <c r="I30" s="624">
        <v>10</v>
      </c>
      <c r="J30" s="624">
        <v>23</v>
      </c>
      <c r="K30" s="624">
        <v>11</v>
      </c>
      <c r="L30" s="624">
        <v>16</v>
      </c>
      <c r="M30" s="624">
        <v>17</v>
      </c>
      <c r="N30" s="624">
        <v>12</v>
      </c>
      <c r="O30" s="661">
        <v>5</v>
      </c>
      <c r="P30" s="659">
        <f t="shared" si="2"/>
        <v>61</v>
      </c>
      <c r="Q30" s="659">
        <f>SUM(BirthsTrend!O29:S29)</f>
        <v>71995</v>
      </c>
      <c r="R30" s="660">
        <f t="shared" si="0"/>
        <v>0.84728106118480451</v>
      </c>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48"/>
      <c r="AR30" s="248"/>
      <c r="AS30" s="248"/>
    </row>
    <row r="31" spans="1:45" s="47" customFormat="1">
      <c r="A31" s="57" t="s">
        <v>90</v>
      </c>
      <c r="B31" s="624">
        <v>49</v>
      </c>
      <c r="C31" s="624">
        <v>39</v>
      </c>
      <c r="D31" s="624">
        <v>33</v>
      </c>
      <c r="E31" s="624">
        <v>32</v>
      </c>
      <c r="F31" s="624">
        <v>32</v>
      </c>
      <c r="G31" s="624">
        <v>29</v>
      </c>
      <c r="H31" s="624">
        <v>36</v>
      </c>
      <c r="I31" s="624">
        <v>34</v>
      </c>
      <c r="J31" s="624">
        <v>36</v>
      </c>
      <c r="K31" s="624">
        <v>37</v>
      </c>
      <c r="L31" s="624">
        <v>30</v>
      </c>
      <c r="M31" s="624">
        <v>24</v>
      </c>
      <c r="N31" s="624">
        <v>17</v>
      </c>
      <c r="O31" s="661">
        <v>25</v>
      </c>
      <c r="P31" s="659">
        <f t="shared" si="2"/>
        <v>133</v>
      </c>
      <c r="Q31" s="659">
        <f>SUM(BirthsTrend!O30:S30)</f>
        <v>83419</v>
      </c>
      <c r="R31" s="660">
        <f t="shared" si="0"/>
        <v>1.5943609968951917</v>
      </c>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row>
    <row r="32" spans="1:45" s="47" customFormat="1">
      <c r="A32" s="57" t="s">
        <v>69</v>
      </c>
      <c r="B32" s="624">
        <v>0</v>
      </c>
      <c r="C32" s="624">
        <v>0</v>
      </c>
      <c r="D32" s="624">
        <v>0</v>
      </c>
      <c r="E32" s="624">
        <v>0</v>
      </c>
      <c r="F32" s="624">
        <v>0</v>
      </c>
      <c r="G32" s="624">
        <v>0</v>
      </c>
      <c r="H32" s="624">
        <v>0</v>
      </c>
      <c r="I32" s="624">
        <v>0</v>
      </c>
      <c r="J32" s="624">
        <v>0</v>
      </c>
      <c r="K32" s="624">
        <v>1</v>
      </c>
      <c r="L32" s="624">
        <v>0</v>
      </c>
      <c r="M32" s="624">
        <v>0</v>
      </c>
      <c r="N32" s="624">
        <v>0</v>
      </c>
      <c r="O32" s="663">
        <v>0</v>
      </c>
      <c r="P32" s="659">
        <f t="shared" si="2"/>
        <v>1</v>
      </c>
      <c r="Q32" s="659">
        <f>SUM(BirthsTrend!O31:S31)</f>
        <v>1216</v>
      </c>
      <c r="R32" s="664" t="s">
        <v>137</v>
      </c>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row>
    <row r="33" spans="1:45" s="47" customFormat="1">
      <c r="A33" s="58" t="s">
        <v>118</v>
      </c>
      <c r="B33" s="92"/>
      <c r="C33" s="92"/>
      <c r="D33" s="92"/>
      <c r="E33" s="92"/>
      <c r="F33" s="92"/>
      <c r="G33" s="92"/>
      <c r="H33" s="92"/>
      <c r="I33" s="92"/>
      <c r="J33" s="92"/>
      <c r="K33" s="92"/>
      <c r="L33" s="92"/>
      <c r="M33" s="92"/>
      <c r="N33" s="92"/>
      <c r="O33" s="480"/>
      <c r="P33" s="480"/>
      <c r="Q33" s="480"/>
      <c r="R33" s="53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row>
    <row r="34" spans="1:45" s="47" customFormat="1">
      <c r="A34" s="57" t="s">
        <v>117</v>
      </c>
      <c r="B34" s="624">
        <v>5</v>
      </c>
      <c r="C34" s="624">
        <v>2</v>
      </c>
      <c r="D34" s="624">
        <v>2</v>
      </c>
      <c r="E34" s="624">
        <v>2</v>
      </c>
      <c r="F34" s="624">
        <v>6</v>
      </c>
      <c r="G34" s="624">
        <v>2</v>
      </c>
      <c r="H34" s="624">
        <v>2</v>
      </c>
      <c r="I34" s="624">
        <v>4</v>
      </c>
      <c r="J34" s="624">
        <v>1</v>
      </c>
      <c r="K34" s="624">
        <v>0</v>
      </c>
      <c r="L34" s="624">
        <v>3</v>
      </c>
      <c r="M34" s="624">
        <v>3</v>
      </c>
      <c r="N34" s="624">
        <v>0</v>
      </c>
      <c r="O34" s="661">
        <v>1</v>
      </c>
      <c r="P34" s="659">
        <f>SUM(K34:O34)</f>
        <v>7</v>
      </c>
      <c r="Q34" s="659">
        <f>SUM(BirthsTrend!O33:S33)</f>
        <v>3882</v>
      </c>
      <c r="R34" s="660">
        <f>P34/Q34*1000</f>
        <v>1.8031942297784647</v>
      </c>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row>
    <row r="35" spans="1:45" s="47" customFormat="1">
      <c r="A35" s="57" t="s">
        <v>70</v>
      </c>
      <c r="B35" s="624">
        <v>19</v>
      </c>
      <c r="C35" s="624">
        <v>10</v>
      </c>
      <c r="D35" s="624">
        <v>9</v>
      </c>
      <c r="E35" s="624">
        <v>5</v>
      </c>
      <c r="F35" s="624">
        <v>10</v>
      </c>
      <c r="G35" s="624">
        <v>10</v>
      </c>
      <c r="H35" s="624">
        <v>5</v>
      </c>
      <c r="I35" s="624">
        <v>6</v>
      </c>
      <c r="J35" s="624">
        <v>12</v>
      </c>
      <c r="K35" s="624">
        <v>10</v>
      </c>
      <c r="L35" s="624">
        <v>8</v>
      </c>
      <c r="M35" s="624">
        <v>9</v>
      </c>
      <c r="N35" s="624">
        <v>7</v>
      </c>
      <c r="O35" s="661">
        <v>9</v>
      </c>
      <c r="P35" s="659">
        <f>SUM(K35:O35)</f>
        <v>43</v>
      </c>
      <c r="Q35" s="659">
        <f>SUM(BirthsTrend!O34:S34)</f>
        <v>19469</v>
      </c>
      <c r="R35" s="660">
        <f>P35/Q35*1000</f>
        <v>2.2086393754173299</v>
      </c>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row>
    <row r="36" spans="1:45" s="47" customFormat="1">
      <c r="A36" s="57" t="s">
        <v>71</v>
      </c>
      <c r="B36" s="624">
        <v>60</v>
      </c>
      <c r="C36" s="624">
        <v>60</v>
      </c>
      <c r="D36" s="624">
        <v>41</v>
      </c>
      <c r="E36" s="624">
        <v>51</v>
      </c>
      <c r="F36" s="624">
        <v>42</v>
      </c>
      <c r="G36" s="624">
        <v>33</v>
      </c>
      <c r="H36" s="624">
        <v>54</v>
      </c>
      <c r="I36" s="624">
        <v>49</v>
      </c>
      <c r="J36" s="624">
        <v>46</v>
      </c>
      <c r="K36" s="624">
        <v>48</v>
      </c>
      <c r="L36" s="624">
        <v>42</v>
      </c>
      <c r="M36" s="624">
        <v>37</v>
      </c>
      <c r="N36" s="624">
        <v>28</v>
      </c>
      <c r="O36" s="661">
        <v>27</v>
      </c>
      <c r="P36" s="659">
        <f>SUM(K36:O36)</f>
        <v>182</v>
      </c>
      <c r="Q36" s="659">
        <f>SUM(BirthsTrend!O35:S35)</f>
        <v>280604</v>
      </c>
      <c r="R36" s="660">
        <f>P36/Q36*1000</f>
        <v>0.64860087525480747</v>
      </c>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row>
    <row r="37" spans="1:45" s="47" customFormat="1">
      <c r="A37" s="57" t="s">
        <v>72</v>
      </c>
      <c r="B37" s="624">
        <v>0</v>
      </c>
      <c r="C37" s="624">
        <v>2</v>
      </c>
      <c r="D37" s="624">
        <v>1</v>
      </c>
      <c r="E37" s="624">
        <v>0</v>
      </c>
      <c r="F37" s="624">
        <v>1</v>
      </c>
      <c r="G37" s="624">
        <v>1</v>
      </c>
      <c r="H37" s="624">
        <v>0</v>
      </c>
      <c r="I37" s="624">
        <v>0</v>
      </c>
      <c r="J37" s="624">
        <v>1</v>
      </c>
      <c r="K37" s="624">
        <v>1</v>
      </c>
      <c r="L37" s="624">
        <v>1</v>
      </c>
      <c r="M37" s="624">
        <v>1</v>
      </c>
      <c r="N37" s="624">
        <v>0</v>
      </c>
      <c r="O37" s="636">
        <v>0</v>
      </c>
      <c r="P37" s="659">
        <f>SUM(K37:O37)</f>
        <v>3</v>
      </c>
      <c r="Q37" s="659">
        <f>SUM(BirthsTrend!O36:S36)</f>
        <v>7803</v>
      </c>
      <c r="R37" s="660">
        <f>P37/Q37*1000</f>
        <v>0.38446751249519417</v>
      </c>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row>
    <row r="38" spans="1:45" s="47" customFormat="1">
      <c r="A38" s="57" t="s">
        <v>69</v>
      </c>
      <c r="B38" s="624">
        <v>0</v>
      </c>
      <c r="C38" s="624">
        <v>0</v>
      </c>
      <c r="D38" s="624">
        <v>5</v>
      </c>
      <c r="E38" s="624">
        <v>4</v>
      </c>
      <c r="F38" s="624">
        <v>6</v>
      </c>
      <c r="G38" s="624">
        <v>8</v>
      </c>
      <c r="H38" s="624">
        <v>4</v>
      </c>
      <c r="I38" s="624">
        <v>5</v>
      </c>
      <c r="J38" s="624">
        <v>6</v>
      </c>
      <c r="K38" s="624">
        <v>6</v>
      </c>
      <c r="L38" s="624">
        <v>5</v>
      </c>
      <c r="M38" s="624">
        <v>4</v>
      </c>
      <c r="N38" s="624">
        <v>1</v>
      </c>
      <c r="O38" s="636">
        <v>4</v>
      </c>
      <c r="P38" s="659">
        <f>SUM(K38:O38)</f>
        <v>20</v>
      </c>
      <c r="Q38" s="659">
        <f>SUM(BirthsTrend!O37:S37)</f>
        <v>136</v>
      </c>
      <c r="R38" s="664" t="s">
        <v>137</v>
      </c>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row>
    <row r="39" spans="1:45" s="47" customFormat="1">
      <c r="A39" s="58" t="s">
        <v>1</v>
      </c>
      <c r="B39" s="92"/>
      <c r="C39" s="92"/>
      <c r="D39" s="92"/>
      <c r="E39" s="92"/>
      <c r="F39" s="92"/>
      <c r="G39" s="92"/>
      <c r="H39" s="92"/>
      <c r="I39" s="92"/>
      <c r="J39" s="92"/>
      <c r="K39" s="92"/>
      <c r="L39" s="92"/>
      <c r="M39" s="92"/>
      <c r="N39" s="92"/>
      <c r="O39" s="480"/>
      <c r="P39" s="480"/>
      <c r="Q39" s="480"/>
      <c r="R39" s="53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row>
    <row r="40" spans="1:45" s="47" customFormat="1">
      <c r="A40" s="57" t="s">
        <v>111</v>
      </c>
      <c r="B40" s="624">
        <v>0</v>
      </c>
      <c r="C40" s="624">
        <v>1</v>
      </c>
      <c r="D40" s="624">
        <v>1</v>
      </c>
      <c r="E40" s="624">
        <v>1</v>
      </c>
      <c r="F40" s="624">
        <v>1</v>
      </c>
      <c r="G40" s="624">
        <v>0</v>
      </c>
      <c r="H40" s="624">
        <v>1</v>
      </c>
      <c r="I40" s="624">
        <v>0</v>
      </c>
      <c r="J40" s="624">
        <v>0</v>
      </c>
      <c r="K40" s="624">
        <v>0</v>
      </c>
      <c r="L40" s="624">
        <v>1</v>
      </c>
      <c r="M40" s="624">
        <v>0</v>
      </c>
      <c r="N40" s="624">
        <v>0</v>
      </c>
      <c r="O40" s="636">
        <v>0</v>
      </c>
      <c r="P40" s="659">
        <f t="shared" ref="P40:P45" si="3">SUM(K40:O40)</f>
        <v>1</v>
      </c>
      <c r="Q40" s="659">
        <f>SUM(BirthsTrend!O39:S39)</f>
        <v>1436</v>
      </c>
      <c r="R40" s="660">
        <f>P40/Q40*1000</f>
        <v>0.69637883008356549</v>
      </c>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row>
    <row r="41" spans="1:45" s="47" customFormat="1">
      <c r="A41" s="57" t="s">
        <v>114</v>
      </c>
      <c r="B41" s="624">
        <v>1</v>
      </c>
      <c r="C41" s="624">
        <v>1</v>
      </c>
      <c r="D41" s="624">
        <v>1</v>
      </c>
      <c r="E41" s="624">
        <v>1</v>
      </c>
      <c r="F41" s="624">
        <v>2</v>
      </c>
      <c r="G41" s="624">
        <v>1</v>
      </c>
      <c r="H41" s="624">
        <v>0</v>
      </c>
      <c r="I41" s="624">
        <v>3</v>
      </c>
      <c r="J41" s="624">
        <v>1</v>
      </c>
      <c r="K41" s="624">
        <v>0</v>
      </c>
      <c r="L41" s="624">
        <v>2</v>
      </c>
      <c r="M41" s="624">
        <v>2</v>
      </c>
      <c r="N41" s="624">
        <v>1</v>
      </c>
      <c r="O41" s="636">
        <v>1</v>
      </c>
      <c r="P41" s="659">
        <f t="shared" si="3"/>
        <v>6</v>
      </c>
      <c r="Q41" s="659">
        <f>SUM(BirthsTrend!O40:S40)</f>
        <v>1756</v>
      </c>
      <c r="R41" s="660">
        <f>P41/Q41*1000</f>
        <v>3.416856492027335</v>
      </c>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row>
    <row r="42" spans="1:45" s="47" customFormat="1">
      <c r="A42" s="57" t="s">
        <v>112</v>
      </c>
      <c r="B42" s="624">
        <v>22</v>
      </c>
      <c r="C42" s="624">
        <v>12</v>
      </c>
      <c r="D42" s="624">
        <v>8</v>
      </c>
      <c r="E42" s="624">
        <v>9</v>
      </c>
      <c r="F42" s="624">
        <v>13</v>
      </c>
      <c r="G42" s="624">
        <v>9</v>
      </c>
      <c r="H42" s="624">
        <v>9</v>
      </c>
      <c r="I42" s="624">
        <v>6</v>
      </c>
      <c r="J42" s="624">
        <v>8</v>
      </c>
      <c r="K42" s="624">
        <v>10</v>
      </c>
      <c r="L42" s="624">
        <v>5</v>
      </c>
      <c r="M42" s="624">
        <v>13</v>
      </c>
      <c r="N42" s="624">
        <v>4</v>
      </c>
      <c r="O42" s="636">
        <v>5</v>
      </c>
      <c r="P42" s="659">
        <f t="shared" si="3"/>
        <v>37</v>
      </c>
      <c r="Q42" s="659">
        <f>SUM(BirthsTrend!O41:S41)</f>
        <v>15336</v>
      </c>
      <c r="R42" s="660">
        <f>P42/Q42*1000</f>
        <v>2.4126238914971307</v>
      </c>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row>
    <row r="43" spans="1:45" s="47" customFormat="1">
      <c r="A43" s="57" t="s">
        <v>113</v>
      </c>
      <c r="B43" s="624">
        <v>61</v>
      </c>
      <c r="C43" s="624">
        <v>60</v>
      </c>
      <c r="D43" s="624">
        <v>43</v>
      </c>
      <c r="E43" s="624">
        <v>49</v>
      </c>
      <c r="F43" s="624">
        <v>45</v>
      </c>
      <c r="G43" s="624">
        <v>42</v>
      </c>
      <c r="H43" s="624">
        <v>51</v>
      </c>
      <c r="I43" s="624">
        <v>53</v>
      </c>
      <c r="J43" s="624">
        <v>55</v>
      </c>
      <c r="K43" s="624">
        <v>50</v>
      </c>
      <c r="L43" s="624">
        <v>45</v>
      </c>
      <c r="M43" s="624">
        <v>36</v>
      </c>
      <c r="N43" s="624">
        <v>30</v>
      </c>
      <c r="O43" s="636">
        <v>31</v>
      </c>
      <c r="P43" s="659">
        <f t="shared" si="3"/>
        <v>192</v>
      </c>
      <c r="Q43" s="659">
        <f>SUM(BirthsTrend!O42:S42)</f>
        <v>285016</v>
      </c>
      <c r="R43" s="660">
        <f>P43/Q43*1000</f>
        <v>0.67364639178151398</v>
      </c>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row>
    <row r="44" spans="1:45" s="47" customFormat="1">
      <c r="A44" s="57" t="s">
        <v>115</v>
      </c>
      <c r="B44" s="624">
        <v>0</v>
      </c>
      <c r="C44" s="624">
        <v>0</v>
      </c>
      <c r="D44" s="624">
        <v>0</v>
      </c>
      <c r="E44" s="624">
        <v>1</v>
      </c>
      <c r="F44" s="624">
        <v>0</v>
      </c>
      <c r="G44" s="624">
        <v>0</v>
      </c>
      <c r="H44" s="624">
        <v>1</v>
      </c>
      <c r="I44" s="624">
        <v>0</v>
      </c>
      <c r="J44" s="624">
        <v>0</v>
      </c>
      <c r="K44" s="624">
        <v>0</v>
      </c>
      <c r="L44" s="624">
        <v>1</v>
      </c>
      <c r="M44" s="624">
        <v>0</v>
      </c>
      <c r="N44" s="624">
        <v>0</v>
      </c>
      <c r="O44" s="636">
        <v>0</v>
      </c>
      <c r="P44" s="659">
        <f t="shared" si="3"/>
        <v>1</v>
      </c>
      <c r="Q44" s="659">
        <f>SUM(BirthsTrend!O43:S43)</f>
        <v>8119</v>
      </c>
      <c r="R44" s="660">
        <f>P44/Q44*1000</f>
        <v>0.12316787781746522</v>
      </c>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row>
    <row r="45" spans="1:45" s="47" customFormat="1">
      <c r="A45" s="15" t="s">
        <v>69</v>
      </c>
      <c r="B45" s="665">
        <v>0</v>
      </c>
      <c r="C45" s="665">
        <v>0</v>
      </c>
      <c r="D45" s="665">
        <v>5</v>
      </c>
      <c r="E45" s="665">
        <v>1</v>
      </c>
      <c r="F45" s="665">
        <v>4</v>
      </c>
      <c r="G45" s="665">
        <v>2</v>
      </c>
      <c r="H45" s="665">
        <v>3</v>
      </c>
      <c r="I45" s="665">
        <v>2</v>
      </c>
      <c r="J45" s="665">
        <v>2</v>
      </c>
      <c r="K45" s="665">
        <v>5</v>
      </c>
      <c r="L45" s="665">
        <v>5</v>
      </c>
      <c r="M45" s="665">
        <v>3</v>
      </c>
      <c r="N45" s="665">
        <v>1</v>
      </c>
      <c r="O45" s="666">
        <v>4</v>
      </c>
      <c r="P45" s="659">
        <f t="shared" si="3"/>
        <v>18</v>
      </c>
      <c r="Q45" s="659">
        <f>SUM(BirthsTrend!O44:S44)</f>
        <v>231</v>
      </c>
      <c r="R45" s="664" t="s">
        <v>137</v>
      </c>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row>
    <row r="46" spans="1:45" s="47" customFormat="1">
      <c r="A46" s="58" t="s">
        <v>389</v>
      </c>
      <c r="B46" s="92"/>
      <c r="C46" s="92"/>
      <c r="D46" s="92"/>
      <c r="E46" s="92"/>
      <c r="F46" s="92"/>
      <c r="G46" s="92"/>
      <c r="H46" s="92"/>
      <c r="I46" s="92"/>
      <c r="J46" s="92"/>
      <c r="K46" s="92"/>
      <c r="L46" s="92"/>
      <c r="M46" s="92"/>
      <c r="N46" s="92"/>
      <c r="O46" s="480"/>
      <c r="P46" s="480"/>
      <c r="Q46" s="480"/>
      <c r="R46" s="53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row>
    <row r="47" spans="1:45" s="47" customFormat="1">
      <c r="A47" s="57" t="s">
        <v>91</v>
      </c>
      <c r="B47" s="624">
        <v>8</v>
      </c>
      <c r="C47" s="624">
        <v>4</v>
      </c>
      <c r="D47" s="624">
        <v>3</v>
      </c>
      <c r="E47" s="624">
        <v>5</v>
      </c>
      <c r="F47" s="624">
        <v>8</v>
      </c>
      <c r="G47" s="624">
        <v>5</v>
      </c>
      <c r="H47" s="624">
        <v>4</v>
      </c>
      <c r="I47" s="624">
        <v>3</v>
      </c>
      <c r="J47" s="624">
        <v>5</v>
      </c>
      <c r="K47" s="624">
        <v>9</v>
      </c>
      <c r="L47" s="624">
        <v>6</v>
      </c>
      <c r="M47" s="624">
        <v>1</v>
      </c>
      <c r="N47" s="624">
        <v>3</v>
      </c>
      <c r="O47" s="661">
        <v>2</v>
      </c>
      <c r="P47" s="624">
        <f>SUM(K47:O47)</f>
        <v>21</v>
      </c>
      <c r="Q47" s="659">
        <f>SUM(BirthsTrend!O46:S46)</f>
        <v>11533</v>
      </c>
      <c r="R47" s="660">
        <f t="shared" ref="R47:R66" si="4">P47/Q47*1000</f>
        <v>1.8208618746206537</v>
      </c>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row>
    <row r="48" spans="1:45" s="47" customFormat="1">
      <c r="A48" s="57" t="s">
        <v>92</v>
      </c>
      <c r="B48" s="624">
        <v>8</v>
      </c>
      <c r="C48" s="624">
        <v>8</v>
      </c>
      <c r="D48" s="624">
        <v>9</v>
      </c>
      <c r="E48" s="624">
        <v>6</v>
      </c>
      <c r="F48" s="624">
        <v>8</v>
      </c>
      <c r="G48" s="624">
        <v>6</v>
      </c>
      <c r="H48" s="624">
        <v>3</v>
      </c>
      <c r="I48" s="624">
        <v>6</v>
      </c>
      <c r="J48" s="624">
        <v>5</v>
      </c>
      <c r="K48" s="624">
        <v>2</v>
      </c>
      <c r="L48" s="624">
        <v>6</v>
      </c>
      <c r="M48" s="624">
        <v>3</v>
      </c>
      <c r="N48" s="624">
        <v>0</v>
      </c>
      <c r="O48" s="661">
        <v>1</v>
      </c>
      <c r="P48" s="624">
        <f t="shared" ref="P48:P67" si="5">SUM(K48:O48)</f>
        <v>12</v>
      </c>
      <c r="Q48" s="659">
        <f>SUM(BirthsTrend!O47:S47)</f>
        <v>39308</v>
      </c>
      <c r="R48" s="660">
        <f t="shared" si="4"/>
        <v>0.3052813676605271</v>
      </c>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row>
    <row r="49" spans="1:45" s="47" customFormat="1">
      <c r="A49" s="57" t="s">
        <v>93</v>
      </c>
      <c r="B49" s="624">
        <v>3</v>
      </c>
      <c r="C49" s="624">
        <v>4</v>
      </c>
      <c r="D49" s="624">
        <v>3</v>
      </c>
      <c r="E49" s="624">
        <v>3</v>
      </c>
      <c r="F49" s="624">
        <v>4</v>
      </c>
      <c r="G49" s="624">
        <v>3</v>
      </c>
      <c r="H49" s="624">
        <v>1</v>
      </c>
      <c r="I49" s="624">
        <v>6</v>
      </c>
      <c r="J49" s="624">
        <v>8</v>
      </c>
      <c r="K49" s="624">
        <v>5</v>
      </c>
      <c r="L49" s="624">
        <v>4</v>
      </c>
      <c r="M49" s="624">
        <v>2</v>
      </c>
      <c r="N49" s="624">
        <v>2</v>
      </c>
      <c r="O49" s="661">
        <v>1</v>
      </c>
      <c r="P49" s="624">
        <f t="shared" si="5"/>
        <v>14</v>
      </c>
      <c r="Q49" s="659">
        <f>SUM(BirthsTrend!O48:S48)</f>
        <v>32727</v>
      </c>
      <c r="R49" s="660">
        <f t="shared" si="4"/>
        <v>0.42778134262229961</v>
      </c>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row>
    <row r="50" spans="1:45" s="47" customFormat="1">
      <c r="A50" s="57" t="s">
        <v>94</v>
      </c>
      <c r="B50" s="624">
        <v>14</v>
      </c>
      <c r="C50" s="624">
        <v>14</v>
      </c>
      <c r="D50" s="624">
        <v>11</v>
      </c>
      <c r="E50" s="624">
        <v>12</v>
      </c>
      <c r="F50" s="624">
        <v>14</v>
      </c>
      <c r="G50" s="624">
        <v>11</v>
      </c>
      <c r="H50" s="624">
        <v>14</v>
      </c>
      <c r="I50" s="624">
        <v>12</v>
      </c>
      <c r="J50" s="624">
        <v>8</v>
      </c>
      <c r="K50" s="624">
        <v>17</v>
      </c>
      <c r="L50" s="624">
        <v>7</v>
      </c>
      <c r="M50" s="624">
        <v>9</v>
      </c>
      <c r="N50" s="624">
        <v>3</v>
      </c>
      <c r="O50" s="661">
        <v>11</v>
      </c>
      <c r="P50" s="624">
        <f t="shared" si="5"/>
        <v>47</v>
      </c>
      <c r="Q50" s="659">
        <f>SUM(BirthsTrend!O49:S49)</f>
        <v>43157</v>
      </c>
      <c r="R50" s="660">
        <f t="shared" si="4"/>
        <v>1.0890469680468984</v>
      </c>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row>
    <row r="51" spans="1:45" s="47" customFormat="1">
      <c r="A51" s="57" t="s">
        <v>95</v>
      </c>
      <c r="B51" s="624">
        <v>2</v>
      </c>
      <c r="C51" s="624">
        <v>7</v>
      </c>
      <c r="D51" s="624">
        <v>9</v>
      </c>
      <c r="E51" s="624">
        <v>9</v>
      </c>
      <c r="F51" s="624">
        <v>4</v>
      </c>
      <c r="G51" s="624">
        <v>4</v>
      </c>
      <c r="H51" s="624">
        <v>11</v>
      </c>
      <c r="I51" s="624">
        <v>10</v>
      </c>
      <c r="J51" s="624">
        <v>6</v>
      </c>
      <c r="K51" s="624">
        <v>7</v>
      </c>
      <c r="L51" s="624">
        <v>3</v>
      </c>
      <c r="M51" s="624">
        <v>3</v>
      </c>
      <c r="N51" s="624">
        <v>4</v>
      </c>
      <c r="O51" s="661">
        <v>4</v>
      </c>
      <c r="P51" s="624">
        <f t="shared" si="5"/>
        <v>21</v>
      </c>
      <c r="Q51" s="659">
        <f>SUM(BirthsTrend!O50:S50)</f>
        <v>27418</v>
      </c>
      <c r="R51" s="660">
        <f t="shared" si="4"/>
        <v>0.76592019840980374</v>
      </c>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row>
    <row r="52" spans="1:45" s="47" customFormat="1">
      <c r="A52" s="57" t="s">
        <v>96</v>
      </c>
      <c r="B52" s="624">
        <v>4</v>
      </c>
      <c r="C52" s="624">
        <v>5</v>
      </c>
      <c r="D52" s="624">
        <v>1</v>
      </c>
      <c r="E52" s="624">
        <v>3</v>
      </c>
      <c r="F52" s="624">
        <v>1</v>
      </c>
      <c r="G52" s="624">
        <v>1</v>
      </c>
      <c r="H52" s="624">
        <v>2</v>
      </c>
      <c r="I52" s="624">
        <v>5</v>
      </c>
      <c r="J52" s="624">
        <v>4</v>
      </c>
      <c r="K52" s="624">
        <v>0</v>
      </c>
      <c r="L52" s="624">
        <v>4</v>
      </c>
      <c r="M52" s="624">
        <v>6</v>
      </c>
      <c r="N52" s="624">
        <v>1</v>
      </c>
      <c r="O52" s="661">
        <v>1</v>
      </c>
      <c r="P52" s="624">
        <f t="shared" si="5"/>
        <v>12</v>
      </c>
      <c r="Q52" s="659">
        <f>SUM(BirthsTrend!O51:S51)</f>
        <v>7858</v>
      </c>
      <c r="R52" s="660">
        <f t="shared" si="4"/>
        <v>1.5271061338763043</v>
      </c>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row>
    <row r="53" spans="1:45" s="47" customFormat="1">
      <c r="A53" s="57" t="s">
        <v>97</v>
      </c>
      <c r="B53" s="624">
        <v>7</v>
      </c>
      <c r="C53" s="624">
        <v>4</v>
      </c>
      <c r="D53" s="624">
        <v>3</v>
      </c>
      <c r="E53" s="624">
        <v>5</v>
      </c>
      <c r="F53" s="624">
        <v>5</v>
      </c>
      <c r="G53" s="624">
        <v>2</v>
      </c>
      <c r="H53" s="624">
        <v>2</v>
      </c>
      <c r="I53" s="624">
        <v>3</v>
      </c>
      <c r="J53" s="624">
        <v>2</v>
      </c>
      <c r="K53" s="624">
        <v>3</v>
      </c>
      <c r="L53" s="624">
        <v>3</v>
      </c>
      <c r="M53" s="624">
        <v>6</v>
      </c>
      <c r="N53" s="624">
        <v>2</v>
      </c>
      <c r="O53" s="661">
        <v>2</v>
      </c>
      <c r="P53" s="624">
        <f t="shared" si="5"/>
        <v>16</v>
      </c>
      <c r="Q53" s="659">
        <f>SUM(BirthsTrend!O52:S52)</f>
        <v>14647</v>
      </c>
      <c r="R53" s="660">
        <f t="shared" si="4"/>
        <v>1.092373864955281</v>
      </c>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8"/>
      <c r="AP53" s="248"/>
      <c r="AQ53" s="248"/>
      <c r="AR53" s="248"/>
      <c r="AS53" s="248"/>
    </row>
    <row r="54" spans="1:45" s="47" customFormat="1">
      <c r="A54" s="57" t="s">
        <v>538</v>
      </c>
      <c r="B54" s="624">
        <v>3</v>
      </c>
      <c r="C54" s="624">
        <v>0</v>
      </c>
      <c r="D54" s="624">
        <v>0</v>
      </c>
      <c r="E54" s="624">
        <v>3</v>
      </c>
      <c r="F54" s="624">
        <v>1</v>
      </c>
      <c r="G54" s="624">
        <v>2</v>
      </c>
      <c r="H54" s="624">
        <v>2</v>
      </c>
      <c r="I54" s="624">
        <v>1</v>
      </c>
      <c r="J54" s="624">
        <v>1</v>
      </c>
      <c r="K54" s="624">
        <v>1</v>
      </c>
      <c r="L54" s="624">
        <v>1</v>
      </c>
      <c r="M54" s="624">
        <v>3</v>
      </c>
      <c r="N54" s="624">
        <v>1</v>
      </c>
      <c r="O54" s="661">
        <v>0</v>
      </c>
      <c r="P54" s="624">
        <f t="shared" si="5"/>
        <v>6</v>
      </c>
      <c r="Q54" s="659">
        <f>SUM(BirthsTrend!O53:S53)</f>
        <v>3742</v>
      </c>
      <c r="R54" s="660">
        <f t="shared" si="4"/>
        <v>1.6034206306787815</v>
      </c>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row>
    <row r="55" spans="1:45" s="47" customFormat="1">
      <c r="A55" s="57" t="s">
        <v>98</v>
      </c>
      <c r="B55" s="624">
        <v>7</v>
      </c>
      <c r="C55" s="624">
        <v>3</v>
      </c>
      <c r="D55" s="624">
        <v>0</v>
      </c>
      <c r="E55" s="624">
        <v>0</v>
      </c>
      <c r="F55" s="624">
        <v>1</v>
      </c>
      <c r="G55" s="624">
        <v>2</v>
      </c>
      <c r="H55" s="624">
        <v>4</v>
      </c>
      <c r="I55" s="624">
        <v>2</v>
      </c>
      <c r="J55" s="624">
        <v>3</v>
      </c>
      <c r="K55" s="624">
        <v>3</v>
      </c>
      <c r="L55" s="624">
        <v>5</v>
      </c>
      <c r="M55" s="624">
        <v>4</v>
      </c>
      <c r="N55" s="624">
        <v>1</v>
      </c>
      <c r="O55" s="661">
        <v>1</v>
      </c>
      <c r="P55" s="624">
        <f t="shared" si="5"/>
        <v>14</v>
      </c>
      <c r="Q55" s="659">
        <f>SUM(BirthsTrend!O54:S54)</f>
        <v>11500</v>
      </c>
      <c r="R55" s="660">
        <f t="shared" si="4"/>
        <v>1.2173913043478259</v>
      </c>
      <c r="S55" s="248"/>
      <c r="T55" s="248"/>
      <c r="U55" s="248"/>
      <c r="V55" s="248"/>
      <c r="W55" s="248"/>
      <c r="X55" s="248"/>
      <c r="Y55" s="248"/>
      <c r="Z55" s="248"/>
      <c r="AA55" s="248"/>
      <c r="AB55" s="248"/>
      <c r="AC55" s="248"/>
      <c r="AD55" s="248"/>
      <c r="AE55" s="248"/>
      <c r="AF55" s="248"/>
      <c r="AG55" s="248"/>
      <c r="AH55" s="248"/>
      <c r="AI55" s="248"/>
      <c r="AJ55" s="248"/>
      <c r="AK55" s="248"/>
      <c r="AL55" s="248"/>
      <c r="AM55" s="248"/>
      <c r="AN55" s="248"/>
      <c r="AO55" s="248"/>
      <c r="AP55" s="248"/>
      <c r="AQ55" s="248"/>
      <c r="AR55" s="248"/>
      <c r="AS55" s="248"/>
    </row>
    <row r="56" spans="1:45" s="47" customFormat="1">
      <c r="A56" s="57" t="s">
        <v>99</v>
      </c>
      <c r="B56" s="624">
        <v>2</v>
      </c>
      <c r="C56" s="624">
        <v>1</v>
      </c>
      <c r="D56" s="624">
        <v>2</v>
      </c>
      <c r="E56" s="624">
        <v>4</v>
      </c>
      <c r="F56" s="624">
        <v>2</v>
      </c>
      <c r="G56" s="624">
        <v>2</v>
      </c>
      <c r="H56" s="624">
        <v>2</v>
      </c>
      <c r="I56" s="624">
        <v>1</v>
      </c>
      <c r="J56" s="624">
        <v>1</v>
      </c>
      <c r="K56" s="624">
        <v>2</v>
      </c>
      <c r="L56" s="624">
        <v>1</v>
      </c>
      <c r="M56" s="624">
        <v>3</v>
      </c>
      <c r="N56" s="624">
        <v>1</v>
      </c>
      <c r="O56" s="661">
        <v>1</v>
      </c>
      <c r="P56" s="624">
        <f t="shared" si="5"/>
        <v>8</v>
      </c>
      <c r="Q56" s="659">
        <f>SUM(BirthsTrend!O55:S55)</f>
        <v>7850</v>
      </c>
      <c r="R56" s="660">
        <f t="shared" si="4"/>
        <v>1.0191082802547771</v>
      </c>
      <c r="S56" s="248"/>
      <c r="T56" s="248"/>
      <c r="U56" s="248"/>
      <c r="V56" s="248"/>
      <c r="W56" s="248"/>
      <c r="X56" s="248"/>
      <c r="Y56" s="248"/>
      <c r="Z56" s="248"/>
      <c r="AA56" s="248"/>
      <c r="AB56" s="248"/>
      <c r="AC56" s="248"/>
      <c r="AD56" s="248"/>
      <c r="AE56" s="248"/>
      <c r="AF56" s="248"/>
      <c r="AG56" s="248"/>
      <c r="AH56" s="248"/>
      <c r="AI56" s="248"/>
      <c r="AJ56" s="248"/>
      <c r="AK56" s="248"/>
      <c r="AL56" s="248"/>
      <c r="AM56" s="248"/>
      <c r="AN56" s="248"/>
      <c r="AO56" s="248"/>
      <c r="AP56" s="248"/>
      <c r="AQ56" s="248"/>
      <c r="AR56" s="248"/>
      <c r="AS56" s="248"/>
    </row>
    <row r="57" spans="1:45" s="47" customFormat="1">
      <c r="A57" s="57" t="s">
        <v>100</v>
      </c>
      <c r="B57" s="624">
        <v>5</v>
      </c>
      <c r="C57" s="624">
        <v>3</v>
      </c>
      <c r="D57" s="624">
        <v>2</v>
      </c>
      <c r="E57" s="624">
        <v>3</v>
      </c>
      <c r="F57" s="624">
        <v>2</v>
      </c>
      <c r="G57" s="624">
        <v>4</v>
      </c>
      <c r="H57" s="624">
        <v>4</v>
      </c>
      <c r="I57" s="624">
        <v>2</v>
      </c>
      <c r="J57" s="624">
        <v>5</v>
      </c>
      <c r="K57" s="624">
        <v>1</v>
      </c>
      <c r="L57" s="624">
        <v>3</v>
      </c>
      <c r="M57" s="624">
        <v>2</v>
      </c>
      <c r="N57" s="624">
        <v>2</v>
      </c>
      <c r="O57" s="661">
        <v>0</v>
      </c>
      <c r="P57" s="624">
        <f t="shared" si="5"/>
        <v>8</v>
      </c>
      <c r="Q57" s="659">
        <f>SUM(BirthsTrend!O56:S56)</f>
        <v>11268</v>
      </c>
      <c r="R57" s="660">
        <f t="shared" si="4"/>
        <v>0.70997515086971952</v>
      </c>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row>
    <row r="58" spans="1:45" s="47" customFormat="1">
      <c r="A58" s="57" t="s">
        <v>101</v>
      </c>
      <c r="B58" s="624">
        <v>0</v>
      </c>
      <c r="C58" s="624">
        <v>5</v>
      </c>
      <c r="D58" s="624">
        <v>1</v>
      </c>
      <c r="E58" s="624">
        <v>1</v>
      </c>
      <c r="F58" s="624">
        <v>1</v>
      </c>
      <c r="G58" s="624">
        <v>2</v>
      </c>
      <c r="H58" s="624">
        <v>0</v>
      </c>
      <c r="I58" s="624">
        <v>2</v>
      </c>
      <c r="J58" s="624">
        <v>3</v>
      </c>
      <c r="K58" s="624">
        <v>2</v>
      </c>
      <c r="L58" s="624">
        <v>2</v>
      </c>
      <c r="M58" s="624">
        <v>0</v>
      </c>
      <c r="N58" s="624">
        <v>2</v>
      </c>
      <c r="O58" s="661">
        <v>2</v>
      </c>
      <c r="P58" s="624">
        <f t="shared" si="5"/>
        <v>8</v>
      </c>
      <c r="Q58" s="659">
        <f>SUM(BirthsTrend!O57:S57)</f>
        <v>4378</v>
      </c>
      <c r="R58" s="660">
        <f t="shared" si="4"/>
        <v>1.8273184102329831</v>
      </c>
      <c r="S58" s="248"/>
      <c r="T58" s="248"/>
      <c r="U58" s="248"/>
      <c r="V58" s="248"/>
      <c r="W58" s="248"/>
      <c r="X58" s="248"/>
      <c r="Y58" s="248"/>
      <c r="Z58" s="248"/>
      <c r="AA58" s="248"/>
      <c r="AB58" s="248"/>
      <c r="AC58" s="248"/>
      <c r="AD58" s="248"/>
      <c r="AE58" s="248"/>
      <c r="AF58" s="248"/>
      <c r="AG58" s="248"/>
      <c r="AH58" s="248"/>
      <c r="AI58" s="248"/>
      <c r="AJ58" s="248"/>
      <c r="AK58" s="248"/>
      <c r="AL58" s="248"/>
      <c r="AM58" s="248"/>
      <c r="AN58" s="248"/>
      <c r="AO58" s="248"/>
      <c r="AP58" s="248"/>
      <c r="AQ58" s="248"/>
      <c r="AR58" s="248"/>
      <c r="AS58" s="248"/>
    </row>
    <row r="59" spans="1:45" s="47" customFormat="1">
      <c r="A59" s="57" t="s">
        <v>102</v>
      </c>
      <c r="B59" s="624">
        <v>4</v>
      </c>
      <c r="C59" s="624">
        <v>3</v>
      </c>
      <c r="D59" s="624">
        <v>1</v>
      </c>
      <c r="E59" s="624">
        <v>1</v>
      </c>
      <c r="F59" s="624">
        <v>5</v>
      </c>
      <c r="G59" s="624">
        <v>1</v>
      </c>
      <c r="H59" s="624">
        <v>3</v>
      </c>
      <c r="I59" s="624">
        <v>0</v>
      </c>
      <c r="J59" s="624">
        <v>2</v>
      </c>
      <c r="K59" s="624">
        <v>2</v>
      </c>
      <c r="L59" s="624">
        <v>3</v>
      </c>
      <c r="M59" s="624">
        <v>1</v>
      </c>
      <c r="N59" s="624">
        <v>4</v>
      </c>
      <c r="O59" s="661">
        <v>3</v>
      </c>
      <c r="P59" s="624">
        <f t="shared" si="5"/>
        <v>13</v>
      </c>
      <c r="Q59" s="659">
        <f>SUM(BirthsTrend!O58:S58)</f>
        <v>19334</v>
      </c>
      <c r="R59" s="660">
        <f t="shared" si="4"/>
        <v>0.67239060722044064</v>
      </c>
      <c r="S59" s="248"/>
      <c r="T59" s="248"/>
      <c r="U59" s="248"/>
      <c r="V59" s="248"/>
      <c r="W59" s="248"/>
      <c r="X59" s="248"/>
      <c r="Y59" s="248"/>
      <c r="Z59" s="248"/>
      <c r="AA59" s="248"/>
      <c r="AB59" s="248"/>
      <c r="AC59" s="248"/>
      <c r="AD59" s="248"/>
      <c r="AE59" s="248"/>
      <c r="AF59" s="248"/>
      <c r="AG59" s="248"/>
      <c r="AH59" s="248"/>
      <c r="AI59" s="248"/>
      <c r="AJ59" s="248"/>
      <c r="AK59" s="248"/>
      <c r="AL59" s="248"/>
      <c r="AM59" s="248"/>
      <c r="AN59" s="248"/>
      <c r="AO59" s="248"/>
      <c r="AP59" s="248"/>
      <c r="AQ59" s="248"/>
      <c r="AR59" s="248"/>
      <c r="AS59" s="248"/>
    </row>
    <row r="60" spans="1:45" s="47" customFormat="1">
      <c r="A60" s="57" t="s">
        <v>103</v>
      </c>
      <c r="B60" s="624">
        <v>2</v>
      </c>
      <c r="C60" s="624">
        <v>3</v>
      </c>
      <c r="D60" s="624">
        <v>5</v>
      </c>
      <c r="E60" s="624">
        <v>3</v>
      </c>
      <c r="F60" s="624">
        <v>4</v>
      </c>
      <c r="G60" s="624">
        <v>0</v>
      </c>
      <c r="H60" s="624">
        <v>5</v>
      </c>
      <c r="I60" s="624">
        <v>3</v>
      </c>
      <c r="J60" s="624">
        <v>6</v>
      </c>
      <c r="K60" s="624">
        <v>4</v>
      </c>
      <c r="L60" s="624">
        <v>4</v>
      </c>
      <c r="M60" s="624">
        <v>1</v>
      </c>
      <c r="N60" s="624">
        <v>2</v>
      </c>
      <c r="O60" s="661">
        <v>4</v>
      </c>
      <c r="P60" s="624">
        <f t="shared" si="5"/>
        <v>15</v>
      </c>
      <c r="Q60" s="659">
        <f>SUM(BirthsTrend!O59:S59)</f>
        <v>10348</v>
      </c>
      <c r="R60" s="660">
        <f t="shared" si="4"/>
        <v>1.4495554696559723</v>
      </c>
      <c r="S60" s="248"/>
      <c r="T60" s="248"/>
      <c r="U60" s="248"/>
      <c r="V60" s="248"/>
      <c r="W60" s="248"/>
      <c r="X60" s="248"/>
      <c r="Y60" s="248"/>
      <c r="Z60" s="248"/>
      <c r="AA60" s="248"/>
      <c r="AB60" s="248"/>
      <c r="AC60" s="248"/>
      <c r="AD60" s="248"/>
      <c r="AE60" s="248"/>
      <c r="AF60" s="248"/>
      <c r="AG60" s="248"/>
      <c r="AH60" s="248"/>
      <c r="AI60" s="248"/>
      <c r="AJ60" s="248"/>
      <c r="AK60" s="248"/>
      <c r="AL60" s="248"/>
      <c r="AM60" s="248"/>
      <c r="AN60" s="248"/>
      <c r="AO60" s="248"/>
      <c r="AP60" s="248"/>
      <c r="AQ60" s="248"/>
      <c r="AR60" s="248"/>
      <c r="AS60" s="248"/>
    </row>
    <row r="61" spans="1:45" s="47" customFormat="1">
      <c r="A61" s="57" t="s">
        <v>104</v>
      </c>
      <c r="B61" s="624">
        <v>1</v>
      </c>
      <c r="C61" s="624">
        <v>1</v>
      </c>
      <c r="D61" s="624">
        <v>1</v>
      </c>
      <c r="E61" s="624">
        <v>0</v>
      </c>
      <c r="F61" s="624">
        <v>0</v>
      </c>
      <c r="G61" s="624">
        <v>1</v>
      </c>
      <c r="H61" s="624">
        <v>0</v>
      </c>
      <c r="I61" s="624">
        <v>0</v>
      </c>
      <c r="J61" s="624">
        <v>1</v>
      </c>
      <c r="K61" s="624">
        <v>1</v>
      </c>
      <c r="L61" s="624">
        <v>0</v>
      </c>
      <c r="M61" s="624">
        <v>0</v>
      </c>
      <c r="N61" s="624">
        <v>0</v>
      </c>
      <c r="O61" s="661">
        <v>1</v>
      </c>
      <c r="P61" s="624">
        <f t="shared" si="5"/>
        <v>2</v>
      </c>
      <c r="Q61" s="659">
        <f>SUM(BirthsTrend!O60:S60)</f>
        <v>2648</v>
      </c>
      <c r="R61" s="660">
        <f t="shared" si="4"/>
        <v>0.75528700906344415</v>
      </c>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row>
    <row r="62" spans="1:45" s="47" customFormat="1">
      <c r="A62" s="57" t="s">
        <v>105</v>
      </c>
      <c r="B62" s="624">
        <v>3</v>
      </c>
      <c r="C62" s="624">
        <v>0</v>
      </c>
      <c r="D62" s="624">
        <v>1</v>
      </c>
      <c r="E62" s="624">
        <v>1</v>
      </c>
      <c r="F62" s="624">
        <v>0</v>
      </c>
      <c r="G62" s="624">
        <v>0</v>
      </c>
      <c r="H62" s="624">
        <v>0</v>
      </c>
      <c r="I62" s="624">
        <v>1</v>
      </c>
      <c r="J62" s="624">
        <v>0</v>
      </c>
      <c r="K62" s="624">
        <v>0</v>
      </c>
      <c r="L62" s="624">
        <v>0</v>
      </c>
      <c r="M62" s="624">
        <v>2</v>
      </c>
      <c r="N62" s="624">
        <v>0</v>
      </c>
      <c r="O62" s="661">
        <v>0</v>
      </c>
      <c r="P62" s="624">
        <f t="shared" si="5"/>
        <v>2</v>
      </c>
      <c r="Q62" s="659">
        <f>SUM(BirthsTrend!O61:S61)</f>
        <v>8129</v>
      </c>
      <c r="R62" s="660">
        <f t="shared" si="4"/>
        <v>0.24603272235207282</v>
      </c>
      <c r="S62" s="248"/>
      <c r="T62" s="248"/>
      <c r="U62" s="248"/>
      <c r="V62" s="248"/>
      <c r="W62" s="248"/>
      <c r="X62" s="248"/>
      <c r="Y62" s="248"/>
      <c r="Z62" s="248"/>
      <c r="AA62" s="248"/>
      <c r="AB62" s="248"/>
      <c r="AC62" s="248"/>
      <c r="AD62" s="248"/>
      <c r="AE62" s="248"/>
      <c r="AF62" s="248"/>
      <c r="AG62" s="248"/>
      <c r="AH62" s="248"/>
      <c r="AI62" s="248"/>
      <c r="AJ62" s="248"/>
      <c r="AK62" s="248"/>
      <c r="AL62" s="248"/>
      <c r="AM62" s="248"/>
      <c r="AN62" s="248"/>
      <c r="AO62" s="248"/>
      <c r="AP62" s="248"/>
      <c r="AQ62" s="248"/>
      <c r="AR62" s="248"/>
      <c r="AS62" s="248"/>
    </row>
    <row r="63" spans="1:45" s="47" customFormat="1">
      <c r="A63" s="57" t="s">
        <v>106</v>
      </c>
      <c r="B63" s="624">
        <v>0</v>
      </c>
      <c r="C63" s="624">
        <v>0</v>
      </c>
      <c r="D63" s="624">
        <v>1</v>
      </c>
      <c r="E63" s="624">
        <v>0</v>
      </c>
      <c r="F63" s="624">
        <v>0</v>
      </c>
      <c r="G63" s="624">
        <v>0</v>
      </c>
      <c r="H63" s="624">
        <v>0</v>
      </c>
      <c r="I63" s="624">
        <v>0</v>
      </c>
      <c r="J63" s="624">
        <v>0</v>
      </c>
      <c r="K63" s="624">
        <v>0</v>
      </c>
      <c r="L63" s="624">
        <v>0</v>
      </c>
      <c r="M63" s="624">
        <v>1</v>
      </c>
      <c r="N63" s="624">
        <v>0</v>
      </c>
      <c r="O63" s="661">
        <v>0</v>
      </c>
      <c r="P63" s="624">
        <f t="shared" si="5"/>
        <v>1</v>
      </c>
      <c r="Q63" s="659">
        <f>SUM(BirthsTrend!O62:S62)</f>
        <v>2110</v>
      </c>
      <c r="R63" s="660">
        <f t="shared" si="4"/>
        <v>0.47393364928909953</v>
      </c>
      <c r="S63" s="248"/>
      <c r="T63" s="248"/>
      <c r="U63" s="248"/>
      <c r="V63" s="248"/>
      <c r="W63" s="248"/>
      <c r="X63" s="248"/>
      <c r="Y63" s="248"/>
      <c r="Z63" s="248"/>
      <c r="AA63" s="248"/>
      <c r="AB63" s="248"/>
      <c r="AC63" s="248"/>
      <c r="AD63" s="248"/>
      <c r="AE63" s="248"/>
      <c r="AF63" s="248"/>
      <c r="AG63" s="248"/>
      <c r="AH63" s="248"/>
      <c r="AI63" s="248"/>
      <c r="AJ63" s="248"/>
      <c r="AK63" s="248"/>
      <c r="AL63" s="248"/>
      <c r="AM63" s="248"/>
      <c r="AN63" s="248"/>
      <c r="AO63" s="248"/>
      <c r="AP63" s="248"/>
      <c r="AQ63" s="248"/>
      <c r="AR63" s="248"/>
      <c r="AS63" s="248"/>
    </row>
    <row r="64" spans="1:45" s="47" customFormat="1">
      <c r="A64" s="57" t="s">
        <v>107</v>
      </c>
      <c r="B64" s="624">
        <v>3</v>
      </c>
      <c r="C64" s="624">
        <v>7</v>
      </c>
      <c r="D64" s="624">
        <v>3</v>
      </c>
      <c r="E64" s="624">
        <v>0</v>
      </c>
      <c r="F64" s="624">
        <v>2</v>
      </c>
      <c r="G64" s="624">
        <v>3</v>
      </c>
      <c r="H64" s="624">
        <v>6</v>
      </c>
      <c r="I64" s="624">
        <v>4</v>
      </c>
      <c r="J64" s="624">
        <v>2</v>
      </c>
      <c r="K64" s="624">
        <v>5</v>
      </c>
      <c r="L64" s="624">
        <v>6</v>
      </c>
      <c r="M64" s="624">
        <v>3</v>
      </c>
      <c r="N64" s="624">
        <v>6</v>
      </c>
      <c r="O64" s="661">
        <v>6</v>
      </c>
      <c r="P64" s="624">
        <f t="shared" si="5"/>
        <v>26</v>
      </c>
      <c r="Q64" s="659">
        <f>SUM(BirthsTrend!O63:S63)</f>
        <v>31295</v>
      </c>
      <c r="R64" s="660">
        <f t="shared" si="4"/>
        <v>0.83080364275443364</v>
      </c>
      <c r="S64" s="248"/>
      <c r="T64" s="248"/>
      <c r="U64" s="248"/>
      <c r="V64" s="248"/>
      <c r="W64" s="248"/>
      <c r="X64" s="248"/>
      <c r="Y64" s="248"/>
      <c r="Z64" s="248"/>
      <c r="AA64" s="248"/>
      <c r="AB64" s="248"/>
      <c r="AC64" s="248"/>
      <c r="AD64" s="248"/>
      <c r="AE64" s="248"/>
      <c r="AF64" s="248"/>
      <c r="AG64" s="248"/>
      <c r="AH64" s="248"/>
      <c r="AI64" s="248"/>
      <c r="AJ64" s="248"/>
      <c r="AK64" s="248"/>
      <c r="AL64" s="248"/>
      <c r="AM64" s="248"/>
      <c r="AN64" s="248"/>
      <c r="AO64" s="248"/>
      <c r="AP64" s="248"/>
      <c r="AQ64" s="248"/>
      <c r="AR64" s="248"/>
      <c r="AS64" s="248"/>
    </row>
    <row r="65" spans="1:45" s="47" customFormat="1">
      <c r="A65" s="57" t="s">
        <v>108</v>
      </c>
      <c r="B65" s="624">
        <v>1</v>
      </c>
      <c r="C65" s="624">
        <v>1</v>
      </c>
      <c r="D65" s="624">
        <v>0</v>
      </c>
      <c r="E65" s="624">
        <v>0</v>
      </c>
      <c r="F65" s="624">
        <v>0</v>
      </c>
      <c r="G65" s="624">
        <v>0</v>
      </c>
      <c r="H65" s="624">
        <v>0</v>
      </c>
      <c r="I65" s="624">
        <v>1</v>
      </c>
      <c r="J65" s="624">
        <v>1</v>
      </c>
      <c r="K65" s="624">
        <v>0</v>
      </c>
      <c r="L65" s="624">
        <v>0</v>
      </c>
      <c r="M65" s="624">
        <v>0</v>
      </c>
      <c r="N65" s="624">
        <v>0</v>
      </c>
      <c r="O65" s="661">
        <v>0</v>
      </c>
      <c r="P65" s="624">
        <f t="shared" si="5"/>
        <v>0</v>
      </c>
      <c r="Q65" s="659">
        <f>SUM(BirthsTrend!O64:S64)</f>
        <v>3122</v>
      </c>
      <c r="R65" s="660">
        <f t="shared" si="4"/>
        <v>0</v>
      </c>
      <c r="S65" s="248"/>
      <c r="T65" s="248"/>
      <c r="U65" s="248"/>
      <c r="V65" s="248"/>
      <c r="W65" s="248"/>
      <c r="X65" s="248"/>
      <c r="Y65" s="248"/>
      <c r="Z65" s="248"/>
      <c r="AA65" s="248"/>
      <c r="AB65" s="248"/>
      <c r="AC65" s="248"/>
      <c r="AD65" s="248"/>
      <c r="AE65" s="248"/>
      <c r="AF65" s="248"/>
      <c r="AG65" s="248"/>
      <c r="AH65" s="248"/>
      <c r="AI65" s="248"/>
      <c r="AJ65" s="248"/>
      <c r="AK65" s="248"/>
      <c r="AL65" s="248"/>
      <c r="AM65" s="248"/>
      <c r="AN65" s="248"/>
      <c r="AO65" s="248"/>
      <c r="AP65" s="248"/>
      <c r="AQ65" s="248"/>
      <c r="AR65" s="248"/>
      <c r="AS65" s="248"/>
    </row>
    <row r="66" spans="1:45" s="47" customFormat="1">
      <c r="A66" s="57" t="s">
        <v>109</v>
      </c>
      <c r="B66" s="624">
        <v>7</v>
      </c>
      <c r="C66" s="624">
        <v>1</v>
      </c>
      <c r="D66" s="624">
        <v>2</v>
      </c>
      <c r="E66" s="624">
        <v>3</v>
      </c>
      <c r="F66" s="624">
        <v>3</v>
      </c>
      <c r="G66" s="624">
        <v>5</v>
      </c>
      <c r="H66" s="624">
        <v>2</v>
      </c>
      <c r="I66" s="624">
        <v>2</v>
      </c>
      <c r="J66" s="624">
        <v>3</v>
      </c>
      <c r="K66" s="624">
        <v>0</v>
      </c>
      <c r="L66" s="624">
        <v>1</v>
      </c>
      <c r="M66" s="624">
        <v>4</v>
      </c>
      <c r="N66" s="624">
        <v>2</v>
      </c>
      <c r="O66" s="661">
        <v>1</v>
      </c>
      <c r="P66" s="624">
        <f t="shared" si="5"/>
        <v>8</v>
      </c>
      <c r="Q66" s="659">
        <f>SUM(BirthsTrend!O65:S65)</f>
        <v>18313</v>
      </c>
      <c r="R66" s="660">
        <f t="shared" si="4"/>
        <v>0.4368481406651013</v>
      </c>
      <c r="S66" s="248"/>
      <c r="T66" s="248"/>
      <c r="U66" s="248"/>
      <c r="V66" s="248"/>
      <c r="W66" s="248"/>
      <c r="X66" s="248"/>
      <c r="Y66" s="248"/>
      <c r="Z66" s="248"/>
      <c r="AA66" s="248"/>
      <c r="AB66" s="248"/>
      <c r="AC66" s="248"/>
      <c r="AD66" s="248"/>
      <c r="AE66" s="248"/>
      <c r="AF66" s="248"/>
      <c r="AG66" s="248"/>
      <c r="AH66" s="248"/>
      <c r="AI66" s="248"/>
      <c r="AJ66" s="248"/>
      <c r="AK66" s="248"/>
      <c r="AL66" s="248"/>
      <c r="AM66" s="248"/>
      <c r="AN66" s="248"/>
      <c r="AO66" s="248"/>
      <c r="AP66" s="248"/>
      <c r="AQ66" s="248"/>
      <c r="AR66" s="248"/>
      <c r="AS66" s="248"/>
    </row>
    <row r="67" spans="1:45" s="47" customFormat="1">
      <c r="A67" s="66" t="s">
        <v>69</v>
      </c>
      <c r="B67" s="66">
        <v>0</v>
      </c>
      <c r="C67" s="66">
        <v>0</v>
      </c>
      <c r="D67" s="66">
        <v>0</v>
      </c>
      <c r="E67" s="66">
        <v>0</v>
      </c>
      <c r="F67" s="66">
        <v>0</v>
      </c>
      <c r="G67" s="66">
        <v>0</v>
      </c>
      <c r="H67" s="66">
        <v>0</v>
      </c>
      <c r="I67" s="66">
        <v>0</v>
      </c>
      <c r="J67" s="66">
        <v>0</v>
      </c>
      <c r="K67" s="66">
        <v>1</v>
      </c>
      <c r="L67" s="66">
        <v>0</v>
      </c>
      <c r="M67" s="66">
        <v>0</v>
      </c>
      <c r="N67" s="66">
        <v>0</v>
      </c>
      <c r="O67" s="548">
        <v>0</v>
      </c>
      <c r="P67" s="66">
        <f t="shared" si="5"/>
        <v>1</v>
      </c>
      <c r="Q67" s="66">
        <f>SUM(BirthsTrend!O66:S66)</f>
        <v>1209</v>
      </c>
      <c r="R67" s="43" t="s">
        <v>137</v>
      </c>
      <c r="S67" s="248"/>
      <c r="T67" s="248"/>
      <c r="U67" s="248"/>
      <c r="V67" s="248"/>
      <c r="W67" s="248"/>
      <c r="X67" s="248"/>
      <c r="Y67" s="248"/>
      <c r="Z67" s="248"/>
      <c r="AA67" s="248"/>
      <c r="AB67" s="248"/>
      <c r="AC67" s="248"/>
      <c r="AD67" s="248"/>
      <c r="AE67" s="248"/>
      <c r="AF67" s="248"/>
      <c r="AG67" s="248"/>
      <c r="AH67" s="248"/>
      <c r="AI67" s="248"/>
      <c r="AJ67" s="248"/>
      <c r="AK67" s="248"/>
      <c r="AL67" s="248"/>
      <c r="AM67" s="248"/>
      <c r="AN67" s="248"/>
      <c r="AO67" s="248"/>
      <c r="AP67" s="248"/>
      <c r="AQ67" s="248"/>
      <c r="AR67" s="248"/>
      <c r="AS67" s="248"/>
    </row>
    <row r="68" spans="1:45" s="47" customFormat="1" ht="17.25" customHeight="1">
      <c r="A68" s="427" t="s">
        <v>428</v>
      </c>
      <c r="B68" s="617"/>
      <c r="C68" s="617"/>
      <c r="D68" s="617"/>
      <c r="E68" s="617"/>
      <c r="F68" s="617"/>
      <c r="G68" s="617"/>
      <c r="H68" s="617"/>
      <c r="I68" s="617"/>
      <c r="J68" s="617"/>
      <c r="K68" s="617"/>
      <c r="L68" s="617"/>
      <c r="M68" s="617"/>
      <c r="N68" s="617"/>
      <c r="O68" s="617"/>
      <c r="P68" s="537"/>
      <c r="Q68" s="617"/>
      <c r="R68" s="617"/>
      <c r="S68" s="248"/>
      <c r="T68" s="248"/>
      <c r="U68" s="248"/>
      <c r="V68" s="248"/>
      <c r="W68" s="248"/>
      <c r="X68" s="248"/>
      <c r="Y68" s="248"/>
      <c r="Z68" s="248"/>
      <c r="AA68" s="248"/>
      <c r="AB68" s="248"/>
      <c r="AC68" s="248"/>
      <c r="AD68" s="248"/>
      <c r="AE68" s="248"/>
      <c r="AF68" s="248"/>
      <c r="AG68" s="248"/>
      <c r="AH68" s="248"/>
      <c r="AI68" s="248"/>
      <c r="AJ68" s="248"/>
      <c r="AK68" s="248"/>
      <c r="AL68" s="248"/>
      <c r="AM68" s="248"/>
      <c r="AN68" s="248"/>
      <c r="AO68" s="248"/>
      <c r="AP68" s="248"/>
      <c r="AQ68" s="248"/>
      <c r="AR68" s="248"/>
      <c r="AS68" s="248"/>
    </row>
    <row r="69" spans="1:45" s="47" customFormat="1" ht="58.5" customHeight="1">
      <c r="A69" s="819" t="s">
        <v>561</v>
      </c>
      <c r="B69" s="835"/>
      <c r="C69" s="835"/>
      <c r="D69" s="835"/>
      <c r="E69" s="835"/>
      <c r="F69" s="835"/>
      <c r="G69" s="835"/>
      <c r="H69" s="835"/>
      <c r="I69" s="835"/>
      <c r="J69" s="835"/>
      <c r="K69" s="835"/>
      <c r="L69" s="835"/>
      <c r="M69" s="835"/>
      <c r="N69" s="835"/>
      <c r="O69" s="835"/>
      <c r="P69" s="835"/>
      <c r="Q69" s="835"/>
      <c r="R69" s="835"/>
      <c r="S69" s="248"/>
      <c r="T69" s="248"/>
      <c r="U69" s="248"/>
      <c r="V69" s="248"/>
      <c r="W69" s="248"/>
      <c r="X69" s="248"/>
      <c r="Y69" s="248"/>
      <c r="Z69" s="248"/>
      <c r="AA69" s="248"/>
      <c r="AB69" s="248"/>
      <c r="AC69" s="248"/>
      <c r="AD69" s="248"/>
      <c r="AE69" s="248"/>
      <c r="AF69" s="248"/>
      <c r="AG69" s="248"/>
      <c r="AH69" s="248"/>
      <c r="AI69" s="248"/>
      <c r="AJ69" s="248"/>
      <c r="AK69" s="248"/>
      <c r="AL69" s="248"/>
      <c r="AM69" s="248"/>
      <c r="AN69" s="248"/>
      <c r="AO69" s="248"/>
      <c r="AP69" s="248"/>
      <c r="AQ69" s="248"/>
      <c r="AR69" s="248"/>
      <c r="AS69" s="248"/>
    </row>
    <row r="70" spans="1:45">
      <c r="A70" s="67"/>
    </row>
    <row r="71" spans="1:45">
      <c r="A71" s="427"/>
    </row>
    <row r="73" spans="1:45">
      <c r="A73" s="423"/>
    </row>
  </sheetData>
  <mergeCells count="10">
    <mergeCell ref="AE6:AP6"/>
    <mergeCell ref="AQ6:AS6"/>
    <mergeCell ref="A6:A7"/>
    <mergeCell ref="B6:O6"/>
    <mergeCell ref="P6:R6"/>
    <mergeCell ref="A69:R69"/>
    <mergeCell ref="T7:V7"/>
    <mergeCell ref="A5:R5"/>
    <mergeCell ref="S6:AA6"/>
    <mergeCell ref="AB6:AD6"/>
  </mergeCells>
  <hyperlinks>
    <hyperlink ref="B1" location="Glossary!A1" display="Glossary"/>
    <hyperlink ref="A1" location="Contents!A1" display="Table of contents"/>
    <hyperlink ref="C1" location="About!A1" display="About the publication"/>
    <hyperlink ref="T7:V7" location="GraphsNZ!B104" display="SUDI rates by year (2000–2013)"/>
  </hyperlinks>
  <pageMargins left="0.70866141732283472" right="0.70866141732283472" top="0.74803149606299213" bottom="0.74803149606299213" header="0.31496062992125984" footer="0.31496062992125984"/>
  <pageSetup paperSize="9" scale="45" orientation="landscape" r:id="rId1"/>
  <headerFooter>
    <oddFooter>&amp;L&amp;"Arial,Regular"&amp;8&amp;K01+022Fetal and Infant Deaths 2013&amp;R&amp;"Arial,Regular"&amp;8&amp;K01+021Page &amp;P of &amp;N</oddFooter>
  </headerFooter>
  <ignoredErrors>
    <ignoredError sqref="P9:P67 Q9:Q67"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A126"/>
  <sheetViews>
    <sheetView zoomScaleNormal="100" workbookViewId="0">
      <pane ySplit="3" topLeftCell="A4" activePane="bottomLeft" state="frozen"/>
      <selection pane="bottomLeft"/>
    </sheetView>
  </sheetViews>
  <sheetFormatPr defaultRowHeight="15"/>
  <cols>
    <col min="1" max="1" width="26.7109375" style="47" customWidth="1"/>
    <col min="2" max="4" width="10" style="47" customWidth="1"/>
    <col min="5" max="5" width="10" style="448" customWidth="1"/>
    <col min="6" max="6" width="10" style="47" customWidth="1"/>
    <col min="7" max="9" width="10.42578125" style="47" customWidth="1"/>
    <col min="10" max="10" width="10.42578125" style="448" customWidth="1"/>
    <col min="11" max="23" width="10.42578125" style="47" customWidth="1"/>
    <col min="24" max="16384" width="9.140625" style="47"/>
  </cols>
  <sheetData>
    <row r="1" spans="1:27" s="125" customFormat="1">
      <c r="A1" s="98" t="s">
        <v>197</v>
      </c>
      <c r="B1" s="98" t="s">
        <v>133</v>
      </c>
      <c r="C1" s="98" t="s">
        <v>212</v>
      </c>
      <c r="F1" s="71"/>
      <c r="G1" s="98"/>
      <c r="H1" s="99"/>
    </row>
    <row r="2" spans="1:27" s="5" customFormat="1" ht="9" customHeight="1">
      <c r="A2" s="69"/>
      <c r="B2" s="70"/>
      <c r="C2" s="71"/>
      <c r="D2" s="71"/>
      <c r="E2" s="71"/>
      <c r="F2" s="71"/>
      <c r="G2" s="71"/>
      <c r="J2" s="125"/>
    </row>
    <row r="3" spans="1:27" s="125" customFormat="1" ht="20.25">
      <c r="A3" s="85" t="s">
        <v>331</v>
      </c>
      <c r="H3" s="82"/>
      <c r="N3" s="82"/>
    </row>
    <row r="4" spans="1:27" s="12" customFormat="1" ht="12.75"/>
    <row r="5" spans="1:27" s="12" customFormat="1" ht="40.5" customHeight="1">
      <c r="A5" s="806" t="str">
        <f>Contents!E33</f>
        <v xml:space="preserve">Table 29: Number of infant deaths classified as sudden infant death syndrome (SIDS) and sudden unexpected death in infancy (SUDI) for each ethnic group, by sex, maternal age group, deprivation quintile of residence, gestational age and birthweight, 2013
</v>
      </c>
      <c r="B5" s="807"/>
      <c r="C5" s="807"/>
      <c r="D5" s="807"/>
      <c r="E5" s="807"/>
      <c r="F5" s="807"/>
      <c r="G5" s="807"/>
      <c r="H5" s="807"/>
      <c r="I5" s="807"/>
      <c r="J5" s="807"/>
      <c r="K5" s="807"/>
      <c r="L5" s="616"/>
      <c r="M5" s="616"/>
      <c r="N5" s="616"/>
      <c r="S5" s="44"/>
    </row>
    <row r="6" spans="1:27">
      <c r="A6" s="793" t="s">
        <v>74</v>
      </c>
      <c r="B6" s="840" t="s">
        <v>239</v>
      </c>
      <c r="C6" s="840"/>
      <c r="D6" s="840"/>
      <c r="E6" s="840"/>
      <c r="F6" s="841"/>
      <c r="G6" s="842" t="s">
        <v>240</v>
      </c>
      <c r="H6" s="840"/>
      <c r="I6" s="840"/>
      <c r="J6" s="840"/>
      <c r="K6" s="841"/>
      <c r="L6" s="246"/>
      <c r="M6" s="246"/>
      <c r="N6" s="246"/>
      <c r="O6" s="246"/>
      <c r="P6" s="246"/>
      <c r="Q6" s="246"/>
      <c r="R6" s="246"/>
      <c r="S6" s="246"/>
      <c r="T6" s="246"/>
      <c r="U6" s="246"/>
      <c r="V6" s="246"/>
      <c r="W6" s="246"/>
      <c r="X6" s="246"/>
      <c r="Y6" s="246"/>
      <c r="Z6" s="246"/>
      <c r="AA6" s="246"/>
    </row>
    <row r="7" spans="1:27" ht="24">
      <c r="A7" s="789"/>
      <c r="B7" s="432" t="s">
        <v>80</v>
      </c>
      <c r="C7" s="432" t="s">
        <v>384</v>
      </c>
      <c r="D7" s="432" t="s">
        <v>444</v>
      </c>
      <c r="E7" s="432" t="s">
        <v>445</v>
      </c>
      <c r="F7" s="434" t="s">
        <v>48</v>
      </c>
      <c r="G7" s="432" t="s">
        <v>80</v>
      </c>
      <c r="H7" s="432" t="s">
        <v>384</v>
      </c>
      <c r="I7" s="432" t="s">
        <v>444</v>
      </c>
      <c r="J7" s="432" t="s">
        <v>445</v>
      </c>
      <c r="K7" s="432" t="s">
        <v>48</v>
      </c>
      <c r="L7" s="246"/>
      <c r="M7" s="246"/>
      <c r="N7" s="246"/>
      <c r="O7" s="246"/>
      <c r="P7" s="246"/>
      <c r="Q7" s="246"/>
      <c r="R7" s="246"/>
      <c r="S7" s="246"/>
      <c r="T7" s="246"/>
      <c r="U7" s="246"/>
      <c r="V7" s="246"/>
      <c r="W7" s="246"/>
      <c r="X7" s="246"/>
      <c r="Y7" s="246"/>
      <c r="Z7" s="246"/>
      <c r="AA7" s="246"/>
    </row>
    <row r="8" spans="1:27">
      <c r="A8" s="91" t="s">
        <v>116</v>
      </c>
      <c r="B8" s="91"/>
      <c r="C8" s="91"/>
      <c r="D8" s="91"/>
      <c r="E8" s="91"/>
      <c r="F8" s="131"/>
      <c r="G8" s="131"/>
      <c r="H8" s="92"/>
      <c r="I8" s="92"/>
      <c r="J8" s="92"/>
      <c r="K8" s="92"/>
      <c r="L8" s="246"/>
      <c r="M8" s="246"/>
      <c r="N8" s="246"/>
      <c r="O8" s="246"/>
      <c r="P8" s="246"/>
      <c r="Q8" s="246"/>
      <c r="R8" s="246"/>
      <c r="S8" s="246"/>
      <c r="T8" s="246"/>
      <c r="U8" s="246"/>
      <c r="V8" s="246"/>
      <c r="W8" s="246"/>
      <c r="X8" s="246"/>
      <c r="Y8" s="246"/>
      <c r="Z8" s="246"/>
      <c r="AA8" s="246"/>
    </row>
    <row r="9" spans="1:27">
      <c r="A9" s="57" t="s">
        <v>48</v>
      </c>
      <c r="B9" s="696">
        <v>10</v>
      </c>
      <c r="C9" s="696">
        <v>2</v>
      </c>
      <c r="D9" s="705">
        <v>0</v>
      </c>
      <c r="E9" s="696">
        <v>8</v>
      </c>
      <c r="F9" s="697">
        <f>SUM(B9:E9)</f>
        <v>20</v>
      </c>
      <c r="G9" s="696">
        <v>20</v>
      </c>
      <c r="H9" s="696">
        <v>8</v>
      </c>
      <c r="I9" s="696">
        <v>1</v>
      </c>
      <c r="J9" s="696">
        <v>12</v>
      </c>
      <c r="K9" s="698">
        <f>SUM(G9:J9)</f>
        <v>41</v>
      </c>
      <c r="L9" s="246"/>
      <c r="M9" s="246"/>
      <c r="N9" s="246"/>
      <c r="O9" s="246"/>
      <c r="P9" s="246"/>
      <c r="Q9" s="246"/>
      <c r="R9" s="246"/>
      <c r="S9" s="246"/>
      <c r="T9" s="246"/>
      <c r="U9" s="246"/>
      <c r="V9" s="246"/>
      <c r="W9" s="246"/>
      <c r="X9" s="246"/>
      <c r="Y9" s="246"/>
      <c r="Z9" s="246"/>
      <c r="AA9" s="246"/>
    </row>
    <row r="10" spans="1:27">
      <c r="A10" s="91" t="s">
        <v>75</v>
      </c>
      <c r="B10" s="92"/>
      <c r="C10" s="92"/>
      <c r="D10" s="92"/>
      <c r="E10" s="92"/>
      <c r="F10" s="480"/>
      <c r="G10" s="480"/>
      <c r="H10" s="92"/>
      <c r="I10" s="92"/>
      <c r="J10" s="92"/>
      <c r="K10" s="92"/>
      <c r="L10" s="246"/>
      <c r="M10" s="246"/>
      <c r="N10" s="246"/>
      <c r="O10" s="246"/>
      <c r="P10" s="246"/>
      <c r="Q10" s="246"/>
      <c r="R10" s="246"/>
      <c r="S10" s="246"/>
      <c r="T10" s="246"/>
      <c r="U10" s="246"/>
      <c r="V10" s="246"/>
      <c r="W10" s="246"/>
      <c r="X10" s="246"/>
      <c r="Y10" s="246"/>
      <c r="Z10" s="246"/>
      <c r="AA10" s="246"/>
    </row>
    <row r="11" spans="1:27">
      <c r="A11" s="57" t="s">
        <v>76</v>
      </c>
      <c r="B11" s="696">
        <v>8</v>
      </c>
      <c r="C11" s="696">
        <v>2</v>
      </c>
      <c r="D11" s="698">
        <v>0</v>
      </c>
      <c r="E11" s="698">
        <v>6</v>
      </c>
      <c r="F11" s="697">
        <f>SUM(B11:E11)</f>
        <v>16</v>
      </c>
      <c r="G11" s="696">
        <v>13</v>
      </c>
      <c r="H11" s="696">
        <v>4</v>
      </c>
      <c r="I11" s="696">
        <v>1</v>
      </c>
      <c r="J11" s="696">
        <v>7</v>
      </c>
      <c r="K11" s="698">
        <f>SUM(G11:J11)</f>
        <v>25</v>
      </c>
      <c r="L11" s="246"/>
      <c r="M11" s="246"/>
      <c r="N11" s="246"/>
      <c r="O11" s="246"/>
      <c r="P11" s="246"/>
      <c r="Q11" s="246"/>
      <c r="R11" s="246"/>
      <c r="S11" s="246"/>
      <c r="T11" s="246"/>
      <c r="U11" s="246"/>
      <c r="V11" s="246"/>
      <c r="W11" s="246"/>
      <c r="X11" s="246"/>
      <c r="Y11" s="246"/>
      <c r="Z11" s="246"/>
      <c r="AA11" s="246"/>
    </row>
    <row r="12" spans="1:27">
      <c r="A12" s="57" t="s">
        <v>77</v>
      </c>
      <c r="B12" s="696">
        <v>2</v>
      </c>
      <c r="C12" s="696">
        <v>0</v>
      </c>
      <c r="D12" s="698">
        <v>0</v>
      </c>
      <c r="E12" s="698">
        <v>2</v>
      </c>
      <c r="F12" s="697">
        <f>SUM(B12:E12)</f>
        <v>4</v>
      </c>
      <c r="G12" s="696">
        <v>7</v>
      </c>
      <c r="H12" s="696">
        <v>4</v>
      </c>
      <c r="I12" s="696">
        <v>0</v>
      </c>
      <c r="J12" s="696">
        <v>5</v>
      </c>
      <c r="K12" s="698">
        <f>SUM(G12:J12)</f>
        <v>16</v>
      </c>
      <c r="L12" s="246"/>
      <c r="M12" s="246"/>
      <c r="N12" s="246"/>
      <c r="O12" s="246"/>
      <c r="P12" s="246"/>
      <c r="Q12" s="246"/>
      <c r="R12" s="246"/>
      <c r="S12" s="246"/>
      <c r="T12" s="246"/>
      <c r="U12" s="246"/>
      <c r="V12" s="246"/>
      <c r="W12" s="246"/>
      <c r="X12" s="246"/>
      <c r="Y12" s="246"/>
      <c r="Z12" s="246"/>
      <c r="AA12" s="246"/>
    </row>
    <row r="13" spans="1:27">
      <c r="A13" s="91" t="s">
        <v>185</v>
      </c>
      <c r="B13" s="92"/>
      <c r="C13" s="92"/>
      <c r="D13" s="92"/>
      <c r="E13" s="92"/>
      <c r="F13" s="480"/>
      <c r="G13" s="480"/>
      <c r="H13" s="92"/>
      <c r="I13" s="92"/>
      <c r="J13" s="92"/>
      <c r="K13" s="699"/>
      <c r="L13" s="246"/>
      <c r="M13" s="246"/>
      <c r="N13" s="246"/>
      <c r="O13" s="246"/>
      <c r="P13" s="246"/>
      <c r="Q13" s="246"/>
      <c r="R13" s="246"/>
      <c r="S13" s="246"/>
      <c r="T13" s="246"/>
      <c r="U13" s="246"/>
      <c r="V13" s="246"/>
      <c r="W13" s="246"/>
      <c r="X13" s="246"/>
      <c r="Y13" s="246"/>
      <c r="Z13" s="246"/>
      <c r="AA13" s="246"/>
    </row>
    <row r="14" spans="1:27">
      <c r="A14" s="57" t="s">
        <v>82</v>
      </c>
      <c r="B14" s="696">
        <v>3</v>
      </c>
      <c r="C14" s="696">
        <v>0</v>
      </c>
      <c r="D14" s="705">
        <v>0</v>
      </c>
      <c r="E14" s="696">
        <v>2</v>
      </c>
      <c r="F14" s="697">
        <f t="shared" ref="F14:F20" si="0">SUM(B14:E14)</f>
        <v>5</v>
      </c>
      <c r="G14" s="696">
        <v>4</v>
      </c>
      <c r="H14" s="696">
        <v>0</v>
      </c>
      <c r="I14" s="696">
        <v>1</v>
      </c>
      <c r="J14" s="696">
        <v>2</v>
      </c>
      <c r="K14" s="698">
        <f t="shared" ref="K14:K20" si="1">SUM(G14:J14)</f>
        <v>7</v>
      </c>
      <c r="L14" s="450"/>
      <c r="M14" s="450"/>
      <c r="N14" s="246"/>
      <c r="O14" s="450"/>
      <c r="P14" s="450"/>
      <c r="Q14" s="246"/>
      <c r="R14" s="246"/>
      <c r="S14" s="246"/>
      <c r="T14" s="246"/>
      <c r="U14" s="246"/>
      <c r="V14" s="246"/>
      <c r="W14" s="246"/>
      <c r="X14" s="246"/>
      <c r="Y14" s="246"/>
      <c r="Z14" s="246"/>
      <c r="AA14" s="246"/>
    </row>
    <row r="15" spans="1:27">
      <c r="A15" s="57" t="s">
        <v>83</v>
      </c>
      <c r="B15" s="696">
        <v>5</v>
      </c>
      <c r="C15" s="696">
        <v>2</v>
      </c>
      <c r="D15" s="705">
        <v>0</v>
      </c>
      <c r="E15" s="696">
        <v>3</v>
      </c>
      <c r="F15" s="697">
        <f t="shared" si="0"/>
        <v>10</v>
      </c>
      <c r="G15" s="696">
        <v>8</v>
      </c>
      <c r="H15" s="696">
        <v>5</v>
      </c>
      <c r="I15" s="696">
        <v>0</v>
      </c>
      <c r="J15" s="696">
        <v>4</v>
      </c>
      <c r="K15" s="698">
        <f t="shared" si="1"/>
        <v>17</v>
      </c>
      <c r="L15" s="450"/>
      <c r="M15" s="450"/>
      <c r="N15" s="246"/>
      <c r="O15" s="450"/>
      <c r="P15" s="450"/>
      <c r="Q15" s="246"/>
      <c r="R15" s="246"/>
      <c r="S15" s="246"/>
      <c r="T15" s="246"/>
      <c r="U15" s="246"/>
      <c r="V15" s="246"/>
      <c r="W15" s="246"/>
      <c r="X15" s="246"/>
      <c r="Y15" s="246"/>
      <c r="Z15" s="246"/>
      <c r="AA15" s="246"/>
    </row>
    <row r="16" spans="1:27">
      <c r="A16" s="57" t="s">
        <v>84</v>
      </c>
      <c r="B16" s="696">
        <v>0</v>
      </c>
      <c r="C16" s="696">
        <v>0</v>
      </c>
      <c r="D16" s="705">
        <v>0</v>
      </c>
      <c r="E16" s="696">
        <v>1</v>
      </c>
      <c r="F16" s="697">
        <f t="shared" si="0"/>
        <v>1</v>
      </c>
      <c r="G16" s="696">
        <v>4</v>
      </c>
      <c r="H16" s="696">
        <v>2</v>
      </c>
      <c r="I16" s="696">
        <v>0</v>
      </c>
      <c r="J16" s="696">
        <v>2</v>
      </c>
      <c r="K16" s="698">
        <f t="shared" si="1"/>
        <v>8</v>
      </c>
      <c r="L16" s="450"/>
      <c r="M16" s="450"/>
      <c r="N16" s="246"/>
      <c r="O16" s="450"/>
      <c r="P16" s="450"/>
      <c r="Q16" s="246"/>
      <c r="R16" s="246"/>
      <c r="S16" s="246"/>
      <c r="T16" s="246"/>
      <c r="U16" s="246"/>
      <c r="V16" s="246"/>
      <c r="W16" s="246"/>
      <c r="X16" s="246"/>
      <c r="Y16" s="246"/>
      <c r="Z16" s="246"/>
      <c r="AA16" s="246"/>
    </row>
    <row r="17" spans="1:27">
      <c r="A17" s="57" t="s">
        <v>85</v>
      </c>
      <c r="B17" s="696">
        <v>2</v>
      </c>
      <c r="C17" s="696">
        <v>0</v>
      </c>
      <c r="D17" s="705">
        <v>0</v>
      </c>
      <c r="E17" s="696">
        <v>0</v>
      </c>
      <c r="F17" s="697">
        <f t="shared" si="0"/>
        <v>2</v>
      </c>
      <c r="G17" s="696">
        <v>3</v>
      </c>
      <c r="H17" s="696">
        <v>0</v>
      </c>
      <c r="I17" s="696">
        <v>0</v>
      </c>
      <c r="J17" s="696">
        <v>2</v>
      </c>
      <c r="K17" s="698">
        <f t="shared" si="1"/>
        <v>5</v>
      </c>
      <c r="L17" s="450"/>
      <c r="M17" s="450"/>
      <c r="N17" s="246"/>
      <c r="O17" s="450"/>
      <c r="P17" s="450"/>
      <c r="Q17" s="246"/>
      <c r="R17" s="246"/>
      <c r="S17" s="246"/>
      <c r="T17" s="246"/>
      <c r="U17" s="246"/>
      <c r="V17" s="246"/>
      <c r="W17" s="246"/>
      <c r="X17" s="246"/>
      <c r="Y17" s="246"/>
      <c r="Z17" s="246"/>
      <c r="AA17" s="246"/>
    </row>
    <row r="18" spans="1:27">
      <c r="A18" s="57" t="s">
        <v>86</v>
      </c>
      <c r="B18" s="696">
        <v>0</v>
      </c>
      <c r="C18" s="696">
        <v>0</v>
      </c>
      <c r="D18" s="705">
        <v>0</v>
      </c>
      <c r="E18" s="696">
        <v>1</v>
      </c>
      <c r="F18" s="697">
        <f t="shared" si="0"/>
        <v>1</v>
      </c>
      <c r="G18" s="696">
        <v>0</v>
      </c>
      <c r="H18" s="696">
        <v>1</v>
      </c>
      <c r="I18" s="696">
        <v>0</v>
      </c>
      <c r="J18" s="696">
        <v>1</v>
      </c>
      <c r="K18" s="698">
        <f t="shared" si="1"/>
        <v>2</v>
      </c>
      <c r="L18" s="450"/>
      <c r="M18" s="450"/>
      <c r="N18" s="246"/>
      <c r="O18" s="450"/>
      <c r="P18" s="450"/>
      <c r="Q18" s="246"/>
      <c r="R18" s="246"/>
      <c r="S18" s="246"/>
      <c r="T18" s="246"/>
      <c r="U18" s="246"/>
      <c r="V18" s="246"/>
      <c r="W18" s="246"/>
      <c r="X18" s="246"/>
      <c r="Y18" s="246"/>
      <c r="Z18" s="246"/>
      <c r="AA18" s="246"/>
    </row>
    <row r="19" spans="1:27">
      <c r="A19" s="57" t="s">
        <v>87</v>
      </c>
      <c r="B19" s="696">
        <v>0</v>
      </c>
      <c r="C19" s="696">
        <v>0</v>
      </c>
      <c r="D19" s="705">
        <v>0</v>
      </c>
      <c r="E19" s="696">
        <v>1</v>
      </c>
      <c r="F19" s="697">
        <f t="shared" si="0"/>
        <v>1</v>
      </c>
      <c r="G19" s="696">
        <v>1</v>
      </c>
      <c r="H19" s="696">
        <v>0</v>
      </c>
      <c r="I19" s="696">
        <v>0</v>
      </c>
      <c r="J19" s="696">
        <v>1</v>
      </c>
      <c r="K19" s="698">
        <f t="shared" si="1"/>
        <v>2</v>
      </c>
      <c r="L19" s="450"/>
      <c r="M19" s="246"/>
      <c r="N19" s="246"/>
      <c r="O19" s="450"/>
      <c r="P19" s="246"/>
      <c r="Q19" s="246"/>
      <c r="R19" s="246"/>
      <c r="S19" s="246"/>
      <c r="T19" s="246"/>
      <c r="U19" s="246"/>
      <c r="V19" s="246"/>
      <c r="W19" s="246"/>
      <c r="X19" s="246"/>
      <c r="Y19" s="246"/>
      <c r="Z19" s="246"/>
      <c r="AA19" s="246"/>
    </row>
    <row r="20" spans="1:27">
      <c r="A20" s="57" t="s">
        <v>69</v>
      </c>
      <c r="B20" s="698">
        <v>0</v>
      </c>
      <c r="C20" s="698">
        <v>0</v>
      </c>
      <c r="D20" s="705">
        <v>0</v>
      </c>
      <c r="E20" s="698">
        <v>0</v>
      </c>
      <c r="F20" s="697">
        <f t="shared" si="0"/>
        <v>0</v>
      </c>
      <c r="G20" s="700">
        <v>0</v>
      </c>
      <c r="H20" s="698">
        <v>0</v>
      </c>
      <c r="I20" s="698">
        <v>0</v>
      </c>
      <c r="J20" s="698">
        <v>0</v>
      </c>
      <c r="K20" s="698">
        <f t="shared" si="1"/>
        <v>0</v>
      </c>
      <c r="L20" s="450"/>
      <c r="M20" s="450"/>
      <c r="N20" s="246"/>
      <c r="O20" s="450"/>
      <c r="P20" s="246"/>
      <c r="Q20" s="246"/>
      <c r="R20" s="246"/>
      <c r="S20" s="246"/>
      <c r="T20" s="246"/>
      <c r="U20" s="246"/>
      <c r="V20" s="246"/>
      <c r="W20" s="246"/>
      <c r="X20" s="246"/>
      <c r="Y20" s="246"/>
      <c r="Z20" s="246"/>
      <c r="AA20" s="246"/>
    </row>
    <row r="21" spans="1:27">
      <c r="A21" s="91" t="s">
        <v>88</v>
      </c>
      <c r="B21" s="92"/>
      <c r="C21" s="92"/>
      <c r="D21" s="92"/>
      <c r="E21" s="92"/>
      <c r="F21" s="480"/>
      <c r="G21" s="480"/>
      <c r="H21" s="92"/>
      <c r="I21" s="92"/>
      <c r="J21" s="92"/>
      <c r="K21" s="699"/>
      <c r="L21" s="246"/>
      <c r="M21" s="246"/>
      <c r="N21" s="246"/>
      <c r="O21" s="246"/>
      <c r="P21" s="246"/>
      <c r="Q21" s="246"/>
      <c r="R21" s="246"/>
      <c r="S21" s="246"/>
      <c r="T21" s="246"/>
      <c r="U21" s="246"/>
      <c r="V21" s="246"/>
      <c r="W21" s="246"/>
      <c r="X21" s="246"/>
      <c r="Y21" s="246"/>
      <c r="Z21" s="246"/>
      <c r="AA21" s="246"/>
    </row>
    <row r="22" spans="1:27">
      <c r="A22" s="57" t="s">
        <v>89</v>
      </c>
      <c r="B22" s="696">
        <v>0</v>
      </c>
      <c r="C22" s="696">
        <v>0</v>
      </c>
      <c r="D22" s="696">
        <v>0</v>
      </c>
      <c r="E22" s="696">
        <v>1</v>
      </c>
      <c r="F22" s="697">
        <f t="shared" ref="F22:F27" si="2">SUM(B22:E22)</f>
        <v>1</v>
      </c>
      <c r="G22" s="696">
        <v>0</v>
      </c>
      <c r="H22" s="696">
        <v>1</v>
      </c>
      <c r="I22" s="696">
        <v>0</v>
      </c>
      <c r="J22" s="696">
        <v>1</v>
      </c>
      <c r="K22" s="698">
        <f t="shared" ref="K22:K27" si="3">SUM(G22:J22)</f>
        <v>2</v>
      </c>
      <c r="L22" s="246"/>
      <c r="M22" s="246"/>
      <c r="N22" s="246"/>
      <c r="O22" s="246"/>
      <c r="P22" s="246"/>
      <c r="Q22" s="246"/>
      <c r="R22" s="246"/>
      <c r="S22" s="246"/>
      <c r="T22" s="246"/>
      <c r="U22" s="246"/>
      <c r="V22" s="246"/>
      <c r="W22" s="246"/>
      <c r="X22" s="246"/>
      <c r="Y22" s="246"/>
      <c r="Z22" s="246"/>
      <c r="AA22" s="246"/>
    </row>
    <row r="23" spans="1:27">
      <c r="A23" s="14">
        <v>2</v>
      </c>
      <c r="B23" s="696">
        <v>1</v>
      </c>
      <c r="C23" s="696">
        <v>0</v>
      </c>
      <c r="D23" s="696">
        <v>0</v>
      </c>
      <c r="E23" s="696">
        <v>1</v>
      </c>
      <c r="F23" s="697">
        <f t="shared" si="2"/>
        <v>2</v>
      </c>
      <c r="G23" s="696">
        <v>1</v>
      </c>
      <c r="H23" s="696">
        <v>0</v>
      </c>
      <c r="I23" s="696">
        <v>0</v>
      </c>
      <c r="J23" s="696">
        <v>2</v>
      </c>
      <c r="K23" s="698">
        <f t="shared" si="3"/>
        <v>3</v>
      </c>
      <c r="L23" s="246"/>
      <c r="M23" s="246"/>
      <c r="N23" s="246"/>
      <c r="O23" s="246"/>
      <c r="P23" s="246"/>
      <c r="Q23" s="246"/>
      <c r="R23" s="246"/>
      <c r="S23" s="246"/>
      <c r="T23" s="246"/>
      <c r="U23" s="246"/>
      <c r="V23" s="246"/>
      <c r="W23" s="246"/>
      <c r="X23" s="246"/>
      <c r="Y23" s="246"/>
      <c r="Z23" s="246"/>
      <c r="AA23" s="246"/>
    </row>
    <row r="24" spans="1:27">
      <c r="A24" s="14">
        <v>3</v>
      </c>
      <c r="B24" s="696">
        <v>2</v>
      </c>
      <c r="C24" s="696">
        <v>1</v>
      </c>
      <c r="D24" s="696">
        <v>0</v>
      </c>
      <c r="E24" s="696">
        <v>0</v>
      </c>
      <c r="F24" s="697">
        <f t="shared" si="2"/>
        <v>3</v>
      </c>
      <c r="G24" s="696">
        <v>3</v>
      </c>
      <c r="H24" s="696">
        <v>1</v>
      </c>
      <c r="I24" s="696">
        <v>0</v>
      </c>
      <c r="J24" s="696">
        <v>2</v>
      </c>
      <c r="K24" s="698">
        <f t="shared" si="3"/>
        <v>6</v>
      </c>
      <c r="L24" s="246"/>
      <c r="M24" s="246"/>
      <c r="N24" s="246"/>
      <c r="O24" s="246"/>
      <c r="P24" s="246"/>
      <c r="Q24" s="246"/>
      <c r="R24" s="246"/>
      <c r="S24" s="246"/>
      <c r="T24" s="246"/>
      <c r="U24" s="246"/>
      <c r="V24" s="246"/>
      <c r="W24" s="246"/>
      <c r="X24" s="246"/>
      <c r="Y24" s="246"/>
      <c r="Z24" s="246"/>
      <c r="AA24" s="246"/>
    </row>
    <row r="25" spans="1:27">
      <c r="A25" s="14">
        <v>4</v>
      </c>
      <c r="B25" s="696">
        <v>0</v>
      </c>
      <c r="C25" s="696">
        <v>0</v>
      </c>
      <c r="D25" s="696">
        <v>0</v>
      </c>
      <c r="E25" s="696">
        <v>2</v>
      </c>
      <c r="F25" s="697">
        <f t="shared" si="2"/>
        <v>2</v>
      </c>
      <c r="G25" s="696">
        <v>2</v>
      </c>
      <c r="H25" s="696">
        <v>0</v>
      </c>
      <c r="I25" s="696">
        <v>1</v>
      </c>
      <c r="J25" s="696">
        <v>2</v>
      </c>
      <c r="K25" s="698">
        <f t="shared" si="3"/>
        <v>5</v>
      </c>
      <c r="L25" s="246"/>
      <c r="M25" s="246"/>
      <c r="N25" s="246"/>
      <c r="O25" s="246"/>
      <c r="P25" s="246"/>
      <c r="Q25" s="246"/>
      <c r="R25" s="246"/>
      <c r="S25" s="246"/>
      <c r="T25" s="246"/>
      <c r="U25" s="246"/>
      <c r="V25" s="246"/>
      <c r="W25" s="246"/>
      <c r="X25" s="246"/>
      <c r="Y25" s="246"/>
      <c r="Z25" s="246"/>
      <c r="AA25" s="246"/>
    </row>
    <row r="26" spans="1:27">
      <c r="A26" s="57" t="s">
        <v>90</v>
      </c>
      <c r="B26" s="696">
        <v>7</v>
      </c>
      <c r="C26" s="696">
        <v>1</v>
      </c>
      <c r="D26" s="696">
        <v>0</v>
      </c>
      <c r="E26" s="696">
        <v>4</v>
      </c>
      <c r="F26" s="697">
        <f t="shared" si="2"/>
        <v>12</v>
      </c>
      <c r="G26" s="696">
        <v>14</v>
      </c>
      <c r="H26" s="696">
        <v>6</v>
      </c>
      <c r="I26" s="696">
        <v>0</v>
      </c>
      <c r="J26" s="696">
        <v>5</v>
      </c>
      <c r="K26" s="698">
        <f t="shared" si="3"/>
        <v>25</v>
      </c>
      <c r="L26" s="246"/>
      <c r="M26" s="246"/>
      <c r="N26" s="246"/>
      <c r="O26" s="246"/>
      <c r="P26" s="246"/>
      <c r="Q26" s="246"/>
      <c r="R26" s="246"/>
      <c r="S26" s="246"/>
      <c r="T26" s="246"/>
      <c r="U26" s="246"/>
      <c r="V26" s="246"/>
      <c r="W26" s="246"/>
      <c r="X26" s="246"/>
      <c r="Y26" s="246"/>
      <c r="Z26" s="246"/>
      <c r="AA26" s="246"/>
    </row>
    <row r="27" spans="1:27">
      <c r="A27" s="57" t="s">
        <v>69</v>
      </c>
      <c r="B27" s="696">
        <v>0</v>
      </c>
      <c r="C27" s="696">
        <v>0</v>
      </c>
      <c r="D27" s="696">
        <v>0</v>
      </c>
      <c r="E27" s="696">
        <v>0</v>
      </c>
      <c r="F27" s="697">
        <f t="shared" si="2"/>
        <v>0</v>
      </c>
      <c r="G27" s="700">
        <v>0</v>
      </c>
      <c r="H27" s="700">
        <v>0</v>
      </c>
      <c r="I27" s="700">
        <v>0</v>
      </c>
      <c r="J27" s="700">
        <v>0</v>
      </c>
      <c r="K27" s="698">
        <f t="shared" si="3"/>
        <v>0</v>
      </c>
      <c r="L27" s="246"/>
      <c r="M27" s="246"/>
      <c r="N27" s="246"/>
      <c r="O27" s="246"/>
      <c r="P27" s="246"/>
      <c r="Q27" s="246"/>
      <c r="R27" s="246"/>
      <c r="S27" s="246"/>
      <c r="T27" s="246"/>
      <c r="U27" s="246"/>
      <c r="V27" s="246"/>
      <c r="W27" s="246"/>
      <c r="X27" s="246"/>
      <c r="Y27" s="246"/>
      <c r="Z27" s="246"/>
      <c r="AA27" s="246"/>
    </row>
    <row r="28" spans="1:27">
      <c r="A28" s="91" t="s">
        <v>118</v>
      </c>
      <c r="B28" s="92"/>
      <c r="C28" s="92"/>
      <c r="D28" s="92"/>
      <c r="E28" s="92"/>
      <c r="F28" s="480"/>
      <c r="G28" s="480"/>
      <c r="H28" s="92"/>
      <c r="I28" s="92"/>
      <c r="J28" s="92"/>
      <c r="K28" s="699"/>
      <c r="L28" s="246"/>
      <c r="M28" s="246"/>
      <c r="N28" s="246"/>
      <c r="O28" s="246"/>
      <c r="P28" s="246"/>
      <c r="Q28" s="246"/>
      <c r="R28" s="246"/>
      <c r="S28" s="246"/>
      <c r="T28" s="246"/>
      <c r="U28" s="246"/>
      <c r="V28" s="246"/>
      <c r="W28" s="246"/>
      <c r="X28" s="246"/>
      <c r="Y28" s="246"/>
      <c r="Z28" s="246"/>
      <c r="AA28" s="246"/>
    </row>
    <row r="29" spans="1:27" s="86" customFormat="1">
      <c r="A29" s="93" t="s">
        <v>117</v>
      </c>
      <c r="B29" s="696">
        <v>0</v>
      </c>
      <c r="C29" s="696">
        <v>0</v>
      </c>
      <c r="D29" s="696">
        <v>0</v>
      </c>
      <c r="E29" s="696">
        <v>1</v>
      </c>
      <c r="F29" s="697">
        <f>SUM(B29:E29)</f>
        <v>1</v>
      </c>
      <c r="G29" s="696">
        <v>0</v>
      </c>
      <c r="H29" s="696">
        <v>0</v>
      </c>
      <c r="I29" s="696">
        <v>0</v>
      </c>
      <c r="J29" s="696">
        <v>1</v>
      </c>
      <c r="K29" s="698">
        <f>SUM(G29:J29)</f>
        <v>1</v>
      </c>
    </row>
    <row r="30" spans="1:27" s="86" customFormat="1">
      <c r="A30" s="93" t="s">
        <v>70</v>
      </c>
      <c r="B30" s="696">
        <v>2</v>
      </c>
      <c r="C30" s="696">
        <v>1</v>
      </c>
      <c r="D30" s="696">
        <v>0</v>
      </c>
      <c r="E30" s="696">
        <v>2</v>
      </c>
      <c r="F30" s="697">
        <f>SUM(B30:E30)</f>
        <v>5</v>
      </c>
      <c r="G30" s="696">
        <v>5</v>
      </c>
      <c r="H30" s="696">
        <v>1</v>
      </c>
      <c r="I30" s="696">
        <v>0</v>
      </c>
      <c r="J30" s="696">
        <v>3</v>
      </c>
      <c r="K30" s="698">
        <f>SUM(G30:J30)</f>
        <v>9</v>
      </c>
    </row>
    <row r="31" spans="1:27" s="86" customFormat="1">
      <c r="A31" s="93" t="s">
        <v>71</v>
      </c>
      <c r="B31" s="696">
        <v>8</v>
      </c>
      <c r="C31" s="696">
        <v>1</v>
      </c>
      <c r="D31" s="696">
        <v>0</v>
      </c>
      <c r="E31" s="696">
        <v>5</v>
      </c>
      <c r="F31" s="697">
        <f>SUM(B31:E31)</f>
        <v>14</v>
      </c>
      <c r="G31" s="696">
        <v>14</v>
      </c>
      <c r="H31" s="696">
        <v>5</v>
      </c>
      <c r="I31" s="696">
        <v>1</v>
      </c>
      <c r="J31" s="696">
        <v>7</v>
      </c>
      <c r="K31" s="698">
        <f>SUM(G31:J31)</f>
        <v>27</v>
      </c>
      <c r="L31" s="450"/>
      <c r="M31" s="450"/>
      <c r="N31" s="450"/>
      <c r="O31" s="450"/>
      <c r="P31" s="450"/>
    </row>
    <row r="32" spans="1:27" s="86" customFormat="1">
      <c r="A32" s="93" t="s">
        <v>72</v>
      </c>
      <c r="B32" s="696">
        <v>0</v>
      </c>
      <c r="C32" s="696">
        <v>0</v>
      </c>
      <c r="D32" s="696">
        <v>0</v>
      </c>
      <c r="E32" s="696">
        <v>0</v>
      </c>
      <c r="F32" s="697">
        <f>SUM(B32:E32)</f>
        <v>0</v>
      </c>
      <c r="G32" s="696">
        <v>0</v>
      </c>
      <c r="H32" s="696">
        <v>0</v>
      </c>
      <c r="I32" s="696">
        <v>0</v>
      </c>
      <c r="J32" s="696">
        <v>0</v>
      </c>
      <c r="K32" s="698">
        <f>SUM(G32:J32)</f>
        <v>0</v>
      </c>
    </row>
    <row r="33" spans="1:27" s="86" customFormat="1">
      <c r="A33" s="93" t="s">
        <v>69</v>
      </c>
      <c r="B33" s="696">
        <v>0</v>
      </c>
      <c r="C33" s="696">
        <v>0</v>
      </c>
      <c r="D33" s="696">
        <v>0</v>
      </c>
      <c r="E33" s="696">
        <v>0</v>
      </c>
      <c r="F33" s="697">
        <f>SUM(B33:E33)</f>
        <v>0</v>
      </c>
      <c r="G33" s="696">
        <v>1</v>
      </c>
      <c r="H33" s="696">
        <v>2</v>
      </c>
      <c r="I33" s="696">
        <v>0</v>
      </c>
      <c r="J33" s="696">
        <v>1</v>
      </c>
      <c r="K33" s="698">
        <f>SUM(G33:J33)</f>
        <v>4</v>
      </c>
    </row>
    <row r="34" spans="1:27">
      <c r="A34" s="91" t="s">
        <v>1</v>
      </c>
      <c r="B34" s="92"/>
      <c r="C34" s="92"/>
      <c r="D34" s="92"/>
      <c r="E34" s="92"/>
      <c r="F34" s="480"/>
      <c r="G34" s="480"/>
      <c r="H34" s="92"/>
      <c r="I34" s="92"/>
      <c r="J34" s="92"/>
      <c r="K34" s="699"/>
      <c r="L34" s="246"/>
      <c r="M34" s="246"/>
      <c r="N34" s="246"/>
      <c r="O34" s="246"/>
      <c r="P34" s="246"/>
      <c r="Q34" s="246"/>
      <c r="R34" s="246"/>
      <c r="S34" s="246"/>
      <c r="T34" s="246"/>
      <c r="U34" s="246"/>
      <c r="V34" s="246"/>
      <c r="W34" s="246"/>
      <c r="X34" s="246"/>
      <c r="Y34" s="246"/>
      <c r="Z34" s="246"/>
      <c r="AA34" s="246"/>
    </row>
    <row r="35" spans="1:27" s="86" customFormat="1">
      <c r="A35" s="93" t="s">
        <v>111</v>
      </c>
      <c r="B35" s="696">
        <v>0</v>
      </c>
      <c r="C35" s="696">
        <v>0</v>
      </c>
      <c r="D35" s="696">
        <v>0</v>
      </c>
      <c r="E35" s="696">
        <v>0</v>
      </c>
      <c r="F35" s="697">
        <f t="shared" ref="F35:F40" si="4">SUM(B35:E35)</f>
        <v>0</v>
      </c>
      <c r="G35" s="696">
        <v>0</v>
      </c>
      <c r="H35" s="696">
        <v>0</v>
      </c>
      <c r="I35" s="696">
        <v>0</v>
      </c>
      <c r="J35" s="696">
        <v>0</v>
      </c>
      <c r="K35" s="698">
        <f t="shared" ref="K35:K40" si="5">SUM(G35:J35)</f>
        <v>0</v>
      </c>
    </row>
    <row r="36" spans="1:27" s="86" customFormat="1">
      <c r="A36" s="93" t="s">
        <v>114</v>
      </c>
      <c r="B36" s="696">
        <v>0</v>
      </c>
      <c r="C36" s="696">
        <v>0</v>
      </c>
      <c r="D36" s="696">
        <v>0</v>
      </c>
      <c r="E36" s="696">
        <v>0</v>
      </c>
      <c r="F36" s="697">
        <f t="shared" si="4"/>
        <v>0</v>
      </c>
      <c r="G36" s="696">
        <v>0</v>
      </c>
      <c r="H36" s="696">
        <v>0</v>
      </c>
      <c r="I36" s="696">
        <v>0</v>
      </c>
      <c r="J36" s="696">
        <v>1</v>
      </c>
      <c r="K36" s="698">
        <f t="shared" si="5"/>
        <v>1</v>
      </c>
    </row>
    <row r="37" spans="1:27" s="86" customFormat="1">
      <c r="A37" s="93" t="s">
        <v>112</v>
      </c>
      <c r="B37" s="696">
        <v>0</v>
      </c>
      <c r="C37" s="696">
        <v>0</v>
      </c>
      <c r="D37" s="696">
        <v>0</v>
      </c>
      <c r="E37" s="696">
        <v>2</v>
      </c>
      <c r="F37" s="697">
        <f t="shared" si="4"/>
        <v>2</v>
      </c>
      <c r="G37" s="696">
        <v>3</v>
      </c>
      <c r="H37" s="696">
        <v>0</v>
      </c>
      <c r="I37" s="696">
        <v>0</v>
      </c>
      <c r="J37" s="696">
        <v>2</v>
      </c>
      <c r="K37" s="698">
        <f t="shared" si="5"/>
        <v>5</v>
      </c>
    </row>
    <row r="38" spans="1:27" s="86" customFormat="1">
      <c r="A38" s="93" t="s">
        <v>113</v>
      </c>
      <c r="B38" s="696">
        <v>10</v>
      </c>
      <c r="C38" s="696">
        <v>2</v>
      </c>
      <c r="D38" s="696">
        <v>0</v>
      </c>
      <c r="E38" s="696">
        <v>6</v>
      </c>
      <c r="F38" s="697">
        <f t="shared" si="4"/>
        <v>18</v>
      </c>
      <c r="G38" s="696">
        <v>16</v>
      </c>
      <c r="H38" s="696">
        <v>6</v>
      </c>
      <c r="I38" s="696">
        <v>1</v>
      </c>
      <c r="J38" s="696">
        <v>8</v>
      </c>
      <c r="K38" s="698">
        <f t="shared" si="5"/>
        <v>31</v>
      </c>
    </row>
    <row r="39" spans="1:27" s="86" customFormat="1">
      <c r="A39" s="93" t="s">
        <v>115</v>
      </c>
      <c r="B39" s="696">
        <v>0</v>
      </c>
      <c r="C39" s="696">
        <v>0</v>
      </c>
      <c r="D39" s="696">
        <v>0</v>
      </c>
      <c r="E39" s="696">
        <v>0</v>
      </c>
      <c r="F39" s="697">
        <f t="shared" si="4"/>
        <v>0</v>
      </c>
      <c r="G39" s="696">
        <v>0</v>
      </c>
      <c r="H39" s="696">
        <v>0</v>
      </c>
      <c r="I39" s="696">
        <v>0</v>
      </c>
      <c r="J39" s="696">
        <v>0</v>
      </c>
      <c r="K39" s="698">
        <f t="shared" si="5"/>
        <v>0</v>
      </c>
    </row>
    <row r="40" spans="1:27" s="86" customFormat="1">
      <c r="A40" s="94" t="s">
        <v>69</v>
      </c>
      <c r="B40" s="696">
        <v>0</v>
      </c>
      <c r="C40" s="696">
        <v>0</v>
      </c>
      <c r="D40" s="696">
        <v>0</v>
      </c>
      <c r="E40" s="696">
        <v>0</v>
      </c>
      <c r="F40" s="701">
        <f t="shared" si="4"/>
        <v>0</v>
      </c>
      <c r="G40" s="696">
        <v>1</v>
      </c>
      <c r="H40" s="696">
        <v>2</v>
      </c>
      <c r="I40" s="696">
        <v>0</v>
      </c>
      <c r="J40" s="696">
        <v>1</v>
      </c>
      <c r="K40" s="702">
        <f t="shared" si="5"/>
        <v>4</v>
      </c>
    </row>
    <row r="41" spans="1:27">
      <c r="A41" s="131" t="s">
        <v>389</v>
      </c>
      <c r="B41" s="92"/>
      <c r="C41" s="92"/>
      <c r="D41" s="92"/>
      <c r="E41" s="92"/>
      <c r="F41" s="92"/>
      <c r="G41" s="92"/>
      <c r="H41" s="92"/>
      <c r="I41" s="92"/>
      <c r="J41" s="92"/>
      <c r="K41" s="92"/>
      <c r="L41" s="370"/>
      <c r="M41" s="370"/>
    </row>
    <row r="42" spans="1:27" s="86" customFormat="1">
      <c r="A42" s="93" t="s">
        <v>91</v>
      </c>
      <c r="B42" s="696">
        <v>1</v>
      </c>
      <c r="C42" s="696">
        <v>0</v>
      </c>
      <c r="D42" s="696">
        <v>0</v>
      </c>
      <c r="E42" s="696">
        <v>0</v>
      </c>
      <c r="F42" s="697">
        <f t="shared" ref="F42:F62" si="6">SUM(B42:E42)</f>
        <v>1</v>
      </c>
      <c r="G42" s="696">
        <v>2</v>
      </c>
      <c r="H42" s="696">
        <v>0</v>
      </c>
      <c r="I42" s="696">
        <v>0</v>
      </c>
      <c r="J42" s="696">
        <v>0</v>
      </c>
      <c r="K42" s="698">
        <f t="shared" ref="K42:K62" si="7">SUM(G42:J42)</f>
        <v>2</v>
      </c>
    </row>
    <row r="43" spans="1:27" s="86" customFormat="1">
      <c r="A43" s="93" t="s">
        <v>92</v>
      </c>
      <c r="B43" s="696">
        <v>0</v>
      </c>
      <c r="C43" s="696">
        <v>0</v>
      </c>
      <c r="D43" s="696">
        <v>0</v>
      </c>
      <c r="E43" s="696">
        <v>1</v>
      </c>
      <c r="F43" s="697">
        <f t="shared" si="6"/>
        <v>1</v>
      </c>
      <c r="G43" s="696">
        <v>0</v>
      </c>
      <c r="H43" s="696">
        <v>0</v>
      </c>
      <c r="I43" s="696">
        <v>0</v>
      </c>
      <c r="J43" s="696">
        <v>1</v>
      </c>
      <c r="K43" s="698">
        <f t="shared" si="7"/>
        <v>1</v>
      </c>
    </row>
    <row r="44" spans="1:27" s="86" customFormat="1">
      <c r="A44" s="93" t="s">
        <v>93</v>
      </c>
      <c r="B44" s="696">
        <v>0</v>
      </c>
      <c r="C44" s="696">
        <v>1</v>
      </c>
      <c r="D44" s="696">
        <v>0</v>
      </c>
      <c r="E44" s="696">
        <v>0</v>
      </c>
      <c r="F44" s="697">
        <f t="shared" si="6"/>
        <v>1</v>
      </c>
      <c r="G44" s="696">
        <v>0</v>
      </c>
      <c r="H44" s="696">
        <v>1</v>
      </c>
      <c r="I44" s="696">
        <v>0</v>
      </c>
      <c r="J44" s="696">
        <v>0</v>
      </c>
      <c r="K44" s="698">
        <f t="shared" si="7"/>
        <v>1</v>
      </c>
    </row>
    <row r="45" spans="1:27" s="86" customFormat="1">
      <c r="A45" s="93" t="s">
        <v>94</v>
      </c>
      <c r="B45" s="696">
        <v>2</v>
      </c>
      <c r="C45" s="696">
        <v>1</v>
      </c>
      <c r="D45" s="696">
        <v>0</v>
      </c>
      <c r="E45" s="696">
        <v>0</v>
      </c>
      <c r="F45" s="697">
        <f t="shared" si="6"/>
        <v>3</v>
      </c>
      <c r="G45" s="696">
        <v>6</v>
      </c>
      <c r="H45" s="696">
        <v>5</v>
      </c>
      <c r="I45" s="696">
        <v>0</v>
      </c>
      <c r="J45" s="696">
        <v>0</v>
      </c>
      <c r="K45" s="698">
        <f t="shared" si="7"/>
        <v>11</v>
      </c>
    </row>
    <row r="46" spans="1:27" s="86" customFormat="1">
      <c r="A46" s="93" t="s">
        <v>95</v>
      </c>
      <c r="B46" s="696">
        <v>1</v>
      </c>
      <c r="C46" s="696">
        <v>0</v>
      </c>
      <c r="D46" s="696">
        <v>0</v>
      </c>
      <c r="E46" s="696">
        <v>0</v>
      </c>
      <c r="F46" s="697">
        <f t="shared" si="6"/>
        <v>1</v>
      </c>
      <c r="G46" s="696">
        <v>3</v>
      </c>
      <c r="H46" s="696">
        <v>0</v>
      </c>
      <c r="I46" s="696">
        <v>0</v>
      </c>
      <c r="J46" s="696">
        <v>1</v>
      </c>
      <c r="K46" s="698">
        <f t="shared" si="7"/>
        <v>4</v>
      </c>
    </row>
    <row r="47" spans="1:27" s="86" customFormat="1">
      <c r="A47" s="93" t="s">
        <v>96</v>
      </c>
      <c r="B47" s="696">
        <v>0</v>
      </c>
      <c r="C47" s="696">
        <v>0</v>
      </c>
      <c r="D47" s="696">
        <v>0</v>
      </c>
      <c r="E47" s="696">
        <v>1</v>
      </c>
      <c r="F47" s="697">
        <f t="shared" si="6"/>
        <v>1</v>
      </c>
      <c r="G47" s="696">
        <v>0</v>
      </c>
      <c r="H47" s="696">
        <v>0</v>
      </c>
      <c r="I47" s="696">
        <v>0</v>
      </c>
      <c r="J47" s="696">
        <v>1</v>
      </c>
      <c r="K47" s="698">
        <f t="shared" si="7"/>
        <v>1</v>
      </c>
    </row>
    <row r="48" spans="1:27" s="86" customFormat="1">
      <c r="A48" s="93" t="s">
        <v>97</v>
      </c>
      <c r="B48" s="696">
        <v>0</v>
      </c>
      <c r="C48" s="696">
        <v>0</v>
      </c>
      <c r="D48" s="696">
        <v>0</v>
      </c>
      <c r="E48" s="696">
        <v>0</v>
      </c>
      <c r="F48" s="697">
        <f t="shared" si="6"/>
        <v>0</v>
      </c>
      <c r="G48" s="696">
        <v>1</v>
      </c>
      <c r="H48" s="696">
        <v>0</v>
      </c>
      <c r="I48" s="696">
        <v>0</v>
      </c>
      <c r="J48" s="696">
        <v>1</v>
      </c>
      <c r="K48" s="698">
        <f t="shared" si="7"/>
        <v>2</v>
      </c>
    </row>
    <row r="49" spans="1:14" s="86" customFormat="1">
      <c r="A49" s="93" t="s">
        <v>538</v>
      </c>
      <c r="B49" s="696">
        <v>0</v>
      </c>
      <c r="C49" s="696">
        <v>0</v>
      </c>
      <c r="D49" s="696">
        <v>0</v>
      </c>
      <c r="E49" s="696">
        <v>0</v>
      </c>
      <c r="F49" s="697">
        <f t="shared" si="6"/>
        <v>0</v>
      </c>
      <c r="G49" s="696">
        <v>0</v>
      </c>
      <c r="H49" s="696">
        <v>0</v>
      </c>
      <c r="I49" s="696">
        <v>0</v>
      </c>
      <c r="J49" s="696">
        <v>0</v>
      </c>
      <c r="K49" s="698">
        <f t="shared" si="7"/>
        <v>0</v>
      </c>
    </row>
    <row r="50" spans="1:14" s="86" customFormat="1">
      <c r="A50" s="93" t="s">
        <v>98</v>
      </c>
      <c r="B50" s="696">
        <v>0</v>
      </c>
      <c r="C50" s="696">
        <v>0</v>
      </c>
      <c r="D50" s="696">
        <v>0</v>
      </c>
      <c r="E50" s="696">
        <v>0</v>
      </c>
      <c r="F50" s="697">
        <f t="shared" si="6"/>
        <v>0</v>
      </c>
      <c r="G50" s="696">
        <v>0</v>
      </c>
      <c r="H50" s="696">
        <v>0</v>
      </c>
      <c r="I50" s="696">
        <v>0</v>
      </c>
      <c r="J50" s="696">
        <v>1</v>
      </c>
      <c r="K50" s="698">
        <f t="shared" si="7"/>
        <v>1</v>
      </c>
    </row>
    <row r="51" spans="1:14" s="86" customFormat="1">
      <c r="A51" s="93" t="s">
        <v>99</v>
      </c>
      <c r="B51" s="696">
        <v>1</v>
      </c>
      <c r="C51" s="696">
        <v>0</v>
      </c>
      <c r="D51" s="696">
        <v>0</v>
      </c>
      <c r="E51" s="696">
        <v>0</v>
      </c>
      <c r="F51" s="697">
        <f t="shared" si="6"/>
        <v>1</v>
      </c>
      <c r="G51" s="696">
        <v>1</v>
      </c>
      <c r="H51" s="696">
        <v>0</v>
      </c>
      <c r="I51" s="696">
        <v>0</v>
      </c>
      <c r="J51" s="696">
        <v>0</v>
      </c>
      <c r="K51" s="698">
        <f t="shared" si="7"/>
        <v>1</v>
      </c>
    </row>
    <row r="52" spans="1:14" s="86" customFormat="1">
      <c r="A52" s="93" t="s">
        <v>100</v>
      </c>
      <c r="B52" s="696">
        <v>0</v>
      </c>
      <c r="C52" s="696">
        <v>0</v>
      </c>
      <c r="D52" s="696">
        <v>0</v>
      </c>
      <c r="E52" s="696">
        <v>0</v>
      </c>
      <c r="F52" s="697">
        <f t="shared" si="6"/>
        <v>0</v>
      </c>
      <c r="G52" s="696">
        <v>0</v>
      </c>
      <c r="H52" s="696">
        <v>0</v>
      </c>
      <c r="I52" s="696">
        <v>0</v>
      </c>
      <c r="J52" s="696">
        <v>0</v>
      </c>
      <c r="K52" s="698">
        <f t="shared" si="7"/>
        <v>0</v>
      </c>
    </row>
    <row r="53" spans="1:14" s="86" customFormat="1">
      <c r="A53" s="93" t="s">
        <v>101</v>
      </c>
      <c r="B53" s="696">
        <v>1</v>
      </c>
      <c r="C53" s="696">
        <v>0</v>
      </c>
      <c r="D53" s="696">
        <v>0</v>
      </c>
      <c r="E53" s="696">
        <v>0</v>
      </c>
      <c r="F53" s="697">
        <f t="shared" si="6"/>
        <v>1</v>
      </c>
      <c r="G53" s="696">
        <v>2</v>
      </c>
      <c r="H53" s="696">
        <v>0</v>
      </c>
      <c r="I53" s="696">
        <v>0</v>
      </c>
      <c r="J53" s="696">
        <v>0</v>
      </c>
      <c r="K53" s="698">
        <f t="shared" si="7"/>
        <v>2</v>
      </c>
    </row>
    <row r="54" spans="1:14" s="86" customFormat="1">
      <c r="A54" s="93" t="s">
        <v>102</v>
      </c>
      <c r="B54" s="696">
        <v>1</v>
      </c>
      <c r="C54" s="696">
        <v>0</v>
      </c>
      <c r="D54" s="696">
        <v>0</v>
      </c>
      <c r="E54" s="696">
        <v>0</v>
      </c>
      <c r="F54" s="697">
        <f t="shared" si="6"/>
        <v>1</v>
      </c>
      <c r="G54" s="696">
        <v>2</v>
      </c>
      <c r="H54" s="696">
        <v>1</v>
      </c>
      <c r="I54" s="696">
        <v>0</v>
      </c>
      <c r="J54" s="696">
        <v>0</v>
      </c>
      <c r="K54" s="698">
        <f t="shared" si="7"/>
        <v>3</v>
      </c>
    </row>
    <row r="55" spans="1:14" s="86" customFormat="1">
      <c r="A55" s="93" t="s">
        <v>103</v>
      </c>
      <c r="B55" s="696">
        <v>1</v>
      </c>
      <c r="C55" s="696">
        <v>0</v>
      </c>
      <c r="D55" s="696">
        <v>0</v>
      </c>
      <c r="E55" s="696">
        <v>1</v>
      </c>
      <c r="F55" s="697">
        <f t="shared" si="6"/>
        <v>2</v>
      </c>
      <c r="G55" s="696">
        <v>1</v>
      </c>
      <c r="H55" s="696">
        <v>1</v>
      </c>
      <c r="I55" s="696">
        <v>1</v>
      </c>
      <c r="J55" s="696">
        <v>1</v>
      </c>
      <c r="K55" s="698">
        <f t="shared" si="7"/>
        <v>4</v>
      </c>
    </row>
    <row r="56" spans="1:14" s="86" customFormat="1">
      <c r="A56" s="93" t="s">
        <v>104</v>
      </c>
      <c r="B56" s="696">
        <v>0</v>
      </c>
      <c r="C56" s="696">
        <v>0</v>
      </c>
      <c r="D56" s="696">
        <v>0</v>
      </c>
      <c r="E56" s="696">
        <v>1</v>
      </c>
      <c r="F56" s="697">
        <f t="shared" si="6"/>
        <v>1</v>
      </c>
      <c r="G56" s="696">
        <v>0</v>
      </c>
      <c r="H56" s="696">
        <v>0</v>
      </c>
      <c r="I56" s="696">
        <v>0</v>
      </c>
      <c r="J56" s="696">
        <v>1</v>
      </c>
      <c r="K56" s="698">
        <f t="shared" si="7"/>
        <v>1</v>
      </c>
    </row>
    <row r="57" spans="1:14" s="86" customFormat="1">
      <c r="A57" s="93" t="s">
        <v>105</v>
      </c>
      <c r="B57" s="696">
        <v>0</v>
      </c>
      <c r="C57" s="696">
        <v>0</v>
      </c>
      <c r="D57" s="696">
        <v>0</v>
      </c>
      <c r="E57" s="696">
        <v>0</v>
      </c>
      <c r="F57" s="697">
        <f t="shared" si="6"/>
        <v>0</v>
      </c>
      <c r="G57" s="696">
        <v>0</v>
      </c>
      <c r="H57" s="696">
        <v>0</v>
      </c>
      <c r="I57" s="696">
        <v>0</v>
      </c>
      <c r="J57" s="696">
        <v>0</v>
      </c>
      <c r="K57" s="698">
        <f t="shared" si="7"/>
        <v>0</v>
      </c>
    </row>
    <row r="58" spans="1:14" s="86" customFormat="1">
      <c r="A58" s="93" t="s">
        <v>106</v>
      </c>
      <c r="B58" s="696">
        <v>0</v>
      </c>
      <c r="C58" s="696">
        <v>0</v>
      </c>
      <c r="D58" s="696">
        <v>0</v>
      </c>
      <c r="E58" s="696">
        <v>0</v>
      </c>
      <c r="F58" s="697">
        <f t="shared" si="6"/>
        <v>0</v>
      </c>
      <c r="G58" s="696">
        <v>0</v>
      </c>
      <c r="H58" s="696">
        <v>0</v>
      </c>
      <c r="I58" s="696">
        <v>0</v>
      </c>
      <c r="J58" s="696">
        <v>0</v>
      </c>
      <c r="K58" s="698">
        <f t="shared" si="7"/>
        <v>0</v>
      </c>
    </row>
    <row r="59" spans="1:14" s="86" customFormat="1">
      <c r="A59" s="93" t="s">
        <v>107</v>
      </c>
      <c r="B59" s="696">
        <v>1</v>
      </c>
      <c r="C59" s="696">
        <v>0</v>
      </c>
      <c r="D59" s="696">
        <v>0</v>
      </c>
      <c r="E59" s="696">
        <v>4</v>
      </c>
      <c r="F59" s="697">
        <f t="shared" si="6"/>
        <v>5</v>
      </c>
      <c r="G59" s="696">
        <v>1</v>
      </c>
      <c r="H59" s="696">
        <v>0</v>
      </c>
      <c r="I59" s="696">
        <v>0</v>
      </c>
      <c r="J59" s="696">
        <v>5</v>
      </c>
      <c r="K59" s="698">
        <f t="shared" si="7"/>
        <v>6</v>
      </c>
    </row>
    <row r="60" spans="1:14" s="86" customFormat="1">
      <c r="A60" s="93" t="s">
        <v>108</v>
      </c>
      <c r="B60" s="696">
        <v>0</v>
      </c>
      <c r="C60" s="696">
        <v>0</v>
      </c>
      <c r="D60" s="696">
        <v>0</v>
      </c>
      <c r="E60" s="696">
        <v>0</v>
      </c>
      <c r="F60" s="697">
        <f t="shared" si="6"/>
        <v>0</v>
      </c>
      <c r="G60" s="696">
        <v>0</v>
      </c>
      <c r="H60" s="696">
        <v>0</v>
      </c>
      <c r="I60" s="696">
        <v>0</v>
      </c>
      <c r="J60" s="696">
        <v>0</v>
      </c>
      <c r="K60" s="698">
        <f t="shared" si="7"/>
        <v>0</v>
      </c>
    </row>
    <row r="61" spans="1:14" s="86" customFormat="1">
      <c r="A61" s="93" t="s">
        <v>109</v>
      </c>
      <c r="B61" s="696">
        <v>1</v>
      </c>
      <c r="C61" s="696">
        <v>0</v>
      </c>
      <c r="D61" s="696">
        <v>0</v>
      </c>
      <c r="E61" s="696">
        <v>0</v>
      </c>
      <c r="F61" s="697">
        <f t="shared" si="6"/>
        <v>1</v>
      </c>
      <c r="G61" s="696">
        <v>1</v>
      </c>
      <c r="H61" s="696">
        <v>0</v>
      </c>
      <c r="I61" s="696">
        <v>0</v>
      </c>
      <c r="J61" s="696">
        <v>0</v>
      </c>
      <c r="K61" s="698">
        <f t="shared" si="7"/>
        <v>1</v>
      </c>
    </row>
    <row r="62" spans="1:14" s="86" customFormat="1">
      <c r="A62" s="384" t="s">
        <v>69</v>
      </c>
      <c r="B62" s="703">
        <v>0</v>
      </c>
      <c r="C62" s="703">
        <v>0</v>
      </c>
      <c r="D62" s="703">
        <v>0</v>
      </c>
      <c r="E62" s="703">
        <v>0</v>
      </c>
      <c r="F62" s="701">
        <f t="shared" si="6"/>
        <v>0</v>
      </c>
      <c r="G62" s="704">
        <v>0</v>
      </c>
      <c r="H62" s="703">
        <v>0</v>
      </c>
      <c r="I62" s="703">
        <v>0</v>
      </c>
      <c r="J62" s="703">
        <v>0</v>
      </c>
      <c r="K62" s="702">
        <f t="shared" si="7"/>
        <v>0</v>
      </c>
    </row>
    <row r="63" spans="1:14" ht="26.25" customHeight="1">
      <c r="A63" s="820" t="s">
        <v>440</v>
      </c>
      <c r="B63" s="837"/>
      <c r="C63" s="837"/>
      <c r="D63" s="837"/>
      <c r="E63" s="837"/>
      <c r="F63" s="837"/>
      <c r="G63" s="837"/>
      <c r="H63" s="837"/>
      <c r="I63" s="837"/>
      <c r="J63" s="837"/>
      <c r="K63" s="837"/>
      <c r="L63" s="619"/>
      <c r="M63" s="619"/>
      <c r="N63" s="619"/>
    </row>
    <row r="64" spans="1:14">
      <c r="A64" s="67"/>
    </row>
    <row r="65" spans="1:14">
      <c r="A65" s="494"/>
    </row>
    <row r="66" spans="1:14" ht="41.25" customHeight="1">
      <c r="A66" s="806" t="str">
        <f>Contents!E34</f>
        <v xml:space="preserve">Table 30: Number of infant deaths classified as sudden infant death syndrome (SIDS) and sudden unexpected death in infancy (SUDI) for each ethnic group, by sex, maternal age group, deprivation quintile of residence, gestational age and birthweight, 2009–2013
</v>
      </c>
      <c r="B66" s="807"/>
      <c r="C66" s="807"/>
      <c r="D66" s="807"/>
      <c r="E66" s="807"/>
      <c r="F66" s="807"/>
      <c r="G66" s="807"/>
      <c r="H66" s="807"/>
      <c r="I66" s="807"/>
      <c r="J66" s="807"/>
      <c r="K66" s="807"/>
      <c r="L66" s="616"/>
      <c r="M66" s="616"/>
      <c r="N66" s="616"/>
    </row>
    <row r="67" spans="1:14">
      <c r="A67" s="793" t="s">
        <v>74</v>
      </c>
      <c r="B67" s="840" t="s">
        <v>239</v>
      </c>
      <c r="C67" s="840"/>
      <c r="D67" s="840"/>
      <c r="E67" s="840"/>
      <c r="F67" s="841"/>
      <c r="G67" s="842" t="s">
        <v>240</v>
      </c>
      <c r="H67" s="840"/>
      <c r="I67" s="840"/>
      <c r="J67" s="840"/>
      <c r="K67" s="841"/>
      <c r="L67" s="247"/>
      <c r="M67" s="370"/>
      <c r="N67" s="370"/>
    </row>
    <row r="68" spans="1:14" ht="24">
      <c r="A68" s="789"/>
      <c r="B68" s="432" t="s">
        <v>80</v>
      </c>
      <c r="C68" s="432" t="s">
        <v>384</v>
      </c>
      <c r="D68" s="432" t="s">
        <v>444</v>
      </c>
      <c r="E68" s="432" t="s">
        <v>445</v>
      </c>
      <c r="F68" s="434" t="s">
        <v>48</v>
      </c>
      <c r="G68" s="432" t="s">
        <v>80</v>
      </c>
      <c r="H68" s="432" t="s">
        <v>384</v>
      </c>
      <c r="I68" s="432" t="s">
        <v>444</v>
      </c>
      <c r="J68" s="432" t="s">
        <v>445</v>
      </c>
      <c r="K68" s="432" t="s">
        <v>48</v>
      </c>
      <c r="L68" s="247"/>
      <c r="M68" s="370"/>
      <c r="N68" s="370"/>
    </row>
    <row r="69" spans="1:14">
      <c r="A69" s="91" t="s">
        <v>116</v>
      </c>
      <c r="B69" s="91"/>
      <c r="C69" s="91"/>
      <c r="D69" s="91"/>
      <c r="E69" s="91"/>
      <c r="F69" s="131"/>
      <c r="G69" s="131"/>
      <c r="H69" s="92"/>
      <c r="I69" s="92"/>
      <c r="J69" s="92"/>
      <c r="K69" s="92"/>
      <c r="L69" s="247"/>
      <c r="M69" s="370"/>
      <c r="N69" s="370"/>
    </row>
    <row r="70" spans="1:14">
      <c r="A70" s="57" t="s">
        <v>48</v>
      </c>
      <c r="B70" s="621">
        <v>78</v>
      </c>
      <c r="C70" s="621">
        <v>12</v>
      </c>
      <c r="D70" s="621">
        <v>2</v>
      </c>
      <c r="E70" s="621">
        <v>40</v>
      </c>
      <c r="F70" s="634">
        <f>SUM(B70:E70)</f>
        <v>132</v>
      </c>
      <c r="G70" s="667">
        <v>159</v>
      </c>
      <c r="H70" s="621">
        <v>28</v>
      </c>
      <c r="I70" s="621">
        <v>4</v>
      </c>
      <c r="J70" s="621">
        <v>64</v>
      </c>
      <c r="K70" s="621">
        <f>SUM(G70:J70)</f>
        <v>255</v>
      </c>
      <c r="L70" s="247"/>
      <c r="M70" s="370"/>
      <c r="N70" s="370"/>
    </row>
    <row r="71" spans="1:14">
      <c r="A71" s="91" t="s">
        <v>75</v>
      </c>
      <c r="B71" s="92"/>
      <c r="C71" s="92"/>
      <c r="D71" s="92"/>
      <c r="E71" s="92"/>
      <c r="F71" s="480"/>
      <c r="G71" s="480"/>
      <c r="H71" s="92"/>
      <c r="I71" s="92"/>
      <c r="J71" s="92"/>
      <c r="K71" s="92"/>
      <c r="L71" s="247"/>
      <c r="M71" s="370"/>
      <c r="N71" s="370"/>
    </row>
    <row r="72" spans="1:14">
      <c r="A72" s="57" t="s">
        <v>76</v>
      </c>
      <c r="B72" s="621">
        <v>52</v>
      </c>
      <c r="C72" s="621">
        <v>6</v>
      </c>
      <c r="D72" s="621">
        <v>1</v>
      </c>
      <c r="E72" s="621">
        <v>26</v>
      </c>
      <c r="F72" s="634">
        <f>SUM(B72:E72)</f>
        <v>85</v>
      </c>
      <c r="G72" s="667">
        <v>96</v>
      </c>
      <c r="H72" s="621">
        <v>16</v>
      </c>
      <c r="I72" s="621">
        <v>3</v>
      </c>
      <c r="J72" s="621">
        <v>43</v>
      </c>
      <c r="K72" s="621">
        <f>SUM(G72:J72)</f>
        <v>158</v>
      </c>
      <c r="L72" s="247"/>
      <c r="M72" s="370"/>
      <c r="N72" s="370"/>
    </row>
    <row r="73" spans="1:14">
      <c r="A73" s="57" t="s">
        <v>77</v>
      </c>
      <c r="B73" s="621">
        <v>26</v>
      </c>
      <c r="C73" s="621">
        <v>6</v>
      </c>
      <c r="D73" s="621">
        <v>1</v>
      </c>
      <c r="E73" s="621">
        <v>14</v>
      </c>
      <c r="F73" s="634">
        <f>SUM(B73:E73)</f>
        <v>47</v>
      </c>
      <c r="G73" s="667">
        <v>63</v>
      </c>
      <c r="H73" s="621">
        <v>12</v>
      </c>
      <c r="I73" s="621">
        <v>1</v>
      </c>
      <c r="J73" s="621">
        <v>21</v>
      </c>
      <c r="K73" s="621">
        <f>SUM(G73:J73)</f>
        <v>97</v>
      </c>
      <c r="L73" s="247"/>
      <c r="M73" s="370"/>
      <c r="N73" s="370"/>
    </row>
    <row r="74" spans="1:14">
      <c r="A74" s="91" t="s">
        <v>185</v>
      </c>
      <c r="B74" s="92"/>
      <c r="C74" s="92"/>
      <c r="D74" s="92"/>
      <c r="E74" s="92"/>
      <c r="F74" s="480"/>
      <c r="G74" s="480"/>
      <c r="H74" s="92"/>
      <c r="I74" s="92"/>
      <c r="J74" s="92"/>
      <c r="K74" s="626"/>
      <c r="L74" s="247"/>
      <c r="M74" s="370"/>
      <c r="N74" s="370"/>
    </row>
    <row r="75" spans="1:14">
      <c r="A75" s="57" t="s">
        <v>82</v>
      </c>
      <c r="B75" s="621">
        <v>22</v>
      </c>
      <c r="C75" s="621">
        <v>1</v>
      </c>
      <c r="D75" s="621">
        <v>1</v>
      </c>
      <c r="E75" s="621">
        <v>5</v>
      </c>
      <c r="F75" s="634">
        <f t="shared" ref="F75:F81" si="8">SUM(B75:E75)</f>
        <v>29</v>
      </c>
      <c r="G75" s="667">
        <v>36</v>
      </c>
      <c r="H75" s="621">
        <v>3</v>
      </c>
      <c r="I75" s="621">
        <v>3</v>
      </c>
      <c r="J75" s="621">
        <v>7</v>
      </c>
      <c r="K75" s="621">
        <f>SUM(G75:J75)</f>
        <v>49</v>
      </c>
      <c r="L75" s="247"/>
      <c r="M75" s="370"/>
      <c r="N75" s="370"/>
    </row>
    <row r="76" spans="1:14">
      <c r="A76" s="57" t="s">
        <v>83</v>
      </c>
      <c r="B76" s="621">
        <v>33</v>
      </c>
      <c r="C76" s="621">
        <v>7</v>
      </c>
      <c r="D76" s="621">
        <v>0</v>
      </c>
      <c r="E76" s="621">
        <v>14</v>
      </c>
      <c r="F76" s="634">
        <f t="shared" si="8"/>
        <v>54</v>
      </c>
      <c r="G76" s="667">
        <v>63</v>
      </c>
      <c r="H76" s="621">
        <v>13</v>
      </c>
      <c r="I76" s="621">
        <v>0</v>
      </c>
      <c r="J76" s="621">
        <v>22</v>
      </c>
      <c r="K76" s="621">
        <f t="shared" ref="K76:K81" si="9">SUM(G76:J76)</f>
        <v>98</v>
      </c>
      <c r="L76" s="247"/>
      <c r="M76" s="370"/>
      <c r="N76" s="370"/>
    </row>
    <row r="77" spans="1:14">
      <c r="A77" s="57" t="s">
        <v>84</v>
      </c>
      <c r="B77" s="621">
        <v>8</v>
      </c>
      <c r="C77" s="621">
        <v>3</v>
      </c>
      <c r="D77" s="621">
        <v>1</v>
      </c>
      <c r="E77" s="621">
        <v>11</v>
      </c>
      <c r="F77" s="634">
        <f t="shared" si="8"/>
        <v>23</v>
      </c>
      <c r="G77" s="667">
        <v>25</v>
      </c>
      <c r="H77" s="621">
        <v>6</v>
      </c>
      <c r="I77" s="621">
        <v>1</v>
      </c>
      <c r="J77" s="621">
        <v>16</v>
      </c>
      <c r="K77" s="621">
        <f t="shared" si="9"/>
        <v>48</v>
      </c>
      <c r="L77" s="247"/>
      <c r="M77" s="370"/>
      <c r="N77" s="370"/>
    </row>
    <row r="78" spans="1:14">
      <c r="A78" s="57" t="s">
        <v>85</v>
      </c>
      <c r="B78" s="621">
        <v>9</v>
      </c>
      <c r="C78" s="621">
        <v>0</v>
      </c>
      <c r="D78" s="621">
        <v>0</v>
      </c>
      <c r="E78" s="621">
        <v>4</v>
      </c>
      <c r="F78" s="634">
        <f t="shared" si="8"/>
        <v>13</v>
      </c>
      <c r="G78" s="667">
        <v>19</v>
      </c>
      <c r="H78" s="621">
        <v>3</v>
      </c>
      <c r="I78" s="621">
        <v>0</v>
      </c>
      <c r="J78" s="621">
        <v>9</v>
      </c>
      <c r="K78" s="621">
        <f t="shared" si="9"/>
        <v>31</v>
      </c>
      <c r="L78" s="370"/>
      <c r="M78" s="370"/>
      <c r="N78" s="370"/>
    </row>
    <row r="79" spans="1:14">
      <c r="A79" s="57" t="s">
        <v>86</v>
      </c>
      <c r="B79" s="621">
        <v>3</v>
      </c>
      <c r="C79" s="621">
        <v>1</v>
      </c>
      <c r="D79" s="621">
        <v>0</v>
      </c>
      <c r="E79" s="621">
        <v>5</v>
      </c>
      <c r="F79" s="634">
        <f t="shared" si="8"/>
        <v>9</v>
      </c>
      <c r="G79" s="667">
        <v>7</v>
      </c>
      <c r="H79" s="621">
        <v>3</v>
      </c>
      <c r="I79" s="621">
        <v>0</v>
      </c>
      <c r="J79" s="621">
        <v>9</v>
      </c>
      <c r="K79" s="621">
        <f t="shared" si="9"/>
        <v>19</v>
      </c>
      <c r="L79" s="370"/>
      <c r="M79" s="370"/>
      <c r="N79" s="370"/>
    </row>
    <row r="80" spans="1:14">
      <c r="A80" s="57" t="s">
        <v>87</v>
      </c>
      <c r="B80" s="621">
        <v>1</v>
      </c>
      <c r="C80" s="621">
        <v>0</v>
      </c>
      <c r="D80" s="621">
        <v>0</v>
      </c>
      <c r="E80" s="621">
        <v>1</v>
      </c>
      <c r="F80" s="634">
        <f t="shared" si="8"/>
        <v>2</v>
      </c>
      <c r="G80" s="667">
        <v>4</v>
      </c>
      <c r="H80" s="621">
        <v>0</v>
      </c>
      <c r="I80" s="621">
        <v>0</v>
      </c>
      <c r="J80" s="621">
        <v>1</v>
      </c>
      <c r="K80" s="621">
        <f t="shared" si="9"/>
        <v>5</v>
      </c>
      <c r="L80" s="370"/>
      <c r="M80" s="370"/>
      <c r="N80" s="370"/>
    </row>
    <row r="81" spans="1:14">
      <c r="A81" s="57" t="s">
        <v>69</v>
      </c>
      <c r="B81" s="621">
        <v>2</v>
      </c>
      <c r="C81" s="621">
        <v>0</v>
      </c>
      <c r="D81" s="621">
        <v>0</v>
      </c>
      <c r="E81" s="621">
        <v>0</v>
      </c>
      <c r="F81" s="634">
        <f t="shared" si="8"/>
        <v>2</v>
      </c>
      <c r="G81" s="667">
        <v>5</v>
      </c>
      <c r="H81" s="621">
        <v>0</v>
      </c>
      <c r="I81" s="621">
        <v>0</v>
      </c>
      <c r="J81" s="621">
        <v>0</v>
      </c>
      <c r="K81" s="621">
        <f t="shared" si="9"/>
        <v>5</v>
      </c>
      <c r="L81" s="370"/>
      <c r="M81" s="370"/>
      <c r="N81" s="370"/>
    </row>
    <row r="82" spans="1:14">
      <c r="A82" s="91" t="s">
        <v>88</v>
      </c>
      <c r="B82" s="92"/>
      <c r="C82" s="92"/>
      <c r="D82" s="92"/>
      <c r="E82" s="92"/>
      <c r="F82" s="480"/>
      <c r="G82" s="480"/>
      <c r="H82" s="92"/>
      <c r="I82" s="92"/>
      <c r="J82" s="92"/>
      <c r="K82" s="626"/>
      <c r="L82" s="370"/>
      <c r="M82" s="370"/>
      <c r="N82" s="370"/>
    </row>
    <row r="83" spans="1:14">
      <c r="A83" s="57" t="s">
        <v>89</v>
      </c>
      <c r="B83" s="621">
        <v>2</v>
      </c>
      <c r="C83" s="621">
        <v>1</v>
      </c>
      <c r="D83" s="621">
        <v>0</v>
      </c>
      <c r="E83" s="621">
        <v>5</v>
      </c>
      <c r="F83" s="634">
        <f t="shared" ref="F83:F88" si="10">SUM(B83:E83)</f>
        <v>8</v>
      </c>
      <c r="G83" s="667">
        <v>5</v>
      </c>
      <c r="H83" s="621">
        <v>2</v>
      </c>
      <c r="I83" s="621">
        <v>0</v>
      </c>
      <c r="J83" s="621">
        <v>8</v>
      </c>
      <c r="K83" s="621">
        <f t="shared" ref="K83:K88" si="11">SUM(G83:J83)</f>
        <v>15</v>
      </c>
      <c r="L83" s="370"/>
      <c r="M83" s="370"/>
      <c r="N83" s="370"/>
    </row>
    <row r="84" spans="1:14">
      <c r="A84" s="14">
        <v>2</v>
      </c>
      <c r="B84" s="621">
        <v>2</v>
      </c>
      <c r="C84" s="621">
        <v>1</v>
      </c>
      <c r="D84" s="621">
        <v>0</v>
      </c>
      <c r="E84" s="621">
        <v>7</v>
      </c>
      <c r="F84" s="634">
        <f t="shared" si="10"/>
        <v>10</v>
      </c>
      <c r="G84" s="667">
        <v>3</v>
      </c>
      <c r="H84" s="621">
        <v>1</v>
      </c>
      <c r="I84" s="621">
        <v>0</v>
      </c>
      <c r="J84" s="621">
        <v>11</v>
      </c>
      <c r="K84" s="621">
        <f t="shared" si="11"/>
        <v>15</v>
      </c>
      <c r="L84" s="370"/>
      <c r="M84" s="370"/>
      <c r="N84" s="370"/>
    </row>
    <row r="85" spans="1:14">
      <c r="A85" s="14">
        <v>3</v>
      </c>
      <c r="B85" s="621">
        <v>9</v>
      </c>
      <c r="C85" s="621">
        <v>2</v>
      </c>
      <c r="D85" s="621">
        <v>0</v>
      </c>
      <c r="E85" s="621">
        <v>7</v>
      </c>
      <c r="F85" s="634">
        <f t="shared" si="10"/>
        <v>18</v>
      </c>
      <c r="G85" s="667">
        <v>17</v>
      </c>
      <c r="H85" s="621">
        <v>3</v>
      </c>
      <c r="I85" s="621">
        <v>0</v>
      </c>
      <c r="J85" s="621">
        <v>10</v>
      </c>
      <c r="K85" s="621">
        <f t="shared" si="11"/>
        <v>30</v>
      </c>
      <c r="L85" s="370"/>
      <c r="M85" s="370"/>
      <c r="N85" s="370"/>
    </row>
    <row r="86" spans="1:14">
      <c r="A86" s="14">
        <v>4</v>
      </c>
      <c r="B86" s="621">
        <v>15</v>
      </c>
      <c r="C86" s="621">
        <v>0</v>
      </c>
      <c r="D86" s="621">
        <v>0</v>
      </c>
      <c r="E86" s="621">
        <v>14</v>
      </c>
      <c r="F86" s="634">
        <f t="shared" si="10"/>
        <v>29</v>
      </c>
      <c r="G86" s="667">
        <v>38</v>
      </c>
      <c r="H86" s="621">
        <v>3</v>
      </c>
      <c r="I86" s="621">
        <v>1</v>
      </c>
      <c r="J86" s="621">
        <v>19</v>
      </c>
      <c r="K86" s="621">
        <f t="shared" si="11"/>
        <v>61</v>
      </c>
      <c r="L86" s="370"/>
      <c r="M86" s="370"/>
      <c r="N86" s="370"/>
    </row>
    <row r="87" spans="1:14">
      <c r="A87" s="57" t="s">
        <v>90</v>
      </c>
      <c r="B87" s="621">
        <v>50</v>
      </c>
      <c r="C87" s="621">
        <v>8</v>
      </c>
      <c r="D87" s="621">
        <v>2</v>
      </c>
      <c r="E87" s="621">
        <v>7</v>
      </c>
      <c r="F87" s="634">
        <f t="shared" si="10"/>
        <v>67</v>
      </c>
      <c r="G87" s="667">
        <v>96</v>
      </c>
      <c r="H87" s="621">
        <v>19</v>
      </c>
      <c r="I87" s="621">
        <v>3</v>
      </c>
      <c r="J87" s="621">
        <v>15</v>
      </c>
      <c r="K87" s="621">
        <f t="shared" si="11"/>
        <v>133</v>
      </c>
      <c r="L87" s="370"/>
      <c r="M87" s="370"/>
      <c r="N87" s="370"/>
    </row>
    <row r="88" spans="1:14">
      <c r="A88" s="17" t="s">
        <v>69</v>
      </c>
      <c r="B88" s="621">
        <v>0</v>
      </c>
      <c r="C88" s="621">
        <v>0</v>
      </c>
      <c r="D88" s="621">
        <v>0</v>
      </c>
      <c r="E88" s="621">
        <v>0</v>
      </c>
      <c r="F88" s="634">
        <f t="shared" si="10"/>
        <v>0</v>
      </c>
      <c r="G88" s="667">
        <v>0</v>
      </c>
      <c r="H88" s="621">
        <v>0</v>
      </c>
      <c r="I88" s="621">
        <v>0</v>
      </c>
      <c r="J88" s="621">
        <v>1</v>
      </c>
      <c r="K88" s="621">
        <f t="shared" si="11"/>
        <v>1</v>
      </c>
      <c r="L88" s="370"/>
      <c r="M88" s="370"/>
      <c r="N88" s="370"/>
    </row>
    <row r="89" spans="1:14">
      <c r="A89" s="91" t="s">
        <v>118</v>
      </c>
      <c r="B89" s="92"/>
      <c r="C89" s="92"/>
      <c r="D89" s="92"/>
      <c r="E89" s="92"/>
      <c r="F89" s="480"/>
      <c r="G89" s="480"/>
      <c r="H89" s="92"/>
      <c r="I89" s="92"/>
      <c r="J89" s="92"/>
      <c r="K89" s="626"/>
      <c r="L89" s="370"/>
      <c r="M89" s="370"/>
      <c r="N89" s="370"/>
    </row>
    <row r="90" spans="1:14">
      <c r="A90" s="57" t="s">
        <v>117</v>
      </c>
      <c r="B90" s="621">
        <v>1</v>
      </c>
      <c r="C90" s="621">
        <v>0</v>
      </c>
      <c r="D90" s="621">
        <v>0</v>
      </c>
      <c r="E90" s="621">
        <v>2</v>
      </c>
      <c r="F90" s="634">
        <f>SUM(B90:E90)</f>
        <v>3</v>
      </c>
      <c r="G90" s="667">
        <v>3</v>
      </c>
      <c r="H90" s="621">
        <v>1</v>
      </c>
      <c r="I90" s="621">
        <v>0</v>
      </c>
      <c r="J90" s="621">
        <v>3</v>
      </c>
      <c r="K90" s="621">
        <f>SUM(G90:J90)</f>
        <v>7</v>
      </c>
      <c r="L90" s="370"/>
      <c r="M90" s="370"/>
      <c r="N90" s="370"/>
    </row>
    <row r="91" spans="1:14">
      <c r="A91" s="57" t="s">
        <v>70</v>
      </c>
      <c r="B91" s="621">
        <v>8</v>
      </c>
      <c r="C91" s="621">
        <v>2</v>
      </c>
      <c r="D91" s="621">
        <v>1</v>
      </c>
      <c r="E91" s="621">
        <v>8</v>
      </c>
      <c r="F91" s="634">
        <f>SUM(B91:E91)</f>
        <v>19</v>
      </c>
      <c r="G91" s="667">
        <v>25</v>
      </c>
      <c r="H91" s="621">
        <v>4</v>
      </c>
      <c r="I91" s="621">
        <v>1</v>
      </c>
      <c r="J91" s="621">
        <v>13</v>
      </c>
      <c r="K91" s="621">
        <f>SUM(G91:J91)</f>
        <v>43</v>
      </c>
      <c r="L91" s="370"/>
      <c r="M91" s="370"/>
      <c r="N91" s="370"/>
    </row>
    <row r="92" spans="1:14">
      <c r="A92" s="57" t="s">
        <v>71</v>
      </c>
      <c r="B92" s="621">
        <v>62</v>
      </c>
      <c r="C92" s="621">
        <v>8</v>
      </c>
      <c r="D92" s="621">
        <v>1</v>
      </c>
      <c r="E92" s="621">
        <v>30</v>
      </c>
      <c r="F92" s="634">
        <f>SUM(B92:E92)</f>
        <v>101</v>
      </c>
      <c r="G92" s="667">
        <v>115</v>
      </c>
      <c r="H92" s="621">
        <v>18</v>
      </c>
      <c r="I92" s="621">
        <v>3</v>
      </c>
      <c r="J92" s="621">
        <v>46</v>
      </c>
      <c r="K92" s="621">
        <f>SUM(G92:J92)</f>
        <v>182</v>
      </c>
      <c r="L92" s="370"/>
      <c r="M92" s="370"/>
      <c r="N92" s="370"/>
    </row>
    <row r="93" spans="1:14">
      <c r="A93" s="57" t="s">
        <v>72</v>
      </c>
      <c r="B93" s="621">
        <v>1</v>
      </c>
      <c r="C93" s="621">
        <v>1</v>
      </c>
      <c r="D93" s="621">
        <v>0</v>
      </c>
      <c r="E93" s="621">
        <v>0</v>
      </c>
      <c r="F93" s="634">
        <f>SUM(B93:E93)</f>
        <v>2</v>
      </c>
      <c r="G93" s="667">
        <v>2</v>
      </c>
      <c r="H93" s="621">
        <v>1</v>
      </c>
      <c r="I93" s="621">
        <v>0</v>
      </c>
      <c r="J93" s="621">
        <v>0</v>
      </c>
      <c r="K93" s="621">
        <f>SUM(G93:J93)</f>
        <v>3</v>
      </c>
      <c r="L93" s="370"/>
      <c r="M93" s="370"/>
      <c r="N93" s="370"/>
    </row>
    <row r="94" spans="1:14">
      <c r="A94" s="57" t="s">
        <v>69</v>
      </c>
      <c r="B94" s="621">
        <v>6</v>
      </c>
      <c r="C94" s="621">
        <v>1</v>
      </c>
      <c r="D94" s="621">
        <v>0</v>
      </c>
      <c r="E94" s="621">
        <v>0</v>
      </c>
      <c r="F94" s="634">
        <f>SUM(B94:E94)</f>
        <v>7</v>
      </c>
      <c r="G94" s="667">
        <v>14</v>
      </c>
      <c r="H94" s="621">
        <v>4</v>
      </c>
      <c r="I94" s="621">
        <v>0</v>
      </c>
      <c r="J94" s="621">
        <v>2</v>
      </c>
      <c r="K94" s="621">
        <f>SUM(G94:J94)</f>
        <v>20</v>
      </c>
      <c r="L94" s="370"/>
      <c r="M94" s="370"/>
      <c r="N94" s="370"/>
    </row>
    <row r="95" spans="1:14">
      <c r="A95" s="91" t="s">
        <v>1</v>
      </c>
      <c r="B95" s="92"/>
      <c r="C95" s="92"/>
      <c r="D95" s="92"/>
      <c r="E95" s="92"/>
      <c r="F95" s="480"/>
      <c r="G95" s="480"/>
      <c r="H95" s="92"/>
      <c r="I95" s="92"/>
      <c r="J95" s="92"/>
      <c r="K95" s="626"/>
      <c r="L95" s="370"/>
      <c r="M95" s="370"/>
      <c r="N95" s="370"/>
    </row>
    <row r="96" spans="1:14">
      <c r="A96" s="57" t="s">
        <v>111</v>
      </c>
      <c r="B96" s="621">
        <v>0</v>
      </c>
      <c r="C96" s="621">
        <v>0</v>
      </c>
      <c r="D96" s="621">
        <v>0</v>
      </c>
      <c r="E96" s="621">
        <v>0</v>
      </c>
      <c r="F96" s="634">
        <f t="shared" ref="F96:F101" si="12">SUM(B96:E96)</f>
        <v>0</v>
      </c>
      <c r="G96" s="667">
        <v>1</v>
      </c>
      <c r="H96" s="621">
        <v>0</v>
      </c>
      <c r="I96" s="621">
        <v>0</v>
      </c>
      <c r="J96" s="621">
        <v>0</v>
      </c>
      <c r="K96" s="621">
        <f t="shared" ref="K96:K101" si="13">SUM(G96:J96)</f>
        <v>1</v>
      </c>
      <c r="L96" s="370"/>
      <c r="M96" s="370"/>
      <c r="N96" s="370"/>
    </row>
    <row r="97" spans="1:14">
      <c r="A97" s="57" t="s">
        <v>114</v>
      </c>
      <c r="B97" s="621">
        <v>1</v>
      </c>
      <c r="C97" s="621">
        <v>0</v>
      </c>
      <c r="D97" s="621">
        <v>0</v>
      </c>
      <c r="E97" s="621">
        <v>1</v>
      </c>
      <c r="F97" s="634">
        <f t="shared" si="12"/>
        <v>2</v>
      </c>
      <c r="G97" s="667">
        <v>2</v>
      </c>
      <c r="H97" s="621">
        <v>1</v>
      </c>
      <c r="I97" s="621">
        <v>0</v>
      </c>
      <c r="J97" s="621">
        <v>3</v>
      </c>
      <c r="K97" s="621">
        <f t="shared" si="13"/>
        <v>6</v>
      </c>
      <c r="L97" s="370"/>
      <c r="M97" s="370"/>
      <c r="N97" s="370"/>
    </row>
    <row r="98" spans="1:14">
      <c r="A98" s="57" t="s">
        <v>112</v>
      </c>
      <c r="B98" s="621">
        <v>7</v>
      </c>
      <c r="C98" s="621">
        <v>0</v>
      </c>
      <c r="D98" s="621">
        <v>1</v>
      </c>
      <c r="E98" s="621">
        <v>8</v>
      </c>
      <c r="F98" s="634">
        <f t="shared" si="12"/>
        <v>16</v>
      </c>
      <c r="G98" s="667">
        <v>24</v>
      </c>
      <c r="H98" s="621">
        <v>2</v>
      </c>
      <c r="I98" s="621">
        <v>1</v>
      </c>
      <c r="J98" s="621">
        <v>10</v>
      </c>
      <c r="K98" s="621">
        <f t="shared" si="13"/>
        <v>37</v>
      </c>
      <c r="L98" s="370"/>
      <c r="M98" s="370"/>
      <c r="N98" s="370"/>
    </row>
    <row r="99" spans="1:14">
      <c r="A99" s="57" t="s">
        <v>113</v>
      </c>
      <c r="B99" s="621">
        <v>65</v>
      </c>
      <c r="C99" s="621">
        <v>11</v>
      </c>
      <c r="D99" s="621">
        <v>1</v>
      </c>
      <c r="E99" s="621">
        <v>31</v>
      </c>
      <c r="F99" s="634">
        <f t="shared" si="12"/>
        <v>108</v>
      </c>
      <c r="G99" s="667">
        <v>119</v>
      </c>
      <c r="H99" s="621">
        <v>21</v>
      </c>
      <c r="I99" s="621">
        <v>3</v>
      </c>
      <c r="J99" s="621">
        <v>49</v>
      </c>
      <c r="K99" s="621">
        <f t="shared" si="13"/>
        <v>192</v>
      </c>
      <c r="L99" s="370"/>
      <c r="M99" s="370"/>
      <c r="N99" s="370"/>
    </row>
    <row r="100" spans="1:14">
      <c r="A100" s="57" t="s">
        <v>115</v>
      </c>
      <c r="B100" s="621">
        <v>0</v>
      </c>
      <c r="C100" s="621">
        <v>0</v>
      </c>
      <c r="D100" s="621">
        <v>0</v>
      </c>
      <c r="E100" s="621">
        <v>0</v>
      </c>
      <c r="F100" s="634">
        <f t="shared" si="12"/>
        <v>0</v>
      </c>
      <c r="G100" s="667">
        <v>0</v>
      </c>
      <c r="H100" s="621">
        <v>0</v>
      </c>
      <c r="I100" s="621">
        <v>0</v>
      </c>
      <c r="J100" s="621">
        <v>1</v>
      </c>
      <c r="K100" s="621">
        <f t="shared" si="13"/>
        <v>1</v>
      </c>
      <c r="L100" s="370"/>
      <c r="M100" s="370"/>
      <c r="N100" s="370"/>
    </row>
    <row r="101" spans="1:14">
      <c r="A101" s="17" t="s">
        <v>69</v>
      </c>
      <c r="B101" s="668">
        <v>5</v>
      </c>
      <c r="C101" s="668">
        <v>1</v>
      </c>
      <c r="D101" s="668">
        <v>0</v>
      </c>
      <c r="E101" s="621">
        <v>0</v>
      </c>
      <c r="F101" s="634">
        <f t="shared" si="12"/>
        <v>6</v>
      </c>
      <c r="G101" s="669">
        <v>13</v>
      </c>
      <c r="H101" s="668">
        <v>4</v>
      </c>
      <c r="I101" s="668">
        <v>0</v>
      </c>
      <c r="J101" s="668">
        <v>1</v>
      </c>
      <c r="K101" s="668">
        <f t="shared" si="13"/>
        <v>18</v>
      </c>
      <c r="L101" s="370"/>
      <c r="M101" s="370"/>
      <c r="N101" s="370"/>
    </row>
    <row r="102" spans="1:14">
      <c r="A102" s="131" t="s">
        <v>389</v>
      </c>
      <c r="B102" s="92"/>
      <c r="C102" s="92"/>
      <c r="D102" s="92"/>
      <c r="E102" s="92"/>
      <c r="F102" s="92"/>
      <c r="G102" s="92"/>
      <c r="H102" s="92"/>
      <c r="I102" s="92"/>
      <c r="J102" s="92"/>
      <c r="K102" s="92"/>
      <c r="L102" s="370"/>
      <c r="M102" s="370"/>
      <c r="N102" s="370"/>
    </row>
    <row r="103" spans="1:14">
      <c r="A103" s="57" t="s">
        <v>91</v>
      </c>
      <c r="B103" s="624">
        <v>11</v>
      </c>
      <c r="C103" s="624">
        <v>0</v>
      </c>
      <c r="D103" s="624">
        <v>1</v>
      </c>
      <c r="E103" s="624">
        <v>0</v>
      </c>
      <c r="F103" s="634">
        <f t="shared" ref="F103:F123" si="14">SUM(B103:E103)</f>
        <v>12</v>
      </c>
      <c r="G103" s="624">
        <v>20</v>
      </c>
      <c r="H103" s="624">
        <v>0</v>
      </c>
      <c r="I103" s="624">
        <v>1</v>
      </c>
      <c r="J103" s="624">
        <v>0</v>
      </c>
      <c r="K103" s="624">
        <f t="shared" ref="K103:K123" si="15">SUM(G103:J103)</f>
        <v>21</v>
      </c>
      <c r="L103" s="370"/>
      <c r="M103" s="370"/>
      <c r="N103" s="370"/>
    </row>
    <row r="104" spans="1:14">
      <c r="A104" s="57" t="s">
        <v>92</v>
      </c>
      <c r="B104" s="624">
        <v>2</v>
      </c>
      <c r="C104" s="624">
        <v>2</v>
      </c>
      <c r="D104" s="624">
        <v>0</v>
      </c>
      <c r="E104" s="624">
        <v>2</v>
      </c>
      <c r="F104" s="634">
        <f t="shared" si="14"/>
        <v>6</v>
      </c>
      <c r="G104" s="624">
        <v>6</v>
      </c>
      <c r="H104" s="624">
        <v>2</v>
      </c>
      <c r="I104" s="624">
        <v>0</v>
      </c>
      <c r="J104" s="624">
        <v>4</v>
      </c>
      <c r="K104" s="624">
        <f t="shared" si="15"/>
        <v>12</v>
      </c>
      <c r="L104" s="370"/>
      <c r="M104" s="370"/>
      <c r="N104" s="370"/>
    </row>
    <row r="105" spans="1:14">
      <c r="A105" s="57" t="s">
        <v>93</v>
      </c>
      <c r="B105" s="624">
        <v>1</v>
      </c>
      <c r="C105" s="624">
        <v>4</v>
      </c>
      <c r="D105" s="624">
        <v>0</v>
      </c>
      <c r="E105" s="624">
        <v>2</v>
      </c>
      <c r="F105" s="634">
        <f t="shared" si="14"/>
        <v>7</v>
      </c>
      <c r="G105" s="624">
        <v>4</v>
      </c>
      <c r="H105" s="624">
        <v>6</v>
      </c>
      <c r="I105" s="624">
        <v>1</v>
      </c>
      <c r="J105" s="624">
        <v>3</v>
      </c>
      <c r="K105" s="624">
        <f t="shared" si="15"/>
        <v>14</v>
      </c>
      <c r="L105" s="370"/>
      <c r="M105" s="370"/>
      <c r="N105" s="370"/>
    </row>
    <row r="106" spans="1:14">
      <c r="A106" s="57" t="s">
        <v>94</v>
      </c>
      <c r="B106" s="624">
        <v>14</v>
      </c>
      <c r="C106" s="624">
        <v>5</v>
      </c>
      <c r="D106" s="624">
        <v>1</v>
      </c>
      <c r="E106" s="624">
        <v>2</v>
      </c>
      <c r="F106" s="634">
        <f t="shared" si="14"/>
        <v>22</v>
      </c>
      <c r="G106" s="624">
        <v>31</v>
      </c>
      <c r="H106" s="624">
        <v>13</v>
      </c>
      <c r="I106" s="624">
        <v>1</v>
      </c>
      <c r="J106" s="624">
        <v>2</v>
      </c>
      <c r="K106" s="624">
        <f t="shared" si="15"/>
        <v>47</v>
      </c>
      <c r="L106" s="370"/>
      <c r="M106" s="370"/>
      <c r="N106" s="370"/>
    </row>
    <row r="107" spans="1:14">
      <c r="A107" s="57" t="s">
        <v>95</v>
      </c>
      <c r="B107" s="624">
        <v>9</v>
      </c>
      <c r="C107" s="624">
        <v>0</v>
      </c>
      <c r="D107" s="624">
        <v>0</v>
      </c>
      <c r="E107" s="624">
        <v>3</v>
      </c>
      <c r="F107" s="634">
        <f t="shared" si="14"/>
        <v>12</v>
      </c>
      <c r="G107" s="624">
        <v>15</v>
      </c>
      <c r="H107" s="624">
        <v>0</v>
      </c>
      <c r="I107" s="624">
        <v>0</v>
      </c>
      <c r="J107" s="624">
        <v>6</v>
      </c>
      <c r="K107" s="624">
        <f t="shared" si="15"/>
        <v>21</v>
      </c>
      <c r="L107" s="370"/>
      <c r="M107" s="370"/>
      <c r="N107" s="370"/>
    </row>
    <row r="108" spans="1:14">
      <c r="A108" s="57" t="s">
        <v>96</v>
      </c>
      <c r="B108" s="624">
        <v>2</v>
      </c>
      <c r="C108" s="624">
        <v>0</v>
      </c>
      <c r="D108" s="624">
        <v>0</v>
      </c>
      <c r="E108" s="624">
        <v>2</v>
      </c>
      <c r="F108" s="634">
        <f t="shared" si="14"/>
        <v>4</v>
      </c>
      <c r="G108" s="624">
        <v>9</v>
      </c>
      <c r="H108" s="624">
        <v>0</v>
      </c>
      <c r="I108" s="624">
        <v>0</v>
      </c>
      <c r="J108" s="624">
        <v>3</v>
      </c>
      <c r="K108" s="624">
        <f t="shared" si="15"/>
        <v>12</v>
      </c>
      <c r="L108" s="370"/>
      <c r="M108" s="370"/>
      <c r="N108" s="370"/>
    </row>
    <row r="109" spans="1:14">
      <c r="A109" s="57" t="s">
        <v>97</v>
      </c>
      <c r="B109" s="624">
        <v>8</v>
      </c>
      <c r="C109" s="624">
        <v>0</v>
      </c>
      <c r="D109" s="624">
        <v>0</v>
      </c>
      <c r="E109" s="624">
        <v>0</v>
      </c>
      <c r="F109" s="634">
        <f t="shared" si="14"/>
        <v>8</v>
      </c>
      <c r="G109" s="624">
        <v>13</v>
      </c>
      <c r="H109" s="624">
        <v>1</v>
      </c>
      <c r="I109" s="624">
        <v>0</v>
      </c>
      <c r="J109" s="624">
        <v>2</v>
      </c>
      <c r="K109" s="624">
        <f t="shared" si="15"/>
        <v>16</v>
      </c>
      <c r="L109" s="370"/>
      <c r="M109" s="370"/>
      <c r="N109" s="370"/>
    </row>
    <row r="110" spans="1:14">
      <c r="A110" s="57" t="s">
        <v>538</v>
      </c>
      <c r="B110" s="624">
        <v>0</v>
      </c>
      <c r="C110" s="624">
        <v>0</v>
      </c>
      <c r="D110" s="624">
        <v>0</v>
      </c>
      <c r="E110" s="624">
        <v>0</v>
      </c>
      <c r="F110" s="634">
        <f t="shared" si="14"/>
        <v>0</v>
      </c>
      <c r="G110" s="624">
        <v>6</v>
      </c>
      <c r="H110" s="624">
        <v>0</v>
      </c>
      <c r="I110" s="624">
        <v>0</v>
      </c>
      <c r="J110" s="624">
        <v>0</v>
      </c>
      <c r="K110" s="624">
        <f t="shared" si="15"/>
        <v>6</v>
      </c>
      <c r="L110" s="370"/>
      <c r="M110" s="370"/>
      <c r="N110" s="370"/>
    </row>
    <row r="111" spans="1:14">
      <c r="A111" s="57" t="s">
        <v>98</v>
      </c>
      <c r="B111" s="624">
        <v>4</v>
      </c>
      <c r="C111" s="624">
        <v>0</v>
      </c>
      <c r="D111" s="624">
        <v>0</v>
      </c>
      <c r="E111" s="624">
        <v>1</v>
      </c>
      <c r="F111" s="634">
        <f t="shared" si="14"/>
        <v>5</v>
      </c>
      <c r="G111" s="624">
        <v>11</v>
      </c>
      <c r="H111" s="624">
        <v>0</v>
      </c>
      <c r="I111" s="624">
        <v>0</v>
      </c>
      <c r="J111" s="624">
        <v>3</v>
      </c>
      <c r="K111" s="624">
        <f t="shared" si="15"/>
        <v>14</v>
      </c>
      <c r="L111" s="370"/>
      <c r="M111" s="370"/>
      <c r="N111" s="370"/>
    </row>
    <row r="112" spans="1:14">
      <c r="A112" s="57" t="s">
        <v>99</v>
      </c>
      <c r="B112" s="624">
        <v>3</v>
      </c>
      <c r="C112" s="624">
        <v>0</v>
      </c>
      <c r="D112" s="624">
        <v>0</v>
      </c>
      <c r="E112" s="624">
        <v>2</v>
      </c>
      <c r="F112" s="634">
        <f t="shared" si="14"/>
        <v>5</v>
      </c>
      <c r="G112" s="624">
        <v>6</v>
      </c>
      <c r="H112" s="624">
        <v>0</v>
      </c>
      <c r="I112" s="624">
        <v>0</v>
      </c>
      <c r="J112" s="624">
        <v>2</v>
      </c>
      <c r="K112" s="624">
        <f t="shared" si="15"/>
        <v>8</v>
      </c>
      <c r="L112" s="370"/>
      <c r="M112" s="370"/>
      <c r="N112" s="370"/>
    </row>
    <row r="113" spans="1:14">
      <c r="A113" s="57" t="s">
        <v>100</v>
      </c>
      <c r="B113" s="624">
        <v>2</v>
      </c>
      <c r="C113" s="624">
        <v>0</v>
      </c>
      <c r="D113" s="624">
        <v>0</v>
      </c>
      <c r="E113" s="624">
        <v>2</v>
      </c>
      <c r="F113" s="634">
        <f t="shared" si="14"/>
        <v>4</v>
      </c>
      <c r="G113" s="624">
        <v>6</v>
      </c>
      <c r="H113" s="624">
        <v>0</v>
      </c>
      <c r="I113" s="624">
        <v>0</v>
      </c>
      <c r="J113" s="624">
        <v>2</v>
      </c>
      <c r="K113" s="624">
        <f t="shared" si="15"/>
        <v>8</v>
      </c>
      <c r="L113" s="370"/>
      <c r="M113" s="370"/>
      <c r="N113" s="370"/>
    </row>
    <row r="114" spans="1:14">
      <c r="A114" s="57" t="s">
        <v>101</v>
      </c>
      <c r="B114" s="624">
        <v>4</v>
      </c>
      <c r="C114" s="624">
        <v>0</v>
      </c>
      <c r="D114" s="624">
        <v>0</v>
      </c>
      <c r="E114" s="624">
        <v>1</v>
      </c>
      <c r="F114" s="634">
        <f t="shared" si="14"/>
        <v>5</v>
      </c>
      <c r="G114" s="624">
        <v>6</v>
      </c>
      <c r="H114" s="624">
        <v>0</v>
      </c>
      <c r="I114" s="624">
        <v>0</v>
      </c>
      <c r="J114" s="624">
        <v>2</v>
      </c>
      <c r="K114" s="624">
        <f t="shared" si="15"/>
        <v>8</v>
      </c>
      <c r="L114" s="370"/>
      <c r="M114" s="370"/>
      <c r="N114" s="370"/>
    </row>
    <row r="115" spans="1:14">
      <c r="A115" s="57" t="s">
        <v>102</v>
      </c>
      <c r="B115" s="624">
        <v>7</v>
      </c>
      <c r="C115" s="624">
        <v>0</v>
      </c>
      <c r="D115" s="624">
        <v>0</v>
      </c>
      <c r="E115" s="624">
        <v>1</v>
      </c>
      <c r="F115" s="634">
        <f t="shared" si="14"/>
        <v>8</v>
      </c>
      <c r="G115" s="624">
        <v>9</v>
      </c>
      <c r="H115" s="624">
        <v>3</v>
      </c>
      <c r="I115" s="624">
        <v>0</v>
      </c>
      <c r="J115" s="624">
        <v>1</v>
      </c>
      <c r="K115" s="624">
        <f t="shared" si="15"/>
        <v>13</v>
      </c>
      <c r="L115" s="370"/>
      <c r="M115" s="370"/>
      <c r="N115" s="370"/>
    </row>
    <row r="116" spans="1:14">
      <c r="A116" s="57" t="s">
        <v>103</v>
      </c>
      <c r="B116" s="624">
        <v>6</v>
      </c>
      <c r="C116" s="624">
        <v>0</v>
      </c>
      <c r="D116" s="624">
        <v>0</v>
      </c>
      <c r="E116" s="624">
        <v>1</v>
      </c>
      <c r="F116" s="634">
        <f t="shared" si="14"/>
        <v>7</v>
      </c>
      <c r="G116" s="624">
        <v>9</v>
      </c>
      <c r="H116" s="624">
        <v>2</v>
      </c>
      <c r="I116" s="624">
        <v>1</v>
      </c>
      <c r="J116" s="624">
        <v>3</v>
      </c>
      <c r="K116" s="624">
        <f t="shared" si="15"/>
        <v>15</v>
      </c>
      <c r="L116" s="370"/>
      <c r="M116" s="370"/>
      <c r="N116" s="370"/>
    </row>
    <row r="117" spans="1:14">
      <c r="A117" s="57" t="s">
        <v>104</v>
      </c>
      <c r="B117" s="624">
        <v>0</v>
      </c>
      <c r="C117" s="624">
        <v>0</v>
      </c>
      <c r="D117" s="624">
        <v>0</v>
      </c>
      <c r="E117" s="624">
        <v>1</v>
      </c>
      <c r="F117" s="634">
        <f t="shared" si="14"/>
        <v>1</v>
      </c>
      <c r="G117" s="624">
        <v>0</v>
      </c>
      <c r="H117" s="624">
        <v>0</v>
      </c>
      <c r="I117" s="624">
        <v>0</v>
      </c>
      <c r="J117" s="624">
        <v>2</v>
      </c>
      <c r="K117" s="624">
        <f t="shared" si="15"/>
        <v>2</v>
      </c>
      <c r="L117" s="370"/>
      <c r="M117" s="370"/>
      <c r="N117" s="370"/>
    </row>
    <row r="118" spans="1:14">
      <c r="A118" s="57" t="s">
        <v>105</v>
      </c>
      <c r="B118" s="624">
        <v>0</v>
      </c>
      <c r="C118" s="624">
        <v>0</v>
      </c>
      <c r="D118" s="624">
        <v>0</v>
      </c>
      <c r="E118" s="624">
        <v>1</v>
      </c>
      <c r="F118" s="634">
        <f t="shared" si="14"/>
        <v>1</v>
      </c>
      <c r="G118" s="624">
        <v>0</v>
      </c>
      <c r="H118" s="624">
        <v>0</v>
      </c>
      <c r="I118" s="624">
        <v>0</v>
      </c>
      <c r="J118" s="624">
        <v>2</v>
      </c>
      <c r="K118" s="624">
        <f t="shared" si="15"/>
        <v>2</v>
      </c>
      <c r="L118" s="370"/>
      <c r="M118" s="370"/>
      <c r="N118" s="370"/>
    </row>
    <row r="119" spans="1:14">
      <c r="A119" s="57" t="s">
        <v>106</v>
      </c>
      <c r="B119" s="624">
        <v>1</v>
      </c>
      <c r="C119" s="624">
        <v>0</v>
      </c>
      <c r="D119" s="624">
        <v>0</v>
      </c>
      <c r="E119" s="624">
        <v>0</v>
      </c>
      <c r="F119" s="634">
        <f t="shared" si="14"/>
        <v>1</v>
      </c>
      <c r="G119" s="624">
        <v>1</v>
      </c>
      <c r="H119" s="624">
        <v>0</v>
      </c>
      <c r="I119" s="624">
        <v>0</v>
      </c>
      <c r="J119" s="624">
        <v>0</v>
      </c>
      <c r="K119" s="624">
        <f t="shared" si="15"/>
        <v>1</v>
      </c>
      <c r="L119" s="370"/>
      <c r="M119" s="370"/>
      <c r="N119" s="370"/>
    </row>
    <row r="120" spans="1:14">
      <c r="A120" s="57" t="s">
        <v>107</v>
      </c>
      <c r="B120" s="624">
        <v>2</v>
      </c>
      <c r="C120" s="624">
        <v>1</v>
      </c>
      <c r="D120" s="624">
        <v>0</v>
      </c>
      <c r="E120" s="624">
        <v>13</v>
      </c>
      <c r="F120" s="634">
        <f t="shared" si="14"/>
        <v>16</v>
      </c>
      <c r="G120" s="624">
        <v>5</v>
      </c>
      <c r="H120" s="624">
        <v>1</v>
      </c>
      <c r="I120" s="624">
        <v>0</v>
      </c>
      <c r="J120" s="624">
        <v>20</v>
      </c>
      <c r="K120" s="624">
        <f t="shared" si="15"/>
        <v>26</v>
      </c>
      <c r="L120" s="370"/>
      <c r="M120" s="370"/>
      <c r="N120" s="370"/>
    </row>
    <row r="121" spans="1:14">
      <c r="A121" s="57" t="s">
        <v>108</v>
      </c>
      <c r="B121" s="624">
        <v>0</v>
      </c>
      <c r="C121" s="624">
        <v>0</v>
      </c>
      <c r="D121" s="624">
        <v>0</v>
      </c>
      <c r="E121" s="624">
        <v>0</v>
      </c>
      <c r="F121" s="634">
        <f t="shared" si="14"/>
        <v>0</v>
      </c>
      <c r="G121" s="624">
        <v>0</v>
      </c>
      <c r="H121" s="624">
        <v>0</v>
      </c>
      <c r="I121" s="624">
        <v>0</v>
      </c>
      <c r="J121" s="624">
        <v>0</v>
      </c>
      <c r="K121" s="624">
        <f t="shared" si="15"/>
        <v>0</v>
      </c>
      <c r="L121" s="370"/>
      <c r="M121" s="370"/>
      <c r="N121" s="370"/>
    </row>
    <row r="122" spans="1:14">
      <c r="A122" s="57" t="s">
        <v>109</v>
      </c>
      <c r="B122" s="624">
        <v>2</v>
      </c>
      <c r="C122" s="624">
        <v>0</v>
      </c>
      <c r="D122" s="624">
        <v>0</v>
      </c>
      <c r="E122" s="624">
        <v>6</v>
      </c>
      <c r="F122" s="634">
        <f t="shared" si="14"/>
        <v>8</v>
      </c>
      <c r="G122" s="624">
        <v>2</v>
      </c>
      <c r="H122" s="624">
        <v>0</v>
      </c>
      <c r="I122" s="624">
        <v>0</v>
      </c>
      <c r="J122" s="624">
        <v>6</v>
      </c>
      <c r="K122" s="624">
        <f t="shared" si="15"/>
        <v>8</v>
      </c>
      <c r="L122" s="370"/>
      <c r="M122" s="370"/>
      <c r="N122" s="370"/>
    </row>
    <row r="123" spans="1:14">
      <c r="A123" s="350" t="s">
        <v>69</v>
      </c>
      <c r="B123" s="629">
        <v>0</v>
      </c>
      <c r="C123" s="629">
        <v>0</v>
      </c>
      <c r="D123" s="629">
        <v>0</v>
      </c>
      <c r="E123" s="629">
        <v>0</v>
      </c>
      <c r="F123" s="627">
        <f t="shared" si="14"/>
        <v>0</v>
      </c>
      <c r="G123" s="629">
        <v>0</v>
      </c>
      <c r="H123" s="629">
        <v>0</v>
      </c>
      <c r="I123" s="629">
        <v>0</v>
      </c>
      <c r="J123" s="629">
        <v>1</v>
      </c>
      <c r="K123" s="629">
        <f t="shared" si="15"/>
        <v>1</v>
      </c>
      <c r="L123" s="370"/>
      <c r="M123" s="370"/>
      <c r="N123" s="370"/>
    </row>
    <row r="124" spans="1:14" ht="32.25" customHeight="1">
      <c r="A124" s="838" t="s">
        <v>440</v>
      </c>
      <c r="B124" s="839"/>
      <c r="C124" s="839"/>
      <c r="D124" s="839"/>
      <c r="E124" s="839"/>
      <c r="F124" s="839"/>
      <c r="G124" s="839"/>
      <c r="H124" s="839"/>
      <c r="I124" s="839"/>
      <c r="J124" s="839"/>
      <c r="K124" s="839"/>
      <c r="L124" s="619"/>
      <c r="M124" s="619"/>
      <c r="N124" s="619"/>
    </row>
    <row r="125" spans="1:14">
      <c r="A125" s="67"/>
      <c r="B125" s="370"/>
      <c r="C125" s="370"/>
      <c r="D125" s="370"/>
      <c r="F125" s="370"/>
      <c r="G125" s="370"/>
      <c r="H125" s="370"/>
      <c r="I125" s="370"/>
      <c r="K125" s="370"/>
      <c r="L125" s="370"/>
      <c r="M125" s="370"/>
      <c r="N125" s="370"/>
    </row>
    <row r="126" spans="1:14">
      <c r="A126" s="427"/>
      <c r="B126" s="370"/>
      <c r="C126" s="370"/>
      <c r="D126" s="370"/>
      <c r="F126" s="370"/>
      <c r="G126" s="370"/>
      <c r="H126" s="370"/>
      <c r="I126" s="370"/>
      <c r="K126" s="370"/>
      <c r="L126" s="370"/>
      <c r="M126" s="370"/>
      <c r="N126" s="370"/>
    </row>
  </sheetData>
  <mergeCells count="10">
    <mergeCell ref="A5:K5"/>
    <mergeCell ref="A63:K63"/>
    <mergeCell ref="A66:K66"/>
    <mergeCell ref="A124:K124"/>
    <mergeCell ref="A67:A68"/>
    <mergeCell ref="B67:F67"/>
    <mergeCell ref="G67:K67"/>
    <mergeCell ref="A6:A7"/>
    <mergeCell ref="B6:F6"/>
    <mergeCell ref="G6:K6"/>
  </mergeCells>
  <hyperlinks>
    <hyperlink ref="B1" location="Glossary!A1" display="Glossary"/>
    <hyperlink ref="A1" location="Contents!A1" display="Table of contents"/>
    <hyperlink ref="C1" location="About!A1" display="About the publication"/>
  </hyperlinks>
  <pageMargins left="0.70866141732283472" right="0.70866141732283472" top="0.74803149606299213" bottom="0.74803149606299213" header="0.31496062992125984" footer="0.31496062992125984"/>
  <pageSetup paperSize="9" scale="49" orientation="landscape" r:id="rId1"/>
  <headerFooter>
    <oddFooter>&amp;L&amp;"Arial,Regular"&amp;8&amp;K01+022Fetal and Infant Deaths 2013&amp;R&amp;"Arial,Regular"&amp;8&amp;K01+021Page &amp;P of &amp;N</oddFooter>
  </headerFooter>
  <rowBreaks count="1" manualBreakCount="1">
    <brk id="64" max="10" man="1"/>
  </rowBreaks>
  <ignoredErrors>
    <ignoredError sqref="F23:F25 F84:F86"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92"/>
  <sheetViews>
    <sheetView zoomScaleNormal="100" workbookViewId="0">
      <pane ySplit="3" topLeftCell="A4" activePane="bottomLeft" state="frozen"/>
      <selection pane="bottomLeft" activeCell="B104" sqref="B104:O104"/>
    </sheetView>
  </sheetViews>
  <sheetFormatPr defaultRowHeight="15"/>
  <cols>
    <col min="1" max="1" width="2.42578125" customWidth="1"/>
    <col min="2" max="2" width="14.7109375" customWidth="1"/>
    <col min="9" max="9" width="9.140625" customWidth="1"/>
    <col min="12" max="12" width="8.85546875" customWidth="1"/>
    <col min="13" max="13" width="15.5703125" style="148" customWidth="1"/>
    <col min="14" max="14" width="9.28515625" style="148" customWidth="1"/>
    <col min="15" max="15" width="8.85546875" style="148" customWidth="1"/>
    <col min="16" max="16" width="4.140625" customWidth="1"/>
    <col min="17" max="17" width="9.140625" style="148"/>
    <col min="18" max="18" width="9.140625" style="148" customWidth="1"/>
    <col min="19" max="19" width="3.42578125" style="148" customWidth="1"/>
    <col min="20" max="23" width="9.140625" style="248" customWidth="1"/>
    <col min="24" max="25" width="9.140625" style="344" customWidth="1"/>
    <col min="26" max="26" width="9.140625" style="419"/>
    <col min="27" max="27" width="15.85546875" style="420" customWidth="1"/>
    <col min="28" max="28" width="34.42578125" style="420" customWidth="1"/>
    <col min="29" max="29" width="20.7109375" style="420" customWidth="1"/>
    <col min="30" max="30" width="13.7109375" style="420" customWidth="1"/>
    <col min="31" max="31" width="15" style="420" customWidth="1"/>
    <col min="32" max="32" width="12" style="420" customWidth="1"/>
    <col min="33" max="33" width="15.7109375" style="420" customWidth="1"/>
    <col min="34" max="36" width="9.140625" style="420"/>
    <col min="37" max="41" width="9.140625" style="421"/>
    <col min="42" max="42" width="27.140625" style="549" customWidth="1"/>
    <col min="43" max="45" width="9.140625" style="344"/>
  </cols>
  <sheetData>
    <row r="1" spans="1:45" s="188" customFormat="1">
      <c r="B1" s="185" t="s">
        <v>197</v>
      </c>
      <c r="C1" s="185" t="s">
        <v>133</v>
      </c>
      <c r="D1" s="185" t="s">
        <v>212</v>
      </c>
      <c r="F1" s="185" t="s">
        <v>442</v>
      </c>
      <c r="G1" s="185"/>
      <c r="H1" s="169"/>
      <c r="Q1" s="276"/>
      <c r="R1" s="283"/>
      <c r="S1" s="286"/>
      <c r="U1" s="286"/>
      <c r="V1" s="286"/>
      <c r="W1" s="286"/>
      <c r="X1" s="311"/>
      <c r="Y1" s="311"/>
      <c r="Z1" s="284"/>
      <c r="AA1" s="269"/>
      <c r="AB1" s="286"/>
      <c r="AC1" s="269"/>
      <c r="AD1" s="269"/>
      <c r="AE1" s="269"/>
      <c r="AF1" s="269"/>
      <c r="AG1" s="269"/>
      <c r="AH1" s="269"/>
      <c r="AI1" s="269"/>
      <c r="AJ1" s="269"/>
      <c r="AK1" s="284"/>
      <c r="AL1" s="284"/>
      <c r="AM1" s="284"/>
      <c r="AN1" s="284"/>
      <c r="AO1" s="284"/>
      <c r="AP1" s="598"/>
      <c r="AQ1" s="311"/>
      <c r="AR1" s="311"/>
      <c r="AS1" s="311"/>
    </row>
    <row r="2" spans="1:45" s="188" customFormat="1" ht="9" customHeight="1">
      <c r="B2" s="185"/>
      <c r="C2" s="169"/>
      <c r="D2" s="186"/>
      <c r="E2" s="186"/>
      <c r="F2" s="186"/>
      <c r="G2" s="186"/>
      <c r="R2" s="284"/>
      <c r="S2" s="284"/>
      <c r="T2" s="284"/>
      <c r="U2" s="284"/>
      <c r="V2" s="284"/>
      <c r="W2" s="284"/>
      <c r="X2" s="311"/>
      <c r="Y2" s="311"/>
      <c r="Z2" s="284"/>
      <c r="AA2" s="269"/>
      <c r="AB2" s="269"/>
      <c r="AC2" s="269"/>
      <c r="AD2" s="269"/>
      <c r="AE2" s="269"/>
      <c r="AF2" s="269"/>
      <c r="AG2" s="269"/>
      <c r="AH2" s="269"/>
      <c r="AI2" s="269"/>
      <c r="AJ2" s="269"/>
      <c r="AK2" s="284"/>
      <c r="AL2" s="284"/>
      <c r="AM2" s="284"/>
      <c r="AN2" s="284"/>
      <c r="AO2" s="284"/>
      <c r="AP2" s="598"/>
      <c r="AQ2" s="311"/>
      <c r="AR2" s="311"/>
      <c r="AS2" s="311"/>
    </row>
    <row r="3" spans="1:45" s="188" customFormat="1" ht="20.25">
      <c r="B3" s="187" t="s">
        <v>354</v>
      </c>
      <c r="H3" s="285"/>
      <c r="X3" s="311"/>
      <c r="Y3" s="341"/>
      <c r="Z3" s="676"/>
      <c r="AA3" s="269"/>
      <c r="AB3" s="269"/>
      <c r="AC3" s="269"/>
      <c r="AD3" s="269"/>
      <c r="AE3" s="269"/>
      <c r="AF3" s="269"/>
      <c r="AG3" s="269"/>
      <c r="AH3" s="269"/>
      <c r="AI3" s="418">
        <v>0</v>
      </c>
      <c r="AJ3" s="418">
        <v>1</v>
      </c>
      <c r="AK3" s="284"/>
      <c r="AL3" s="284"/>
      <c r="AM3" s="284"/>
      <c r="AN3" s="284"/>
      <c r="AO3" s="284"/>
      <c r="AP3" s="598"/>
      <c r="AQ3" s="311"/>
      <c r="AR3" s="311"/>
      <c r="AS3" s="311"/>
    </row>
    <row r="4" spans="1:45" s="394" customFormat="1">
      <c r="Z4" s="419"/>
      <c r="AA4" s="419"/>
      <c r="AB4" s="419"/>
      <c r="AC4" s="419"/>
      <c r="AD4" s="419"/>
      <c r="AE4" s="419"/>
      <c r="AF4" s="419"/>
      <c r="AG4" s="419"/>
      <c r="AH4" s="419"/>
      <c r="AI4" s="419"/>
      <c r="AJ4" s="419"/>
      <c r="AK4" s="419"/>
      <c r="AL4" s="419"/>
      <c r="AM4" s="419"/>
      <c r="AN4" s="419"/>
      <c r="AO4" s="419"/>
      <c r="AP4" s="87"/>
    </row>
    <row r="5" spans="1:45" s="394" customFormat="1">
      <c r="A5" s="259"/>
      <c r="B5" s="260"/>
      <c r="C5" s="260"/>
      <c r="D5" s="260"/>
      <c r="E5" s="260"/>
      <c r="F5" s="260"/>
      <c r="G5" s="260"/>
      <c r="H5" s="260"/>
      <c r="I5" s="260"/>
      <c r="J5" s="260"/>
      <c r="K5" s="260"/>
      <c r="L5" s="260"/>
      <c r="M5" s="260"/>
      <c r="N5" s="260"/>
      <c r="O5" s="260"/>
      <c r="P5" s="402"/>
      <c r="Q5" s="402"/>
      <c r="R5" s="402"/>
      <c r="S5" s="261"/>
      <c r="Z5" s="419"/>
      <c r="AA5" s="419"/>
      <c r="AB5" s="419"/>
      <c r="AC5" s="419"/>
      <c r="AD5" s="419"/>
      <c r="AE5" s="419"/>
      <c r="AF5" s="419"/>
      <c r="AG5" s="419"/>
      <c r="AH5" s="419"/>
      <c r="AI5" s="419"/>
      <c r="AJ5" s="419"/>
      <c r="AK5" s="419"/>
      <c r="AL5" s="419"/>
      <c r="AM5" s="419"/>
      <c r="AN5" s="419"/>
      <c r="AO5" s="419"/>
      <c r="AP5" s="87"/>
    </row>
    <row r="6" spans="1:45" s="394" customFormat="1">
      <c r="A6" s="262"/>
      <c r="B6" s="845" t="str">
        <f>Contents!E35</f>
        <v xml:space="preserve">Figure 1: Number and rate of fetal and infant deaths, 1996−2013
</v>
      </c>
      <c r="C6" s="845"/>
      <c r="D6" s="845"/>
      <c r="E6" s="845"/>
      <c r="F6" s="845"/>
      <c r="G6" s="845"/>
      <c r="H6" s="845"/>
      <c r="I6" s="845"/>
      <c r="J6" s="845"/>
      <c r="K6" s="845"/>
      <c r="L6" s="845"/>
      <c r="M6" s="845"/>
      <c r="N6" s="845"/>
      <c r="O6" s="845"/>
      <c r="P6" s="74"/>
      <c r="Q6" s="74"/>
      <c r="R6" s="74"/>
      <c r="S6" s="263"/>
      <c r="Z6" s="419"/>
      <c r="AA6" s="419"/>
      <c r="AB6" s="419"/>
      <c r="AC6" s="419"/>
      <c r="AD6" s="419"/>
      <c r="AE6" s="419"/>
      <c r="AF6" s="419"/>
      <c r="AG6" s="419"/>
      <c r="AH6" s="419"/>
      <c r="AI6" s="419"/>
      <c r="AJ6" s="419"/>
      <c r="AK6" s="419"/>
      <c r="AL6" s="419"/>
      <c r="AM6" s="419"/>
      <c r="AN6" s="419"/>
      <c r="AO6" s="419"/>
      <c r="AP6" s="87"/>
    </row>
    <row r="7" spans="1:45" s="394" customFormat="1">
      <c r="A7" s="262"/>
      <c r="B7" s="162"/>
      <c r="C7" s="162"/>
      <c r="D7" s="162"/>
      <c r="E7" s="162"/>
      <c r="F7" s="162"/>
      <c r="G7" s="162"/>
      <c r="H7" s="162"/>
      <c r="I7" s="162"/>
      <c r="J7" s="162"/>
      <c r="K7" s="162"/>
      <c r="L7" s="848"/>
      <c r="M7" s="401"/>
      <c r="N7" s="843" t="s">
        <v>51</v>
      </c>
      <c r="O7" s="843"/>
      <c r="P7" s="405"/>
      <c r="Q7" s="843" t="s">
        <v>52</v>
      </c>
      <c r="R7" s="843"/>
      <c r="S7" s="263"/>
      <c r="Z7" s="419"/>
      <c r="AA7" s="419"/>
      <c r="AB7" s="419"/>
      <c r="AC7" s="419"/>
      <c r="AD7" s="419"/>
      <c r="AE7" s="419"/>
      <c r="AF7" s="419"/>
      <c r="AG7" s="419"/>
      <c r="AH7" s="419"/>
      <c r="AI7" s="419"/>
      <c r="AJ7" s="419"/>
      <c r="AK7" s="419"/>
      <c r="AL7" s="419"/>
      <c r="AM7" s="419"/>
      <c r="AN7" s="419"/>
      <c r="AO7" s="419"/>
      <c r="AP7" s="87"/>
    </row>
    <row r="8" spans="1:45" s="394" customFormat="1">
      <c r="A8" s="262"/>
      <c r="B8" s="162"/>
      <c r="C8" s="162"/>
      <c r="D8" s="162"/>
      <c r="E8" s="162"/>
      <c r="F8" s="162"/>
      <c r="G8" s="162"/>
      <c r="H8" s="162"/>
      <c r="I8" s="162"/>
      <c r="J8" s="162"/>
      <c r="K8" s="162"/>
      <c r="L8" s="848"/>
      <c r="M8" s="393" t="s">
        <v>363</v>
      </c>
      <c r="N8" s="392" t="s">
        <v>359</v>
      </c>
      <c r="O8" s="392" t="s">
        <v>49</v>
      </c>
      <c r="P8" s="406"/>
      <c r="Q8" s="392" t="s">
        <v>359</v>
      </c>
      <c r="R8" s="392" t="s">
        <v>49</v>
      </c>
      <c r="S8" s="263"/>
      <c r="Z8" s="419"/>
      <c r="AA8" s="419"/>
      <c r="AB8" s="419"/>
      <c r="AC8" s="419"/>
      <c r="AD8" s="419"/>
      <c r="AE8" s="419"/>
      <c r="AF8" s="419"/>
      <c r="AG8" s="419"/>
      <c r="AH8" s="419"/>
      <c r="AI8" s="419"/>
      <c r="AJ8" s="419"/>
      <c r="AK8" s="419"/>
      <c r="AL8" s="419"/>
      <c r="AM8" s="419"/>
      <c r="AN8" s="419"/>
      <c r="AO8" s="419"/>
      <c r="AP8" s="87"/>
    </row>
    <row r="9" spans="1:45" s="394" customFormat="1">
      <c r="A9" s="262"/>
      <c r="B9" s="162"/>
      <c r="C9" s="162"/>
      <c r="D9" s="162"/>
      <c r="E9" s="162"/>
      <c r="F9" s="162"/>
      <c r="G9" s="162"/>
      <c r="H9" s="162"/>
      <c r="I9" s="162"/>
      <c r="J9" s="162"/>
      <c r="K9" s="162"/>
      <c r="L9" s="347"/>
      <c r="M9" s="408">
        <v>1996</v>
      </c>
      <c r="N9" s="411">
        <v>416</v>
      </c>
      <c r="O9" s="409">
        <v>7.1910112359550569</v>
      </c>
      <c r="P9" s="410"/>
      <c r="Q9" s="410">
        <v>417</v>
      </c>
      <c r="R9" s="412">
        <v>7.2605077132012399</v>
      </c>
      <c r="S9" s="263"/>
      <c r="Z9" s="419"/>
      <c r="AA9" s="419"/>
      <c r="AB9" s="419"/>
      <c r="AC9" s="419"/>
      <c r="AD9" s="419"/>
      <c r="AE9" s="419"/>
      <c r="AF9" s="419"/>
      <c r="AG9" s="419"/>
      <c r="AH9" s="419"/>
      <c r="AI9" s="419"/>
      <c r="AJ9" s="419"/>
      <c r="AK9" s="419"/>
      <c r="AL9" s="419"/>
      <c r="AM9" s="419"/>
      <c r="AN9" s="419"/>
      <c r="AO9" s="419"/>
      <c r="AP9" s="87"/>
    </row>
    <row r="10" spans="1:45" s="394" customFormat="1">
      <c r="A10" s="262"/>
      <c r="B10" s="162"/>
      <c r="C10" s="162"/>
      <c r="D10" s="162"/>
      <c r="E10" s="162"/>
      <c r="F10" s="162"/>
      <c r="G10" s="162"/>
      <c r="H10" s="162"/>
      <c r="I10" s="162"/>
      <c r="J10" s="162"/>
      <c r="K10" s="162"/>
      <c r="L10" s="168"/>
      <c r="M10" s="408">
        <v>1997</v>
      </c>
      <c r="N10" s="411">
        <v>420</v>
      </c>
      <c r="O10" s="409">
        <v>7.2222031158647724</v>
      </c>
      <c r="P10" s="410"/>
      <c r="Q10" s="410">
        <v>392</v>
      </c>
      <c r="R10" s="412">
        <v>6.7897599334880656</v>
      </c>
      <c r="S10" s="263"/>
      <c r="Z10" s="419"/>
      <c r="AA10" s="419"/>
      <c r="AB10" s="419"/>
      <c r="AC10" s="419"/>
      <c r="AD10" s="419"/>
      <c r="AE10" s="419"/>
      <c r="AF10" s="419"/>
      <c r="AG10" s="419"/>
      <c r="AH10" s="419"/>
      <c r="AI10" s="419"/>
      <c r="AJ10" s="419"/>
      <c r="AK10" s="419"/>
      <c r="AL10" s="419"/>
      <c r="AM10" s="419"/>
      <c r="AN10" s="419"/>
      <c r="AO10" s="419"/>
      <c r="AP10" s="87"/>
    </row>
    <row r="11" spans="1:45" s="394" customFormat="1">
      <c r="A11" s="262"/>
      <c r="B11" s="162"/>
      <c r="C11" s="162"/>
      <c r="D11" s="162"/>
      <c r="E11" s="162"/>
      <c r="F11" s="162"/>
      <c r="G11" s="162"/>
      <c r="H11" s="162"/>
      <c r="I11" s="162"/>
      <c r="J11" s="162"/>
      <c r="K11" s="162"/>
      <c r="L11" s="168"/>
      <c r="M11" s="408">
        <v>1998</v>
      </c>
      <c r="N11" s="411">
        <v>345</v>
      </c>
      <c r="O11" s="409">
        <v>5.9325239880317771</v>
      </c>
      <c r="P11" s="410"/>
      <c r="Q11" s="410">
        <v>309</v>
      </c>
      <c r="R11" s="412">
        <v>5.3521321924689085</v>
      </c>
      <c r="S11" s="263"/>
      <c r="Z11" s="419"/>
      <c r="AA11" s="419"/>
      <c r="AB11" s="419"/>
      <c r="AC11" s="419"/>
      <c r="AD11" s="419"/>
      <c r="AE11" s="419"/>
      <c r="AF11" s="419"/>
      <c r="AG11" s="419"/>
      <c r="AH11" s="419"/>
      <c r="AI11" s="419"/>
      <c r="AJ11" s="419"/>
      <c r="AK11" s="419"/>
      <c r="AL11" s="419"/>
      <c r="AM11" s="419"/>
      <c r="AN11" s="419"/>
      <c r="AO11" s="419"/>
      <c r="AP11" s="87"/>
    </row>
    <row r="12" spans="1:45" s="394" customFormat="1">
      <c r="A12" s="262"/>
      <c r="B12" s="162"/>
      <c r="C12" s="162"/>
      <c r="D12" s="162"/>
      <c r="E12" s="162"/>
      <c r="F12" s="162"/>
      <c r="G12" s="162"/>
      <c r="H12" s="162"/>
      <c r="I12" s="162"/>
      <c r="J12" s="162"/>
      <c r="K12" s="162"/>
      <c r="L12" s="347"/>
      <c r="M12" s="408">
        <v>1999</v>
      </c>
      <c r="N12" s="411">
        <v>428</v>
      </c>
      <c r="O12" s="409">
        <v>7.3985721447216024</v>
      </c>
      <c r="P12" s="410"/>
      <c r="Q12" s="410">
        <v>334</v>
      </c>
      <c r="R12" s="412">
        <v>5.8166872746904437</v>
      </c>
      <c r="S12" s="263"/>
      <c r="Z12" s="419"/>
      <c r="AA12" s="419"/>
      <c r="AB12" s="419"/>
      <c r="AC12" s="419"/>
      <c r="AD12" s="419"/>
      <c r="AE12" s="419"/>
      <c r="AF12" s="419"/>
      <c r="AG12" s="419"/>
      <c r="AH12" s="419"/>
      <c r="AI12" s="419"/>
      <c r="AJ12" s="419"/>
      <c r="AK12" s="419"/>
      <c r="AL12" s="419"/>
      <c r="AM12" s="419"/>
      <c r="AN12" s="419"/>
      <c r="AO12" s="419"/>
      <c r="AP12" s="87"/>
    </row>
    <row r="13" spans="1:45" s="394" customFormat="1">
      <c r="A13" s="262"/>
      <c r="B13" s="162"/>
      <c r="C13" s="162"/>
      <c r="D13" s="162"/>
      <c r="E13" s="162"/>
      <c r="F13" s="162"/>
      <c r="G13" s="162"/>
      <c r="H13" s="162"/>
      <c r="I13" s="162"/>
      <c r="J13" s="162"/>
      <c r="K13" s="162"/>
      <c r="L13" s="168"/>
      <c r="M13" s="408">
        <v>2000</v>
      </c>
      <c r="N13" s="411">
        <v>369</v>
      </c>
      <c r="O13" s="409">
        <v>6.4327179540818999</v>
      </c>
      <c r="P13" s="410"/>
      <c r="Q13" s="410">
        <v>359</v>
      </c>
      <c r="R13" s="412">
        <v>6.2989086570516193</v>
      </c>
      <c r="S13" s="263"/>
      <c r="Z13" s="419"/>
      <c r="AA13" s="419"/>
      <c r="AB13" s="419"/>
      <c r="AC13" s="419"/>
      <c r="AD13" s="419"/>
      <c r="AE13" s="419"/>
      <c r="AF13" s="419"/>
      <c r="AG13" s="419"/>
      <c r="AH13" s="419"/>
      <c r="AI13" s="419"/>
      <c r="AJ13" s="419"/>
      <c r="AK13" s="419"/>
      <c r="AL13" s="419"/>
      <c r="AM13" s="419"/>
      <c r="AN13" s="419"/>
      <c r="AO13" s="419"/>
      <c r="AP13" s="87"/>
    </row>
    <row r="14" spans="1:45" s="394" customFormat="1">
      <c r="A14" s="262"/>
      <c r="B14" s="162"/>
      <c r="C14" s="162"/>
      <c r="D14" s="162"/>
      <c r="E14" s="162"/>
      <c r="F14" s="162"/>
      <c r="G14" s="162"/>
      <c r="H14" s="162"/>
      <c r="I14" s="162"/>
      <c r="J14" s="162"/>
      <c r="K14" s="162"/>
      <c r="L14" s="168"/>
      <c r="M14" s="408">
        <v>2001</v>
      </c>
      <c r="N14" s="411">
        <v>387</v>
      </c>
      <c r="O14" s="409">
        <v>6.8361272544205196</v>
      </c>
      <c r="P14" s="410"/>
      <c r="Q14" s="410">
        <v>315</v>
      </c>
      <c r="R14" s="412">
        <v>5.6025896414342631</v>
      </c>
      <c r="S14" s="263"/>
      <c r="Z14" s="419"/>
      <c r="AA14" s="419"/>
      <c r="AB14" s="419"/>
      <c r="AC14" s="419"/>
      <c r="AD14" s="419"/>
      <c r="AE14" s="419"/>
      <c r="AF14" s="419"/>
      <c r="AG14" s="419"/>
      <c r="AH14" s="419"/>
      <c r="AI14" s="419"/>
      <c r="AJ14" s="419"/>
      <c r="AK14" s="419"/>
      <c r="AL14" s="419"/>
      <c r="AM14" s="419"/>
      <c r="AN14" s="419"/>
      <c r="AO14" s="419"/>
      <c r="AP14" s="87"/>
    </row>
    <row r="15" spans="1:45" s="394" customFormat="1">
      <c r="A15" s="262"/>
      <c r="B15" s="162"/>
      <c r="C15" s="162"/>
      <c r="D15" s="162"/>
      <c r="E15" s="162"/>
      <c r="F15" s="162"/>
      <c r="G15" s="162"/>
      <c r="H15" s="162"/>
      <c r="I15" s="162"/>
      <c r="J15" s="162"/>
      <c r="K15" s="162"/>
      <c r="L15" s="162"/>
      <c r="M15" s="408">
        <v>2002</v>
      </c>
      <c r="N15" s="411">
        <v>390</v>
      </c>
      <c r="O15" s="409">
        <v>7.103178216920135</v>
      </c>
      <c r="P15" s="410"/>
      <c r="Q15" s="410">
        <v>337</v>
      </c>
      <c r="R15" s="412">
        <v>6.1817848298633402</v>
      </c>
      <c r="S15" s="263"/>
      <c r="Z15" s="419"/>
      <c r="AA15" s="419"/>
      <c r="AB15" s="419"/>
      <c r="AC15" s="419"/>
      <c r="AD15" s="419"/>
      <c r="AE15" s="419"/>
      <c r="AF15" s="419"/>
      <c r="AG15" s="419"/>
      <c r="AH15" s="419"/>
      <c r="AI15" s="419"/>
      <c r="AJ15" s="419"/>
      <c r="AK15" s="419"/>
      <c r="AL15" s="419"/>
      <c r="AM15" s="419"/>
      <c r="AN15" s="419"/>
      <c r="AO15" s="419"/>
      <c r="AP15" s="87"/>
    </row>
    <row r="16" spans="1:45" s="394" customFormat="1">
      <c r="A16" s="262"/>
      <c r="B16" s="162"/>
      <c r="C16" s="162"/>
      <c r="D16" s="162"/>
      <c r="E16" s="162"/>
      <c r="F16" s="162"/>
      <c r="G16" s="162"/>
      <c r="H16" s="162"/>
      <c r="I16" s="162"/>
      <c r="J16" s="162"/>
      <c r="K16" s="162"/>
      <c r="L16" s="162"/>
      <c r="M16" s="408">
        <v>2003</v>
      </c>
      <c r="N16" s="411">
        <v>393</v>
      </c>
      <c r="O16" s="409">
        <v>6.8984886517228672</v>
      </c>
      <c r="P16" s="410"/>
      <c r="Q16" s="410">
        <v>304</v>
      </c>
      <c r="R16" s="412">
        <v>5.373303167420814</v>
      </c>
      <c r="S16" s="263"/>
      <c r="Z16" s="419"/>
      <c r="AA16" s="419"/>
      <c r="AB16" s="419"/>
      <c r="AC16" s="419"/>
      <c r="AD16" s="419"/>
      <c r="AE16" s="419"/>
      <c r="AF16" s="419"/>
      <c r="AG16" s="419"/>
      <c r="AH16" s="419"/>
      <c r="AI16" s="419"/>
      <c r="AJ16" s="419"/>
      <c r="AK16" s="419"/>
      <c r="AL16" s="419"/>
      <c r="AM16" s="419"/>
      <c r="AN16" s="419"/>
      <c r="AO16" s="419"/>
      <c r="AP16" s="87"/>
    </row>
    <row r="17" spans="1:47" s="394" customFormat="1">
      <c r="A17" s="262"/>
      <c r="B17" s="162"/>
      <c r="C17" s="162"/>
      <c r="D17" s="162"/>
      <c r="E17" s="162"/>
      <c r="F17" s="162"/>
      <c r="G17" s="162"/>
      <c r="H17" s="162"/>
      <c r="I17" s="162"/>
      <c r="J17" s="162"/>
      <c r="K17" s="162"/>
      <c r="L17" s="162"/>
      <c r="M17" s="408">
        <v>2004</v>
      </c>
      <c r="N17" s="411">
        <v>508</v>
      </c>
      <c r="O17" s="409">
        <v>8.5765899613378114</v>
      </c>
      <c r="P17" s="410"/>
      <c r="Q17" s="410">
        <v>347</v>
      </c>
      <c r="R17" s="412">
        <v>5.9090986495921536</v>
      </c>
      <c r="S17" s="263"/>
      <c r="Z17" s="419"/>
      <c r="AA17" s="419"/>
      <c r="AB17" s="419"/>
      <c r="AC17" s="419"/>
      <c r="AD17" s="419"/>
      <c r="AE17" s="419"/>
      <c r="AF17" s="419"/>
      <c r="AG17" s="419"/>
      <c r="AH17" s="419"/>
      <c r="AI17" s="419"/>
      <c r="AJ17" s="419"/>
      <c r="AK17" s="419"/>
      <c r="AL17" s="419"/>
      <c r="AM17" s="419"/>
      <c r="AN17" s="419"/>
      <c r="AO17" s="419"/>
      <c r="AP17" s="87"/>
    </row>
    <row r="18" spans="1:47" s="394" customFormat="1">
      <c r="A18" s="262"/>
      <c r="B18" s="162"/>
      <c r="C18" s="162"/>
      <c r="D18" s="162"/>
      <c r="E18" s="162"/>
      <c r="F18" s="162"/>
      <c r="G18" s="162"/>
      <c r="H18" s="162"/>
      <c r="I18" s="162"/>
      <c r="J18" s="162"/>
      <c r="K18" s="162"/>
      <c r="L18" s="162"/>
      <c r="M18" s="408">
        <v>2005</v>
      </c>
      <c r="N18" s="411">
        <v>403</v>
      </c>
      <c r="O18" s="409">
        <v>6.8154912903771354</v>
      </c>
      <c r="P18" s="410"/>
      <c r="Q18" s="410">
        <v>294</v>
      </c>
      <c r="R18" s="412">
        <v>5.006215199141792</v>
      </c>
      <c r="S18" s="263"/>
      <c r="Z18" s="419"/>
      <c r="AA18" s="419"/>
      <c r="AB18" s="419"/>
      <c r="AC18" s="419"/>
      <c r="AD18" s="419"/>
      <c r="AE18" s="419"/>
      <c r="AF18" s="419"/>
      <c r="AG18" s="419"/>
      <c r="AH18" s="419"/>
      <c r="AI18" s="419"/>
      <c r="AJ18" s="419"/>
      <c r="AK18" s="419"/>
      <c r="AL18" s="419"/>
      <c r="AM18" s="419"/>
      <c r="AN18" s="419"/>
      <c r="AO18" s="419"/>
      <c r="AP18" s="87"/>
    </row>
    <row r="19" spans="1:47" s="394" customFormat="1">
      <c r="A19" s="262"/>
      <c r="B19" s="162"/>
      <c r="C19" s="162"/>
      <c r="D19" s="162"/>
      <c r="E19" s="162"/>
      <c r="F19" s="162"/>
      <c r="G19" s="162"/>
      <c r="H19" s="162"/>
      <c r="I19" s="162"/>
      <c r="J19" s="162"/>
      <c r="K19" s="162"/>
      <c r="L19" s="162"/>
      <c r="M19" s="408">
        <v>2006</v>
      </c>
      <c r="N19" s="411">
        <v>409</v>
      </c>
      <c r="O19" s="409">
        <v>6.7399436415470557</v>
      </c>
      <c r="P19" s="410"/>
      <c r="Q19" s="410">
        <v>308</v>
      </c>
      <c r="R19" s="412">
        <v>5.1099976772737827</v>
      </c>
      <c r="S19" s="263"/>
      <c r="Z19" s="419"/>
      <c r="AA19" s="419"/>
      <c r="AB19" s="419"/>
      <c r="AC19" s="419"/>
      <c r="AD19" s="419"/>
      <c r="AE19" s="419"/>
      <c r="AF19" s="419"/>
      <c r="AG19" s="419"/>
      <c r="AH19" s="419"/>
      <c r="AI19" s="419"/>
      <c r="AJ19" s="419"/>
      <c r="AK19" s="419"/>
      <c r="AL19" s="419"/>
      <c r="AM19" s="419"/>
      <c r="AN19" s="419"/>
      <c r="AO19" s="419"/>
      <c r="AP19" s="87"/>
    </row>
    <row r="20" spans="1:47" s="394" customFormat="1">
      <c r="A20" s="262"/>
      <c r="B20" s="162"/>
      <c r="C20" s="162"/>
      <c r="D20" s="162"/>
      <c r="E20" s="162"/>
      <c r="F20" s="162"/>
      <c r="G20" s="162"/>
      <c r="H20" s="162"/>
      <c r="I20" s="162"/>
      <c r="J20" s="162"/>
      <c r="K20" s="162"/>
      <c r="L20" s="162"/>
      <c r="M20" s="408">
        <v>2007</v>
      </c>
      <c r="N20" s="411">
        <v>471</v>
      </c>
      <c r="O20" s="409">
        <v>7.1807537504573729</v>
      </c>
      <c r="P20" s="410"/>
      <c r="Q20" s="410">
        <v>312</v>
      </c>
      <c r="R20" s="412">
        <v>4.7910812180402642</v>
      </c>
      <c r="S20" s="263"/>
      <c r="Z20" s="419"/>
      <c r="AA20" s="419"/>
      <c r="AB20" s="419"/>
      <c r="AC20" s="419"/>
      <c r="AD20" s="419"/>
      <c r="AE20" s="419"/>
      <c r="AF20" s="419"/>
      <c r="AG20" s="419"/>
      <c r="AH20" s="419"/>
      <c r="AI20" s="419"/>
      <c r="AJ20" s="419"/>
      <c r="AK20" s="419"/>
      <c r="AL20" s="419"/>
      <c r="AM20" s="419"/>
      <c r="AN20" s="419"/>
      <c r="AO20" s="419"/>
      <c r="AP20" s="87"/>
    </row>
    <row r="21" spans="1:47" s="394" customFormat="1">
      <c r="A21" s="262"/>
      <c r="B21" s="162"/>
      <c r="C21" s="162"/>
      <c r="D21" s="162"/>
      <c r="E21" s="162"/>
      <c r="F21" s="162"/>
      <c r="G21" s="162"/>
      <c r="H21" s="162"/>
      <c r="I21" s="162"/>
      <c r="J21" s="162"/>
      <c r="K21" s="162"/>
      <c r="L21" s="162"/>
      <c r="M21" s="408">
        <v>2008</v>
      </c>
      <c r="N21" s="411">
        <v>555</v>
      </c>
      <c r="O21" s="409">
        <v>8.4233851384167071</v>
      </c>
      <c r="P21" s="410"/>
      <c r="Q21" s="410">
        <v>324</v>
      </c>
      <c r="R21" s="412">
        <v>4.959208975555998</v>
      </c>
      <c r="S21" s="263"/>
      <c r="Z21" s="419"/>
      <c r="AA21" s="419"/>
      <c r="AB21" s="419"/>
      <c r="AC21" s="419"/>
      <c r="AD21" s="419"/>
      <c r="AE21" s="419"/>
      <c r="AF21" s="419"/>
      <c r="AG21" s="419"/>
      <c r="AH21" s="419"/>
      <c r="AI21" s="419"/>
      <c r="AJ21" s="419"/>
      <c r="AK21" s="419"/>
      <c r="AL21" s="419"/>
      <c r="AM21" s="419"/>
      <c r="AN21" s="419"/>
      <c r="AO21" s="419"/>
      <c r="AP21" s="87"/>
    </row>
    <row r="22" spans="1:47" s="394" customFormat="1">
      <c r="A22" s="262"/>
      <c r="B22" s="162"/>
      <c r="C22" s="162"/>
      <c r="D22" s="162"/>
      <c r="E22" s="162"/>
      <c r="F22" s="162"/>
      <c r="G22" s="162"/>
      <c r="H22" s="162"/>
      <c r="I22" s="162"/>
      <c r="J22" s="162"/>
      <c r="K22" s="162"/>
      <c r="L22" s="162"/>
      <c r="M22" s="408">
        <v>2009</v>
      </c>
      <c r="N22" s="411">
        <v>482</v>
      </c>
      <c r="O22" s="409">
        <v>7.5587686420876006</v>
      </c>
      <c r="P22" s="410"/>
      <c r="Q22" s="410">
        <v>332</v>
      </c>
      <c r="R22" s="412">
        <v>5.2461088725606384</v>
      </c>
      <c r="S22" s="263"/>
      <c r="Z22" s="419"/>
      <c r="AA22" s="419"/>
      <c r="AB22" s="419"/>
      <c r="AC22" s="419"/>
      <c r="AD22" s="419"/>
      <c r="AE22" s="419"/>
      <c r="AF22" s="419"/>
      <c r="AG22" s="419"/>
      <c r="AH22" s="419"/>
      <c r="AI22" s="419"/>
      <c r="AJ22" s="419"/>
      <c r="AK22" s="419"/>
      <c r="AL22" s="419"/>
      <c r="AM22" s="419"/>
      <c r="AN22" s="419"/>
      <c r="AO22" s="419"/>
      <c r="AP22" s="87"/>
    </row>
    <row r="23" spans="1:47" s="394" customFormat="1">
      <c r="A23" s="262"/>
      <c r="B23" s="162"/>
      <c r="C23" s="162"/>
      <c r="D23" s="162"/>
      <c r="E23" s="162"/>
      <c r="F23" s="162"/>
      <c r="G23" s="162"/>
      <c r="H23" s="162"/>
      <c r="I23" s="162"/>
      <c r="J23" s="162"/>
      <c r="K23" s="162"/>
      <c r="L23" s="162"/>
      <c r="M23" s="408">
        <v>2010</v>
      </c>
      <c r="N23" s="411">
        <v>471</v>
      </c>
      <c r="O23" s="409">
        <v>7.2272518029768298</v>
      </c>
      <c r="P23" s="410"/>
      <c r="Q23" s="410">
        <v>359</v>
      </c>
      <c r="R23" s="412">
        <v>5.5487720057497025</v>
      </c>
      <c r="S23" s="263"/>
      <c r="Z23" s="419"/>
      <c r="AA23" s="419"/>
      <c r="AB23" s="419"/>
      <c r="AC23" s="419"/>
      <c r="AD23" s="419"/>
      <c r="AE23" s="419"/>
      <c r="AF23" s="419"/>
      <c r="AG23" s="419"/>
      <c r="AH23" s="419"/>
      <c r="AI23" s="419"/>
      <c r="AJ23" s="419"/>
      <c r="AK23" s="419"/>
      <c r="AL23" s="419"/>
      <c r="AM23" s="419"/>
      <c r="AN23" s="419"/>
      <c r="AO23" s="419"/>
      <c r="AP23" s="87"/>
    </row>
    <row r="24" spans="1:47" s="394" customFormat="1">
      <c r="A24" s="262"/>
      <c r="B24" s="162"/>
      <c r="C24" s="162"/>
      <c r="D24" s="162"/>
      <c r="E24" s="162"/>
      <c r="F24" s="162"/>
      <c r="G24" s="162"/>
      <c r="H24" s="162"/>
      <c r="I24" s="162"/>
      <c r="J24" s="162"/>
      <c r="K24" s="162"/>
      <c r="L24" s="162"/>
      <c r="M24" s="408">
        <v>2011</v>
      </c>
      <c r="N24" s="411">
        <v>450</v>
      </c>
      <c r="O24" s="409">
        <v>7.185743484925907</v>
      </c>
      <c r="P24" s="410"/>
      <c r="Q24" s="410">
        <v>323</v>
      </c>
      <c r="R24" s="412">
        <v>5.1950976292340849</v>
      </c>
      <c r="S24" s="263"/>
      <c r="Z24" s="419"/>
      <c r="AA24" s="419"/>
      <c r="AB24" s="419"/>
      <c r="AC24" s="419"/>
      <c r="AD24" s="419"/>
      <c r="AE24" s="419"/>
      <c r="AF24" s="419"/>
      <c r="AG24" s="419"/>
      <c r="AH24" s="419"/>
      <c r="AI24" s="419"/>
      <c r="AJ24" s="419"/>
      <c r="AK24" s="419"/>
      <c r="AL24" s="419"/>
      <c r="AM24" s="419"/>
      <c r="AN24" s="419"/>
      <c r="AO24" s="419"/>
      <c r="AP24" s="87"/>
    </row>
    <row r="25" spans="1:47" s="394" customFormat="1">
      <c r="A25" s="407"/>
      <c r="B25" s="74"/>
      <c r="C25" s="74"/>
      <c r="D25" s="74"/>
      <c r="E25" s="74"/>
      <c r="F25" s="74"/>
      <c r="G25" s="74"/>
      <c r="H25" s="74"/>
      <c r="I25" s="74"/>
      <c r="J25" s="74"/>
      <c r="K25" s="74"/>
      <c r="L25" s="74"/>
      <c r="M25" s="408">
        <v>2012</v>
      </c>
      <c r="N25" s="539">
        <v>448</v>
      </c>
      <c r="O25" s="412">
        <v>7.1699502264615971</v>
      </c>
      <c r="P25" s="410"/>
      <c r="Q25" s="410">
        <v>294</v>
      </c>
      <c r="R25" s="412">
        <v>4.7392600951076007</v>
      </c>
      <c r="S25" s="403"/>
      <c r="Z25" s="419"/>
      <c r="AA25" s="419"/>
      <c r="AB25" s="419"/>
      <c r="AC25" s="419"/>
      <c r="AD25" s="419"/>
      <c r="AE25" s="419"/>
      <c r="AF25" s="419"/>
      <c r="AG25" s="419"/>
      <c r="AH25" s="419"/>
      <c r="AI25" s="419"/>
      <c r="AJ25" s="419"/>
      <c r="AK25" s="419"/>
      <c r="AL25" s="419"/>
      <c r="AM25" s="419"/>
      <c r="AN25" s="419"/>
      <c r="AO25" s="419"/>
      <c r="AP25" s="87"/>
    </row>
    <row r="26" spans="1:47" s="394" customFormat="1">
      <c r="A26" s="407"/>
      <c r="B26" s="74"/>
      <c r="C26" s="74"/>
      <c r="D26" s="74"/>
      <c r="E26" s="74"/>
      <c r="F26" s="74"/>
      <c r="G26" s="74"/>
      <c r="H26" s="74"/>
      <c r="I26" s="74"/>
      <c r="J26" s="74"/>
      <c r="K26" s="74"/>
      <c r="L26" s="74"/>
      <c r="M26" s="408">
        <v>2013</v>
      </c>
      <c r="N26" s="539">
        <v>392</v>
      </c>
      <c r="O26" s="412">
        <v>6.5</v>
      </c>
      <c r="P26" s="410"/>
      <c r="Q26" s="410">
        <v>296</v>
      </c>
      <c r="R26" s="412">
        <v>5</v>
      </c>
      <c r="S26" s="403"/>
      <c r="Z26" s="419"/>
      <c r="AA26" s="419"/>
      <c r="AB26" s="419"/>
      <c r="AC26" s="419"/>
      <c r="AD26" s="419"/>
      <c r="AE26" s="419"/>
      <c r="AF26" s="419"/>
      <c r="AG26" s="419"/>
      <c r="AH26" s="419"/>
      <c r="AI26" s="419"/>
      <c r="AJ26" s="419"/>
      <c r="AK26" s="419"/>
      <c r="AL26" s="419"/>
      <c r="AM26" s="419"/>
      <c r="AN26" s="419"/>
      <c r="AO26" s="419"/>
      <c r="AP26" s="87"/>
    </row>
    <row r="27" spans="1:47" s="394" customFormat="1">
      <c r="A27" s="262"/>
      <c r="B27" s="162"/>
      <c r="C27" s="162"/>
      <c r="D27" s="162"/>
      <c r="E27" s="162"/>
      <c r="F27" s="162"/>
      <c r="G27" s="162"/>
      <c r="H27" s="162"/>
      <c r="I27" s="162"/>
      <c r="J27" s="162"/>
      <c r="K27" s="162"/>
      <c r="L27" s="162"/>
      <c r="M27" s="247"/>
      <c r="N27" s="162"/>
      <c r="O27" s="162"/>
      <c r="P27" s="74"/>
      <c r="Q27" s="74"/>
      <c r="R27" s="74"/>
      <c r="S27" s="263"/>
      <c r="Z27" s="419"/>
      <c r="AA27" s="419"/>
      <c r="AB27" s="419"/>
      <c r="AC27" s="419"/>
      <c r="AD27" s="419"/>
      <c r="AE27" s="419"/>
      <c r="AF27" s="419"/>
      <c r="AG27" s="419"/>
      <c r="AH27" s="419"/>
      <c r="AI27" s="419"/>
      <c r="AJ27" s="419"/>
      <c r="AK27" s="419"/>
      <c r="AL27" s="419"/>
      <c r="AM27" s="419"/>
      <c r="AN27" s="419"/>
      <c r="AO27" s="419"/>
      <c r="AP27" s="87"/>
    </row>
    <row r="28" spans="1:47" s="394" customFormat="1">
      <c r="A28" s="273"/>
      <c r="B28" s="274"/>
      <c r="C28" s="274"/>
      <c r="D28" s="274"/>
      <c r="E28" s="274"/>
      <c r="F28" s="274"/>
      <c r="G28" s="274"/>
      <c r="H28" s="274"/>
      <c r="I28" s="274"/>
      <c r="J28" s="274"/>
      <c r="K28" s="274"/>
      <c r="L28" s="274"/>
      <c r="M28" s="274"/>
      <c r="N28" s="274"/>
      <c r="O28" s="274"/>
      <c r="P28" s="404"/>
      <c r="Q28" s="404"/>
      <c r="R28" s="404"/>
      <c r="S28" s="275"/>
      <c r="Z28" s="419"/>
      <c r="AA28" s="419"/>
      <c r="AB28" s="419"/>
      <c r="AC28" s="419"/>
      <c r="AD28" s="419"/>
      <c r="AE28" s="419"/>
      <c r="AF28" s="419"/>
      <c r="AG28" s="419"/>
      <c r="AH28" s="419"/>
      <c r="AI28" s="419"/>
      <c r="AJ28" s="419"/>
      <c r="AK28" s="419"/>
      <c r="AL28" s="419"/>
      <c r="AM28" s="419"/>
      <c r="AN28" s="419"/>
      <c r="AO28" s="419"/>
      <c r="AP28" s="87"/>
    </row>
    <row r="29" spans="1:47" s="394" customFormat="1">
      <c r="Z29" s="419"/>
      <c r="AA29" s="419"/>
      <c r="AB29" s="419"/>
      <c r="AC29" s="419"/>
      <c r="AD29" s="419"/>
      <c r="AE29" s="419"/>
      <c r="AF29" s="419"/>
      <c r="AG29" s="419"/>
      <c r="AH29" s="419"/>
      <c r="AI29" s="419"/>
      <c r="AJ29" s="419"/>
      <c r="AK29" s="419"/>
      <c r="AL29" s="419"/>
      <c r="AM29" s="419"/>
      <c r="AN29" s="419"/>
      <c r="AO29" s="419"/>
      <c r="AP29" s="87"/>
    </row>
    <row r="30" spans="1:47">
      <c r="AL30" s="342"/>
      <c r="AM30" s="342"/>
      <c r="AN30" s="342"/>
      <c r="AO30" s="342"/>
      <c r="AT30" s="344"/>
      <c r="AU30" s="344"/>
    </row>
    <row r="31" spans="1:47" s="148" customFormat="1">
      <c r="A31" s="259"/>
      <c r="B31" s="260"/>
      <c r="C31" s="260"/>
      <c r="D31" s="260"/>
      <c r="E31" s="260"/>
      <c r="F31" s="260"/>
      <c r="G31" s="260"/>
      <c r="H31" s="260"/>
      <c r="I31" s="260"/>
      <c r="J31" s="260"/>
      <c r="K31" s="260"/>
      <c r="L31" s="260"/>
      <c r="M31" s="260"/>
      <c r="N31" s="260"/>
      <c r="O31" s="260"/>
      <c r="P31" s="261"/>
      <c r="R31" s="86"/>
      <c r="S31" s="86"/>
      <c r="T31" s="86"/>
      <c r="U31" s="86"/>
      <c r="V31" s="86"/>
      <c r="W31" s="86"/>
      <c r="X31" s="342"/>
      <c r="Y31" s="342"/>
      <c r="Z31" s="421"/>
      <c r="AA31" s="677" t="s">
        <v>367</v>
      </c>
      <c r="AB31" s="420">
        <v>95</v>
      </c>
      <c r="AC31" s="420"/>
      <c r="AD31" s="420"/>
      <c r="AE31" s="420"/>
      <c r="AF31" s="420"/>
      <c r="AG31" s="420"/>
      <c r="AH31" s="420"/>
      <c r="AI31" s="420"/>
      <c r="AJ31" s="420"/>
      <c r="AK31" s="421"/>
      <c r="AL31" s="342"/>
      <c r="AM31" s="342"/>
      <c r="AN31" s="342"/>
      <c r="AO31" s="342"/>
      <c r="AP31" s="549"/>
      <c r="AQ31" s="344"/>
      <c r="AR31" s="344"/>
      <c r="AS31" s="344"/>
      <c r="AT31" s="344"/>
      <c r="AU31" s="344"/>
    </row>
    <row r="32" spans="1:47">
      <c r="A32" s="262"/>
      <c r="B32" s="845" t="str">
        <f>Contents!E36</f>
        <v xml:space="preserve">Figure 2: Fetal and infant death rates by ethnic group, 2008−2012 and 2013
</v>
      </c>
      <c r="C32" s="845"/>
      <c r="D32" s="845"/>
      <c r="E32" s="845"/>
      <c r="F32" s="845"/>
      <c r="G32" s="845"/>
      <c r="H32" s="845"/>
      <c r="I32" s="845"/>
      <c r="J32" s="845"/>
      <c r="K32" s="845"/>
      <c r="L32" s="845"/>
      <c r="M32" s="845"/>
      <c r="N32" s="845"/>
      <c r="O32" s="845"/>
      <c r="P32" s="263"/>
      <c r="R32" s="86"/>
      <c r="S32" s="190"/>
      <c r="T32" s="190"/>
      <c r="U32" s="190"/>
      <c r="V32" s="190"/>
      <c r="W32" s="190"/>
      <c r="X32" s="345"/>
      <c r="Y32" s="342"/>
      <c r="Z32" s="421"/>
      <c r="AL32" s="342"/>
      <c r="AM32" s="342"/>
      <c r="AN32" s="342"/>
      <c r="AO32" s="342"/>
      <c r="AT32" s="344"/>
      <c r="AU32" s="344"/>
    </row>
    <row r="33" spans="1:59">
      <c r="A33" s="262"/>
      <c r="B33" s="162"/>
      <c r="C33" s="162"/>
      <c r="D33" s="162"/>
      <c r="E33" s="162"/>
      <c r="F33" s="162"/>
      <c r="G33" s="162"/>
      <c r="H33" s="162"/>
      <c r="I33" s="162"/>
      <c r="J33" s="162"/>
      <c r="K33" s="162"/>
      <c r="L33" s="848" t="s">
        <v>390</v>
      </c>
      <c r="M33" s="846" t="s">
        <v>79</v>
      </c>
      <c r="N33" s="843" t="s">
        <v>511</v>
      </c>
      <c r="O33" s="843">
        <v>2013</v>
      </c>
      <c r="P33" s="263"/>
      <c r="R33" s="86"/>
      <c r="S33" s="86"/>
      <c r="T33" s="86"/>
      <c r="U33" s="86"/>
      <c r="V33" s="86"/>
      <c r="W33" s="86"/>
      <c r="X33" s="342"/>
      <c r="Y33" s="342"/>
      <c r="Z33" s="421"/>
      <c r="AL33" s="342"/>
      <c r="AM33" s="342"/>
      <c r="AN33" s="342"/>
      <c r="AO33" s="342"/>
      <c r="AR33" s="342"/>
      <c r="AS33" s="342"/>
      <c r="AT33" s="343"/>
      <c r="AU33" s="343"/>
      <c r="AV33" s="343"/>
      <c r="AW33" s="343"/>
      <c r="AX33" s="343"/>
      <c r="AY33" s="343"/>
      <c r="AZ33" s="343"/>
      <c r="BA33" s="343"/>
      <c r="BB33" s="343"/>
      <c r="BC33" s="343"/>
      <c r="BD33" s="343"/>
      <c r="BE33" s="343"/>
      <c r="BF33" s="343"/>
      <c r="BG33" s="343"/>
    </row>
    <row r="34" spans="1:59">
      <c r="A34" s="262"/>
      <c r="B34" s="162"/>
      <c r="C34" s="162"/>
      <c r="D34" s="162"/>
      <c r="E34" s="162"/>
      <c r="F34" s="162"/>
      <c r="G34" s="162"/>
      <c r="H34" s="162"/>
      <c r="I34" s="162"/>
      <c r="J34" s="162"/>
      <c r="K34" s="162"/>
      <c r="L34" s="849"/>
      <c r="M34" s="850"/>
      <c r="N34" s="844"/>
      <c r="O34" s="844"/>
      <c r="P34" s="263"/>
      <c r="AA34" s="678" t="s">
        <v>363</v>
      </c>
      <c r="AB34" s="677" t="s">
        <v>390</v>
      </c>
      <c r="AC34" s="677" t="s">
        <v>143</v>
      </c>
      <c r="AD34" s="677" t="s">
        <v>359</v>
      </c>
      <c r="AE34" s="677" t="s">
        <v>391</v>
      </c>
      <c r="AF34" s="677" t="s">
        <v>361</v>
      </c>
      <c r="AG34" s="677" t="s">
        <v>362</v>
      </c>
      <c r="AH34" s="677" t="s">
        <v>49</v>
      </c>
      <c r="AI34" s="677" t="s">
        <v>350</v>
      </c>
      <c r="AJ34" s="677" t="s">
        <v>349</v>
      </c>
      <c r="AL34" s="342"/>
      <c r="AM34" s="342"/>
      <c r="AN34" s="342"/>
      <c r="AO34" s="342"/>
      <c r="AR34" s="342"/>
      <c r="AS34" s="343"/>
      <c r="AT34" s="343"/>
      <c r="AU34" s="343"/>
      <c r="AV34" s="343"/>
      <c r="AW34" s="343"/>
      <c r="AX34" s="343"/>
      <c r="AY34" s="343"/>
      <c r="AZ34" s="343"/>
      <c r="BA34" s="343"/>
      <c r="BB34" s="343"/>
      <c r="BC34" s="343"/>
      <c r="BD34" s="343"/>
      <c r="BE34" s="343"/>
      <c r="BF34" s="343"/>
      <c r="BG34" s="343"/>
    </row>
    <row r="35" spans="1:59">
      <c r="A35" s="262"/>
      <c r="B35" s="162"/>
      <c r="C35" s="162"/>
      <c r="D35" s="162"/>
      <c r="E35" s="162"/>
      <c r="F35" s="162"/>
      <c r="G35" s="162"/>
      <c r="H35" s="162"/>
      <c r="I35" s="162"/>
      <c r="J35" s="162"/>
      <c r="K35" s="162"/>
      <c r="L35" s="347" t="s">
        <v>51</v>
      </c>
      <c r="M35" s="599" t="s">
        <v>80</v>
      </c>
      <c r="N35" s="170">
        <f t="shared" ref="N35:N42" si="0">AH35</f>
        <v>7.8264495504068252</v>
      </c>
      <c r="O35" s="170">
        <f t="shared" ref="O35:O42" si="1">AH43</f>
        <v>6.776323410170277</v>
      </c>
      <c r="P35" s="263"/>
      <c r="Q35" s="460"/>
      <c r="S35" s="339"/>
      <c r="T35" s="424"/>
      <c r="U35" s="149"/>
      <c r="V35" s="149"/>
      <c r="W35" s="149"/>
      <c r="X35" s="346"/>
      <c r="AA35" s="679" t="s">
        <v>409</v>
      </c>
      <c r="AB35" s="679" t="s">
        <v>364</v>
      </c>
      <c r="AC35" s="679" t="s">
        <v>80</v>
      </c>
      <c r="AD35" s="420">
        <f>SUM(FetalTrend!N14:R14)</f>
        <v>732</v>
      </c>
      <c r="AE35" s="420">
        <f>SUM(BirthsTrend!N13:R13)+AD35</f>
        <v>93529</v>
      </c>
      <c r="AF35" s="680">
        <f t="shared" ref="AF35:AF40" si="2">IF(AD35=0,0,IF(AD35&lt;389,CHIINV(0.5+$AB$31/200,2*AD35)/2,AD35*(1-1/(9*AD35)-NORMSINV(0.5+$AB$31/200)/3/SQRT(AD35))^3))/AE35*1000</f>
        <v>7.2696703348017087</v>
      </c>
      <c r="AG35" s="680">
        <f t="shared" ref="AG35:AG40" si="3">IF(AD35&lt;389,CHIINV(0.5-$AB$31/200,2*AD35+2)/2,(AD35+1)*(1-1/(9*(AD35+1))+NORMSINV(0.5+$AB$31/200)/3/SQRT(AD35+1))^3)/AE35*1000</f>
        <v>8.4145584209482571</v>
      </c>
      <c r="AH35" s="681">
        <f>AD35/AE35*1000</f>
        <v>7.8264495504068252</v>
      </c>
      <c r="AI35" s="681">
        <f>AG35-AH35</f>
        <v>0.58810887054143191</v>
      </c>
      <c r="AJ35" s="681">
        <f>AH35-AF35</f>
        <v>0.55677921560511656</v>
      </c>
      <c r="AL35" s="342"/>
      <c r="AM35" s="342"/>
      <c r="AN35" s="342"/>
      <c r="AO35" s="342"/>
      <c r="AR35" s="342"/>
      <c r="AS35" s="342"/>
      <c r="AT35" s="344"/>
      <c r="AU35" s="344"/>
    </row>
    <row r="36" spans="1:59">
      <c r="A36" s="262"/>
      <c r="B36" s="162"/>
      <c r="C36" s="162"/>
      <c r="D36" s="162"/>
      <c r="E36" s="162"/>
      <c r="F36" s="162"/>
      <c r="G36" s="162"/>
      <c r="H36" s="162"/>
      <c r="I36" s="162"/>
      <c r="J36" s="162"/>
      <c r="K36" s="162"/>
      <c r="L36" s="168"/>
      <c r="M36" s="169" t="s">
        <v>384</v>
      </c>
      <c r="N36" s="170">
        <f t="shared" si="0"/>
        <v>8.8834601077119526</v>
      </c>
      <c r="O36" s="170">
        <f t="shared" si="1"/>
        <v>7.5535686758131648</v>
      </c>
      <c r="P36" s="263"/>
      <c r="Q36" s="460"/>
      <c r="R36" s="149"/>
      <c r="S36" s="339"/>
      <c r="T36" s="424"/>
      <c r="U36" s="149"/>
      <c r="V36" s="149"/>
      <c r="W36" s="149"/>
      <c r="X36" s="346"/>
      <c r="AA36" s="679" t="s">
        <v>409</v>
      </c>
      <c r="AC36" s="679" t="s">
        <v>384</v>
      </c>
      <c r="AD36" s="420">
        <f>SUM(FetalTrend!N15:R15)</f>
        <v>320</v>
      </c>
      <c r="AE36" s="420">
        <f>SUM(BirthsTrend!N14:R14)+AD36</f>
        <v>36022</v>
      </c>
      <c r="AF36" s="680">
        <f t="shared" si="2"/>
        <v>7.9366954972810779</v>
      </c>
      <c r="AG36" s="680">
        <f t="shared" si="3"/>
        <v>9.9120812316532536</v>
      </c>
      <c r="AH36" s="681">
        <f t="shared" ref="AH36:AH50" si="4">AD36/AE36*1000</f>
        <v>8.8834601077119526</v>
      </c>
      <c r="AI36" s="681">
        <f t="shared" ref="AI36:AI50" si="5">AG36-AH36</f>
        <v>1.028621123941301</v>
      </c>
      <c r="AJ36" s="681">
        <f t="shared" ref="AJ36:AJ50" si="6">AH36-AF36</f>
        <v>0.94676461043087468</v>
      </c>
      <c r="AL36" s="342"/>
      <c r="AM36" s="342"/>
      <c r="AN36" s="342"/>
      <c r="AO36" s="342"/>
      <c r="AR36" s="342"/>
      <c r="AS36" s="342"/>
      <c r="AT36" s="344"/>
      <c r="AU36" s="344"/>
    </row>
    <row r="37" spans="1:59">
      <c r="A37" s="262"/>
      <c r="B37" s="162"/>
      <c r="C37" s="162"/>
      <c r="D37" s="162"/>
      <c r="E37" s="162"/>
      <c r="F37" s="162"/>
      <c r="G37" s="162"/>
      <c r="H37" s="162"/>
      <c r="I37" s="162"/>
      <c r="J37" s="162"/>
      <c r="K37" s="162"/>
      <c r="L37" s="168"/>
      <c r="M37" s="452" t="s">
        <v>444</v>
      </c>
      <c r="N37" s="170">
        <f t="shared" si="0"/>
        <v>8.0642993467917545</v>
      </c>
      <c r="O37" s="170">
        <f t="shared" si="1"/>
        <v>6.8438462415877721</v>
      </c>
      <c r="P37" s="263"/>
      <c r="Q37" s="460"/>
      <c r="R37" s="149"/>
      <c r="S37" s="339"/>
      <c r="T37" s="424"/>
      <c r="U37" s="149"/>
      <c r="V37" s="149"/>
      <c r="W37" s="149"/>
      <c r="X37" s="346"/>
      <c r="AA37" s="679" t="s">
        <v>409</v>
      </c>
      <c r="AC37" s="679" t="s">
        <v>444</v>
      </c>
      <c r="AD37" s="420">
        <f>SUM(FetalTrend!N16:R16)</f>
        <v>300</v>
      </c>
      <c r="AE37" s="420">
        <f>SUM(BirthsTrend!N15:R15)+AD37</f>
        <v>37201</v>
      </c>
      <c r="AF37" s="680">
        <f t="shared" si="2"/>
        <v>7.177475746161833</v>
      </c>
      <c r="AG37" s="680">
        <f t="shared" si="3"/>
        <v>9.0304326645136062</v>
      </c>
      <c r="AH37" s="681">
        <f t="shared" si="4"/>
        <v>8.0642993467917545</v>
      </c>
      <c r="AI37" s="681">
        <f t="shared" si="5"/>
        <v>0.96613331772185163</v>
      </c>
      <c r="AJ37" s="681">
        <f t="shared" si="6"/>
        <v>0.88682360062992149</v>
      </c>
      <c r="AL37" s="342"/>
      <c r="AM37" s="342"/>
      <c r="AN37" s="342"/>
      <c r="AO37" s="342"/>
      <c r="AR37" s="342"/>
      <c r="AS37" s="342"/>
      <c r="AT37" s="344"/>
      <c r="AU37" s="344"/>
    </row>
    <row r="38" spans="1:59">
      <c r="A38" s="262"/>
      <c r="B38" s="162"/>
      <c r="C38" s="162"/>
      <c r="D38" s="162"/>
      <c r="E38" s="162"/>
      <c r="F38" s="162"/>
      <c r="G38" s="162"/>
      <c r="H38" s="162"/>
      <c r="I38" s="162"/>
      <c r="J38" s="162"/>
      <c r="K38" s="162"/>
      <c r="L38" s="453"/>
      <c r="M38" s="451" t="s">
        <v>445</v>
      </c>
      <c r="N38" s="265">
        <f t="shared" si="0"/>
        <v>6.8807938373155766</v>
      </c>
      <c r="O38" s="265">
        <f t="shared" si="1"/>
        <v>6.0203822580060207</v>
      </c>
      <c r="P38" s="263"/>
      <c r="Q38" s="149"/>
      <c r="S38" s="339"/>
      <c r="T38" s="424"/>
      <c r="U38" s="149"/>
      <c r="V38" s="149"/>
      <c r="W38" s="149"/>
      <c r="X38" s="346"/>
      <c r="AA38" s="679" t="s">
        <v>409</v>
      </c>
      <c r="AC38" s="420" t="s">
        <v>445</v>
      </c>
      <c r="AD38" s="420">
        <f>SUM(FetalTrend!N17:R17)</f>
        <v>1054</v>
      </c>
      <c r="AE38" s="420">
        <f>SUM(BirthsTrend!N16:R16)+AD38</f>
        <v>153180</v>
      </c>
      <c r="AF38" s="680">
        <f t="shared" si="2"/>
        <v>6.47160811055367</v>
      </c>
      <c r="AG38" s="680">
        <f t="shared" si="3"/>
        <v>7.3090700906979675</v>
      </c>
      <c r="AH38" s="681">
        <f t="shared" si="4"/>
        <v>6.8807938373155766</v>
      </c>
      <c r="AI38" s="681">
        <f t="shared" si="5"/>
        <v>0.42827625338239095</v>
      </c>
      <c r="AJ38" s="681">
        <f t="shared" si="6"/>
        <v>0.40918572676190657</v>
      </c>
      <c r="AL38" s="342"/>
      <c r="AM38" s="342"/>
      <c r="AN38" s="342"/>
      <c r="AO38" s="342"/>
      <c r="AR38" s="342"/>
      <c r="AS38" s="342"/>
      <c r="AT38" s="344"/>
      <c r="AU38" s="344"/>
    </row>
    <row r="39" spans="1:59">
      <c r="A39" s="262"/>
      <c r="B39" s="162"/>
      <c r="C39" s="162"/>
      <c r="D39" s="162"/>
      <c r="E39" s="162"/>
      <c r="F39" s="162"/>
      <c r="G39" s="162"/>
      <c r="H39" s="162"/>
      <c r="I39" s="162"/>
      <c r="J39" s="162"/>
      <c r="K39" s="162"/>
      <c r="L39" s="347" t="s">
        <v>52</v>
      </c>
      <c r="M39" s="169" t="s">
        <v>80</v>
      </c>
      <c r="N39" s="170">
        <f t="shared" si="0"/>
        <v>6.9614319428429798</v>
      </c>
      <c r="O39" s="170">
        <f t="shared" si="1"/>
        <v>5.3064318619161464</v>
      </c>
      <c r="P39" s="263"/>
      <c r="Q39" s="149"/>
      <c r="R39" s="149"/>
      <c r="S39" s="339"/>
      <c r="T39" s="149"/>
      <c r="U39" s="149"/>
      <c r="V39" s="149"/>
      <c r="W39" s="149"/>
      <c r="X39" s="346"/>
      <c r="AA39" s="679" t="s">
        <v>409</v>
      </c>
      <c r="AB39" s="679" t="s">
        <v>365</v>
      </c>
      <c r="AC39" s="679" t="s">
        <v>80</v>
      </c>
      <c r="AD39" s="420">
        <f>SUM(InfantTrend!N14:R14)</f>
        <v>646</v>
      </c>
      <c r="AE39" s="420">
        <f>SUM(BirthsTrend!N13:R13)</f>
        <v>92797</v>
      </c>
      <c r="AF39" s="680">
        <f t="shared" si="2"/>
        <v>6.4348811919512459</v>
      </c>
      <c r="AG39" s="680">
        <f t="shared" si="3"/>
        <v>7.5195842221924476</v>
      </c>
      <c r="AH39" s="681">
        <f t="shared" si="4"/>
        <v>6.9614319428429798</v>
      </c>
      <c r="AI39" s="681">
        <f t="shared" si="5"/>
        <v>0.55815227934946776</v>
      </c>
      <c r="AJ39" s="681">
        <f t="shared" si="6"/>
        <v>0.52655075089173398</v>
      </c>
      <c r="AL39" s="342"/>
      <c r="AM39" s="342"/>
      <c r="AN39" s="342"/>
      <c r="AO39" s="342"/>
      <c r="AR39" s="342"/>
      <c r="AS39" s="342"/>
      <c r="AT39" s="344"/>
      <c r="AU39" s="344"/>
    </row>
    <row r="40" spans="1:59">
      <c r="A40" s="262"/>
      <c r="B40" s="162"/>
      <c r="C40" s="162"/>
      <c r="D40" s="162"/>
      <c r="E40" s="162"/>
      <c r="F40" s="162"/>
      <c r="G40" s="162"/>
      <c r="H40" s="162"/>
      <c r="I40" s="162"/>
      <c r="J40" s="162"/>
      <c r="K40" s="162"/>
      <c r="L40" s="168"/>
      <c r="M40" s="169" t="s">
        <v>384</v>
      </c>
      <c r="N40" s="170">
        <f t="shared" si="0"/>
        <v>6.6662932048624723</v>
      </c>
      <c r="O40" s="170">
        <f t="shared" si="1"/>
        <v>7.6110593351972664</v>
      </c>
      <c r="P40" s="263"/>
      <c r="Q40" s="149"/>
      <c r="R40" s="149"/>
      <c r="S40" s="339"/>
      <c r="T40" s="149"/>
      <c r="U40" s="149"/>
      <c r="V40" s="149"/>
      <c r="W40" s="149"/>
      <c r="X40" s="346"/>
      <c r="AA40" s="679" t="s">
        <v>409</v>
      </c>
      <c r="AC40" s="679" t="s">
        <v>384</v>
      </c>
      <c r="AD40" s="420">
        <f>SUM(InfantTrend!N15:R15)</f>
        <v>238</v>
      </c>
      <c r="AE40" s="420">
        <f>SUM(BirthsTrend!N14:R14)</f>
        <v>35702</v>
      </c>
      <c r="AF40" s="680">
        <f t="shared" si="2"/>
        <v>5.846203348110488</v>
      </c>
      <c r="AG40" s="680">
        <f t="shared" si="3"/>
        <v>7.5692135319238494</v>
      </c>
      <c r="AH40" s="681">
        <f t="shared" si="4"/>
        <v>6.6662932048624723</v>
      </c>
      <c r="AI40" s="681">
        <f t="shared" si="5"/>
        <v>0.90292032706137704</v>
      </c>
      <c r="AJ40" s="681">
        <f t="shared" si="6"/>
        <v>0.82008985675198431</v>
      </c>
      <c r="AL40" s="342"/>
      <c r="AM40" s="342"/>
      <c r="AN40" s="342"/>
      <c r="AO40" s="342"/>
      <c r="AR40" s="342"/>
      <c r="AS40" s="342"/>
      <c r="AT40" s="344"/>
      <c r="AU40" s="344"/>
    </row>
    <row r="41" spans="1:59">
      <c r="A41" s="262"/>
      <c r="B41" s="162"/>
      <c r="C41" s="162"/>
      <c r="D41" s="162"/>
      <c r="E41" s="162"/>
      <c r="F41" s="162"/>
      <c r="G41" s="162"/>
      <c r="H41" s="162"/>
      <c r="I41" s="162"/>
      <c r="J41" s="162"/>
      <c r="K41" s="162"/>
      <c r="M41" s="452" t="s">
        <v>444</v>
      </c>
      <c r="N41" s="170">
        <f t="shared" si="0"/>
        <v>3.0351480989675075</v>
      </c>
      <c r="O41" s="170">
        <f t="shared" si="1"/>
        <v>4.1346043413345583</v>
      </c>
      <c r="P41" s="263"/>
      <c r="U41" s="247"/>
      <c r="V41" s="247"/>
      <c r="AA41" s="679" t="s">
        <v>409</v>
      </c>
      <c r="AC41" s="679" t="s">
        <v>444</v>
      </c>
      <c r="AD41" s="420">
        <f>SUM(InfantTrend!N16:R16)</f>
        <v>112</v>
      </c>
      <c r="AE41" s="420">
        <f>SUM(BirthsTrend!N15:R15)</f>
        <v>36901</v>
      </c>
      <c r="AF41" s="680">
        <f t="shared" ref="AF41:AF50" si="7">IF(AD41=0,0,IF(AD41&lt;389,CHIINV(0.5+$AB$31/200,2*AD41)/2,AD41*(1-1/(9*AD41)-NORMSINV(0.5+$AB$31/200)/3/SQRT(AD41))^3))/AE41*1000</f>
        <v>2.4991315555827316</v>
      </c>
      <c r="AG41" s="680">
        <f t="shared" ref="AG41:AG50" si="8">IF(AD41&lt;389,CHIINV(0.5-$AB$31/200,2*AD41+2)/2,(AD41+1)*(1-1/(9*(AD41+1))+NORMSINV(0.5+$AB$31/200)/3/SQRT(AD41+1))^3)/AE41*1000</f>
        <v>3.6520718487882546</v>
      </c>
      <c r="AH41" s="681">
        <f t="shared" si="4"/>
        <v>3.0351480989675075</v>
      </c>
      <c r="AI41" s="681">
        <f t="shared" si="5"/>
        <v>0.61692374982074716</v>
      </c>
      <c r="AJ41" s="681">
        <f t="shared" si="6"/>
        <v>0.53601654338477589</v>
      </c>
      <c r="AL41" s="342"/>
      <c r="AM41" s="342"/>
      <c r="AN41" s="342"/>
      <c r="AO41" s="342"/>
      <c r="AT41" s="344"/>
      <c r="AU41" s="344"/>
    </row>
    <row r="42" spans="1:59">
      <c r="A42" s="262"/>
      <c r="B42" s="162"/>
      <c r="C42" s="162"/>
      <c r="D42" s="162"/>
      <c r="E42" s="162"/>
      <c r="F42" s="162"/>
      <c r="G42" s="162"/>
      <c r="H42" s="162"/>
      <c r="I42" s="162"/>
      <c r="J42" s="162"/>
      <c r="K42" s="162"/>
      <c r="L42" s="278"/>
      <c r="M42" s="451" t="s">
        <v>445</v>
      </c>
      <c r="N42" s="265">
        <f t="shared" si="0"/>
        <v>4.180744908825579</v>
      </c>
      <c r="O42" s="265">
        <f t="shared" si="1"/>
        <v>4.3784434633487797</v>
      </c>
      <c r="P42" s="263"/>
      <c r="R42" s="149"/>
      <c r="S42" s="149"/>
      <c r="AA42" s="679" t="s">
        <v>409</v>
      </c>
      <c r="AC42" s="420" t="s">
        <v>445</v>
      </c>
      <c r="AD42" s="420">
        <f>SUM(InfantTrend!N17:R17)</f>
        <v>636</v>
      </c>
      <c r="AE42" s="420">
        <f>SUM(BirthsTrend!N16:R16)</f>
        <v>152126</v>
      </c>
      <c r="AF42" s="680">
        <f t="shared" si="7"/>
        <v>3.8620931872890445</v>
      </c>
      <c r="AG42" s="680">
        <f t="shared" si="8"/>
        <v>4.518675541388343</v>
      </c>
      <c r="AH42" s="681">
        <f t="shared" si="4"/>
        <v>4.180744908825579</v>
      </c>
      <c r="AI42" s="681">
        <f t="shared" si="5"/>
        <v>0.33793063256276401</v>
      </c>
      <c r="AJ42" s="681">
        <f t="shared" si="6"/>
        <v>0.31865172153653454</v>
      </c>
      <c r="AL42" s="342"/>
      <c r="AM42" s="342"/>
      <c r="AN42" s="342"/>
      <c r="AO42" s="342"/>
      <c r="AT42" s="344"/>
      <c r="AU42" s="344"/>
    </row>
    <row r="43" spans="1:59">
      <c r="A43" s="262"/>
      <c r="B43" s="162"/>
      <c r="C43" s="162"/>
      <c r="D43" s="162"/>
      <c r="E43" s="162"/>
      <c r="F43" s="162"/>
      <c r="G43" s="162"/>
      <c r="H43" s="162"/>
      <c r="I43" s="162"/>
      <c r="J43" s="162"/>
      <c r="K43" s="162"/>
      <c r="L43" s="162"/>
      <c r="M43" s="162"/>
      <c r="N43" s="162"/>
      <c r="O43" s="162"/>
      <c r="P43" s="263"/>
      <c r="S43" s="149"/>
      <c r="AA43" s="679">
        <v>2013</v>
      </c>
      <c r="AB43" s="679" t="s">
        <v>364</v>
      </c>
      <c r="AC43" s="679" t="s">
        <v>80</v>
      </c>
      <c r="AD43" s="420">
        <f>FetalTrend!S14</f>
        <v>117</v>
      </c>
      <c r="AE43" s="420">
        <f>BirthsTrend!S13+AD43</f>
        <v>17266</v>
      </c>
      <c r="AF43" s="680">
        <f t="shared" si="7"/>
        <v>5.6042040854384156</v>
      </c>
      <c r="AG43" s="680">
        <f t="shared" si="8"/>
        <v>8.1212457548162007</v>
      </c>
      <c r="AH43" s="681">
        <f t="shared" si="4"/>
        <v>6.776323410170277</v>
      </c>
      <c r="AI43" s="681">
        <f t="shared" si="5"/>
        <v>1.3449223446459238</v>
      </c>
      <c r="AJ43" s="681">
        <f t="shared" si="6"/>
        <v>1.1721193247318613</v>
      </c>
      <c r="AL43" s="342"/>
      <c r="AM43" s="342"/>
      <c r="AN43" s="342"/>
      <c r="AO43" s="342"/>
      <c r="AT43" s="344"/>
      <c r="AU43" s="344"/>
    </row>
    <row r="44" spans="1:59">
      <c r="A44" s="262"/>
      <c r="B44" s="162"/>
      <c r="C44" s="162"/>
      <c r="D44" s="162"/>
      <c r="E44" s="162"/>
      <c r="F44" s="162"/>
      <c r="G44" s="162"/>
      <c r="H44" s="162"/>
      <c r="I44" s="162"/>
      <c r="J44" s="162"/>
      <c r="K44" s="162"/>
      <c r="L44" s="162"/>
      <c r="M44" s="162"/>
      <c r="N44" s="162"/>
      <c r="O44" s="162"/>
      <c r="P44" s="263"/>
      <c r="R44" s="149"/>
      <c r="S44" s="149"/>
      <c r="AA44" s="679">
        <v>2013</v>
      </c>
      <c r="AC44" s="679" t="s">
        <v>384</v>
      </c>
      <c r="AD44" s="420">
        <f>FetalTrend!S15</f>
        <v>49</v>
      </c>
      <c r="AE44" s="420">
        <f>BirthsTrend!S14+AD44</f>
        <v>6487</v>
      </c>
      <c r="AF44" s="680">
        <f t="shared" si="7"/>
        <v>5.5881716893524205</v>
      </c>
      <c r="AG44" s="680">
        <f t="shared" si="8"/>
        <v>9.9862183741202859</v>
      </c>
      <c r="AH44" s="681">
        <f t="shared" si="4"/>
        <v>7.5535686758131648</v>
      </c>
      <c r="AI44" s="681">
        <f t="shared" si="5"/>
        <v>2.4326496983071211</v>
      </c>
      <c r="AJ44" s="681">
        <f t="shared" si="6"/>
        <v>1.9653969864607443</v>
      </c>
      <c r="AL44" s="342"/>
      <c r="AM44" s="342"/>
      <c r="AN44" s="342"/>
      <c r="AO44" s="342"/>
      <c r="AT44" s="344"/>
      <c r="AU44" s="344"/>
    </row>
    <row r="45" spans="1:59">
      <c r="A45" s="262"/>
      <c r="B45" s="162"/>
      <c r="C45" s="162"/>
      <c r="D45" s="162"/>
      <c r="E45" s="162"/>
      <c r="F45" s="162"/>
      <c r="G45" s="162"/>
      <c r="H45" s="162"/>
      <c r="I45" s="162"/>
      <c r="J45" s="162"/>
      <c r="K45" s="162"/>
      <c r="L45" s="162"/>
      <c r="M45" s="162"/>
      <c r="N45" s="162"/>
      <c r="O45" s="162"/>
      <c r="P45" s="263"/>
      <c r="S45" s="149"/>
      <c r="AA45" s="679">
        <v>2013</v>
      </c>
      <c r="AC45" s="679" t="s">
        <v>444</v>
      </c>
      <c r="AD45" s="420">
        <f>FetalTrend!S16</f>
        <v>60</v>
      </c>
      <c r="AE45" s="420">
        <f>BirthsTrend!S15+AD45</f>
        <v>8767</v>
      </c>
      <c r="AF45" s="680">
        <f t="shared" si="7"/>
        <v>5.2225756758306447</v>
      </c>
      <c r="AG45" s="680">
        <f t="shared" si="8"/>
        <v>8.8093867236960577</v>
      </c>
      <c r="AH45" s="681">
        <f t="shared" si="4"/>
        <v>6.8438462415877721</v>
      </c>
      <c r="AI45" s="681">
        <f t="shared" si="5"/>
        <v>1.9655404821082856</v>
      </c>
      <c r="AJ45" s="681">
        <f t="shared" si="6"/>
        <v>1.6212705657571274</v>
      </c>
      <c r="AL45" s="342"/>
      <c r="AM45" s="342"/>
      <c r="AN45" s="342"/>
      <c r="AO45" s="342"/>
      <c r="AT45" s="344"/>
      <c r="AU45" s="344"/>
    </row>
    <row r="46" spans="1:59">
      <c r="A46" s="262"/>
      <c r="B46" s="162"/>
      <c r="C46" s="162"/>
      <c r="D46" s="162"/>
      <c r="E46" s="162"/>
      <c r="F46" s="162"/>
      <c r="G46" s="162"/>
      <c r="H46" s="162"/>
      <c r="I46" s="162"/>
      <c r="J46" s="162"/>
      <c r="K46" s="162"/>
      <c r="L46" s="162"/>
      <c r="M46" s="162"/>
      <c r="N46" s="162"/>
      <c r="O46" s="162"/>
      <c r="P46" s="263"/>
      <c r="R46" s="149"/>
      <c r="S46" s="149"/>
      <c r="AA46" s="679">
        <v>2013</v>
      </c>
      <c r="AC46" s="420" t="s">
        <v>445</v>
      </c>
      <c r="AD46" s="420">
        <f>FetalTrend!S17</f>
        <v>166</v>
      </c>
      <c r="AE46" s="420">
        <f>BirthsTrend!S16+AD46</f>
        <v>27573</v>
      </c>
      <c r="AF46" s="680">
        <f t="shared" si="7"/>
        <v>5.1393647053760318</v>
      </c>
      <c r="AG46" s="680">
        <f t="shared" si="8"/>
        <v>7.0090947702713944</v>
      </c>
      <c r="AH46" s="681">
        <f t="shared" si="4"/>
        <v>6.0203822580060207</v>
      </c>
      <c r="AI46" s="681">
        <f t="shared" si="5"/>
        <v>0.98871251226537371</v>
      </c>
      <c r="AJ46" s="681">
        <f t="shared" si="6"/>
        <v>0.88101755262998882</v>
      </c>
      <c r="AL46" s="342"/>
      <c r="AM46" s="342"/>
      <c r="AN46" s="342"/>
      <c r="AO46" s="342"/>
      <c r="AT46" s="344"/>
      <c r="AU46" s="344"/>
    </row>
    <row r="47" spans="1:59">
      <c r="A47" s="262"/>
      <c r="B47" s="162"/>
      <c r="C47" s="162"/>
      <c r="D47" s="162"/>
      <c r="E47" s="162"/>
      <c r="F47" s="162"/>
      <c r="G47" s="162"/>
      <c r="H47" s="162"/>
      <c r="I47" s="162"/>
      <c r="J47" s="162"/>
      <c r="K47" s="162"/>
      <c r="L47" s="162"/>
      <c r="M47" s="162"/>
      <c r="N47" s="162"/>
      <c r="O47" s="162"/>
      <c r="P47" s="263"/>
      <c r="S47" s="149"/>
      <c r="AA47" s="679">
        <v>2013</v>
      </c>
      <c r="AB47" s="679" t="s">
        <v>365</v>
      </c>
      <c r="AC47" s="679" t="s">
        <v>80</v>
      </c>
      <c r="AD47" s="420">
        <f>InfantTrend!S14</f>
        <v>91</v>
      </c>
      <c r="AE47" s="420">
        <f>BirthsTrend!S13</f>
        <v>17149</v>
      </c>
      <c r="AF47" s="680">
        <f t="shared" si="7"/>
        <v>4.2724079244755409</v>
      </c>
      <c r="AG47" s="680">
        <f t="shared" si="8"/>
        <v>6.5151224512535828</v>
      </c>
      <c r="AH47" s="681">
        <f t="shared" si="4"/>
        <v>5.3064318619161464</v>
      </c>
      <c r="AI47" s="681">
        <f t="shared" si="5"/>
        <v>1.2086905893374364</v>
      </c>
      <c r="AJ47" s="681">
        <f t="shared" si="6"/>
        <v>1.0340239374406055</v>
      </c>
      <c r="AL47" s="342"/>
      <c r="AM47" s="342"/>
      <c r="AN47" s="342"/>
      <c r="AO47" s="342"/>
      <c r="AT47" s="344"/>
      <c r="AU47" s="344"/>
    </row>
    <row r="48" spans="1:59">
      <c r="A48" s="262"/>
      <c r="B48" s="162"/>
      <c r="C48" s="162"/>
      <c r="D48" s="162"/>
      <c r="E48" s="162"/>
      <c r="F48" s="162"/>
      <c r="G48" s="162"/>
      <c r="H48" s="162"/>
      <c r="I48" s="162"/>
      <c r="J48" s="162"/>
      <c r="K48" s="162"/>
      <c r="L48" s="162"/>
      <c r="M48" s="162"/>
      <c r="N48" s="162"/>
      <c r="O48" s="162"/>
      <c r="P48" s="263"/>
      <c r="AA48" s="679">
        <v>2013</v>
      </c>
      <c r="AC48" s="679" t="s">
        <v>384</v>
      </c>
      <c r="AD48" s="420">
        <f>InfantTrend!S15</f>
        <v>49</v>
      </c>
      <c r="AE48" s="420">
        <f>BirthsTrend!S14</f>
        <v>6438</v>
      </c>
      <c r="AF48" s="680">
        <f t="shared" si="7"/>
        <v>5.6307035956553504</v>
      </c>
      <c r="AG48" s="680">
        <f t="shared" si="8"/>
        <v>10.062224074699953</v>
      </c>
      <c r="AH48" s="681">
        <f t="shared" si="4"/>
        <v>7.6110593351972664</v>
      </c>
      <c r="AI48" s="681">
        <f t="shared" si="5"/>
        <v>2.451164739502687</v>
      </c>
      <c r="AJ48" s="681">
        <f t="shared" si="6"/>
        <v>1.980355739541916</v>
      </c>
      <c r="AL48" s="342"/>
      <c r="AM48" s="342"/>
      <c r="AN48" s="342"/>
      <c r="AO48" s="342"/>
      <c r="AT48" s="344"/>
      <c r="AU48" s="344"/>
    </row>
    <row r="49" spans="1:59" s="148" customFormat="1">
      <c r="A49" s="262"/>
      <c r="B49" s="162"/>
      <c r="C49" s="162"/>
      <c r="D49" s="162"/>
      <c r="E49" s="162"/>
      <c r="F49" s="162"/>
      <c r="G49" s="162"/>
      <c r="H49" s="162"/>
      <c r="I49" s="162"/>
      <c r="J49" s="162"/>
      <c r="K49" s="162"/>
      <c r="L49" s="162"/>
      <c r="M49" s="162"/>
      <c r="N49" s="162"/>
      <c r="O49" s="162"/>
      <c r="P49" s="263"/>
      <c r="T49" s="248"/>
      <c r="U49" s="248"/>
      <c r="V49" s="248"/>
      <c r="W49" s="248"/>
      <c r="X49" s="344"/>
      <c r="Y49" s="344"/>
      <c r="Z49" s="419"/>
      <c r="AA49" s="679">
        <v>2013</v>
      </c>
      <c r="AB49" s="420"/>
      <c r="AC49" s="679" t="s">
        <v>444</v>
      </c>
      <c r="AD49" s="420">
        <f>InfantTrend!S16</f>
        <v>36</v>
      </c>
      <c r="AE49" s="420">
        <f>BirthsTrend!S15</f>
        <v>8707</v>
      </c>
      <c r="AF49" s="680">
        <f t="shared" si="7"/>
        <v>2.8958260499960069</v>
      </c>
      <c r="AG49" s="680">
        <f t="shared" si="8"/>
        <v>5.7240352003257362</v>
      </c>
      <c r="AH49" s="681">
        <f t="shared" si="4"/>
        <v>4.1346043413345583</v>
      </c>
      <c r="AI49" s="681">
        <f t="shared" si="5"/>
        <v>1.5894308589911779</v>
      </c>
      <c r="AJ49" s="681">
        <f t="shared" si="6"/>
        <v>1.2387782913385514</v>
      </c>
      <c r="AK49" s="421"/>
      <c r="AL49" s="342"/>
      <c r="AM49" s="342"/>
      <c r="AN49" s="342"/>
      <c r="AO49" s="342"/>
      <c r="AP49" s="549"/>
      <c r="AQ49" s="344"/>
      <c r="AR49" s="344"/>
      <c r="AS49" s="344"/>
      <c r="AT49" s="344"/>
      <c r="AU49" s="344"/>
    </row>
    <row r="50" spans="1:59" s="148" customFormat="1">
      <c r="A50" s="262"/>
      <c r="B50" s="162"/>
      <c r="C50" s="162"/>
      <c r="D50" s="162"/>
      <c r="E50" s="162"/>
      <c r="F50" s="162"/>
      <c r="G50" s="162"/>
      <c r="H50" s="162"/>
      <c r="I50" s="162"/>
      <c r="J50" s="162"/>
      <c r="K50" s="162"/>
      <c r="L50" s="162"/>
      <c r="M50" s="162"/>
      <c r="N50" s="162"/>
      <c r="O50" s="162"/>
      <c r="P50" s="263"/>
      <c r="T50" s="248"/>
      <c r="U50" s="248"/>
      <c r="V50" s="248"/>
      <c r="W50" s="248"/>
      <c r="X50" s="344"/>
      <c r="Y50" s="344"/>
      <c r="Z50" s="419"/>
      <c r="AA50" s="679">
        <v>2013</v>
      </c>
      <c r="AB50" s="420"/>
      <c r="AC50" s="420" t="s">
        <v>445</v>
      </c>
      <c r="AD50" s="420">
        <f>InfantTrend!S17</f>
        <v>120</v>
      </c>
      <c r="AE50" s="420">
        <f>BirthsTrend!S16</f>
        <v>27407</v>
      </c>
      <c r="AF50" s="680">
        <f t="shared" si="7"/>
        <v>3.6301647617739521</v>
      </c>
      <c r="AG50" s="680">
        <f t="shared" si="8"/>
        <v>5.235545129687754</v>
      </c>
      <c r="AH50" s="681">
        <f t="shared" si="4"/>
        <v>4.3784434633487797</v>
      </c>
      <c r="AI50" s="681">
        <f t="shared" si="5"/>
        <v>0.85710166633897433</v>
      </c>
      <c r="AJ50" s="681">
        <f t="shared" si="6"/>
        <v>0.74827870157482756</v>
      </c>
      <c r="AK50" s="421"/>
      <c r="AL50" s="342"/>
      <c r="AM50" s="342"/>
      <c r="AN50" s="342"/>
      <c r="AO50" s="342"/>
      <c r="AP50" s="549"/>
      <c r="AQ50" s="344"/>
      <c r="AR50" s="344"/>
      <c r="AS50" s="344"/>
      <c r="AT50" s="344"/>
      <c r="AU50" s="344"/>
    </row>
    <row r="51" spans="1:59" s="148" customFormat="1">
      <c r="A51" s="262"/>
      <c r="B51" s="162"/>
      <c r="C51" s="162"/>
      <c r="D51" s="162"/>
      <c r="E51" s="162"/>
      <c r="F51" s="162"/>
      <c r="G51" s="162"/>
      <c r="H51" s="162"/>
      <c r="I51" s="162"/>
      <c r="J51" s="162"/>
      <c r="K51" s="162"/>
      <c r="L51" s="162"/>
      <c r="M51" s="162"/>
      <c r="N51" s="162"/>
      <c r="O51" s="162"/>
      <c r="P51" s="263"/>
      <c r="T51" s="248"/>
      <c r="U51" s="248"/>
      <c r="V51" s="248"/>
      <c r="W51" s="248"/>
      <c r="X51" s="344"/>
      <c r="Y51" s="344"/>
      <c r="Z51" s="419"/>
      <c r="AA51" s="420"/>
      <c r="AB51" s="420"/>
      <c r="AC51" s="420"/>
      <c r="AD51" s="420"/>
      <c r="AE51" s="420"/>
      <c r="AF51" s="420"/>
      <c r="AG51" s="420"/>
      <c r="AH51" s="420"/>
      <c r="AI51" s="420"/>
      <c r="AJ51" s="420"/>
      <c r="AK51" s="421"/>
      <c r="AL51" s="421"/>
      <c r="AM51" s="421"/>
      <c r="AN51" s="421"/>
      <c r="AO51" s="421"/>
      <c r="AP51" s="549"/>
      <c r="AQ51" s="344"/>
      <c r="AR51" s="344"/>
      <c r="AS51" s="344"/>
    </row>
    <row r="52" spans="1:59">
      <c r="A52" s="273"/>
      <c r="B52" s="274"/>
      <c r="C52" s="274"/>
      <c r="D52" s="274"/>
      <c r="E52" s="274"/>
      <c r="F52" s="274"/>
      <c r="G52" s="274"/>
      <c r="H52" s="274"/>
      <c r="I52" s="274"/>
      <c r="J52" s="274"/>
      <c r="K52" s="274"/>
      <c r="L52" s="274"/>
      <c r="M52" s="274"/>
      <c r="N52" s="274"/>
      <c r="O52" s="274"/>
      <c r="P52" s="275"/>
      <c r="AA52" s="678" t="s">
        <v>363</v>
      </c>
      <c r="AB52" s="677" t="s">
        <v>390</v>
      </c>
      <c r="AC52" s="677" t="s">
        <v>366</v>
      </c>
      <c r="AD52" s="677" t="s">
        <v>359</v>
      </c>
      <c r="AE52" s="677" t="s">
        <v>391</v>
      </c>
      <c r="AF52" s="677" t="s">
        <v>361</v>
      </c>
      <c r="AG52" s="677" t="s">
        <v>362</v>
      </c>
      <c r="AH52" s="677" t="s">
        <v>49</v>
      </c>
      <c r="AI52" s="677" t="s">
        <v>350</v>
      </c>
      <c r="AJ52" s="677" t="s">
        <v>349</v>
      </c>
    </row>
    <row r="53" spans="1:59">
      <c r="AA53" s="420" t="s">
        <v>409</v>
      </c>
      <c r="AB53" s="420" t="s">
        <v>364</v>
      </c>
      <c r="AC53" s="420" t="s">
        <v>82</v>
      </c>
      <c r="AD53" s="420">
        <f>SUM(FetalTrend!N19:R19)</f>
        <v>222</v>
      </c>
      <c r="AE53" s="420">
        <f t="shared" ref="AE53:AE58" si="9">AE59+AD53</f>
        <v>22813</v>
      </c>
      <c r="AF53" s="680">
        <f t="shared" ref="AF53:AF76" si="10">IF(AD53=0,0,IF(AD53&lt;389,CHIINV(0.5+$AB$31/200,2*AD53)/2,AD53*(1-1/(9*AD53)-NORMSINV(0.5+$AB$31/200)/3/SQRT(AD53))^3))/AE53*1000</f>
        <v>8.4932087373627461</v>
      </c>
      <c r="AG53" s="680">
        <f t="shared" ref="AG53:AG76" si="11">IF(AD53&lt;389,CHIINV(0.5-$AB$31/200,2*AD53+2)/2,(AD53+1)*(1-1/(9*(AD53+1))+NORMSINV(0.5+$AB$31/200)/3/SQRT(AD53+1))^3)/AE53*1000</f>
        <v>11.099103399590927</v>
      </c>
      <c r="AH53" s="681">
        <f t="shared" ref="AH53:AH76" si="12">AD53/AE53*1000</f>
        <v>9.73129356068908</v>
      </c>
      <c r="AI53" s="681">
        <f t="shared" ref="AI53:AI61" si="13">AG53-AH53</f>
        <v>1.3678098389018469</v>
      </c>
      <c r="AJ53" s="681">
        <f t="shared" ref="AJ53:AJ61" si="14">AH53-AF53</f>
        <v>1.238084823326334</v>
      </c>
    </row>
    <row r="54" spans="1:59">
      <c r="AA54" s="420" t="s">
        <v>409</v>
      </c>
      <c r="AC54" s="420" t="s">
        <v>83</v>
      </c>
      <c r="AD54" s="420">
        <f>SUM(FetalTrend!N20:R20)</f>
        <v>455</v>
      </c>
      <c r="AE54" s="420">
        <f t="shared" si="9"/>
        <v>59117</v>
      </c>
      <c r="AF54" s="680">
        <f t="shared" si="10"/>
        <v>7.0055450094585376</v>
      </c>
      <c r="AG54" s="680">
        <f t="shared" si="11"/>
        <v>8.4373862773870325</v>
      </c>
      <c r="AH54" s="681">
        <f t="shared" si="12"/>
        <v>7.6966016543464661</v>
      </c>
      <c r="AI54" s="681">
        <f t="shared" si="13"/>
        <v>0.74078462304056636</v>
      </c>
      <c r="AJ54" s="681">
        <f t="shared" si="14"/>
        <v>0.69105664488792851</v>
      </c>
    </row>
    <row r="55" spans="1:59">
      <c r="A55" s="259"/>
      <c r="B55" s="260"/>
      <c r="C55" s="260"/>
      <c r="D55" s="260"/>
      <c r="E55" s="260"/>
      <c r="F55" s="260"/>
      <c r="G55" s="260"/>
      <c r="H55" s="260"/>
      <c r="I55" s="260"/>
      <c r="J55" s="260"/>
      <c r="K55" s="260"/>
      <c r="L55" s="260"/>
      <c r="M55" s="260"/>
      <c r="N55" s="260"/>
      <c r="O55" s="260"/>
      <c r="P55" s="261"/>
      <c r="AA55" s="420" t="s">
        <v>409</v>
      </c>
      <c r="AC55" s="420" t="s">
        <v>84</v>
      </c>
      <c r="AD55" s="420">
        <f>SUM(FetalTrend!N21:R21)</f>
        <v>524</v>
      </c>
      <c r="AE55" s="420">
        <f t="shared" si="9"/>
        <v>79574</v>
      </c>
      <c r="AF55" s="680">
        <f t="shared" si="10"/>
        <v>6.0332290557397936</v>
      </c>
      <c r="AG55" s="680">
        <f t="shared" si="11"/>
        <v>7.1738071797106624</v>
      </c>
      <c r="AH55" s="681">
        <f t="shared" si="12"/>
        <v>6.5850654736471714</v>
      </c>
      <c r="AI55" s="681">
        <f t="shared" si="13"/>
        <v>0.58874170606349097</v>
      </c>
      <c r="AJ55" s="681">
        <f t="shared" si="14"/>
        <v>0.55183641790737781</v>
      </c>
    </row>
    <row r="56" spans="1:59">
      <c r="A56" s="262"/>
      <c r="B56" s="845" t="str">
        <f>Contents!E37</f>
        <v xml:space="preserve">Figure 3: Fetal and infant death rates by maternal age group, 2008−2012 and 2013
</v>
      </c>
      <c r="C56" s="845"/>
      <c r="D56" s="845"/>
      <c r="E56" s="845"/>
      <c r="F56" s="845"/>
      <c r="G56" s="845"/>
      <c r="H56" s="845"/>
      <c r="I56" s="845"/>
      <c r="J56" s="845"/>
      <c r="K56" s="845"/>
      <c r="L56" s="845"/>
      <c r="M56" s="845"/>
      <c r="N56" s="845"/>
      <c r="O56" s="845"/>
      <c r="P56" s="263"/>
      <c r="AA56" s="420" t="s">
        <v>409</v>
      </c>
      <c r="AC56" s="420" t="s">
        <v>85</v>
      </c>
      <c r="AD56" s="420">
        <f>SUM(FetalTrend!N22:R22)</f>
        <v>595</v>
      </c>
      <c r="AE56" s="420">
        <f t="shared" si="9"/>
        <v>88932</v>
      </c>
      <c r="AF56" s="680">
        <f t="shared" si="10"/>
        <v>6.163638935643136</v>
      </c>
      <c r="AG56" s="680">
        <f t="shared" si="11"/>
        <v>7.2503640811547685</v>
      </c>
      <c r="AH56" s="681">
        <f t="shared" si="12"/>
        <v>6.6905051050240631</v>
      </c>
      <c r="AI56" s="681">
        <f t="shared" si="13"/>
        <v>0.55985897613070534</v>
      </c>
      <c r="AJ56" s="681">
        <f t="shared" si="14"/>
        <v>0.52686616938092712</v>
      </c>
    </row>
    <row r="57" spans="1:59">
      <c r="A57" s="262"/>
      <c r="B57" s="162"/>
      <c r="C57" s="162"/>
      <c r="D57" s="162"/>
      <c r="E57" s="162"/>
      <c r="F57" s="162"/>
      <c r="G57" s="162"/>
      <c r="H57" s="162"/>
      <c r="I57" s="162"/>
      <c r="J57" s="162"/>
      <c r="K57" s="162"/>
      <c r="L57" s="846" t="s">
        <v>390</v>
      </c>
      <c r="M57" s="846" t="s">
        <v>185</v>
      </c>
      <c r="N57" s="843" t="s">
        <v>511</v>
      </c>
      <c r="O57" s="843">
        <v>2013</v>
      </c>
      <c r="P57" s="263"/>
      <c r="AA57" s="420" t="s">
        <v>409</v>
      </c>
      <c r="AC57" s="420" t="s">
        <v>86</v>
      </c>
      <c r="AD57" s="420">
        <f>SUM(FetalTrend!N23:R23)</f>
        <v>480</v>
      </c>
      <c r="AE57" s="420">
        <f t="shared" si="9"/>
        <v>56584</v>
      </c>
      <c r="AF57" s="680">
        <f t="shared" si="10"/>
        <v>7.7409413240282268</v>
      </c>
      <c r="AG57" s="680">
        <f t="shared" si="11"/>
        <v>9.2769185275171768</v>
      </c>
      <c r="AH57" s="681">
        <f t="shared" si="12"/>
        <v>8.4829633818747343</v>
      </c>
      <c r="AI57" s="681">
        <f t="shared" si="13"/>
        <v>0.79395514564244252</v>
      </c>
      <c r="AJ57" s="681">
        <f t="shared" si="14"/>
        <v>0.74202205784650754</v>
      </c>
      <c r="AR57" s="342"/>
      <c r="AS57" s="342"/>
      <c r="AT57" s="343"/>
      <c r="AU57" s="343"/>
      <c r="AV57" s="343"/>
      <c r="AW57" s="343"/>
      <c r="AX57" s="343"/>
      <c r="AY57" s="343"/>
      <c r="AZ57" s="343"/>
      <c r="BA57" s="343"/>
      <c r="BB57" s="343"/>
      <c r="BC57" s="343"/>
      <c r="BD57" s="343"/>
      <c r="BE57" s="343"/>
      <c r="BF57" s="343"/>
      <c r="BG57" s="343"/>
    </row>
    <row r="58" spans="1:59">
      <c r="A58" s="262"/>
      <c r="B58" s="162"/>
      <c r="C58" s="162"/>
      <c r="D58" s="162"/>
      <c r="E58" s="162"/>
      <c r="F58" s="162"/>
      <c r="G58" s="162"/>
      <c r="H58" s="162"/>
      <c r="I58" s="162"/>
      <c r="J58" s="162"/>
      <c r="K58" s="162"/>
      <c r="L58" s="847"/>
      <c r="M58" s="847"/>
      <c r="N58" s="844"/>
      <c r="O58" s="844"/>
      <c r="P58" s="263"/>
      <c r="AA58" s="420" t="s">
        <v>409</v>
      </c>
      <c r="AC58" s="420" t="s">
        <v>87</v>
      </c>
      <c r="AD58" s="420">
        <f>SUM(FetalTrend!N24:R24)</f>
        <v>130</v>
      </c>
      <c r="AE58" s="420">
        <f t="shared" si="9"/>
        <v>12912</v>
      </c>
      <c r="AF58" s="680">
        <f t="shared" si="10"/>
        <v>8.4119159462998798</v>
      </c>
      <c r="AG58" s="680">
        <f t="shared" si="11"/>
        <v>11.955114892059864</v>
      </c>
      <c r="AH58" s="681">
        <f t="shared" si="12"/>
        <v>10.06815365551425</v>
      </c>
      <c r="AI58" s="681">
        <f t="shared" si="13"/>
        <v>1.8869612365456145</v>
      </c>
      <c r="AJ58" s="681">
        <f t="shared" si="14"/>
        <v>1.6562377092143699</v>
      </c>
      <c r="AR58" s="342"/>
      <c r="AS58" s="343"/>
      <c r="AT58" s="343"/>
      <c r="AU58" s="343"/>
      <c r="AV58" s="343"/>
      <c r="AW58" s="343"/>
      <c r="AX58" s="343"/>
      <c r="AY58" s="343"/>
      <c r="AZ58" s="343"/>
      <c r="BA58" s="343"/>
      <c r="BB58" s="343"/>
      <c r="BC58" s="343"/>
      <c r="BD58" s="343"/>
      <c r="BE58" s="343"/>
      <c r="BF58" s="343"/>
      <c r="BG58" s="343"/>
    </row>
    <row r="59" spans="1:59">
      <c r="A59" s="262"/>
      <c r="B59" s="162"/>
      <c r="C59" s="162"/>
      <c r="D59" s="162"/>
      <c r="E59" s="162"/>
      <c r="F59" s="162"/>
      <c r="G59" s="162"/>
      <c r="H59" s="162"/>
      <c r="I59" s="162"/>
      <c r="J59" s="162"/>
      <c r="K59" s="162"/>
      <c r="L59" s="347" t="s">
        <v>51</v>
      </c>
      <c r="M59" s="158" t="s">
        <v>82</v>
      </c>
      <c r="N59" s="280">
        <f>AH53</f>
        <v>9.73129356068908</v>
      </c>
      <c r="O59" s="280">
        <f>AH65</f>
        <v>9.8751089166424642</v>
      </c>
      <c r="P59" s="263"/>
      <c r="AA59" s="420" t="s">
        <v>409</v>
      </c>
      <c r="AB59" s="420" t="s">
        <v>365</v>
      </c>
      <c r="AC59" s="420" t="s">
        <v>82</v>
      </c>
      <c r="AD59" s="420">
        <f>SUM(InfantTrend!N19:R19)</f>
        <v>225</v>
      </c>
      <c r="AE59" s="420">
        <f>SUM(BirthsTrend!N18:R18)</f>
        <v>22591</v>
      </c>
      <c r="AF59" s="680">
        <f t="shared" si="10"/>
        <v>8.7007588829452001</v>
      </c>
      <c r="AG59" s="680">
        <f t="shared" si="11"/>
        <v>11.349658803573581</v>
      </c>
      <c r="AH59" s="681">
        <f t="shared" si="12"/>
        <v>9.95971847195786</v>
      </c>
      <c r="AI59" s="681">
        <f t="shared" si="13"/>
        <v>1.3899403316157208</v>
      </c>
      <c r="AJ59" s="681">
        <f t="shared" si="14"/>
        <v>1.2589595890126599</v>
      </c>
      <c r="AR59" s="342"/>
      <c r="AS59" s="342"/>
    </row>
    <row r="60" spans="1:59">
      <c r="A60" s="262"/>
      <c r="B60" s="162"/>
      <c r="C60" s="162"/>
      <c r="D60" s="162"/>
      <c r="E60" s="162"/>
      <c r="F60" s="162"/>
      <c r="G60" s="162"/>
      <c r="H60" s="162"/>
      <c r="I60" s="162"/>
      <c r="J60" s="162"/>
      <c r="K60" s="162"/>
      <c r="L60" s="168"/>
      <c r="M60" s="169" t="s">
        <v>83</v>
      </c>
      <c r="N60" s="170">
        <f t="shared" ref="N60:N70" si="15">AH54</f>
        <v>7.6966016543464661</v>
      </c>
      <c r="O60" s="170">
        <f t="shared" ref="O60:O70" si="16">AH66</f>
        <v>5.7934280800217248</v>
      </c>
      <c r="P60" s="263"/>
      <c r="AA60" s="420" t="s">
        <v>409</v>
      </c>
      <c r="AC60" s="420" t="s">
        <v>83</v>
      </c>
      <c r="AD60" s="420">
        <f>SUM(InfantTrend!N20:R20)</f>
        <v>412</v>
      </c>
      <c r="AE60" s="420">
        <f>SUM(BirthsTrend!N19:R19)</f>
        <v>58662</v>
      </c>
      <c r="AF60" s="680">
        <f t="shared" si="10"/>
        <v>6.3613871045127492</v>
      </c>
      <c r="AG60" s="680">
        <f t="shared" si="11"/>
        <v>7.7353374521079754</v>
      </c>
      <c r="AH60" s="681">
        <f t="shared" si="12"/>
        <v>7.023285943200027</v>
      </c>
      <c r="AI60" s="681">
        <f t="shared" si="13"/>
        <v>0.71205150890794844</v>
      </c>
      <c r="AJ60" s="681">
        <f t="shared" si="14"/>
        <v>0.66189883868727772</v>
      </c>
      <c r="AR60" s="342"/>
      <c r="AS60" s="342"/>
    </row>
    <row r="61" spans="1:59">
      <c r="A61" s="262"/>
      <c r="B61" s="162"/>
      <c r="C61" s="162"/>
      <c r="D61" s="162"/>
      <c r="E61" s="162"/>
      <c r="F61" s="162"/>
      <c r="G61" s="162"/>
      <c r="H61" s="162"/>
      <c r="I61" s="162"/>
      <c r="J61" s="162"/>
      <c r="K61" s="162"/>
      <c r="L61" s="168"/>
      <c r="M61" s="169" t="s">
        <v>84</v>
      </c>
      <c r="N61" s="170">
        <f t="shared" si="15"/>
        <v>6.5850654736471714</v>
      </c>
      <c r="O61" s="170">
        <f t="shared" si="16"/>
        <v>5.6504430461024784</v>
      </c>
      <c r="P61" s="263"/>
      <c r="AA61" s="420" t="s">
        <v>409</v>
      </c>
      <c r="AC61" s="420" t="s">
        <v>84</v>
      </c>
      <c r="AD61" s="420">
        <f>SUM(InfantTrend!N21:R21)</f>
        <v>350</v>
      </c>
      <c r="AE61" s="420">
        <f>SUM(BirthsTrend!N20:R20)</f>
        <v>79050</v>
      </c>
      <c r="AF61" s="680">
        <f t="shared" si="10"/>
        <v>3.9758200638785577</v>
      </c>
      <c r="AG61" s="680">
        <f t="shared" si="11"/>
        <v>4.9166059305057015</v>
      </c>
      <c r="AH61" s="681">
        <f t="shared" si="12"/>
        <v>4.4275774826059457</v>
      </c>
      <c r="AI61" s="681">
        <f t="shared" si="13"/>
        <v>0.48902844789975575</v>
      </c>
      <c r="AJ61" s="681">
        <f t="shared" si="14"/>
        <v>0.45175741872738806</v>
      </c>
      <c r="AR61" s="342"/>
      <c r="AS61" s="342"/>
    </row>
    <row r="62" spans="1:59">
      <c r="A62" s="262"/>
      <c r="B62" s="162"/>
      <c r="C62" s="162"/>
      <c r="D62" s="162"/>
      <c r="E62" s="162"/>
      <c r="F62" s="162"/>
      <c r="G62" s="162"/>
      <c r="H62" s="162"/>
      <c r="I62" s="162"/>
      <c r="J62" s="162"/>
      <c r="K62" s="162"/>
      <c r="L62" s="162"/>
      <c r="M62" s="169" t="s">
        <v>85</v>
      </c>
      <c r="N62" s="170">
        <f t="shared" si="15"/>
        <v>6.6905051050240631</v>
      </c>
      <c r="O62" s="170">
        <f t="shared" si="16"/>
        <v>6.3239255182105634</v>
      </c>
      <c r="P62" s="263"/>
      <c r="AA62" s="420" t="s">
        <v>409</v>
      </c>
      <c r="AC62" s="420" t="s">
        <v>85</v>
      </c>
      <c r="AD62" s="420">
        <f>SUM(InfantTrend!N22:R22)</f>
        <v>313</v>
      </c>
      <c r="AE62" s="420">
        <f>SUM(BirthsTrend!N21:R21)</f>
        <v>88337</v>
      </c>
      <c r="AF62" s="680">
        <f t="shared" si="10"/>
        <v>3.1615443828123269</v>
      </c>
      <c r="AG62" s="680">
        <f t="shared" si="11"/>
        <v>3.9583400832776272</v>
      </c>
      <c r="AH62" s="681">
        <f t="shared" si="12"/>
        <v>3.5432491481485671</v>
      </c>
      <c r="AI62" s="681">
        <f t="shared" ref="AI62:AI76" si="17">AG62-AH62</f>
        <v>0.41509093512906015</v>
      </c>
      <c r="AJ62" s="681">
        <f t="shared" ref="AJ62:AJ76" si="18">AH62-AF62</f>
        <v>0.3817047653362402</v>
      </c>
      <c r="AR62" s="342"/>
      <c r="AS62" s="342"/>
    </row>
    <row r="63" spans="1:59">
      <c r="A63" s="262"/>
      <c r="B63" s="162"/>
      <c r="C63" s="162"/>
      <c r="D63" s="162"/>
      <c r="E63" s="162"/>
      <c r="F63" s="162"/>
      <c r="G63" s="162"/>
      <c r="H63" s="162"/>
      <c r="I63" s="162"/>
      <c r="J63" s="162"/>
      <c r="K63" s="162"/>
      <c r="L63" s="162"/>
      <c r="M63" s="169" t="s">
        <v>86</v>
      </c>
      <c r="N63" s="170">
        <f t="shared" si="15"/>
        <v>8.4829633818747343</v>
      </c>
      <c r="O63" s="170">
        <f t="shared" si="16"/>
        <v>6.2141955529663075</v>
      </c>
      <c r="P63" s="263"/>
      <c r="AA63" s="420" t="s">
        <v>409</v>
      </c>
      <c r="AC63" s="420" t="s">
        <v>86</v>
      </c>
      <c r="AD63" s="420">
        <f>SUM(InfantTrend!N23:R23)</f>
        <v>238</v>
      </c>
      <c r="AE63" s="420">
        <f>SUM(BirthsTrend!N22:R22)</f>
        <v>56104</v>
      </c>
      <c r="AF63" s="680">
        <f t="shared" si="10"/>
        <v>3.7202543835420046</v>
      </c>
      <c r="AG63" s="680">
        <f t="shared" si="11"/>
        <v>4.8166986581481757</v>
      </c>
      <c r="AH63" s="681">
        <f t="shared" si="12"/>
        <v>4.2421217738485666</v>
      </c>
      <c r="AI63" s="681">
        <f t="shared" si="17"/>
        <v>0.57457688429960907</v>
      </c>
      <c r="AJ63" s="681">
        <f t="shared" si="18"/>
        <v>0.52186739030656204</v>
      </c>
      <c r="AR63" s="342"/>
      <c r="AS63" s="342"/>
    </row>
    <row r="64" spans="1:59">
      <c r="A64" s="262"/>
      <c r="B64" s="162"/>
      <c r="C64" s="162"/>
      <c r="D64" s="162"/>
      <c r="E64" s="162"/>
      <c r="F64" s="162"/>
      <c r="G64" s="162"/>
      <c r="H64" s="162"/>
      <c r="I64" s="162"/>
      <c r="J64" s="162"/>
      <c r="K64" s="162"/>
      <c r="L64" s="282"/>
      <c r="M64" s="182" t="s">
        <v>87</v>
      </c>
      <c r="N64" s="281">
        <f t="shared" si="15"/>
        <v>10.06815365551425</v>
      </c>
      <c r="O64" s="281">
        <f t="shared" si="16"/>
        <v>12.820512820512819</v>
      </c>
      <c r="P64" s="263"/>
      <c r="AA64" s="420" t="s">
        <v>409</v>
      </c>
      <c r="AC64" s="420" t="s">
        <v>87</v>
      </c>
      <c r="AD64" s="420">
        <f>SUM(InfantTrend!N24:R24)</f>
        <v>64</v>
      </c>
      <c r="AE64" s="420">
        <f>SUM(BirthsTrend!N23:R23)</f>
        <v>12782</v>
      </c>
      <c r="AF64" s="680">
        <f t="shared" si="10"/>
        <v>3.8560318061520462</v>
      </c>
      <c r="AG64" s="680">
        <f t="shared" si="11"/>
        <v>6.3938797691194651</v>
      </c>
      <c r="AH64" s="681">
        <f t="shared" si="12"/>
        <v>5.0070411516194646</v>
      </c>
      <c r="AI64" s="681">
        <f t="shared" si="17"/>
        <v>1.3868386175000005</v>
      </c>
      <c r="AJ64" s="681">
        <f t="shared" si="18"/>
        <v>1.1510093454674184</v>
      </c>
      <c r="AR64" s="342"/>
      <c r="AS64" s="342"/>
    </row>
    <row r="65" spans="1:55">
      <c r="A65" s="262"/>
      <c r="B65" s="162"/>
      <c r="C65" s="162"/>
      <c r="D65" s="162"/>
      <c r="E65" s="162"/>
      <c r="F65" s="162"/>
      <c r="G65" s="162"/>
      <c r="H65" s="162"/>
      <c r="I65" s="162"/>
      <c r="J65" s="162"/>
      <c r="K65" s="162"/>
      <c r="L65" s="347" t="s">
        <v>52</v>
      </c>
      <c r="M65" s="158" t="s">
        <v>82</v>
      </c>
      <c r="N65" s="280">
        <f t="shared" si="15"/>
        <v>9.95971847195786</v>
      </c>
      <c r="O65" s="280">
        <f t="shared" si="16"/>
        <v>11.146963919037841</v>
      </c>
      <c r="P65" s="263"/>
      <c r="AA65" s="420">
        <v>2013</v>
      </c>
      <c r="AB65" s="420" t="s">
        <v>364</v>
      </c>
      <c r="AC65" s="420" t="s">
        <v>82</v>
      </c>
      <c r="AD65" s="420">
        <f>FetalTrend!S19</f>
        <v>34</v>
      </c>
      <c r="AE65" s="420">
        <f t="shared" ref="AE65:AE70" si="19">AE71+AD65</f>
        <v>3443</v>
      </c>
      <c r="AF65" s="680">
        <f t="shared" si="10"/>
        <v>6.8387999955191043</v>
      </c>
      <c r="AG65" s="680">
        <f t="shared" si="11"/>
        <v>13.799474904212342</v>
      </c>
      <c r="AH65" s="681">
        <f t="shared" si="12"/>
        <v>9.8751089166424642</v>
      </c>
      <c r="AI65" s="681">
        <f t="shared" si="17"/>
        <v>3.9243659875698782</v>
      </c>
      <c r="AJ65" s="681">
        <f t="shared" si="18"/>
        <v>3.0363089211233598</v>
      </c>
      <c r="AR65" s="342"/>
      <c r="AS65" s="342"/>
    </row>
    <row r="66" spans="1:55">
      <c r="A66" s="262"/>
      <c r="B66" s="162"/>
      <c r="C66" s="162"/>
      <c r="D66" s="162"/>
      <c r="E66" s="162"/>
      <c r="F66" s="162"/>
      <c r="G66" s="162"/>
      <c r="H66" s="162"/>
      <c r="I66" s="162"/>
      <c r="J66" s="162"/>
      <c r="K66" s="162"/>
      <c r="L66" s="168"/>
      <c r="M66" s="169" t="s">
        <v>83</v>
      </c>
      <c r="N66" s="170">
        <f t="shared" si="15"/>
        <v>7.023285943200027</v>
      </c>
      <c r="O66" s="170">
        <f t="shared" si="16"/>
        <v>6.7376855139761451</v>
      </c>
      <c r="P66" s="263"/>
      <c r="AA66" s="420">
        <v>2013</v>
      </c>
      <c r="AC66" s="420" t="s">
        <v>83</v>
      </c>
      <c r="AD66" s="420">
        <f>FetalTrend!S20</f>
        <v>64</v>
      </c>
      <c r="AE66" s="420">
        <f t="shared" si="19"/>
        <v>11047</v>
      </c>
      <c r="AF66" s="680">
        <f t="shared" si="10"/>
        <v>4.4616455640658517</v>
      </c>
      <c r="AG66" s="680">
        <f t="shared" si="11"/>
        <v>7.3980783207101481</v>
      </c>
      <c r="AH66" s="681">
        <f t="shared" si="12"/>
        <v>5.7934280800217248</v>
      </c>
      <c r="AI66" s="681">
        <f t="shared" si="17"/>
        <v>1.6046502406884233</v>
      </c>
      <c r="AJ66" s="681">
        <f t="shared" si="18"/>
        <v>1.3317825159558732</v>
      </c>
      <c r="AR66" s="342"/>
      <c r="AS66" s="342"/>
    </row>
    <row r="67" spans="1:55">
      <c r="A67" s="262"/>
      <c r="B67" s="162"/>
      <c r="C67" s="162"/>
      <c r="D67" s="162"/>
      <c r="E67" s="162"/>
      <c r="F67" s="162"/>
      <c r="G67" s="162"/>
      <c r="H67" s="162"/>
      <c r="I67" s="162"/>
      <c r="J67" s="162"/>
      <c r="K67" s="162"/>
      <c r="L67" s="162"/>
      <c r="M67" s="169" t="s">
        <v>84</v>
      </c>
      <c r="N67" s="170">
        <f t="shared" si="15"/>
        <v>4.4275774826059457</v>
      </c>
      <c r="O67" s="170">
        <f t="shared" si="16"/>
        <v>4.3264884411726721</v>
      </c>
      <c r="P67" s="263"/>
      <c r="AA67" s="420">
        <v>2013</v>
      </c>
      <c r="AC67" s="420" t="s">
        <v>84</v>
      </c>
      <c r="AD67" s="420">
        <f>FetalTrend!S21</f>
        <v>88</v>
      </c>
      <c r="AE67" s="420">
        <f t="shared" si="19"/>
        <v>15574</v>
      </c>
      <c r="AF67" s="680">
        <f t="shared" si="10"/>
        <v>4.5318205516307195</v>
      </c>
      <c r="AG67" s="680">
        <f t="shared" si="11"/>
        <v>6.9615038681426924</v>
      </c>
      <c r="AH67" s="681">
        <f t="shared" si="12"/>
        <v>5.6504430461024784</v>
      </c>
      <c r="AI67" s="681">
        <f t="shared" si="17"/>
        <v>1.311060822040214</v>
      </c>
      <c r="AJ67" s="681">
        <f t="shared" si="18"/>
        <v>1.1186224944717589</v>
      </c>
      <c r="AR67" s="342"/>
      <c r="AS67" s="342"/>
    </row>
    <row r="68" spans="1:55">
      <c r="A68" s="262"/>
      <c r="B68" s="162"/>
      <c r="C68" s="162"/>
      <c r="D68" s="162"/>
      <c r="E68" s="162"/>
      <c r="F68" s="162"/>
      <c r="G68" s="162"/>
      <c r="H68" s="162"/>
      <c r="I68" s="162"/>
      <c r="J68" s="162"/>
      <c r="K68" s="162"/>
      <c r="L68" s="162"/>
      <c r="M68" s="169" t="s">
        <v>85</v>
      </c>
      <c r="N68" s="170">
        <f t="shared" si="15"/>
        <v>3.5432491481485671</v>
      </c>
      <c r="O68" s="170">
        <f t="shared" si="16"/>
        <v>3.1820860341779609</v>
      </c>
      <c r="P68" s="263"/>
      <c r="AA68" s="679">
        <v>2013</v>
      </c>
      <c r="AC68" s="420" t="s">
        <v>85</v>
      </c>
      <c r="AD68" s="420">
        <f>FetalTrend!S22</f>
        <v>108</v>
      </c>
      <c r="AE68" s="420">
        <f>AE74+AD68</f>
        <v>17078</v>
      </c>
      <c r="AF68" s="680">
        <f t="shared" si="10"/>
        <v>5.1876386760032629</v>
      </c>
      <c r="AG68" s="680">
        <f t="shared" si="11"/>
        <v>7.6351276666060928</v>
      </c>
      <c r="AH68" s="681">
        <f t="shared" si="12"/>
        <v>6.3239255182105634</v>
      </c>
      <c r="AI68" s="681">
        <f t="shared" si="17"/>
        <v>1.3112021483955294</v>
      </c>
      <c r="AJ68" s="681">
        <f t="shared" si="18"/>
        <v>1.1362868422073005</v>
      </c>
      <c r="AR68" s="342"/>
      <c r="AS68" s="342"/>
    </row>
    <row r="69" spans="1:55">
      <c r="A69" s="262"/>
      <c r="B69" s="162"/>
      <c r="C69" s="162"/>
      <c r="D69" s="162"/>
      <c r="E69" s="162"/>
      <c r="F69" s="162"/>
      <c r="G69" s="162"/>
      <c r="H69" s="162"/>
      <c r="I69" s="162"/>
      <c r="J69" s="162"/>
      <c r="K69" s="162"/>
      <c r="L69" s="162"/>
      <c r="M69" s="169" t="s">
        <v>86</v>
      </c>
      <c r="N69" s="170">
        <f t="shared" si="15"/>
        <v>4.2421217738485666</v>
      </c>
      <c r="O69" s="170">
        <f t="shared" si="16"/>
        <v>3.9081582804103565</v>
      </c>
      <c r="P69" s="263"/>
      <c r="AA69" s="679">
        <v>2013</v>
      </c>
      <c r="AC69" s="420" t="s">
        <v>86</v>
      </c>
      <c r="AD69" s="420">
        <f>FetalTrend!S23</f>
        <v>64</v>
      </c>
      <c r="AE69" s="420">
        <f t="shared" si="19"/>
        <v>10299</v>
      </c>
      <c r="AF69" s="680">
        <f t="shared" si="10"/>
        <v>4.7856877897111811</v>
      </c>
      <c r="AG69" s="680">
        <f t="shared" si="11"/>
        <v>7.9353889900849603</v>
      </c>
      <c r="AH69" s="681">
        <f t="shared" si="12"/>
        <v>6.2141955529663075</v>
      </c>
      <c r="AI69" s="681">
        <f t="shared" si="17"/>
        <v>1.7211934371186528</v>
      </c>
      <c r="AJ69" s="681">
        <f t="shared" si="18"/>
        <v>1.4285077632551264</v>
      </c>
      <c r="AR69" s="342"/>
      <c r="AS69" s="342"/>
    </row>
    <row r="70" spans="1:55">
      <c r="A70" s="262"/>
      <c r="B70" s="162"/>
      <c r="C70" s="162"/>
      <c r="D70" s="162"/>
      <c r="E70" s="162"/>
      <c r="F70" s="162"/>
      <c r="G70" s="162"/>
      <c r="H70" s="162"/>
      <c r="I70" s="162"/>
      <c r="J70" s="162"/>
      <c r="K70" s="162"/>
      <c r="L70" s="180"/>
      <c r="M70" s="182" t="s">
        <v>87</v>
      </c>
      <c r="N70" s="281">
        <f t="shared" si="15"/>
        <v>5.0070411516194646</v>
      </c>
      <c r="O70" s="281">
        <f t="shared" si="16"/>
        <v>8.0213903743315509</v>
      </c>
      <c r="P70" s="263"/>
      <c r="AA70" s="679">
        <v>2013</v>
      </c>
      <c r="AC70" s="420" t="s">
        <v>87</v>
      </c>
      <c r="AD70" s="420">
        <f>FetalTrend!S24</f>
        <v>34</v>
      </c>
      <c r="AE70" s="420">
        <f t="shared" si="19"/>
        <v>2652</v>
      </c>
      <c r="AF70" s="680">
        <f t="shared" si="10"/>
        <v>8.8785778222369061</v>
      </c>
      <c r="AG70" s="680">
        <f t="shared" si="11"/>
        <v>17.915381634691968</v>
      </c>
      <c r="AH70" s="681">
        <f t="shared" si="12"/>
        <v>12.820512820512819</v>
      </c>
      <c r="AI70" s="681">
        <f t="shared" si="17"/>
        <v>5.0948688141791489</v>
      </c>
      <c r="AJ70" s="681">
        <f t="shared" si="18"/>
        <v>3.9419349982759133</v>
      </c>
      <c r="AR70" s="342"/>
      <c r="AS70" s="342"/>
    </row>
    <row r="71" spans="1:55">
      <c r="A71" s="262"/>
      <c r="B71" s="162"/>
      <c r="C71" s="162"/>
      <c r="D71" s="162"/>
      <c r="E71" s="162"/>
      <c r="F71" s="162"/>
      <c r="G71" s="162"/>
      <c r="H71" s="162"/>
      <c r="I71" s="162"/>
      <c r="J71" s="162"/>
      <c r="K71" s="162"/>
      <c r="L71" s="162"/>
      <c r="M71" s="162"/>
      <c r="N71" s="162"/>
      <c r="O71" s="162"/>
      <c r="P71" s="263"/>
      <c r="AA71" s="679">
        <v>2013</v>
      </c>
      <c r="AB71" s="679" t="s">
        <v>365</v>
      </c>
      <c r="AC71" s="420" t="s">
        <v>82</v>
      </c>
      <c r="AD71" s="420">
        <f>InfantTrend!S19</f>
        <v>38</v>
      </c>
      <c r="AE71" s="420">
        <f>BirthsTrend!S18</f>
        <v>3409</v>
      </c>
      <c r="AF71" s="680">
        <f t="shared" si="10"/>
        <v>7.8882551027269416</v>
      </c>
      <c r="AG71" s="680">
        <f t="shared" si="11"/>
        <v>15.300078885086423</v>
      </c>
      <c r="AH71" s="681">
        <f t="shared" si="12"/>
        <v>11.146963919037841</v>
      </c>
      <c r="AI71" s="681">
        <f t="shared" si="17"/>
        <v>4.153114966048582</v>
      </c>
      <c r="AJ71" s="681">
        <f t="shared" si="18"/>
        <v>3.2587088163108993</v>
      </c>
    </row>
    <row r="72" spans="1:55">
      <c r="A72" s="262"/>
      <c r="B72" s="162"/>
      <c r="C72" s="162"/>
      <c r="D72" s="162"/>
      <c r="E72" s="162"/>
      <c r="F72" s="162"/>
      <c r="G72" s="162"/>
      <c r="H72" s="162"/>
      <c r="I72" s="162"/>
      <c r="J72" s="162"/>
      <c r="K72" s="162"/>
      <c r="L72" s="162"/>
      <c r="M72" s="162"/>
      <c r="N72" s="162"/>
      <c r="O72" s="162"/>
      <c r="P72" s="263"/>
      <c r="AA72" s="679">
        <v>2013</v>
      </c>
      <c r="AC72" s="420" t="s">
        <v>83</v>
      </c>
      <c r="AD72" s="420">
        <f>InfantTrend!S20</f>
        <v>74</v>
      </c>
      <c r="AE72" s="420">
        <f>BirthsTrend!S19</f>
        <v>10983</v>
      </c>
      <c r="AF72" s="680">
        <f t="shared" si="10"/>
        <v>5.2905322993117521</v>
      </c>
      <c r="AG72" s="680">
        <f t="shared" si="11"/>
        <v>8.4585471639712839</v>
      </c>
      <c r="AH72" s="681">
        <f t="shared" si="12"/>
        <v>6.7376855139761451</v>
      </c>
      <c r="AI72" s="681">
        <f t="shared" si="17"/>
        <v>1.7208616499951388</v>
      </c>
      <c r="AJ72" s="681">
        <f t="shared" si="18"/>
        <v>1.4471532146643931</v>
      </c>
    </row>
    <row r="73" spans="1:55">
      <c r="A73" s="262"/>
      <c r="B73" s="162"/>
      <c r="C73" s="162"/>
      <c r="D73" s="162"/>
      <c r="E73" s="162"/>
      <c r="F73" s="162"/>
      <c r="G73" s="162"/>
      <c r="H73" s="162"/>
      <c r="I73" s="162"/>
      <c r="J73" s="162"/>
      <c r="K73" s="162"/>
      <c r="L73" s="162"/>
      <c r="M73" s="162"/>
      <c r="N73" s="162"/>
      <c r="O73" s="162"/>
      <c r="P73" s="263"/>
      <c r="AA73" s="679">
        <v>2013</v>
      </c>
      <c r="AC73" s="420" t="s">
        <v>84</v>
      </c>
      <c r="AD73" s="420">
        <f>InfantTrend!S21</f>
        <v>67</v>
      </c>
      <c r="AE73" s="420">
        <f>BirthsTrend!S20</f>
        <v>15486</v>
      </c>
      <c r="AF73" s="680">
        <f t="shared" si="10"/>
        <v>3.3529691156657973</v>
      </c>
      <c r="AG73" s="680">
        <f t="shared" si="11"/>
        <v>5.4944873839465549</v>
      </c>
      <c r="AH73" s="681">
        <f t="shared" si="12"/>
        <v>4.3264884411726721</v>
      </c>
      <c r="AI73" s="681">
        <f t="shared" si="17"/>
        <v>1.1679989427738828</v>
      </c>
      <c r="AJ73" s="681">
        <f t="shared" si="18"/>
        <v>0.97351932550687481</v>
      </c>
    </row>
    <row r="74" spans="1:55">
      <c r="A74" s="262"/>
      <c r="B74" s="162"/>
      <c r="C74" s="162"/>
      <c r="D74" s="162"/>
      <c r="E74" s="162"/>
      <c r="F74" s="162"/>
      <c r="G74" s="162"/>
      <c r="H74" s="162"/>
      <c r="I74" s="162"/>
      <c r="J74" s="162"/>
      <c r="K74" s="162"/>
      <c r="L74" s="162"/>
      <c r="M74" s="162"/>
      <c r="N74" s="162"/>
      <c r="O74" s="162"/>
      <c r="P74" s="263"/>
      <c r="AA74" s="679">
        <v>2013</v>
      </c>
      <c r="AC74" s="420" t="s">
        <v>85</v>
      </c>
      <c r="AD74" s="420">
        <f>InfantTrend!S22</f>
        <v>54</v>
      </c>
      <c r="AE74" s="420">
        <f>BirthsTrend!S21</f>
        <v>16970</v>
      </c>
      <c r="AF74" s="680">
        <f t="shared" si="10"/>
        <v>2.3904809647934444</v>
      </c>
      <c r="AG74" s="680">
        <f t="shared" si="11"/>
        <v>4.1519320208432946</v>
      </c>
      <c r="AH74" s="681">
        <f t="shared" si="12"/>
        <v>3.1820860341779609</v>
      </c>
      <c r="AI74" s="681">
        <f t="shared" si="17"/>
        <v>0.96984598666533373</v>
      </c>
      <c r="AJ74" s="681">
        <f t="shared" si="18"/>
        <v>0.79160506938451647</v>
      </c>
    </row>
    <row r="75" spans="1:55">
      <c r="A75" s="262"/>
      <c r="B75" s="162"/>
      <c r="C75" s="162"/>
      <c r="D75" s="162"/>
      <c r="E75" s="162"/>
      <c r="F75" s="162"/>
      <c r="G75" s="162"/>
      <c r="H75" s="162"/>
      <c r="I75" s="162"/>
      <c r="J75" s="162"/>
      <c r="K75" s="162"/>
      <c r="L75" s="162"/>
      <c r="M75" s="162"/>
      <c r="N75" s="162"/>
      <c r="O75" s="162"/>
      <c r="P75" s="263"/>
      <c r="AA75" s="679">
        <v>2013</v>
      </c>
      <c r="AC75" s="420" t="s">
        <v>86</v>
      </c>
      <c r="AD75" s="420">
        <f>InfantTrend!S23</f>
        <v>40</v>
      </c>
      <c r="AE75" s="420">
        <f>BirthsTrend!S22</f>
        <v>10235</v>
      </c>
      <c r="AF75" s="680">
        <f t="shared" si="10"/>
        <v>2.792045573208497</v>
      </c>
      <c r="AG75" s="680">
        <f t="shared" si="11"/>
        <v>5.3218023413760704</v>
      </c>
      <c r="AH75" s="681">
        <f t="shared" si="12"/>
        <v>3.9081582804103565</v>
      </c>
      <c r="AI75" s="681">
        <f t="shared" si="17"/>
        <v>1.4136440609657139</v>
      </c>
      <c r="AJ75" s="681">
        <f t="shared" si="18"/>
        <v>1.1161127072018595</v>
      </c>
    </row>
    <row r="76" spans="1:55">
      <c r="A76" s="273"/>
      <c r="B76" s="274"/>
      <c r="C76" s="274"/>
      <c r="D76" s="274"/>
      <c r="E76" s="274"/>
      <c r="F76" s="274"/>
      <c r="G76" s="274"/>
      <c r="H76" s="274"/>
      <c r="I76" s="274"/>
      <c r="J76" s="274"/>
      <c r="K76" s="274"/>
      <c r="L76" s="274"/>
      <c r="M76" s="274"/>
      <c r="N76" s="274"/>
      <c r="O76" s="274"/>
      <c r="P76" s="275"/>
      <c r="AA76" s="679">
        <v>2013</v>
      </c>
      <c r="AC76" s="420" t="s">
        <v>87</v>
      </c>
      <c r="AD76" s="420">
        <f>InfantTrend!S24</f>
        <v>21</v>
      </c>
      <c r="AE76" s="420">
        <f>BirthsTrend!S23</f>
        <v>2618</v>
      </c>
      <c r="AF76" s="680">
        <f t="shared" si="10"/>
        <v>4.9653670680199342</v>
      </c>
      <c r="AG76" s="680">
        <f t="shared" si="11"/>
        <v>12.261547263156375</v>
      </c>
      <c r="AH76" s="681">
        <f t="shared" si="12"/>
        <v>8.0213903743315509</v>
      </c>
      <c r="AI76" s="681">
        <f t="shared" si="17"/>
        <v>4.2401568888248242</v>
      </c>
      <c r="AJ76" s="681">
        <f t="shared" si="18"/>
        <v>3.0560233063116167</v>
      </c>
    </row>
    <row r="78" spans="1:55">
      <c r="AP78" s="387"/>
      <c r="AQ78" s="343"/>
      <c r="AR78" s="343"/>
      <c r="AS78" s="343"/>
      <c r="AT78" s="343"/>
      <c r="AU78" s="343"/>
      <c r="AV78" s="343"/>
      <c r="AW78" s="343"/>
      <c r="AX78" s="343"/>
      <c r="AY78" s="343"/>
      <c r="AZ78" s="343"/>
      <c r="BA78" s="343"/>
      <c r="BB78" s="343"/>
      <c r="BC78" s="343"/>
    </row>
    <row r="79" spans="1:55">
      <c r="A79" s="259"/>
      <c r="B79" s="260"/>
      <c r="C79" s="260"/>
      <c r="D79" s="260"/>
      <c r="E79" s="260"/>
      <c r="F79" s="260"/>
      <c r="G79" s="260"/>
      <c r="H79" s="260"/>
      <c r="I79" s="260"/>
      <c r="J79" s="260"/>
      <c r="K79" s="260"/>
      <c r="L79" s="260"/>
      <c r="M79" s="260"/>
      <c r="N79" s="260"/>
      <c r="O79" s="260"/>
      <c r="P79" s="261"/>
      <c r="AA79" s="678" t="s">
        <v>363</v>
      </c>
      <c r="AB79" s="677" t="s">
        <v>390</v>
      </c>
      <c r="AC79" s="677" t="s">
        <v>144</v>
      </c>
      <c r="AD79" s="677" t="s">
        <v>359</v>
      </c>
      <c r="AE79" s="677" t="s">
        <v>391</v>
      </c>
      <c r="AF79" s="677" t="s">
        <v>361</v>
      </c>
      <c r="AG79" s="677" t="s">
        <v>362</v>
      </c>
      <c r="AH79" s="677" t="s">
        <v>49</v>
      </c>
      <c r="AI79" s="677" t="s">
        <v>350</v>
      </c>
      <c r="AJ79" s="677" t="s">
        <v>349</v>
      </c>
      <c r="AO79" s="422"/>
      <c r="AP79" s="387"/>
      <c r="AQ79" s="343"/>
      <c r="AR79" s="343"/>
      <c r="AS79" s="343"/>
      <c r="AT79" s="343"/>
      <c r="AU79" s="343"/>
      <c r="AV79" s="343"/>
      <c r="AW79" s="343"/>
      <c r="AX79" s="343"/>
      <c r="AY79" s="343"/>
      <c r="AZ79" s="343"/>
      <c r="BA79" s="343"/>
      <c r="BB79" s="343"/>
      <c r="BC79" s="343"/>
    </row>
    <row r="80" spans="1:55">
      <c r="A80" s="262"/>
      <c r="B80" s="845" t="str">
        <f>Contents!E38</f>
        <v xml:space="preserve">Figure 4: Fetal and infant death rates by deprivation quintile of residence, 2008−2012 and 2013
</v>
      </c>
      <c r="C80" s="845"/>
      <c r="D80" s="845"/>
      <c r="E80" s="845"/>
      <c r="F80" s="845"/>
      <c r="G80" s="845"/>
      <c r="H80" s="845"/>
      <c r="I80" s="845"/>
      <c r="J80" s="845"/>
      <c r="K80" s="845"/>
      <c r="L80" s="845"/>
      <c r="M80" s="845"/>
      <c r="N80" s="845"/>
      <c r="O80" s="845"/>
      <c r="P80" s="263"/>
      <c r="AA80" s="679" t="s">
        <v>409</v>
      </c>
      <c r="AB80" s="679" t="s">
        <v>364</v>
      </c>
      <c r="AC80" s="682" t="s">
        <v>89</v>
      </c>
      <c r="AD80" s="420">
        <f>SUM(FetalTrend!N27:R27)</f>
        <v>314</v>
      </c>
      <c r="AE80" s="420">
        <f>AE85+AD80</f>
        <v>47390</v>
      </c>
      <c r="AF80" s="680">
        <f t="shared" ref="AF80:AF99" si="20">IF(AD80=0,0,IF(AD80&lt;389,CHIINV(0.5+$AB$31/200,2*AD80)/2,AD80*(1-1/(9*AD80)-NORMSINV(0.5+$AB$31/200)/3/SQRT(AD80))^3))/AE80*1000</f>
        <v>5.9131880922952531</v>
      </c>
      <c r="AG80" s="680">
        <f t="shared" ref="AG80:AG99" si="21">IF(AD80&lt;389,CHIINV(0.5-$AB$31/200,2*AD80+2)/2,(AD80+1)*(1-1/(9*(AD80+1))+NORMSINV(0.5+$AB$31/200)/3/SQRT(AD80+1))^3)/AE80*1000</f>
        <v>7.4007842083725768</v>
      </c>
      <c r="AH80" s="681">
        <f t="shared" ref="AH80:AH99" si="22">AD80/AE80*1000</f>
        <v>6.6258704368010131</v>
      </c>
      <c r="AI80" s="681">
        <f t="shared" ref="AI80:AI89" si="23">AG80-AH80</f>
        <v>0.77491377157156371</v>
      </c>
      <c r="AJ80" s="681">
        <f t="shared" ref="AJ80:AJ89" si="24">AH80-AF80</f>
        <v>0.71268234450575996</v>
      </c>
    </row>
    <row r="81" spans="1:43">
      <c r="A81" s="262"/>
      <c r="B81" s="162"/>
      <c r="C81" s="162"/>
      <c r="D81" s="162"/>
      <c r="E81" s="162"/>
      <c r="F81" s="162"/>
      <c r="G81" s="162"/>
      <c r="H81" s="162"/>
      <c r="I81" s="162"/>
      <c r="J81" s="162"/>
      <c r="K81" s="162"/>
      <c r="L81" s="846" t="s">
        <v>390</v>
      </c>
      <c r="M81" s="846" t="s">
        <v>81</v>
      </c>
      <c r="N81" s="843" t="s">
        <v>511</v>
      </c>
      <c r="O81" s="843">
        <v>2013</v>
      </c>
      <c r="P81" s="263"/>
      <c r="AA81" s="679" t="s">
        <v>409</v>
      </c>
      <c r="AC81" s="682">
        <v>2</v>
      </c>
      <c r="AD81" s="420">
        <f>SUM(FetalTrend!N28:R28)</f>
        <v>372</v>
      </c>
      <c r="AE81" s="420">
        <f>AE86+AD81</f>
        <v>51104</v>
      </c>
      <c r="AF81" s="680">
        <f t="shared" si="20"/>
        <v>6.5582628436070847</v>
      </c>
      <c r="AG81" s="680">
        <f t="shared" si="21"/>
        <v>8.0579066819096941</v>
      </c>
      <c r="AH81" s="681">
        <f t="shared" si="22"/>
        <v>7.2792736380713841</v>
      </c>
      <c r="AI81" s="681">
        <f t="shared" si="23"/>
        <v>0.77863304383831</v>
      </c>
      <c r="AJ81" s="681">
        <f t="shared" si="24"/>
        <v>0.72101079446429939</v>
      </c>
    </row>
    <row r="82" spans="1:43">
      <c r="A82" s="262"/>
      <c r="B82" s="162"/>
      <c r="C82" s="162"/>
      <c r="D82" s="162"/>
      <c r="E82" s="162"/>
      <c r="F82" s="162"/>
      <c r="G82" s="162"/>
      <c r="H82" s="162"/>
      <c r="I82" s="162"/>
      <c r="J82" s="162"/>
      <c r="K82" s="162"/>
      <c r="L82" s="847"/>
      <c r="M82" s="847"/>
      <c r="N82" s="844"/>
      <c r="O82" s="844"/>
      <c r="P82" s="263"/>
      <c r="AA82" s="679" t="s">
        <v>409</v>
      </c>
      <c r="AC82" s="682">
        <v>3</v>
      </c>
      <c r="AD82" s="420">
        <f>SUM(FetalTrend!N29:R29)</f>
        <v>432</v>
      </c>
      <c r="AE82" s="420">
        <f>AE87+AD82</f>
        <v>60005</v>
      </c>
      <c r="AF82" s="680">
        <f t="shared" si="20"/>
        <v>6.5364112825909091</v>
      </c>
      <c r="AG82" s="680">
        <f t="shared" si="21"/>
        <v>7.9114005674619898</v>
      </c>
      <c r="AH82" s="681">
        <f t="shared" si="22"/>
        <v>7.1994000499958339</v>
      </c>
      <c r="AI82" s="681">
        <f t="shared" si="23"/>
        <v>0.71200051746615589</v>
      </c>
      <c r="AJ82" s="681">
        <f t="shared" si="24"/>
        <v>0.66298876740492485</v>
      </c>
    </row>
    <row r="83" spans="1:43">
      <c r="A83" s="262"/>
      <c r="B83" s="162"/>
      <c r="C83" s="162"/>
      <c r="D83" s="162"/>
      <c r="E83" s="162"/>
      <c r="F83" s="162"/>
      <c r="G83" s="162"/>
      <c r="H83" s="162"/>
      <c r="I83" s="162"/>
      <c r="J83" s="162"/>
      <c r="K83" s="162"/>
      <c r="L83" s="347" t="s">
        <v>51</v>
      </c>
      <c r="M83" s="158" t="s">
        <v>89</v>
      </c>
      <c r="N83" s="280">
        <f>AH80</f>
        <v>6.6258704368010131</v>
      </c>
      <c r="O83" s="280">
        <f>AH90</f>
        <v>5.8370044052863435</v>
      </c>
      <c r="P83" s="263"/>
      <c r="AA83" s="679" t="s">
        <v>409</v>
      </c>
      <c r="AC83" s="682">
        <v>4</v>
      </c>
      <c r="AD83" s="420">
        <f>SUM(FetalTrend!N30:R30)</f>
        <v>527</v>
      </c>
      <c r="AE83" s="420">
        <f>AE88+AD83</f>
        <v>73473</v>
      </c>
      <c r="AF83" s="680">
        <f t="shared" si="20"/>
        <v>6.5732976970448469</v>
      </c>
      <c r="AG83" s="680">
        <f t="shared" si="21"/>
        <v>7.8120762739984517</v>
      </c>
      <c r="AH83" s="681">
        <f t="shared" si="22"/>
        <v>7.1727028976630871</v>
      </c>
      <c r="AI83" s="681">
        <f t="shared" si="23"/>
        <v>0.63937337633536462</v>
      </c>
      <c r="AJ83" s="681">
        <f t="shared" si="24"/>
        <v>0.59940520061824021</v>
      </c>
    </row>
    <row r="84" spans="1:43">
      <c r="A84" s="262"/>
      <c r="B84" s="162"/>
      <c r="C84" s="162"/>
      <c r="D84" s="162"/>
      <c r="E84" s="162"/>
      <c r="F84" s="162"/>
      <c r="G84" s="162"/>
      <c r="H84" s="162"/>
      <c r="I84" s="162"/>
      <c r="J84" s="162"/>
      <c r="K84" s="162"/>
      <c r="L84" s="168"/>
      <c r="M84" s="168">
        <v>2</v>
      </c>
      <c r="N84" s="170">
        <f t="shared" ref="N84:N92" si="25">AH81</f>
        <v>7.2792736380713841</v>
      </c>
      <c r="O84" s="170">
        <f t="shared" ref="O84:O92" si="26">AH91</f>
        <v>4.962527850921612</v>
      </c>
      <c r="P84" s="263"/>
      <c r="AA84" s="679" t="s">
        <v>409</v>
      </c>
      <c r="AC84" s="682" t="s">
        <v>90</v>
      </c>
      <c r="AD84" s="420">
        <f>SUM(FetalTrend!N31:R31)</f>
        <v>750</v>
      </c>
      <c r="AE84" s="420">
        <f>AE89+AD84</f>
        <v>86634</v>
      </c>
      <c r="AF84" s="680">
        <f t="shared" si="20"/>
        <v>8.0485364716356038</v>
      </c>
      <c r="AG84" s="680">
        <f t="shared" si="21"/>
        <v>9.2995001097942325</v>
      </c>
      <c r="AH84" s="681">
        <f t="shared" si="22"/>
        <v>8.6571092180898948</v>
      </c>
      <c r="AI84" s="681">
        <f t="shared" si="23"/>
        <v>0.64239089170433772</v>
      </c>
      <c r="AJ84" s="681">
        <f t="shared" si="24"/>
        <v>0.60857274645429094</v>
      </c>
    </row>
    <row r="85" spans="1:43">
      <c r="A85" s="262"/>
      <c r="B85" s="162"/>
      <c r="C85" s="162"/>
      <c r="D85" s="162"/>
      <c r="E85" s="162"/>
      <c r="F85" s="162"/>
      <c r="G85" s="162"/>
      <c r="H85" s="162"/>
      <c r="I85" s="162"/>
      <c r="J85" s="162"/>
      <c r="K85" s="162"/>
      <c r="L85" s="168"/>
      <c r="M85" s="168">
        <v>3</v>
      </c>
      <c r="N85" s="170">
        <f t="shared" si="25"/>
        <v>7.1994000499958339</v>
      </c>
      <c r="O85" s="170">
        <f t="shared" si="26"/>
        <v>7.2934973637961331</v>
      </c>
      <c r="P85" s="263"/>
      <c r="AA85" s="679" t="s">
        <v>409</v>
      </c>
      <c r="AB85" s="679" t="s">
        <v>365</v>
      </c>
      <c r="AC85" s="682" t="s">
        <v>89</v>
      </c>
      <c r="AD85" s="420">
        <f>SUM(InfantTrend!N27:R27)</f>
        <v>136</v>
      </c>
      <c r="AE85" s="420">
        <f>SUM(BirthsTrend!N26:R26)</f>
        <v>47076</v>
      </c>
      <c r="AF85" s="680">
        <f t="shared" si="20"/>
        <v>2.423835145117744</v>
      </c>
      <c r="AG85" s="680">
        <f t="shared" si="21"/>
        <v>3.417299147989159</v>
      </c>
      <c r="AH85" s="681">
        <f t="shared" si="22"/>
        <v>2.888945534879769</v>
      </c>
      <c r="AI85" s="681">
        <f t="shared" si="23"/>
        <v>0.52835361310939</v>
      </c>
      <c r="AJ85" s="681">
        <f t="shared" si="24"/>
        <v>0.46511038976202501</v>
      </c>
    </row>
    <row r="86" spans="1:43">
      <c r="A86" s="262"/>
      <c r="B86" s="162"/>
      <c r="C86" s="162"/>
      <c r="D86" s="162"/>
      <c r="E86" s="162"/>
      <c r="F86" s="162"/>
      <c r="G86" s="162"/>
      <c r="H86" s="162"/>
      <c r="I86" s="162"/>
      <c r="J86" s="162"/>
      <c r="K86" s="162"/>
      <c r="L86" s="162"/>
      <c r="M86" s="168">
        <v>4</v>
      </c>
      <c r="N86" s="170">
        <f t="shared" si="25"/>
        <v>7.1727028976630871</v>
      </c>
      <c r="O86" s="170">
        <f t="shared" si="26"/>
        <v>6.5251685070988099</v>
      </c>
      <c r="P86" s="263"/>
      <c r="AA86" s="679" t="s">
        <v>409</v>
      </c>
      <c r="AC86" s="682">
        <v>2</v>
      </c>
      <c r="AD86" s="420">
        <f>SUM(InfantTrend!N28:R28)</f>
        <v>177</v>
      </c>
      <c r="AE86" s="420">
        <f>SUM(BirthsTrend!N27:R27)</f>
        <v>50732</v>
      </c>
      <c r="AF86" s="680">
        <f t="shared" si="20"/>
        <v>2.9938510871200239</v>
      </c>
      <c r="AG86" s="680">
        <f t="shared" si="21"/>
        <v>4.0424796203501856</v>
      </c>
      <c r="AH86" s="681">
        <f t="shared" si="22"/>
        <v>3.4889221792951193</v>
      </c>
      <c r="AI86" s="681">
        <f t="shared" si="23"/>
        <v>0.55355744105506632</v>
      </c>
      <c r="AJ86" s="681">
        <f t="shared" si="24"/>
        <v>0.49507109217509537</v>
      </c>
    </row>
    <row r="87" spans="1:43">
      <c r="A87" s="262"/>
      <c r="B87" s="162"/>
      <c r="C87" s="162"/>
      <c r="D87" s="162"/>
      <c r="E87" s="162"/>
      <c r="F87" s="162"/>
      <c r="G87" s="162"/>
      <c r="H87" s="162"/>
      <c r="I87" s="162"/>
      <c r="J87" s="162"/>
      <c r="K87" s="162"/>
      <c r="L87" s="162"/>
      <c r="M87" s="169" t="s">
        <v>90</v>
      </c>
      <c r="N87" s="170">
        <f t="shared" si="25"/>
        <v>8.6571092180898948</v>
      </c>
      <c r="O87" s="170">
        <f t="shared" si="26"/>
        <v>7.1103708923195184</v>
      </c>
      <c r="P87" s="263"/>
      <c r="AA87" s="679" t="s">
        <v>409</v>
      </c>
      <c r="AC87" s="682">
        <v>3</v>
      </c>
      <c r="AD87" s="420">
        <f>SUM(InfantTrend!N29:R29)</f>
        <v>247</v>
      </c>
      <c r="AE87" s="420">
        <f>SUM(BirthsTrend!N28:R28)</f>
        <v>59573</v>
      </c>
      <c r="AF87" s="680">
        <f t="shared" si="20"/>
        <v>3.64518418912626</v>
      </c>
      <c r="AG87" s="680">
        <f t="shared" si="21"/>
        <v>4.6967839606496602</v>
      </c>
      <c r="AH87" s="681">
        <f t="shared" si="22"/>
        <v>4.1461736021351951</v>
      </c>
      <c r="AI87" s="681">
        <f t="shared" si="23"/>
        <v>0.55061035851446505</v>
      </c>
      <c r="AJ87" s="681">
        <f t="shared" si="24"/>
        <v>0.50098941300893518</v>
      </c>
    </row>
    <row r="88" spans="1:43">
      <c r="A88" s="262"/>
      <c r="B88" s="162"/>
      <c r="C88" s="162"/>
      <c r="D88" s="162"/>
      <c r="E88" s="162"/>
      <c r="F88" s="162"/>
      <c r="G88" s="162"/>
      <c r="H88" s="162"/>
      <c r="I88" s="162"/>
      <c r="J88" s="162"/>
      <c r="K88" s="162"/>
      <c r="L88" s="348" t="s">
        <v>52</v>
      </c>
      <c r="M88" s="158" t="s">
        <v>89</v>
      </c>
      <c r="N88" s="280">
        <f>AH85</f>
        <v>2.888945534879769</v>
      </c>
      <c r="O88" s="280">
        <f t="shared" si="26"/>
        <v>2.9910269192422732</v>
      </c>
      <c r="P88" s="263"/>
      <c r="AA88" s="679" t="s">
        <v>409</v>
      </c>
      <c r="AC88" s="682">
        <v>4</v>
      </c>
      <c r="AD88" s="420">
        <f>SUM(InfantTrend!N30:R30)</f>
        <v>360</v>
      </c>
      <c r="AE88" s="420">
        <f>SUM(BirthsTrend!N29:R29)</f>
        <v>72946</v>
      </c>
      <c r="AF88" s="680">
        <f t="shared" si="20"/>
        <v>4.4384657114252555</v>
      </c>
      <c r="AG88" s="680">
        <f t="shared" si="21"/>
        <v>5.4722292410974687</v>
      </c>
      <c r="AH88" s="681">
        <f t="shared" si="22"/>
        <v>4.9351575137773152</v>
      </c>
      <c r="AI88" s="681">
        <f t="shared" si="23"/>
        <v>0.53707172732015351</v>
      </c>
      <c r="AJ88" s="681">
        <f t="shared" si="24"/>
        <v>0.49669180235205967</v>
      </c>
    </row>
    <row r="89" spans="1:43">
      <c r="A89" s="262"/>
      <c r="B89" s="162"/>
      <c r="C89" s="162"/>
      <c r="D89" s="162"/>
      <c r="E89" s="162"/>
      <c r="F89" s="162"/>
      <c r="G89" s="162"/>
      <c r="H89" s="162"/>
      <c r="I89" s="162"/>
      <c r="J89" s="162"/>
      <c r="K89" s="162"/>
      <c r="L89" s="168"/>
      <c r="M89" s="168">
        <v>2</v>
      </c>
      <c r="N89" s="170">
        <f t="shared" si="25"/>
        <v>3.4889221792951193</v>
      </c>
      <c r="O89" s="170">
        <f t="shared" si="26"/>
        <v>3.5623409669211199</v>
      </c>
      <c r="P89" s="263"/>
      <c r="AA89" s="679" t="s">
        <v>409</v>
      </c>
      <c r="AC89" s="682" t="s">
        <v>90</v>
      </c>
      <c r="AD89" s="420">
        <f>SUM(InfantTrend!N31:R31)</f>
        <v>701</v>
      </c>
      <c r="AE89" s="420">
        <f>SUM(BirthsTrend!N30:R30)</f>
        <v>85884</v>
      </c>
      <c r="AF89" s="680">
        <f t="shared" si="20"/>
        <v>7.5690480207742254</v>
      </c>
      <c r="AG89" s="680">
        <f t="shared" si="21"/>
        <v>8.7894239910828134</v>
      </c>
      <c r="AH89" s="681">
        <f t="shared" si="22"/>
        <v>8.1621722323133525</v>
      </c>
      <c r="AI89" s="681">
        <f t="shared" si="23"/>
        <v>0.62725175876946082</v>
      </c>
      <c r="AJ89" s="681">
        <f t="shared" si="24"/>
        <v>0.59312421153912709</v>
      </c>
    </row>
    <row r="90" spans="1:43">
      <c r="A90" s="262"/>
      <c r="B90" s="162"/>
      <c r="C90" s="162"/>
      <c r="D90" s="162"/>
      <c r="E90" s="162"/>
      <c r="F90" s="162"/>
      <c r="G90" s="162"/>
      <c r="H90" s="162"/>
      <c r="I90" s="162"/>
      <c r="J90" s="162"/>
      <c r="K90" s="162"/>
      <c r="L90" s="162"/>
      <c r="M90" s="168">
        <v>3</v>
      </c>
      <c r="N90" s="170">
        <f t="shared" si="25"/>
        <v>4.1461736021351951</v>
      </c>
      <c r="O90" s="170">
        <f t="shared" si="26"/>
        <v>4.6029919447640966</v>
      </c>
      <c r="P90" s="263"/>
      <c r="AA90" s="679">
        <v>2013</v>
      </c>
      <c r="AB90" s="679" t="s">
        <v>364</v>
      </c>
      <c r="AC90" s="682" t="s">
        <v>89</v>
      </c>
      <c r="AD90" s="420">
        <f>FetalTrend!S27</f>
        <v>53</v>
      </c>
      <c r="AE90" s="420">
        <f>AE95+AD90</f>
        <v>9080</v>
      </c>
      <c r="AF90" s="680">
        <f t="shared" si="20"/>
        <v>4.3723168427706458</v>
      </c>
      <c r="AG90" s="680">
        <f t="shared" si="21"/>
        <v>7.6349454767846074</v>
      </c>
      <c r="AH90" s="681">
        <f t="shared" si="22"/>
        <v>5.8370044052863435</v>
      </c>
      <c r="AI90" s="681">
        <f t="shared" ref="AI90:AI99" si="27">AG90-AH90</f>
        <v>1.797941071498264</v>
      </c>
      <c r="AJ90" s="681">
        <f t="shared" ref="AJ90:AJ99" si="28">AH90-AF90</f>
        <v>1.4646875625156976</v>
      </c>
    </row>
    <row r="91" spans="1:43">
      <c r="A91" s="262"/>
      <c r="B91" s="162"/>
      <c r="C91" s="162"/>
      <c r="D91" s="162"/>
      <c r="E91" s="162"/>
      <c r="F91" s="162"/>
      <c r="G91" s="162"/>
      <c r="H91" s="162"/>
      <c r="I91" s="162"/>
      <c r="J91" s="162"/>
      <c r="K91" s="162"/>
      <c r="L91" s="162"/>
      <c r="M91" s="168">
        <v>4</v>
      </c>
      <c r="N91" s="170">
        <f t="shared" si="25"/>
        <v>4.9351575137773152</v>
      </c>
      <c r="O91" s="170">
        <f t="shared" si="26"/>
        <v>4.8357993504150132</v>
      </c>
      <c r="P91" s="263"/>
      <c r="AA91" s="679">
        <v>2013</v>
      </c>
      <c r="AC91" s="682">
        <v>2</v>
      </c>
      <c r="AD91" s="420">
        <f>FetalTrend!S28</f>
        <v>49</v>
      </c>
      <c r="AE91" s="420">
        <f>AE96+AD91</f>
        <v>9874</v>
      </c>
      <c r="AF91" s="680">
        <f t="shared" si="20"/>
        <v>3.6713054232154292</v>
      </c>
      <c r="AG91" s="680">
        <f t="shared" si="21"/>
        <v>6.5607249942189885</v>
      </c>
      <c r="AH91" s="681">
        <f t="shared" si="22"/>
        <v>4.962527850921612</v>
      </c>
      <c r="AI91" s="681">
        <f t="shared" si="27"/>
        <v>1.5981971432973765</v>
      </c>
      <c r="AJ91" s="681">
        <f t="shared" si="28"/>
        <v>1.2912224277061828</v>
      </c>
      <c r="AL91" s="549"/>
      <c r="AM91" s="549"/>
      <c r="AN91" s="549"/>
      <c r="AO91" s="549"/>
      <c r="AQ91" s="87"/>
    </row>
    <row r="92" spans="1:43">
      <c r="A92" s="262"/>
      <c r="B92" s="162"/>
      <c r="C92" s="162"/>
      <c r="D92" s="162"/>
      <c r="E92" s="162"/>
      <c r="F92" s="162"/>
      <c r="G92" s="162"/>
      <c r="H92" s="162"/>
      <c r="I92" s="162"/>
      <c r="J92" s="162"/>
      <c r="K92" s="162"/>
      <c r="L92" s="180"/>
      <c r="M92" s="264" t="s">
        <v>90</v>
      </c>
      <c r="N92" s="281">
        <f t="shared" si="25"/>
        <v>8.1621722323133525</v>
      </c>
      <c r="O92" s="281">
        <f t="shared" si="26"/>
        <v>7.354838709677419</v>
      </c>
      <c r="P92" s="263"/>
      <c r="AA92" s="679">
        <v>2013</v>
      </c>
      <c r="AC92" s="682">
        <v>3</v>
      </c>
      <c r="AD92" s="420">
        <f>FetalTrend!S29</f>
        <v>83</v>
      </c>
      <c r="AE92" s="420">
        <f>AE97+AD92</f>
        <v>11380</v>
      </c>
      <c r="AF92" s="680">
        <f t="shared" si="20"/>
        <v>5.8092299382955259</v>
      </c>
      <c r="AG92" s="680">
        <f t="shared" si="21"/>
        <v>9.0413873284065094</v>
      </c>
      <c r="AH92" s="681">
        <f t="shared" si="22"/>
        <v>7.2934973637961331</v>
      </c>
      <c r="AI92" s="681">
        <f t="shared" si="27"/>
        <v>1.7478899646103763</v>
      </c>
      <c r="AJ92" s="681">
        <f t="shared" si="28"/>
        <v>1.4842674255006072</v>
      </c>
      <c r="AL92" s="549"/>
      <c r="AM92" s="549"/>
      <c r="AN92" s="549"/>
      <c r="AO92" s="549"/>
      <c r="AQ92" s="87"/>
    </row>
    <row r="93" spans="1:43">
      <c r="A93" s="262"/>
      <c r="B93" s="162"/>
      <c r="C93" s="162"/>
      <c r="D93" s="162"/>
      <c r="E93" s="162"/>
      <c r="F93" s="162"/>
      <c r="G93" s="162"/>
      <c r="H93" s="162"/>
      <c r="I93" s="162"/>
      <c r="J93" s="162"/>
      <c r="K93" s="162"/>
      <c r="L93" s="188"/>
      <c r="M93" s="188"/>
      <c r="N93" s="188"/>
      <c r="O93" s="188"/>
      <c r="P93" s="263"/>
      <c r="AA93" s="679">
        <v>2013</v>
      </c>
      <c r="AC93" s="682">
        <v>4</v>
      </c>
      <c r="AD93" s="420">
        <f>FetalTrend!S30</f>
        <v>91</v>
      </c>
      <c r="AE93" s="420">
        <f>AE98+AD93</f>
        <v>13946</v>
      </c>
      <c r="AF93" s="680">
        <f t="shared" si="20"/>
        <v>5.2536586474136717</v>
      </c>
      <c r="AG93" s="680">
        <f t="shared" si="21"/>
        <v>8.0114609864152939</v>
      </c>
      <c r="AH93" s="681">
        <f t="shared" si="22"/>
        <v>6.5251685070988099</v>
      </c>
      <c r="AI93" s="681">
        <f t="shared" si="27"/>
        <v>1.486292479316484</v>
      </c>
      <c r="AJ93" s="681">
        <f t="shared" si="28"/>
        <v>1.2715098596851382</v>
      </c>
      <c r="AL93" s="549"/>
      <c r="AM93" s="549"/>
      <c r="AN93" s="549"/>
      <c r="AO93" s="549"/>
      <c r="AQ93" s="87"/>
    </row>
    <row r="94" spans="1:43">
      <c r="A94" s="262"/>
      <c r="B94" s="162"/>
      <c r="C94" s="162"/>
      <c r="D94" s="162"/>
      <c r="E94" s="162"/>
      <c r="F94" s="162"/>
      <c r="G94" s="162"/>
      <c r="H94" s="162"/>
      <c r="I94" s="162"/>
      <c r="J94" s="162"/>
      <c r="K94" s="162"/>
      <c r="L94" s="188"/>
      <c r="M94" s="188"/>
      <c r="N94" s="188"/>
      <c r="O94" s="188"/>
      <c r="P94" s="263"/>
      <c r="AA94" s="679">
        <v>2013</v>
      </c>
      <c r="AC94" s="682" t="s">
        <v>90</v>
      </c>
      <c r="AD94" s="420">
        <f>FetalTrend!S31</f>
        <v>111</v>
      </c>
      <c r="AE94" s="420">
        <f>AE99+AD94</f>
        <v>15611</v>
      </c>
      <c r="AF94" s="680">
        <f t="shared" si="20"/>
        <v>5.8492939510717106</v>
      </c>
      <c r="AG94" s="680">
        <f t="shared" si="21"/>
        <v>8.5627206707126824</v>
      </c>
      <c r="AH94" s="681">
        <f t="shared" si="22"/>
        <v>7.1103708923195184</v>
      </c>
      <c r="AI94" s="681">
        <f t="shared" si="27"/>
        <v>1.452349778393164</v>
      </c>
      <c r="AJ94" s="681">
        <f t="shared" si="28"/>
        <v>1.2610769412478078</v>
      </c>
      <c r="AL94" s="549"/>
      <c r="AM94" s="549"/>
      <c r="AN94" s="552"/>
      <c r="AO94" s="552"/>
      <c r="AP94" s="552"/>
      <c r="AQ94" s="87"/>
    </row>
    <row r="95" spans="1:43">
      <c r="A95" s="262"/>
      <c r="B95" s="162"/>
      <c r="C95" s="162"/>
      <c r="D95" s="162"/>
      <c r="E95" s="162"/>
      <c r="F95" s="162"/>
      <c r="G95" s="162"/>
      <c r="H95" s="162"/>
      <c r="I95" s="162"/>
      <c r="J95" s="162"/>
      <c r="K95" s="162"/>
      <c r="L95" s="162"/>
      <c r="M95" s="162"/>
      <c r="N95" s="162"/>
      <c r="O95" s="162"/>
      <c r="P95" s="263"/>
      <c r="AA95" s="679">
        <v>2013</v>
      </c>
      <c r="AB95" s="679" t="s">
        <v>365</v>
      </c>
      <c r="AC95" s="682" t="s">
        <v>89</v>
      </c>
      <c r="AD95" s="420">
        <f>InfantTrend!S27</f>
        <v>27</v>
      </c>
      <c r="AE95" s="420">
        <f>BirthsTrend!S26</f>
        <v>9027</v>
      </c>
      <c r="AF95" s="680">
        <f t="shared" si="20"/>
        <v>1.9711055867691119</v>
      </c>
      <c r="AG95" s="680">
        <f t="shared" si="21"/>
        <v>4.3517871325093704</v>
      </c>
      <c r="AH95" s="681">
        <f t="shared" si="22"/>
        <v>2.9910269192422732</v>
      </c>
      <c r="AI95" s="681">
        <f t="shared" si="27"/>
        <v>1.3607602132670973</v>
      </c>
      <c r="AJ95" s="681">
        <f t="shared" si="28"/>
        <v>1.0199213324731613</v>
      </c>
      <c r="AL95" s="549"/>
      <c r="AM95" s="549"/>
      <c r="AN95" s="549"/>
      <c r="AO95" s="549"/>
      <c r="AQ95" s="87"/>
    </row>
    <row r="96" spans="1:43">
      <c r="A96" s="262"/>
      <c r="B96" s="162"/>
      <c r="C96" s="162"/>
      <c r="D96" s="162"/>
      <c r="E96" s="162"/>
      <c r="F96" s="162"/>
      <c r="G96" s="162"/>
      <c r="H96" s="162"/>
      <c r="I96" s="162"/>
      <c r="J96" s="162"/>
      <c r="K96" s="162"/>
      <c r="L96" s="162"/>
      <c r="M96" s="162"/>
      <c r="N96" s="162"/>
      <c r="O96" s="162"/>
      <c r="P96" s="263"/>
      <c r="AA96" s="679">
        <v>2013</v>
      </c>
      <c r="AC96" s="682">
        <v>2</v>
      </c>
      <c r="AD96" s="420">
        <f>InfantTrend!S28</f>
        <v>35</v>
      </c>
      <c r="AE96" s="420">
        <f>BirthsTrend!S27</f>
        <v>9825</v>
      </c>
      <c r="AF96" s="680">
        <f t="shared" si="20"/>
        <v>2.4813010078900515</v>
      </c>
      <c r="AG96" s="680">
        <f t="shared" si="21"/>
        <v>4.9543539306954782</v>
      </c>
      <c r="AH96" s="681">
        <f t="shared" si="22"/>
        <v>3.5623409669211199</v>
      </c>
      <c r="AI96" s="681">
        <f t="shared" si="27"/>
        <v>1.3920129637743583</v>
      </c>
      <c r="AJ96" s="681">
        <f t="shared" si="28"/>
        <v>1.0810399590310684</v>
      </c>
      <c r="AL96" s="549"/>
      <c r="AM96" s="549"/>
      <c r="AN96" s="549"/>
      <c r="AO96" s="549"/>
      <c r="AQ96" s="87"/>
    </row>
    <row r="97" spans="1:48">
      <c r="A97" s="262"/>
      <c r="B97" s="162"/>
      <c r="C97" s="162"/>
      <c r="D97" s="162"/>
      <c r="E97" s="162"/>
      <c r="F97" s="162"/>
      <c r="G97" s="162"/>
      <c r="H97" s="162"/>
      <c r="I97" s="162"/>
      <c r="J97" s="162"/>
      <c r="K97" s="162"/>
      <c r="L97" s="162"/>
      <c r="M97" s="162"/>
      <c r="N97" s="162"/>
      <c r="O97" s="162"/>
      <c r="P97" s="263"/>
      <c r="AA97" s="679">
        <v>2013</v>
      </c>
      <c r="AC97" s="682">
        <v>3</v>
      </c>
      <c r="AD97" s="420">
        <f>InfantTrend!S29</f>
        <v>52</v>
      </c>
      <c r="AE97" s="420">
        <f>BirthsTrend!S28</f>
        <v>11297</v>
      </c>
      <c r="AF97" s="680">
        <f t="shared" si="20"/>
        <v>3.4377345490361355</v>
      </c>
      <c r="AG97" s="680">
        <f t="shared" si="21"/>
        <v>6.0362115376536147</v>
      </c>
      <c r="AH97" s="681">
        <f t="shared" si="22"/>
        <v>4.6029919447640966</v>
      </c>
      <c r="AI97" s="681">
        <f t="shared" si="27"/>
        <v>1.4332195928895182</v>
      </c>
      <c r="AJ97" s="681">
        <f t="shared" si="28"/>
        <v>1.1652573957279611</v>
      </c>
      <c r="AL97" s="549"/>
      <c r="AM97" s="549"/>
      <c r="AN97" s="549"/>
      <c r="AO97" s="549"/>
      <c r="AQ97" s="87"/>
    </row>
    <row r="98" spans="1:48">
      <c r="A98" s="262"/>
      <c r="B98" s="162"/>
      <c r="C98" s="162"/>
      <c r="D98" s="162"/>
      <c r="E98" s="162"/>
      <c r="F98" s="162"/>
      <c r="G98" s="162"/>
      <c r="H98" s="162"/>
      <c r="I98" s="162"/>
      <c r="J98" s="162"/>
      <c r="K98" s="162"/>
      <c r="L98" s="162"/>
      <c r="M98" s="162"/>
      <c r="N98" s="162"/>
      <c r="O98" s="162"/>
      <c r="P98" s="263"/>
      <c r="AA98" s="679">
        <v>2013</v>
      </c>
      <c r="AC98" s="682">
        <v>4</v>
      </c>
      <c r="AD98" s="420">
        <f>InfantTrend!S30</f>
        <v>67</v>
      </c>
      <c r="AE98" s="420">
        <f>BirthsTrend!S29</f>
        <v>13855</v>
      </c>
      <c r="AF98" s="680">
        <f t="shared" si="20"/>
        <v>3.7476780747167475</v>
      </c>
      <c r="AG98" s="680">
        <f t="shared" si="21"/>
        <v>6.1412942351350672</v>
      </c>
      <c r="AH98" s="681">
        <f t="shared" si="22"/>
        <v>4.8357993504150132</v>
      </c>
      <c r="AI98" s="681">
        <f t="shared" si="27"/>
        <v>1.305494884720054</v>
      </c>
      <c r="AJ98" s="681">
        <f t="shared" si="28"/>
        <v>1.0881212756982657</v>
      </c>
      <c r="AL98" s="549"/>
      <c r="AM98" s="549"/>
      <c r="AN98" s="549"/>
      <c r="AO98" s="549"/>
      <c r="AQ98" s="87"/>
    </row>
    <row r="99" spans="1:48">
      <c r="A99" s="262"/>
      <c r="B99" s="162"/>
      <c r="C99" s="162"/>
      <c r="D99" s="162"/>
      <c r="E99" s="162"/>
      <c r="F99" s="162"/>
      <c r="G99" s="162"/>
      <c r="H99" s="162"/>
      <c r="I99" s="162"/>
      <c r="J99" s="162"/>
      <c r="K99" s="162"/>
      <c r="L99" s="162"/>
      <c r="M99" s="162"/>
      <c r="N99" s="162"/>
      <c r="O99" s="162"/>
      <c r="P99" s="263"/>
      <c r="AA99" s="679">
        <v>2013</v>
      </c>
      <c r="AC99" s="682" t="s">
        <v>90</v>
      </c>
      <c r="AD99" s="420">
        <f>InfantTrend!S31</f>
        <v>114</v>
      </c>
      <c r="AE99" s="420">
        <f>BirthsTrend!S30</f>
        <v>15500</v>
      </c>
      <c r="AF99" s="680">
        <f t="shared" si="20"/>
        <v>6.0668349781906707</v>
      </c>
      <c r="AG99" s="680">
        <f t="shared" si="21"/>
        <v>8.8354079732926056</v>
      </c>
      <c r="AH99" s="681">
        <f t="shared" si="22"/>
        <v>7.354838709677419</v>
      </c>
      <c r="AI99" s="681">
        <f t="shared" si="27"/>
        <v>1.4805692636151866</v>
      </c>
      <c r="AJ99" s="681">
        <f t="shared" si="28"/>
        <v>1.2880037314867483</v>
      </c>
      <c r="AL99" s="549"/>
      <c r="AM99" s="549"/>
      <c r="AN99" s="549"/>
      <c r="AO99" s="549"/>
      <c r="AQ99" s="87"/>
    </row>
    <row r="100" spans="1:48">
      <c r="A100" s="273"/>
      <c r="B100" s="274"/>
      <c r="C100" s="274"/>
      <c r="D100" s="274"/>
      <c r="E100" s="274"/>
      <c r="F100" s="274"/>
      <c r="G100" s="274"/>
      <c r="H100" s="274"/>
      <c r="I100" s="274"/>
      <c r="J100" s="274"/>
      <c r="K100" s="274"/>
      <c r="L100" s="274"/>
      <c r="M100" s="274"/>
      <c r="N100" s="274"/>
      <c r="O100" s="274"/>
      <c r="P100" s="275"/>
      <c r="AL100" s="549"/>
      <c r="AM100" s="549"/>
      <c r="AN100" s="549"/>
      <c r="AO100" s="549"/>
      <c r="AQ100" s="87"/>
    </row>
    <row r="103" spans="1:48">
      <c r="A103" s="259"/>
      <c r="B103" s="260"/>
      <c r="C103" s="260"/>
      <c r="D103" s="260"/>
      <c r="E103" s="260"/>
      <c r="F103" s="260"/>
      <c r="G103" s="260"/>
      <c r="H103" s="260"/>
      <c r="I103" s="260"/>
      <c r="J103" s="260"/>
      <c r="K103" s="260"/>
      <c r="L103" s="260"/>
      <c r="M103" s="260"/>
      <c r="N103" s="260"/>
      <c r="O103" s="260"/>
      <c r="P103" s="261"/>
    </row>
    <row r="104" spans="1:48">
      <c r="A104" s="262"/>
      <c r="B104" s="845" t="str">
        <f>Contents!E39</f>
        <v xml:space="preserve">Figure 5: Rates of sudden unexpected death in infancy (SUDI) and sudden infant death syndrome (SIDS), 2000−2013
</v>
      </c>
      <c r="C104" s="845"/>
      <c r="D104" s="845"/>
      <c r="E104" s="845"/>
      <c r="F104" s="845"/>
      <c r="G104" s="845"/>
      <c r="H104" s="845"/>
      <c r="I104" s="845"/>
      <c r="J104" s="845"/>
      <c r="K104" s="845"/>
      <c r="L104" s="845"/>
      <c r="M104" s="845"/>
      <c r="N104" s="845"/>
      <c r="O104" s="845"/>
      <c r="P104" s="263"/>
    </row>
    <row r="105" spans="1:48">
      <c r="A105" s="262"/>
      <c r="B105" s="162"/>
      <c r="C105" s="162"/>
      <c r="D105" s="162"/>
      <c r="E105" s="162"/>
      <c r="F105" s="162"/>
      <c r="G105" s="162"/>
      <c r="H105" s="162"/>
      <c r="I105" s="162"/>
      <c r="J105" s="162"/>
      <c r="K105" s="162"/>
      <c r="L105" s="276"/>
      <c r="M105" s="851" t="s">
        <v>363</v>
      </c>
      <c r="N105" s="843" t="s">
        <v>35</v>
      </c>
      <c r="O105" s="843" t="s">
        <v>34</v>
      </c>
      <c r="P105" s="263"/>
      <c r="AC105" s="677" t="s">
        <v>34</v>
      </c>
      <c r="AD105" s="677" t="s">
        <v>55</v>
      </c>
      <c r="AE105" s="677" t="s">
        <v>34</v>
      </c>
      <c r="AF105" s="677" t="s">
        <v>34</v>
      </c>
      <c r="AG105" s="677" t="s">
        <v>34</v>
      </c>
      <c r="AH105" s="677" t="s">
        <v>34</v>
      </c>
      <c r="AI105" s="677" t="s">
        <v>34</v>
      </c>
      <c r="AJ105" s="677" t="s">
        <v>35</v>
      </c>
      <c r="AK105" s="422" t="s">
        <v>55</v>
      </c>
      <c r="AL105" s="387" t="s">
        <v>35</v>
      </c>
      <c r="AM105" s="387" t="s">
        <v>35</v>
      </c>
      <c r="AN105" s="387" t="s">
        <v>35</v>
      </c>
      <c r="AO105" s="387" t="s">
        <v>35</v>
      </c>
      <c r="AP105" s="387" t="s">
        <v>35</v>
      </c>
      <c r="AQ105" s="87"/>
      <c r="AR105" s="87"/>
      <c r="AS105" s="87"/>
      <c r="AT105" s="87"/>
      <c r="AU105" s="87"/>
      <c r="AV105" s="87"/>
    </row>
    <row r="106" spans="1:48">
      <c r="A106" s="262"/>
      <c r="B106" s="162"/>
      <c r="C106" s="162"/>
      <c r="D106" s="162"/>
      <c r="E106" s="162"/>
      <c r="F106" s="162"/>
      <c r="G106" s="162"/>
      <c r="H106" s="162"/>
      <c r="I106" s="162"/>
      <c r="J106" s="162"/>
      <c r="K106" s="162"/>
      <c r="L106" s="188"/>
      <c r="M106" s="852"/>
      <c r="N106" s="844"/>
      <c r="O106" s="844"/>
      <c r="P106" s="263"/>
      <c r="AB106" s="677" t="s">
        <v>366</v>
      </c>
      <c r="AC106" s="677" t="s">
        <v>359</v>
      </c>
      <c r="AD106" s="677" t="s">
        <v>50</v>
      </c>
      <c r="AE106" s="677" t="s">
        <v>361</v>
      </c>
      <c r="AF106" s="677" t="s">
        <v>362</v>
      </c>
      <c r="AG106" s="677" t="s">
        <v>49</v>
      </c>
      <c r="AH106" s="677" t="s">
        <v>350</v>
      </c>
      <c r="AI106" s="677" t="s">
        <v>349</v>
      </c>
      <c r="AJ106" s="677" t="s">
        <v>359</v>
      </c>
      <c r="AK106" s="422" t="s">
        <v>50</v>
      </c>
      <c r="AL106" s="387" t="s">
        <v>361</v>
      </c>
      <c r="AM106" s="387" t="s">
        <v>362</v>
      </c>
      <c r="AN106" s="387" t="s">
        <v>49</v>
      </c>
      <c r="AO106" s="387" t="s">
        <v>350</v>
      </c>
      <c r="AP106" s="387" t="s">
        <v>349</v>
      </c>
      <c r="AQ106" s="87"/>
      <c r="AR106" s="87"/>
      <c r="AS106" s="87"/>
      <c r="AT106" s="87"/>
      <c r="AU106" s="87"/>
      <c r="AV106" s="87"/>
    </row>
    <row r="107" spans="1:48">
      <c r="A107" s="262"/>
      <c r="B107" s="162"/>
      <c r="C107" s="162"/>
      <c r="D107" s="162"/>
      <c r="E107" s="162"/>
      <c r="F107" s="162"/>
      <c r="G107" s="162"/>
      <c r="H107" s="162"/>
      <c r="I107" s="162"/>
      <c r="J107" s="162"/>
      <c r="K107" s="162"/>
      <c r="L107" s="188"/>
      <c r="M107" s="279">
        <v>2000</v>
      </c>
      <c r="N107" s="170">
        <f t="shared" ref="N107:N117" si="29">AN107</f>
        <v>1.4738393515106853</v>
      </c>
      <c r="O107" s="170">
        <f t="shared" ref="O107:O117" si="30">AG107</f>
        <v>1.1229252201986175</v>
      </c>
      <c r="P107" s="263"/>
      <c r="AA107" s="683">
        <f t="shared" ref="AA107:AA117" si="31">N107-O107</f>
        <v>0.35091413131206783</v>
      </c>
      <c r="AB107" s="420">
        <v>2000</v>
      </c>
      <c r="AC107" s="420">
        <f>SidsTrend!B9</f>
        <v>64</v>
      </c>
      <c r="AD107" s="420">
        <f>BirthsTrend!F8</f>
        <v>56994</v>
      </c>
      <c r="AE107" s="680">
        <f t="shared" ref="AE107:AE118" si="32">IF(AC107=0,0,IF(AC107&lt;389,CHIINV(0.5+$AB$31/200,2*AC107)/2,AC107*(1-1/(9*AC107)-NORMSINV(0.5+$AB$31/200)/3/SQRT(AC107))^3))/AD107*1000</f>
        <v>0.86478925055682099</v>
      </c>
      <c r="AF107" s="680">
        <f t="shared" ref="AF107:AF118" si="33">IF(AC107&lt;389,CHIINV(0.5-$AB$31/200,2*AC107+2)/2,(AC107+1)*(1-1/(9*(AC107+1))+NORMSINV(0.5+$AB$31/200)/3/SQRT(AC107+1))^3)/AD107*1000</f>
        <v>1.4339504370439873</v>
      </c>
      <c r="AG107" s="681">
        <f t="shared" ref="AG107:AG118" si="34">AC107/AD107*1000</f>
        <v>1.1229252201986175</v>
      </c>
      <c r="AH107" s="681">
        <f t="shared" ref="AH107:AH120" si="35">AF107-AG107</f>
        <v>0.31102521684536977</v>
      </c>
      <c r="AI107" s="681">
        <f t="shared" ref="AI107:AI120" si="36">AG107-AE107</f>
        <v>0.25813596964179653</v>
      </c>
      <c r="AJ107" s="420">
        <f>SudiTrend!B9</f>
        <v>84</v>
      </c>
      <c r="AK107" s="421">
        <f>AD107</f>
        <v>56994</v>
      </c>
      <c r="AL107" s="551">
        <f t="shared" ref="AL107:AL118" si="37">IF(AJ107=0,0,IF(AJ107&lt;389,CHIINV(0.5+$AB$31/200,2*AJ107)/2,AJ107*(1-1/(9*AJ107)-NORMSINV(0.5+$AB$31/200)/3/SQRT(AJ107))^3))/AK107*1000</f>
        <v>1.1755919875738852</v>
      </c>
      <c r="AM107" s="551">
        <f t="shared" ref="AM107:AM118" si="38">IF(AJ107&lt;389,CHIINV(0.5-$AB$31/200,2*AJ107+2)/2,(AJ107+1)*(1-1/(9*(AJ107+1))+NORMSINV(0.5+$AB$31/200)/3/SQRT(AJ107+1))^3)/AK107*1000</f>
        <v>1.8247134043914748</v>
      </c>
      <c r="AN107" s="552">
        <f t="shared" ref="AN107:AN118" si="39">AJ107/AK107*1000</f>
        <v>1.4738393515106853</v>
      </c>
      <c r="AO107" s="552">
        <f t="shared" ref="AO107:AO120" si="40">AM107-AN107</f>
        <v>0.35087405288078943</v>
      </c>
      <c r="AP107" s="552">
        <f t="shared" ref="AP107:AP120" si="41">AN107-AL107</f>
        <v>0.29824736393680018</v>
      </c>
      <c r="AQ107" s="87"/>
      <c r="AR107" s="87"/>
      <c r="AS107" s="87"/>
      <c r="AT107" s="87"/>
      <c r="AU107" s="87"/>
      <c r="AV107" s="87"/>
    </row>
    <row r="108" spans="1:48">
      <c r="A108" s="262"/>
      <c r="B108" s="162"/>
      <c r="C108" s="162"/>
      <c r="D108" s="162"/>
      <c r="E108" s="162"/>
      <c r="F108" s="162"/>
      <c r="G108" s="162"/>
      <c r="H108" s="162"/>
      <c r="I108" s="162"/>
      <c r="J108" s="162"/>
      <c r="K108" s="162"/>
      <c r="L108" s="188"/>
      <c r="M108" s="279">
        <v>2001</v>
      </c>
      <c r="N108" s="170">
        <f t="shared" si="29"/>
        <v>1.3161639157655094</v>
      </c>
      <c r="O108" s="170">
        <f t="shared" si="30"/>
        <v>0.83594194649971543</v>
      </c>
      <c r="P108" s="263"/>
      <c r="AA108" s="683">
        <f t="shared" si="31"/>
        <v>0.48022196926579397</v>
      </c>
      <c r="AB108" s="420">
        <v>2001</v>
      </c>
      <c r="AC108" s="420">
        <f>SidsTrend!C9</f>
        <v>47</v>
      </c>
      <c r="AD108" s="420">
        <f>BirthsTrend!G8</f>
        <v>56224</v>
      </c>
      <c r="AE108" s="680">
        <f t="shared" si="32"/>
        <v>0.61421869961343467</v>
      </c>
      <c r="AF108" s="680">
        <f t="shared" si="33"/>
        <v>1.11162557521071</v>
      </c>
      <c r="AG108" s="681">
        <f t="shared" si="34"/>
        <v>0.83594194649971543</v>
      </c>
      <c r="AH108" s="681">
        <f t="shared" si="35"/>
        <v>0.27568362871099461</v>
      </c>
      <c r="AI108" s="681">
        <f t="shared" si="36"/>
        <v>0.22172324688628076</v>
      </c>
      <c r="AJ108" s="420">
        <f>SudiTrend!C9</f>
        <v>74</v>
      </c>
      <c r="AK108" s="421">
        <f t="shared" ref="AK108:AK116" si="42">AD108</f>
        <v>56224</v>
      </c>
      <c r="AL108" s="551">
        <f t="shared" si="37"/>
        <v>1.0334717601618701</v>
      </c>
      <c r="AM108" s="551">
        <f t="shared" si="38"/>
        <v>1.6523232694560441</v>
      </c>
      <c r="AN108" s="552">
        <f t="shared" si="39"/>
        <v>1.3161639157655094</v>
      </c>
      <c r="AO108" s="552">
        <f t="shared" si="40"/>
        <v>0.33615935369053473</v>
      </c>
      <c r="AP108" s="552">
        <f t="shared" si="41"/>
        <v>0.28269215560363925</v>
      </c>
      <c r="AQ108" s="87"/>
      <c r="AR108" s="87"/>
      <c r="AS108" s="87"/>
      <c r="AT108" s="87"/>
      <c r="AU108" s="87"/>
      <c r="AV108" s="87"/>
    </row>
    <row r="109" spans="1:48">
      <c r="A109" s="262"/>
      <c r="B109" s="162"/>
      <c r="C109" s="162"/>
      <c r="D109" s="162"/>
      <c r="E109" s="162"/>
      <c r="F109" s="162"/>
      <c r="G109" s="162"/>
      <c r="H109" s="162"/>
      <c r="I109" s="162"/>
      <c r="J109" s="162"/>
      <c r="K109" s="162"/>
      <c r="L109" s="188"/>
      <c r="M109" s="279">
        <v>2002</v>
      </c>
      <c r="N109" s="170">
        <f t="shared" si="29"/>
        <v>1.0639273594423553</v>
      </c>
      <c r="O109" s="170">
        <f t="shared" si="30"/>
        <v>0.8071173071631661</v>
      </c>
      <c r="P109" s="263"/>
      <c r="AA109" s="683">
        <f t="shared" si="31"/>
        <v>0.25681005227918918</v>
      </c>
      <c r="AB109" s="420">
        <v>2002</v>
      </c>
      <c r="AC109" s="420">
        <f>SidsTrend!D9</f>
        <v>44</v>
      </c>
      <c r="AD109" s="420">
        <f>BirthsTrend!H8</f>
        <v>54515</v>
      </c>
      <c r="AE109" s="680">
        <f t="shared" si="32"/>
        <v>0.58645267097393983</v>
      </c>
      <c r="AF109" s="680">
        <f t="shared" si="33"/>
        <v>1.0835173123050124</v>
      </c>
      <c r="AG109" s="681">
        <f t="shared" si="34"/>
        <v>0.8071173071631661</v>
      </c>
      <c r="AH109" s="681">
        <f t="shared" si="35"/>
        <v>0.27640000514184626</v>
      </c>
      <c r="AI109" s="681">
        <f t="shared" si="36"/>
        <v>0.22066463618922627</v>
      </c>
      <c r="AJ109" s="420">
        <f>SudiTrend!D9</f>
        <v>58</v>
      </c>
      <c r="AK109" s="421">
        <f t="shared" si="42"/>
        <v>54515</v>
      </c>
      <c r="AL109" s="551">
        <f t="shared" si="37"/>
        <v>0.80788464973401364</v>
      </c>
      <c r="AM109" s="551">
        <f t="shared" si="38"/>
        <v>1.3753728284819695</v>
      </c>
      <c r="AN109" s="552">
        <f t="shared" si="39"/>
        <v>1.0639273594423553</v>
      </c>
      <c r="AO109" s="552">
        <f t="shared" si="40"/>
        <v>0.31144546903961423</v>
      </c>
      <c r="AP109" s="552">
        <f t="shared" si="41"/>
        <v>0.25604270970834164</v>
      </c>
      <c r="AQ109" s="87"/>
      <c r="AR109" s="87"/>
      <c r="AS109" s="87"/>
      <c r="AT109" s="87"/>
      <c r="AU109" s="87"/>
      <c r="AV109" s="87"/>
    </row>
    <row r="110" spans="1:48">
      <c r="A110" s="262"/>
      <c r="B110" s="162"/>
      <c r="C110" s="162"/>
      <c r="D110" s="162"/>
      <c r="E110" s="162"/>
      <c r="F110" s="162"/>
      <c r="G110" s="162"/>
      <c r="H110" s="162"/>
      <c r="I110" s="162"/>
      <c r="J110" s="162"/>
      <c r="K110" s="162"/>
      <c r="L110" s="188"/>
      <c r="M110" s="279">
        <v>2003</v>
      </c>
      <c r="N110" s="170">
        <f t="shared" si="29"/>
        <v>1.095871040723982</v>
      </c>
      <c r="O110" s="170">
        <f t="shared" si="30"/>
        <v>0.84841628959276016</v>
      </c>
      <c r="P110" s="263"/>
      <c r="AA110" s="683">
        <f t="shared" si="31"/>
        <v>0.24745475113122184</v>
      </c>
      <c r="AB110" s="420">
        <v>2003</v>
      </c>
      <c r="AC110" s="420">
        <f>SidsTrend!E9</f>
        <v>48</v>
      </c>
      <c r="AD110" s="420">
        <f>BirthsTrend!I8</f>
        <v>56576</v>
      </c>
      <c r="AE110" s="680">
        <f t="shared" si="32"/>
        <v>0.62555519696484807</v>
      </c>
      <c r="AF110" s="680">
        <f t="shared" si="33"/>
        <v>1.1248769121558129</v>
      </c>
      <c r="AG110" s="681">
        <f t="shared" si="34"/>
        <v>0.84841628959276016</v>
      </c>
      <c r="AH110" s="681">
        <f t="shared" si="35"/>
        <v>0.2764606225630527</v>
      </c>
      <c r="AI110" s="681">
        <f t="shared" si="36"/>
        <v>0.22286109262791209</v>
      </c>
      <c r="AJ110" s="420">
        <f>SudiTrend!E9</f>
        <v>62</v>
      </c>
      <c r="AK110" s="421">
        <f t="shared" si="42"/>
        <v>56576</v>
      </c>
      <c r="AL110" s="551">
        <f t="shared" si="37"/>
        <v>0.84019804309552781</v>
      </c>
      <c r="AM110" s="551">
        <f t="shared" si="38"/>
        <v>1.40485721641237</v>
      </c>
      <c r="AN110" s="552">
        <f t="shared" si="39"/>
        <v>1.095871040723982</v>
      </c>
      <c r="AO110" s="552">
        <f t="shared" si="40"/>
        <v>0.30898617568838804</v>
      </c>
      <c r="AP110" s="552">
        <f t="shared" si="41"/>
        <v>0.25567299762845419</v>
      </c>
      <c r="AQ110" s="87"/>
      <c r="AR110" s="87"/>
      <c r="AS110" s="87"/>
      <c r="AT110" s="87"/>
      <c r="AU110" s="87"/>
      <c r="AV110" s="87"/>
    </row>
    <row r="111" spans="1:48">
      <c r="A111" s="262"/>
      <c r="B111" s="162"/>
      <c r="C111" s="162"/>
      <c r="D111" s="162"/>
      <c r="E111" s="162"/>
      <c r="F111" s="162"/>
      <c r="G111" s="162"/>
      <c r="H111" s="162"/>
      <c r="I111" s="162"/>
      <c r="J111" s="162"/>
      <c r="K111" s="162"/>
      <c r="L111" s="188"/>
      <c r="M111" s="279">
        <v>2004</v>
      </c>
      <c r="N111" s="170">
        <f t="shared" si="29"/>
        <v>1.1068916778774927</v>
      </c>
      <c r="O111" s="170">
        <f t="shared" si="30"/>
        <v>0.74928052040937965</v>
      </c>
      <c r="P111" s="263"/>
      <c r="AA111" s="683">
        <f t="shared" si="31"/>
        <v>0.35761115746811301</v>
      </c>
      <c r="AB111" s="420">
        <v>2004</v>
      </c>
      <c r="AC111" s="420">
        <f>SidsTrend!F9</f>
        <v>44</v>
      </c>
      <c r="AD111" s="420">
        <f>BirthsTrend!J8</f>
        <v>58723</v>
      </c>
      <c r="AE111" s="680">
        <f t="shared" si="32"/>
        <v>0.54442837317821513</v>
      </c>
      <c r="AF111" s="680">
        <f t="shared" si="33"/>
        <v>1.0058741256459607</v>
      </c>
      <c r="AG111" s="681">
        <f t="shared" si="34"/>
        <v>0.74928052040937965</v>
      </c>
      <c r="AH111" s="681">
        <f t="shared" si="35"/>
        <v>0.25659360523658103</v>
      </c>
      <c r="AI111" s="681">
        <f t="shared" si="36"/>
        <v>0.20485214723116452</v>
      </c>
      <c r="AJ111" s="420">
        <f>SudiTrend!F9</f>
        <v>65</v>
      </c>
      <c r="AK111" s="421">
        <f t="shared" si="42"/>
        <v>58723</v>
      </c>
      <c r="AL111" s="551">
        <f t="shared" si="37"/>
        <v>0.8542756284459968</v>
      </c>
      <c r="AM111" s="551">
        <f t="shared" si="38"/>
        <v>1.410824307611525</v>
      </c>
      <c r="AN111" s="552">
        <f t="shared" si="39"/>
        <v>1.1068916778774927</v>
      </c>
      <c r="AO111" s="552">
        <f t="shared" si="40"/>
        <v>0.30393262973403234</v>
      </c>
      <c r="AP111" s="552">
        <f t="shared" si="41"/>
        <v>0.25261604943149585</v>
      </c>
      <c r="AQ111" s="87"/>
      <c r="AR111" s="87"/>
      <c r="AS111" s="87"/>
      <c r="AT111" s="87"/>
      <c r="AU111" s="87"/>
      <c r="AV111" s="87"/>
    </row>
    <row r="112" spans="1:48">
      <c r="A112" s="262"/>
      <c r="B112" s="162"/>
      <c r="C112" s="162"/>
      <c r="D112" s="162"/>
      <c r="E112" s="162"/>
      <c r="F112" s="162"/>
      <c r="G112" s="162"/>
      <c r="H112" s="162"/>
      <c r="I112" s="162"/>
      <c r="J112" s="162"/>
      <c r="K112" s="162"/>
      <c r="L112" s="188"/>
      <c r="M112" s="279">
        <v>2005</v>
      </c>
      <c r="N112" s="170">
        <f t="shared" si="29"/>
        <v>0.91950891412808422</v>
      </c>
      <c r="O112" s="170">
        <f t="shared" si="30"/>
        <v>0.68111771416895128</v>
      </c>
      <c r="P112" s="263"/>
      <c r="AA112" s="683">
        <f t="shared" si="31"/>
        <v>0.23839119995913294</v>
      </c>
      <c r="AB112" s="420">
        <v>2005</v>
      </c>
      <c r="AC112" s="420">
        <f>SidsTrend!G9</f>
        <v>40</v>
      </c>
      <c r="AD112" s="420">
        <f>BirthsTrend!K8</f>
        <v>58727</v>
      </c>
      <c r="AE112" s="680">
        <f t="shared" si="32"/>
        <v>0.48660048089956864</v>
      </c>
      <c r="AF112" s="680">
        <f t="shared" si="33"/>
        <v>0.92748900784961053</v>
      </c>
      <c r="AG112" s="681">
        <f t="shared" si="34"/>
        <v>0.68111771416895128</v>
      </c>
      <c r="AH112" s="681">
        <f t="shared" si="35"/>
        <v>0.24637129368065924</v>
      </c>
      <c r="AI112" s="681">
        <f t="shared" si="36"/>
        <v>0.19451723326938264</v>
      </c>
      <c r="AJ112" s="420">
        <f>SudiTrend!G9</f>
        <v>54</v>
      </c>
      <c r="AK112" s="421">
        <f t="shared" si="42"/>
        <v>58727</v>
      </c>
      <c r="AL112" s="551">
        <f t="shared" si="37"/>
        <v>0.69076339626653416</v>
      </c>
      <c r="AM112" s="551">
        <f t="shared" si="38"/>
        <v>1.1997596743186389</v>
      </c>
      <c r="AN112" s="552">
        <f t="shared" si="39"/>
        <v>0.91950891412808422</v>
      </c>
      <c r="AO112" s="552">
        <f t="shared" si="40"/>
        <v>0.28025076019055473</v>
      </c>
      <c r="AP112" s="552">
        <f t="shared" si="41"/>
        <v>0.22874551786155006</v>
      </c>
      <c r="AQ112" s="87"/>
      <c r="AR112" s="87"/>
      <c r="AS112" s="87"/>
      <c r="AT112" s="87"/>
      <c r="AU112" s="87"/>
      <c r="AV112" s="87"/>
    </row>
    <row r="113" spans="1:48">
      <c r="A113" s="262"/>
      <c r="B113" s="162"/>
      <c r="C113" s="162"/>
      <c r="D113" s="162"/>
      <c r="E113" s="162"/>
      <c r="F113" s="162"/>
      <c r="G113" s="162"/>
      <c r="H113" s="162"/>
      <c r="I113" s="162"/>
      <c r="J113" s="162"/>
      <c r="K113" s="162"/>
      <c r="L113" s="188"/>
      <c r="M113" s="279">
        <v>2006</v>
      </c>
      <c r="N113" s="170">
        <f t="shared" si="29"/>
        <v>1.0784086007233633</v>
      </c>
      <c r="O113" s="170">
        <f t="shared" si="30"/>
        <v>0.81295417592992003</v>
      </c>
      <c r="P113" s="263"/>
      <c r="AA113" s="683">
        <f t="shared" si="31"/>
        <v>0.26545442479344328</v>
      </c>
      <c r="AB113" s="420">
        <v>2006</v>
      </c>
      <c r="AC113" s="420">
        <f>SidsTrend!H9</f>
        <v>49</v>
      </c>
      <c r="AD113" s="420">
        <f>BirthsTrend!L8</f>
        <v>60274</v>
      </c>
      <c r="AE113" s="680">
        <f t="shared" si="32"/>
        <v>0.60142797472922238</v>
      </c>
      <c r="AF113" s="680">
        <f t="shared" si="33"/>
        <v>1.0747685335786292</v>
      </c>
      <c r="AG113" s="681">
        <f t="shared" si="34"/>
        <v>0.81295417592992003</v>
      </c>
      <c r="AH113" s="681">
        <f t="shared" si="35"/>
        <v>0.2618143576487092</v>
      </c>
      <c r="AI113" s="681">
        <f t="shared" si="36"/>
        <v>0.21152620120069765</v>
      </c>
      <c r="AJ113" s="420">
        <f>SudiTrend!H9</f>
        <v>65</v>
      </c>
      <c r="AK113" s="421">
        <f t="shared" si="42"/>
        <v>60274</v>
      </c>
      <c r="AL113" s="551">
        <f t="shared" si="37"/>
        <v>0.83229299082911823</v>
      </c>
      <c r="AM113" s="551">
        <f t="shared" si="38"/>
        <v>1.3745202876177387</v>
      </c>
      <c r="AN113" s="552">
        <f t="shared" si="39"/>
        <v>1.0784086007233633</v>
      </c>
      <c r="AO113" s="552">
        <f t="shared" si="40"/>
        <v>0.29611168689437539</v>
      </c>
      <c r="AP113" s="552">
        <f t="shared" si="41"/>
        <v>0.24611560989424508</v>
      </c>
      <c r="AQ113" s="87"/>
      <c r="AR113" s="87"/>
      <c r="AS113" s="87"/>
      <c r="AT113" s="87"/>
      <c r="AU113" s="87"/>
      <c r="AV113" s="87"/>
    </row>
    <row r="114" spans="1:48">
      <c r="A114" s="262"/>
      <c r="B114" s="162"/>
      <c r="C114" s="162"/>
      <c r="D114" s="162"/>
      <c r="E114" s="162"/>
      <c r="F114" s="162"/>
      <c r="G114" s="162"/>
      <c r="H114" s="162"/>
      <c r="I114" s="162"/>
      <c r="J114" s="162"/>
      <c r="K114" s="162"/>
      <c r="L114" s="188"/>
      <c r="M114" s="279">
        <v>2007</v>
      </c>
      <c r="N114" s="170">
        <f t="shared" si="29"/>
        <v>0.98278589088005408</v>
      </c>
      <c r="O114" s="170">
        <f t="shared" si="30"/>
        <v>0.85993765452004733</v>
      </c>
      <c r="P114" s="263"/>
      <c r="AA114" s="683">
        <f t="shared" si="31"/>
        <v>0.12284823636000675</v>
      </c>
      <c r="AB114" s="420">
        <v>2007</v>
      </c>
      <c r="AC114" s="420">
        <f>SidsTrend!I9</f>
        <v>56</v>
      </c>
      <c r="AD114" s="420">
        <f>BirthsTrend!M8</f>
        <v>65121</v>
      </c>
      <c r="AE114" s="680">
        <f t="shared" si="32"/>
        <v>0.64958766269913248</v>
      </c>
      <c r="AF114" s="680">
        <f t="shared" si="33"/>
        <v>1.1167005728963766</v>
      </c>
      <c r="AG114" s="681">
        <f t="shared" si="34"/>
        <v>0.85993765452004733</v>
      </c>
      <c r="AH114" s="681">
        <f t="shared" si="35"/>
        <v>0.25676291837632925</v>
      </c>
      <c r="AI114" s="681">
        <f t="shared" si="36"/>
        <v>0.21034999182091485</v>
      </c>
      <c r="AJ114" s="420">
        <f>SudiTrend!I9</f>
        <v>64</v>
      </c>
      <c r="AK114" s="421">
        <f t="shared" si="42"/>
        <v>65121</v>
      </c>
      <c r="AL114" s="551">
        <f t="shared" si="37"/>
        <v>0.75686489068404139</v>
      </c>
      <c r="AM114" s="551">
        <f t="shared" si="38"/>
        <v>1.2549956420952535</v>
      </c>
      <c r="AN114" s="552">
        <f t="shared" si="39"/>
        <v>0.98278589088005408</v>
      </c>
      <c r="AO114" s="552">
        <f t="shared" si="40"/>
        <v>0.27220975121519941</v>
      </c>
      <c r="AP114" s="552">
        <f t="shared" si="41"/>
        <v>0.22592100019601269</v>
      </c>
      <c r="AQ114" s="87"/>
      <c r="AR114" s="87"/>
      <c r="AS114" s="87"/>
      <c r="AT114" s="87"/>
      <c r="AU114" s="87"/>
      <c r="AV114" s="87"/>
    </row>
    <row r="115" spans="1:48">
      <c r="A115" s="262"/>
      <c r="B115" s="162"/>
      <c r="C115" s="162"/>
      <c r="D115" s="162"/>
      <c r="E115" s="162"/>
      <c r="F115" s="162"/>
      <c r="G115" s="162"/>
      <c r="H115" s="162"/>
      <c r="I115" s="162"/>
      <c r="J115" s="162"/>
      <c r="K115" s="162"/>
      <c r="L115" s="188"/>
      <c r="M115" s="279">
        <v>2008</v>
      </c>
      <c r="N115" s="170">
        <f t="shared" si="29"/>
        <v>1.010209235761407</v>
      </c>
      <c r="O115" s="170">
        <f t="shared" si="30"/>
        <v>0.76531002709197504</v>
      </c>
      <c r="P115" s="263"/>
      <c r="AA115" s="683">
        <f t="shared" si="31"/>
        <v>0.24489920866943193</v>
      </c>
      <c r="AB115" s="420">
        <v>2008</v>
      </c>
      <c r="AC115" s="420">
        <f>SidsTrend!J9</f>
        <v>50</v>
      </c>
      <c r="AD115" s="420">
        <f>BirthsTrend!N8</f>
        <v>65333</v>
      </c>
      <c r="AE115" s="680">
        <f t="shared" si="32"/>
        <v>0.56802785326652483</v>
      </c>
      <c r="AF115" s="680">
        <f t="shared" si="33"/>
        <v>1.0089658620350637</v>
      </c>
      <c r="AG115" s="681">
        <f t="shared" si="34"/>
        <v>0.76531002709197504</v>
      </c>
      <c r="AH115" s="681">
        <f t="shared" si="35"/>
        <v>0.24365583494308862</v>
      </c>
      <c r="AI115" s="681">
        <f t="shared" si="36"/>
        <v>0.19728217382545021</v>
      </c>
      <c r="AJ115" s="420">
        <f>SudiTrend!J9</f>
        <v>66</v>
      </c>
      <c r="AK115" s="421">
        <f t="shared" si="42"/>
        <v>65333</v>
      </c>
      <c r="AL115" s="551">
        <f t="shared" si="37"/>
        <v>0.78129574975343674</v>
      </c>
      <c r="AM115" s="551">
        <f t="shared" si="38"/>
        <v>1.2852338395987757</v>
      </c>
      <c r="AN115" s="552">
        <f t="shared" si="39"/>
        <v>1.010209235761407</v>
      </c>
      <c r="AO115" s="552">
        <f t="shared" si="40"/>
        <v>0.27502460383736871</v>
      </c>
      <c r="AP115" s="552">
        <f t="shared" si="41"/>
        <v>0.22891348600797023</v>
      </c>
      <c r="AQ115" s="87"/>
      <c r="AR115" s="87"/>
      <c r="AS115" s="87"/>
      <c r="AT115" s="87"/>
      <c r="AU115" s="87"/>
      <c r="AV115" s="87"/>
    </row>
    <row r="116" spans="1:48">
      <c r="A116" s="262"/>
      <c r="B116" s="162"/>
      <c r="C116" s="162"/>
      <c r="D116" s="162"/>
      <c r="E116" s="162"/>
      <c r="F116" s="162"/>
      <c r="G116" s="162"/>
      <c r="H116" s="162"/>
      <c r="I116" s="162"/>
      <c r="J116" s="162"/>
      <c r="K116" s="162"/>
      <c r="L116" s="188"/>
      <c r="M116" s="279">
        <v>2009</v>
      </c>
      <c r="N116" s="170">
        <f t="shared" si="29"/>
        <v>1.0270996286639804</v>
      </c>
      <c r="O116" s="170">
        <f t="shared" si="30"/>
        <v>0.67946590819309471</v>
      </c>
      <c r="P116" s="263"/>
      <c r="AA116" s="683">
        <f t="shared" si="31"/>
        <v>0.3476337204708857</v>
      </c>
      <c r="AB116" s="420">
        <v>2009</v>
      </c>
      <c r="AC116" s="420">
        <f>SidsTrend!K9</f>
        <v>43</v>
      </c>
      <c r="AD116" s="420">
        <f>BirthsTrend!O8</f>
        <v>63285</v>
      </c>
      <c r="AE116" s="680">
        <f t="shared" si="32"/>
        <v>0.4917328468352245</v>
      </c>
      <c r="AF116" s="680">
        <f t="shared" si="33"/>
        <v>0.91523611930763427</v>
      </c>
      <c r="AG116" s="681">
        <f t="shared" si="34"/>
        <v>0.67946590819309471</v>
      </c>
      <c r="AH116" s="681">
        <f t="shared" si="35"/>
        <v>0.23577021111453955</v>
      </c>
      <c r="AI116" s="681">
        <f t="shared" si="36"/>
        <v>0.18773306135787021</v>
      </c>
      <c r="AJ116" s="420">
        <f>SudiTrend!K9</f>
        <v>65</v>
      </c>
      <c r="AK116" s="421">
        <f t="shared" si="42"/>
        <v>63285</v>
      </c>
      <c r="AL116" s="551">
        <f t="shared" si="37"/>
        <v>0.79269380942141532</v>
      </c>
      <c r="AM116" s="551">
        <f t="shared" si="38"/>
        <v>1.3091227908014786</v>
      </c>
      <c r="AN116" s="552">
        <f t="shared" si="39"/>
        <v>1.0270996286639804</v>
      </c>
      <c r="AO116" s="552">
        <f t="shared" si="40"/>
        <v>0.28202316213749823</v>
      </c>
      <c r="AP116" s="552">
        <f t="shared" si="41"/>
        <v>0.23440581924256509</v>
      </c>
      <c r="AQ116" s="87"/>
      <c r="AR116" s="87"/>
      <c r="AS116" s="87"/>
      <c r="AT116" s="87"/>
      <c r="AU116" s="87"/>
      <c r="AV116" s="87"/>
    </row>
    <row r="117" spans="1:48">
      <c r="A117" s="262"/>
      <c r="B117" s="162"/>
      <c r="C117" s="162"/>
      <c r="D117" s="162"/>
      <c r="E117" s="162"/>
      <c r="F117" s="162"/>
      <c r="G117" s="162"/>
      <c r="H117" s="162"/>
      <c r="I117" s="162"/>
      <c r="J117" s="162"/>
      <c r="K117" s="162"/>
      <c r="L117" s="188"/>
      <c r="M117" s="279">
        <v>2010</v>
      </c>
      <c r="N117" s="170">
        <f t="shared" si="29"/>
        <v>0.91191517643240239</v>
      </c>
      <c r="O117" s="170">
        <f t="shared" si="30"/>
        <v>0.41731711463855703</v>
      </c>
      <c r="P117" s="263"/>
      <c r="AA117" s="683">
        <f t="shared" si="31"/>
        <v>0.49459806179384536</v>
      </c>
      <c r="AB117" s="420">
        <v>2010</v>
      </c>
      <c r="AC117" s="420">
        <f>SidsTrend!L9</f>
        <v>27</v>
      </c>
      <c r="AD117" s="420">
        <f>BirthsTrend!P8</f>
        <v>64699</v>
      </c>
      <c r="AE117" s="680">
        <f t="shared" si="32"/>
        <v>0.27501460813559364</v>
      </c>
      <c r="AF117" s="680">
        <f t="shared" si="33"/>
        <v>0.60717449180299676</v>
      </c>
      <c r="AG117" s="681">
        <f t="shared" si="34"/>
        <v>0.41731711463855703</v>
      </c>
      <c r="AH117" s="681">
        <f t="shared" si="35"/>
        <v>0.18985737716443973</v>
      </c>
      <c r="AI117" s="681">
        <f t="shared" si="36"/>
        <v>0.14230250650296339</v>
      </c>
      <c r="AJ117" s="420">
        <f>SudiTrend!L9</f>
        <v>59</v>
      </c>
      <c r="AK117" s="421">
        <f>AD117</f>
        <v>64699</v>
      </c>
      <c r="AL117" s="551">
        <f t="shared" si="37"/>
        <v>0.69419208378326469</v>
      </c>
      <c r="AM117" s="551">
        <f t="shared" si="38"/>
        <v>1.1763041370434746</v>
      </c>
      <c r="AN117" s="552">
        <f t="shared" si="39"/>
        <v>0.91191517643240239</v>
      </c>
      <c r="AO117" s="552">
        <f t="shared" si="40"/>
        <v>0.2643889606110722</v>
      </c>
      <c r="AP117" s="552">
        <f t="shared" si="41"/>
        <v>0.21772309264913769</v>
      </c>
      <c r="AQ117" s="87"/>
      <c r="AR117" s="87"/>
      <c r="AS117" s="87"/>
      <c r="AT117" s="87"/>
      <c r="AU117" s="87"/>
      <c r="AV117" s="87"/>
    </row>
    <row r="118" spans="1:48">
      <c r="A118" s="262"/>
      <c r="B118" s="162"/>
      <c r="C118" s="162"/>
      <c r="D118" s="162"/>
      <c r="E118" s="162"/>
      <c r="F118" s="162"/>
      <c r="G118" s="162"/>
      <c r="H118" s="162"/>
      <c r="I118" s="162"/>
      <c r="J118" s="162"/>
      <c r="K118" s="162"/>
      <c r="L118" s="188"/>
      <c r="M118" s="268">
        <v>2011</v>
      </c>
      <c r="N118" s="170">
        <f>AN118</f>
        <v>0.86853025380384086</v>
      </c>
      <c r="O118" s="170">
        <f>AG118</f>
        <v>0.38601344613504035</v>
      </c>
      <c r="P118" s="263"/>
      <c r="AA118" s="683">
        <f>N119-O119</f>
        <v>0.29015878133311845</v>
      </c>
      <c r="AB118" s="420">
        <v>2011</v>
      </c>
      <c r="AC118" s="420">
        <f>SidsTrend!M9</f>
        <v>24</v>
      </c>
      <c r="AD118" s="420">
        <f>BirthsTrend!Q8</f>
        <v>62174</v>
      </c>
      <c r="AE118" s="680">
        <f t="shared" si="32"/>
        <v>0.24732609860530874</v>
      </c>
      <c r="AF118" s="680">
        <f t="shared" si="33"/>
        <v>0.57435740974930372</v>
      </c>
      <c r="AG118" s="681">
        <f t="shared" si="34"/>
        <v>0.38601344613504035</v>
      </c>
      <c r="AH118" s="681">
        <f t="shared" si="35"/>
        <v>0.18834396361426337</v>
      </c>
      <c r="AI118" s="681">
        <f t="shared" si="36"/>
        <v>0.13868734752973161</v>
      </c>
      <c r="AJ118" s="420">
        <f>SudiTrend!M9</f>
        <v>54</v>
      </c>
      <c r="AK118" s="421">
        <f>AD118</f>
        <v>62174</v>
      </c>
      <c r="AL118" s="551">
        <f t="shared" si="37"/>
        <v>0.65246665764700285</v>
      </c>
      <c r="AM118" s="551">
        <f t="shared" si="38"/>
        <v>1.1332435808169123</v>
      </c>
      <c r="AN118" s="552">
        <f t="shared" si="39"/>
        <v>0.86853025380384086</v>
      </c>
      <c r="AO118" s="552">
        <f t="shared" si="40"/>
        <v>0.26471332701307149</v>
      </c>
      <c r="AP118" s="552">
        <f t="shared" si="41"/>
        <v>0.21606359615683801</v>
      </c>
      <c r="AQ118" s="549"/>
      <c r="AR118" s="87"/>
      <c r="AS118" s="87"/>
      <c r="AT118" s="87"/>
      <c r="AU118" s="87"/>
      <c r="AV118" s="87"/>
    </row>
    <row r="119" spans="1:48">
      <c r="A119" s="262"/>
      <c r="B119" s="162"/>
      <c r="C119" s="162"/>
      <c r="D119" s="162"/>
      <c r="E119" s="162"/>
      <c r="F119" s="162"/>
      <c r="G119" s="162"/>
      <c r="H119" s="162"/>
      <c r="I119" s="162"/>
      <c r="J119" s="162"/>
      <c r="K119" s="162"/>
      <c r="L119" s="269"/>
      <c r="M119" s="268">
        <v>2012</v>
      </c>
      <c r="N119" s="170">
        <f>AN119</f>
        <v>0.58031756266623691</v>
      </c>
      <c r="O119" s="170">
        <f>AG119</f>
        <v>0.29015878133311845</v>
      </c>
      <c r="P119" s="263"/>
      <c r="AA119" s="683">
        <f>N120-O120</f>
        <v>0.35175290196144116</v>
      </c>
      <c r="AB119" s="420">
        <v>2012</v>
      </c>
      <c r="AC119" s="420">
        <f>SidsTrend!N9</f>
        <v>18</v>
      </c>
      <c r="AD119" s="420">
        <f>BirthsTrend!R8</f>
        <v>62035</v>
      </c>
      <c r="AE119" s="680">
        <f>IF(AC119=0,0,IF(AC119&lt;389,CHIINV(0.5+$AB$31/200,2*AC119)/2,AC119*(1-1/(9*AC119)-NORMSINV(0.5+$AB$31/200)/3/SQRT(AC119))^3))/AD119*1000</f>
        <v>0.17196648312081123</v>
      </c>
      <c r="AF119" s="680">
        <f>IF(AC119&lt;389,CHIINV(0.5-$AB$31/200,2*AC119+2)/2,(AC119+1)*(1-1/(9*(AC119+1))+NORMSINV(0.5+$AB$31/200)/3/SQRT(AC119+1))^3)/AD119*1000</f>
        <v>0.45857596949347929</v>
      </c>
      <c r="AG119" s="681">
        <f>AC119/AD119*1000</f>
        <v>0.29015878133311845</v>
      </c>
      <c r="AH119" s="681">
        <f t="shared" si="35"/>
        <v>0.16841718816036083</v>
      </c>
      <c r="AI119" s="681">
        <f t="shared" si="36"/>
        <v>0.11819229821230723</v>
      </c>
      <c r="AJ119" s="420">
        <f>SudiTrend!N9</f>
        <v>36</v>
      </c>
      <c r="AK119" s="421">
        <f>AD119</f>
        <v>62035</v>
      </c>
      <c r="AL119" s="551">
        <f>IF(AJ119=0,0,IF(AJ119&lt;389,CHIINV(0.5+$AB$31/200,2*AJ119)/2,AJ119*(1-1/(9*AJ119)-NORMSINV(0.5+$AB$31/200)/3/SQRT(AJ119))^3))/AK119*1000</f>
        <v>0.4064472864885183</v>
      </c>
      <c r="AM119" s="551">
        <f>IF(AJ119&lt;389,CHIINV(0.5-$AB$31/200,2*AJ119+2)/2,(AJ119+1)*(1-1/(9*(AJ119+1))+NORMSINV(0.5+$AB$31/200)/3/SQRT(AJ119+1))^3)/AK119*1000</f>
        <v>0.80340411846918969</v>
      </c>
      <c r="AN119" s="552">
        <f>AJ119/AK119*1000</f>
        <v>0.58031756266623691</v>
      </c>
      <c r="AO119" s="552">
        <f t="shared" si="40"/>
        <v>0.22308655580295278</v>
      </c>
      <c r="AP119" s="552">
        <f t="shared" si="41"/>
        <v>0.17387027617771861</v>
      </c>
      <c r="AQ119" s="549"/>
      <c r="AR119" s="87"/>
      <c r="AS119" s="87"/>
      <c r="AT119" s="87"/>
      <c r="AU119" s="87"/>
      <c r="AV119" s="87"/>
    </row>
    <row r="120" spans="1:48">
      <c r="A120" s="262"/>
      <c r="B120" s="162"/>
      <c r="C120" s="162"/>
      <c r="D120" s="162"/>
      <c r="E120" s="162"/>
      <c r="F120" s="162"/>
      <c r="G120" s="162"/>
      <c r="H120" s="162"/>
      <c r="I120" s="162"/>
      <c r="J120" s="162"/>
      <c r="K120" s="162"/>
      <c r="L120" s="162"/>
      <c r="M120" s="268">
        <v>2013</v>
      </c>
      <c r="N120" s="265">
        <f>AN120</f>
        <v>0.68675566573424229</v>
      </c>
      <c r="O120" s="265">
        <f>AG120</f>
        <v>0.33500276377280114</v>
      </c>
      <c r="P120" s="263"/>
      <c r="AA120" s="683">
        <f>N121-O121</f>
        <v>0</v>
      </c>
      <c r="AB120" s="420">
        <v>2013</v>
      </c>
      <c r="AC120" s="420">
        <f>SidsTrend!O9</f>
        <v>20</v>
      </c>
      <c r="AD120" s="420">
        <f>BirthsTrend!S8</f>
        <v>59701</v>
      </c>
      <c r="AE120" s="680">
        <f>IF(AC120=0,0,IF(AC120&lt;389,CHIINV(0.5+$AB$31/200,2*AC120)/2,AC120*(1-1/(9*AC120)-NORMSINV(0.5+$AB$31/200)/3/SQRT(AC120))^3))/AD120*1000</f>
        <v>0.20462839123974383</v>
      </c>
      <c r="AF120" s="680">
        <f>IF(AC120&lt;389,CHIINV(0.5-$AB$31/200,2*AC120+2)/2,(AC120+1)*(1-1/(9*(AC120+1))+NORMSINV(0.5+$AB$31/200)/3/SQRT(AC120+1))^3)/AD120*1000</f>
        <v>0.51738459829273542</v>
      </c>
      <c r="AG120" s="681">
        <f>AC120/AD120*1000</f>
        <v>0.33500276377280114</v>
      </c>
      <c r="AH120" s="681">
        <f t="shared" si="35"/>
        <v>0.18238183451993428</v>
      </c>
      <c r="AI120" s="681">
        <f t="shared" si="36"/>
        <v>0.13037437253305731</v>
      </c>
      <c r="AJ120" s="420">
        <f>SudiTrend!O9</f>
        <v>41</v>
      </c>
      <c r="AK120" s="421">
        <f>AD120</f>
        <v>59701</v>
      </c>
      <c r="AL120" s="551">
        <f>IF(AJ120=0,0,IF(AJ120&lt;389,CHIINV(0.5+$AB$31/200,2*AJ120)/2,AJ120*(1-1/(9*AJ120)-NORMSINV(0.5+$AB$31/200)/3/SQRT(AJ120))^3))/AK120*1000</f>
        <v>0.49282772262533764</v>
      </c>
      <c r="AM120" s="551">
        <f>IF(AJ120&lt;389,CHIINV(0.5-$AB$31/200,2*AJ120+2)/2,(AJ120+1)*(1-1/(9*(AJ120+1))+NORMSINV(0.5+$AB$31/200)/3/SQRT(AJ120+1))^3)/AK120*1000</f>
        <v>0.93166160643431295</v>
      </c>
      <c r="AN120" s="552">
        <f>AJ120/AK120*1000</f>
        <v>0.68675566573424229</v>
      </c>
      <c r="AO120" s="552">
        <f t="shared" si="40"/>
        <v>0.24490594070007066</v>
      </c>
      <c r="AP120" s="552">
        <f t="shared" si="41"/>
        <v>0.19392794310890465</v>
      </c>
    </row>
    <row r="121" spans="1:48">
      <c r="A121" s="262"/>
      <c r="B121" s="162"/>
      <c r="C121" s="162"/>
      <c r="D121" s="162"/>
      <c r="E121" s="162"/>
      <c r="F121" s="162"/>
      <c r="G121" s="162"/>
      <c r="H121" s="162"/>
      <c r="I121" s="162"/>
      <c r="J121" s="162"/>
      <c r="K121" s="162"/>
      <c r="L121" s="162"/>
      <c r="M121" s="162"/>
      <c r="N121" s="162"/>
      <c r="O121" s="162"/>
      <c r="P121" s="263"/>
    </row>
    <row r="122" spans="1:48">
      <c r="A122" s="262"/>
      <c r="B122" s="162"/>
      <c r="C122" s="162"/>
      <c r="D122" s="162"/>
      <c r="E122" s="162"/>
      <c r="F122" s="162"/>
      <c r="G122" s="162"/>
      <c r="H122" s="162"/>
      <c r="I122" s="162"/>
      <c r="J122" s="162"/>
      <c r="K122" s="162"/>
      <c r="L122" s="162"/>
      <c r="M122" s="162"/>
      <c r="N122" s="162"/>
      <c r="O122" s="162"/>
      <c r="P122" s="263"/>
    </row>
    <row r="123" spans="1:48">
      <c r="A123" s="273"/>
      <c r="B123" s="274"/>
      <c r="C123" s="274"/>
      <c r="D123" s="274"/>
      <c r="E123" s="274"/>
      <c r="F123" s="274"/>
      <c r="G123" s="274"/>
      <c r="H123" s="274"/>
      <c r="I123" s="274"/>
      <c r="J123" s="274"/>
      <c r="K123" s="274"/>
      <c r="L123" s="274"/>
      <c r="M123" s="274"/>
      <c r="N123" s="274"/>
      <c r="O123" s="274"/>
      <c r="P123" s="275"/>
    </row>
    <row r="125" spans="1:48">
      <c r="AO125" s="342"/>
      <c r="AT125" s="344"/>
    </row>
    <row r="126" spans="1:48">
      <c r="A126" s="259"/>
      <c r="B126" s="260"/>
      <c r="C126" s="260"/>
      <c r="D126" s="260"/>
      <c r="E126" s="260"/>
      <c r="F126" s="260"/>
      <c r="G126" s="260"/>
      <c r="H126" s="260"/>
      <c r="I126" s="260"/>
      <c r="J126" s="260"/>
      <c r="K126" s="260"/>
      <c r="L126" s="260"/>
      <c r="M126" s="260"/>
      <c r="N126" s="260"/>
      <c r="O126" s="260"/>
      <c r="P126" s="261"/>
      <c r="AC126" s="677" t="s">
        <v>34</v>
      </c>
      <c r="AD126" s="677" t="s">
        <v>55</v>
      </c>
      <c r="AE126" s="677" t="s">
        <v>34</v>
      </c>
      <c r="AF126" s="677" t="s">
        <v>34</v>
      </c>
      <c r="AG126" s="677" t="s">
        <v>34</v>
      </c>
      <c r="AH126" s="677" t="s">
        <v>34</v>
      </c>
      <c r="AI126" s="677" t="s">
        <v>34</v>
      </c>
      <c r="AJ126" s="677" t="s">
        <v>35</v>
      </c>
      <c r="AK126" s="422" t="s">
        <v>55</v>
      </c>
      <c r="AL126" s="387" t="s">
        <v>35</v>
      </c>
      <c r="AM126" s="387" t="s">
        <v>35</v>
      </c>
      <c r="AN126" s="387" t="s">
        <v>35</v>
      </c>
      <c r="AO126" s="387" t="s">
        <v>35</v>
      </c>
      <c r="AP126" s="387" t="s">
        <v>35</v>
      </c>
      <c r="AT126" s="344"/>
    </row>
    <row r="127" spans="1:48" ht="15" customHeight="1">
      <c r="A127" s="262"/>
      <c r="B127" s="845" t="str">
        <f>Contents!E40</f>
        <v xml:space="preserve">Figure 6: Rates of sudden unexpected death in infancy (SUDI) and sudden infant death syndrome (SIDS), by ethnic group, 2009−2013
</v>
      </c>
      <c r="C127" s="845"/>
      <c r="D127" s="845"/>
      <c r="E127" s="845"/>
      <c r="F127" s="845"/>
      <c r="G127" s="845"/>
      <c r="H127" s="845"/>
      <c r="I127" s="845"/>
      <c r="J127" s="845"/>
      <c r="K127" s="845"/>
      <c r="L127" s="845"/>
      <c r="M127" s="845"/>
      <c r="N127" s="845"/>
      <c r="O127" s="845"/>
      <c r="P127" s="263"/>
      <c r="AB127" s="677" t="s">
        <v>143</v>
      </c>
      <c r="AC127" s="677" t="s">
        <v>359</v>
      </c>
      <c r="AD127" s="677" t="s">
        <v>50</v>
      </c>
      <c r="AE127" s="677" t="s">
        <v>361</v>
      </c>
      <c r="AF127" s="677" t="s">
        <v>362</v>
      </c>
      <c r="AG127" s="677" t="s">
        <v>49</v>
      </c>
      <c r="AH127" s="677" t="s">
        <v>350</v>
      </c>
      <c r="AI127" s="677" t="s">
        <v>349</v>
      </c>
      <c r="AJ127" s="677" t="s">
        <v>359</v>
      </c>
      <c r="AK127" s="422" t="s">
        <v>50</v>
      </c>
      <c r="AL127" s="387" t="s">
        <v>361</v>
      </c>
      <c r="AM127" s="387" t="s">
        <v>362</v>
      </c>
      <c r="AN127" s="387" t="s">
        <v>49</v>
      </c>
      <c r="AO127" s="387" t="s">
        <v>350</v>
      </c>
      <c r="AP127" s="387" t="s">
        <v>349</v>
      </c>
      <c r="AT127" s="344"/>
    </row>
    <row r="128" spans="1:48">
      <c r="A128" s="262"/>
      <c r="B128" s="162"/>
      <c r="C128" s="162"/>
      <c r="D128" s="162"/>
      <c r="E128" s="162"/>
      <c r="F128" s="162"/>
      <c r="G128" s="162"/>
      <c r="H128" s="162"/>
      <c r="I128" s="162"/>
      <c r="J128" s="162"/>
      <c r="K128" s="162"/>
      <c r="L128" s="188"/>
      <c r="M128" s="188"/>
      <c r="N128" s="188"/>
      <c r="O128" s="188"/>
      <c r="P128" s="263"/>
      <c r="AA128" s="420" t="s">
        <v>516</v>
      </c>
      <c r="AB128" s="420" t="s">
        <v>80</v>
      </c>
      <c r="AC128" s="420">
        <f>SidsTrend!P14</f>
        <v>78</v>
      </c>
      <c r="AD128" s="420">
        <f>SidsTrend!Q14</f>
        <v>90494</v>
      </c>
      <c r="AE128" s="680">
        <f>IF(AC128=0,0,IF(AC128&lt;389,CHIINV(0.5+$AB$31/200,2*AC128)/2,AC128*(1-1/(9*AC128)-NORMSINV(0.5+$AB$31/200)/3/SQRT(AC128))^3))/AD128*1000</f>
        <v>0.68132432210997784</v>
      </c>
      <c r="AF128" s="680">
        <f>IF(AC128&lt;389,CHIINV(0.5-$AB$31/200,2*AC128+2)/2,(AC128+1)*(1-1/(9*(AC128+1))+NORMSINV(0.5+$AB$31/200)/3/SQRT(AC128+1))^3)/AD128*1000</f>
        <v>1.0757346349025325</v>
      </c>
      <c r="AG128" s="681">
        <f>AC128/AD128*1000</f>
        <v>0.86193559794019492</v>
      </c>
      <c r="AH128" s="681">
        <f>AF128-AG128</f>
        <v>0.2137990369623376</v>
      </c>
      <c r="AI128" s="681">
        <f>AG128-AE128</f>
        <v>0.18061127583021708</v>
      </c>
      <c r="AJ128" s="420">
        <f>SudiTrend!P14</f>
        <v>159</v>
      </c>
      <c r="AK128" s="421">
        <f>AD128</f>
        <v>90494</v>
      </c>
      <c r="AL128" s="551">
        <f>IF(AJ128=0,0,IF(AJ128&lt;389,CHIINV(0.5+$AB$31/200,2*AJ128)/2,AJ128*(1-1/(9*AJ128)-NORMSINV(0.5+$AB$31/200)/3/SQRT(AJ128))^3))/AK128*1000</f>
        <v>1.4945315538340558</v>
      </c>
      <c r="AM128" s="551">
        <f>IF(AJ128&lt;389,CHIINV(0.5-$AB$31/200,2*AJ128+2)/2,(AJ128+1)*(1-1/(9*(AJ128+1))+NORMSINV(0.5+$AB$31/200)/3/SQRT(AJ128+1))^3)/AK128*1000</f>
        <v>2.0523454587271135</v>
      </c>
      <c r="AN128" s="552">
        <f>AJ128/AK128*1000</f>
        <v>1.7570225650319358</v>
      </c>
      <c r="AO128" s="552">
        <f>AM128-AN128</f>
        <v>0.29532289369517772</v>
      </c>
      <c r="AP128" s="552">
        <f>AN128-AL128</f>
        <v>0.26249101119787999</v>
      </c>
      <c r="AT128" s="344"/>
    </row>
    <row r="129" spans="1:46">
      <c r="A129" s="262"/>
      <c r="B129" s="162"/>
      <c r="C129" s="162"/>
      <c r="D129" s="162"/>
      <c r="E129" s="162"/>
      <c r="F129" s="162"/>
      <c r="G129" s="162"/>
      <c r="H129" s="162"/>
      <c r="I129" s="162"/>
      <c r="J129" s="162"/>
      <c r="K129" s="162"/>
      <c r="L129" s="188"/>
      <c r="M129" s="188"/>
      <c r="N129" s="188"/>
      <c r="O129" s="188"/>
      <c r="P129" s="263"/>
      <c r="AA129" s="420" t="s">
        <v>516</v>
      </c>
      <c r="AB129" s="420" t="s">
        <v>384</v>
      </c>
      <c r="AC129" s="420">
        <f>SidsTrend!P15</f>
        <v>12</v>
      </c>
      <c r="AD129" s="420">
        <f>SidsTrend!Q15</f>
        <v>34919</v>
      </c>
      <c r="AE129" s="680">
        <f>IF(AC129=0,0,IF(AC129&lt;389,CHIINV(0.5+$AB$31/200,2*AC129)/2,AC129*(1-1/(9*AC129)-NORMSINV(0.5+$AB$31/200)/3/SQRT(AC129))^3))/AD129*1000</f>
        <v>0.17757023708359967</v>
      </c>
      <c r="AF129" s="680">
        <f>IF(AC129&lt;389,CHIINV(0.5-$AB$31/200,2*AC129+2)/2,(AC129+1)*(1-1/(9*(AC129+1))+NORMSINV(0.5+$AB$31/200)/3/SQRT(AC129+1))^3)/AD129*1000</f>
        <v>0.60029167639900782</v>
      </c>
      <c r="AG129" s="681">
        <f>AC129/AD129*1000</f>
        <v>0.343652452819382</v>
      </c>
      <c r="AH129" s="681">
        <f>AF129-AG129</f>
        <v>0.25663922357962582</v>
      </c>
      <c r="AI129" s="681">
        <f>AG129-AE129</f>
        <v>0.16608221573578233</v>
      </c>
      <c r="AJ129" s="420">
        <f>SudiTrend!P15</f>
        <v>28</v>
      </c>
      <c r="AK129" s="421">
        <f>AD129</f>
        <v>34919</v>
      </c>
      <c r="AL129" s="551">
        <f>IF(AJ129=0,0,IF(AJ129&lt;389,CHIINV(0.5+$AB$31/200,2*AJ129)/2,AJ129*(1-1/(9*AJ129)-NORMSINV(0.5+$AB$31/200)/3/SQRT(AJ129))^3))/AK129*1000</f>
        <v>0.5328273047870079</v>
      </c>
      <c r="AM129" s="551">
        <f>IF(AJ129&lt;389,CHIINV(0.5-$AB$31/200,2*AJ129+2)/2,(AJ129+1)*(1-1/(9*(AJ129+1))+NORMSINV(0.5+$AB$31/200)/3/SQRT(AJ129+1))^3)/AK129*1000</f>
        <v>1.158904778008196</v>
      </c>
      <c r="AN129" s="552">
        <f>AJ129/AK129*1000</f>
        <v>0.80185572324522469</v>
      </c>
      <c r="AO129" s="552">
        <f>AM129-AN129</f>
        <v>0.35704905476297133</v>
      </c>
      <c r="AP129" s="552">
        <f>AN129-AL129</f>
        <v>0.26902841845821679</v>
      </c>
      <c r="AT129" s="344"/>
    </row>
    <row r="130" spans="1:46">
      <c r="A130" s="262"/>
      <c r="B130" s="162"/>
      <c r="C130" s="162"/>
      <c r="D130" s="162"/>
      <c r="E130" s="162"/>
      <c r="F130" s="162"/>
      <c r="G130" s="162"/>
      <c r="H130" s="162"/>
      <c r="I130" s="162"/>
      <c r="J130" s="162"/>
      <c r="K130" s="162"/>
      <c r="L130" s="276"/>
      <c r="M130" s="846" t="s">
        <v>79</v>
      </c>
      <c r="N130" s="843" t="s">
        <v>35</v>
      </c>
      <c r="O130" s="843" t="s">
        <v>34</v>
      </c>
      <c r="P130" s="263"/>
      <c r="AA130" s="420" t="s">
        <v>516</v>
      </c>
      <c r="AB130" s="420" t="s">
        <v>444</v>
      </c>
      <c r="AC130" s="420">
        <f>SidsTrend!P16</f>
        <v>2</v>
      </c>
      <c r="AD130" s="420">
        <f>SidsTrend!Q16</f>
        <v>39051</v>
      </c>
      <c r="AE130" s="680">
        <f>IF(AC130=0,0,IF(AC130&lt;389,CHIINV(0.5+$AB$31/200,2*AC130)/2,AC130*(1-1/(9*AC130)-NORMSINV(0.5+$AB$31/200)/3/SQRT(AC130))^3))/AD130*1000</f>
        <v>6.2023835124315682E-3</v>
      </c>
      <c r="AF130" s="680">
        <f>IF(AC130&lt;389,CHIINV(0.5-$AB$31/200,2*AC130+2)/2,(AC130+1)*(1-1/(9*(AC130+1))+NORMSINV(0.5+$AB$31/200)/3/SQRT(AC130+1))^3)/AD130*1000</f>
        <v>0.18500647019855981</v>
      </c>
      <c r="AG130" s="681">
        <f>AC130/AD130*1000</f>
        <v>5.1215077718880439E-2</v>
      </c>
      <c r="AH130" s="681">
        <f>AF130-AG130</f>
        <v>0.13379139247967936</v>
      </c>
      <c r="AI130" s="681">
        <f>AG130-AE130</f>
        <v>4.5012694206448871E-2</v>
      </c>
      <c r="AJ130" s="420">
        <f>SudiTrend!P16</f>
        <v>4</v>
      </c>
      <c r="AK130" s="421">
        <f>AD130</f>
        <v>39051</v>
      </c>
      <c r="AL130" s="551">
        <f>IF(AJ130=0,0,IF(AJ130&lt;389,CHIINV(0.5+$AB$31/200,2*AJ130)/2,AJ130*(1-1/(9*AJ130)-NORMSINV(0.5+$AB$31/200)/3/SQRT(AJ130))^3))/AK130*1000</f>
        <v>2.7908769906694459E-2</v>
      </c>
      <c r="AM130" s="551">
        <f>IF(AJ130&lt;389,CHIINV(0.5-$AB$31/200,2*AJ130+2)/2,(AJ130+1)*(1-1/(9*(AJ130+1))+NORMSINV(0.5+$AB$31/200)/3/SQRT(AJ130+1))^3)/AK130*1000</f>
        <v>0.26226187998780309</v>
      </c>
      <c r="AN130" s="552">
        <f>AJ130/AK130*1000</f>
        <v>0.10243015543776088</v>
      </c>
      <c r="AO130" s="552">
        <f>AM130-AN130</f>
        <v>0.15983172455004221</v>
      </c>
      <c r="AP130" s="552">
        <f>AN130-AL130</f>
        <v>7.4521385531066422E-2</v>
      </c>
      <c r="AT130" s="344"/>
    </row>
    <row r="131" spans="1:46">
      <c r="A131" s="262"/>
      <c r="B131" s="162"/>
      <c r="C131" s="162"/>
      <c r="D131" s="162"/>
      <c r="E131" s="162"/>
      <c r="F131" s="162"/>
      <c r="G131" s="162"/>
      <c r="H131" s="162"/>
      <c r="I131" s="162"/>
      <c r="J131" s="162"/>
      <c r="K131" s="162"/>
      <c r="L131" s="188"/>
      <c r="M131" s="850"/>
      <c r="N131" s="844"/>
      <c r="O131" s="844"/>
      <c r="P131" s="263"/>
      <c r="AA131" s="420" t="s">
        <v>516</v>
      </c>
      <c r="AB131" s="420" t="s">
        <v>445</v>
      </c>
      <c r="AC131" s="420">
        <f>SidsTrend!P17</f>
        <v>40</v>
      </c>
      <c r="AD131" s="420">
        <f>SidsTrend!Q17</f>
        <v>147430</v>
      </c>
      <c r="AE131" s="680">
        <f>IF(AC131=0,0,IF(AC131&lt;389,CHIINV(0.5+$AB$31/200,2*AC131)/2,AC131*(1-1/(9*AC131)-NORMSINV(0.5+$AB$31/200)/3/SQRT(AC131))^3))/AD131*1000</f>
        <v>0.19383155695441207</v>
      </c>
      <c r="AF131" s="680">
        <f>IF(AC131&lt;389,CHIINV(0.5-$AB$31/200,2*AC131+2)/2,(AC131+1)*(1-1/(9*(AC131+1))+NORMSINV(0.5+$AB$31/200)/3/SQRT(AC131+1))^3)/AD131*1000</f>
        <v>0.3694542967101952</v>
      </c>
      <c r="AG131" s="681">
        <f>AC131/AD131*1000</f>
        <v>0.27131520043410434</v>
      </c>
      <c r="AH131" s="681">
        <f>AF131-AG131</f>
        <v>9.8139096276090854E-2</v>
      </c>
      <c r="AI131" s="681">
        <f>AG131-AE131</f>
        <v>7.7483643479692277E-2</v>
      </c>
      <c r="AJ131" s="420">
        <f>SudiTrend!P17</f>
        <v>64</v>
      </c>
      <c r="AK131" s="421">
        <f>AD131</f>
        <v>147430</v>
      </c>
      <c r="AL131" s="551">
        <f>IF(AJ131=0,0,IF(AJ131&lt;389,CHIINV(0.5+$AB$31/200,2*AJ131)/2,AJ131*(1-1/(9*AJ131)-NORMSINV(0.5+$AB$31/200)/3/SQRT(AJ131))^3))/AK131*1000</f>
        <v>0.33431322353819071</v>
      </c>
      <c r="AM131" s="551">
        <f>IF(AJ131&lt;389,CHIINV(0.5-$AB$31/200,2*AJ131+2)/2,(AJ131+1)*(1-1/(9*(AJ131+1))+NORMSINV(0.5+$AB$31/200)/3/SQRT(AJ131+1))^3)/AK131*1000</f>
        <v>0.55434152620826838</v>
      </c>
      <c r="AN131" s="552">
        <f>AJ131/AK131*1000</f>
        <v>0.43410432069456695</v>
      </c>
      <c r="AO131" s="552">
        <f>AM131-AN131</f>
        <v>0.12023720551370143</v>
      </c>
      <c r="AP131" s="552">
        <f>AN131-AL131</f>
        <v>9.9791097156376241E-2</v>
      </c>
      <c r="AT131" s="344"/>
    </row>
    <row r="132" spans="1:46">
      <c r="A132" s="262"/>
      <c r="B132" s="162"/>
      <c r="C132" s="162"/>
      <c r="D132" s="162"/>
      <c r="E132" s="162"/>
      <c r="F132" s="162"/>
      <c r="G132" s="162"/>
      <c r="H132" s="162"/>
      <c r="I132" s="162"/>
      <c r="J132" s="162"/>
      <c r="K132" s="162"/>
      <c r="L132" s="272"/>
      <c r="M132" s="277" t="s">
        <v>80</v>
      </c>
      <c r="N132" s="170">
        <f>AN128</f>
        <v>1.7570225650319358</v>
      </c>
      <c r="O132" s="170">
        <f>AG128</f>
        <v>0.86193559794019492</v>
      </c>
      <c r="P132" s="263"/>
      <c r="AE132" s="680"/>
      <c r="AF132" s="680"/>
      <c r="AG132" s="681"/>
      <c r="AH132" s="681"/>
      <c r="AI132" s="681"/>
      <c r="AL132" s="551"/>
      <c r="AM132" s="551"/>
      <c r="AN132" s="552"/>
      <c r="AO132" s="552"/>
      <c r="AP132" s="552"/>
      <c r="AT132" s="344"/>
    </row>
    <row r="133" spans="1:46">
      <c r="A133" s="262"/>
      <c r="B133" s="162"/>
      <c r="C133" s="162"/>
      <c r="D133" s="162"/>
      <c r="E133" s="162"/>
      <c r="F133" s="162"/>
      <c r="G133" s="162"/>
      <c r="H133" s="162"/>
      <c r="I133" s="162"/>
      <c r="J133" s="162"/>
      <c r="K133" s="162"/>
      <c r="L133" s="272"/>
      <c r="M133" s="277" t="s">
        <v>384</v>
      </c>
      <c r="N133" s="170">
        <f>AN129</f>
        <v>0.80185572324522469</v>
      </c>
      <c r="O133" s="170">
        <f>AG129</f>
        <v>0.343652452819382</v>
      </c>
      <c r="P133" s="263"/>
      <c r="AE133" s="680"/>
      <c r="AF133" s="680"/>
      <c r="AG133" s="681"/>
      <c r="AH133" s="681"/>
      <c r="AI133" s="681"/>
      <c r="AL133" s="551"/>
      <c r="AM133" s="551"/>
      <c r="AN133" s="552"/>
      <c r="AO133" s="552"/>
      <c r="AP133" s="552"/>
      <c r="AT133" s="344"/>
    </row>
    <row r="134" spans="1:46">
      <c r="A134" s="262"/>
      <c r="B134" s="162"/>
      <c r="C134" s="162"/>
      <c r="D134" s="162"/>
      <c r="E134" s="162"/>
      <c r="F134" s="162"/>
      <c r="G134" s="162"/>
      <c r="H134" s="162"/>
      <c r="I134" s="162"/>
      <c r="J134" s="162"/>
      <c r="K134" s="162"/>
      <c r="L134" s="272"/>
      <c r="M134" s="454" t="s">
        <v>444</v>
      </c>
      <c r="N134" s="170">
        <f>AN130</f>
        <v>0.10243015543776088</v>
      </c>
      <c r="O134" s="170">
        <f>AG130</f>
        <v>5.1215077718880439E-2</v>
      </c>
      <c r="P134" s="263"/>
      <c r="AL134" s="549"/>
      <c r="AM134" s="549"/>
      <c r="AN134" s="549"/>
      <c r="AO134" s="549"/>
      <c r="AT134" s="344"/>
    </row>
    <row r="135" spans="1:46">
      <c r="A135" s="262"/>
      <c r="B135" s="162"/>
      <c r="C135" s="162"/>
      <c r="D135" s="162"/>
      <c r="E135" s="162"/>
      <c r="F135" s="162"/>
      <c r="G135" s="162"/>
      <c r="H135" s="162"/>
      <c r="I135" s="162"/>
      <c r="J135" s="162"/>
      <c r="K135" s="162"/>
      <c r="L135" s="272"/>
      <c r="M135" s="455" t="s">
        <v>445</v>
      </c>
      <c r="N135" s="265">
        <f>AN131</f>
        <v>0.43410432069456695</v>
      </c>
      <c r="O135" s="265">
        <f>AG131</f>
        <v>0.27131520043410434</v>
      </c>
      <c r="P135" s="263"/>
      <c r="AL135" s="549"/>
      <c r="AM135" s="549"/>
      <c r="AN135" s="549"/>
      <c r="AO135" s="549"/>
      <c r="AT135" s="344"/>
    </row>
    <row r="136" spans="1:46">
      <c r="A136" s="262"/>
      <c r="B136" s="162"/>
      <c r="C136" s="162"/>
      <c r="D136" s="162"/>
      <c r="E136" s="162"/>
      <c r="F136" s="162"/>
      <c r="G136" s="162"/>
      <c r="H136" s="162"/>
      <c r="I136" s="162"/>
      <c r="J136" s="162"/>
      <c r="K136" s="162"/>
      <c r="L136" s="272"/>
      <c r="M136" s="279"/>
      <c r="N136" s="170"/>
      <c r="O136" s="170"/>
      <c r="P136" s="263"/>
      <c r="AL136" s="549"/>
      <c r="AM136" s="549"/>
      <c r="AN136" s="549"/>
      <c r="AO136" s="549"/>
    </row>
    <row r="137" spans="1:46">
      <c r="A137" s="262"/>
      <c r="B137" s="162"/>
      <c r="C137" s="162"/>
      <c r="D137" s="162"/>
      <c r="E137" s="162"/>
      <c r="F137" s="162"/>
      <c r="G137" s="162"/>
      <c r="H137" s="162"/>
      <c r="I137" s="162"/>
      <c r="J137" s="162"/>
      <c r="K137" s="162"/>
      <c r="L137" s="272"/>
      <c r="M137" s="279"/>
      <c r="N137" s="170"/>
      <c r="O137" s="170"/>
      <c r="P137" s="263"/>
      <c r="AL137" s="549"/>
      <c r="AM137" s="549"/>
      <c r="AN137" s="549"/>
      <c r="AO137" s="549"/>
    </row>
    <row r="138" spans="1:46">
      <c r="A138" s="262"/>
      <c r="B138" s="162"/>
      <c r="C138" s="162"/>
      <c r="D138" s="162"/>
      <c r="E138" s="162"/>
      <c r="F138" s="162"/>
      <c r="G138" s="162"/>
      <c r="H138" s="162"/>
      <c r="I138" s="162"/>
      <c r="J138" s="162"/>
      <c r="K138" s="162"/>
      <c r="L138" s="272"/>
      <c r="M138" s="279"/>
      <c r="N138" s="170"/>
      <c r="O138" s="170"/>
      <c r="P138" s="263"/>
      <c r="AL138" s="549"/>
      <c r="AM138" s="549"/>
      <c r="AN138" s="549"/>
      <c r="AO138" s="549"/>
    </row>
    <row r="139" spans="1:46">
      <c r="A139" s="262"/>
      <c r="B139" s="162"/>
      <c r="C139" s="162"/>
      <c r="D139" s="162"/>
      <c r="E139" s="162"/>
      <c r="F139" s="162"/>
      <c r="G139" s="162"/>
      <c r="H139" s="162"/>
      <c r="I139" s="162"/>
      <c r="J139" s="162"/>
      <c r="K139" s="162"/>
      <c r="L139" s="272"/>
      <c r="M139" s="279"/>
      <c r="N139" s="170"/>
      <c r="O139" s="170"/>
      <c r="P139" s="263"/>
      <c r="AL139" s="549"/>
      <c r="AM139" s="549"/>
      <c r="AN139" s="549"/>
      <c r="AO139" s="549"/>
    </row>
    <row r="140" spans="1:46">
      <c r="A140" s="262"/>
      <c r="B140" s="162"/>
      <c r="C140" s="162"/>
      <c r="D140" s="162"/>
      <c r="E140" s="162"/>
      <c r="F140" s="162"/>
      <c r="G140" s="162"/>
      <c r="H140" s="162"/>
      <c r="I140" s="162"/>
      <c r="J140" s="162"/>
      <c r="K140" s="162"/>
      <c r="L140" s="272"/>
      <c r="M140" s="279"/>
      <c r="N140" s="170"/>
      <c r="O140" s="170"/>
      <c r="P140" s="263"/>
      <c r="AL140" s="549"/>
      <c r="AM140" s="549"/>
      <c r="AN140" s="549"/>
      <c r="AO140" s="549"/>
    </row>
    <row r="141" spans="1:46">
      <c r="A141" s="262"/>
      <c r="B141" s="162"/>
      <c r="C141" s="162"/>
      <c r="D141" s="162"/>
      <c r="E141" s="162"/>
      <c r="F141" s="162"/>
      <c r="G141" s="162"/>
      <c r="H141" s="162"/>
      <c r="I141" s="162"/>
      <c r="J141" s="162"/>
      <c r="K141" s="162"/>
      <c r="L141" s="272"/>
      <c r="M141" s="268"/>
      <c r="N141" s="170"/>
      <c r="O141" s="170"/>
      <c r="P141" s="263"/>
      <c r="AL141" s="549"/>
      <c r="AM141" s="549"/>
      <c r="AN141" s="549"/>
      <c r="AO141" s="549"/>
    </row>
    <row r="142" spans="1:46">
      <c r="A142" s="262"/>
      <c r="B142" s="162"/>
      <c r="C142" s="162"/>
      <c r="D142" s="162"/>
      <c r="E142" s="162"/>
      <c r="F142" s="162"/>
      <c r="G142" s="162"/>
      <c r="H142" s="162"/>
      <c r="I142" s="162"/>
      <c r="J142" s="162"/>
      <c r="K142" s="162"/>
      <c r="L142" s="269"/>
      <c r="M142" s="162"/>
      <c r="N142" s="162"/>
      <c r="O142" s="162"/>
      <c r="P142" s="263"/>
      <c r="AL142" s="549"/>
      <c r="AM142" s="549"/>
      <c r="AN142" s="549"/>
      <c r="AO142" s="549"/>
    </row>
    <row r="143" spans="1:46">
      <c r="A143" s="262"/>
      <c r="B143" s="162"/>
      <c r="C143" s="162"/>
      <c r="D143" s="162"/>
      <c r="E143" s="162"/>
      <c r="F143" s="162"/>
      <c r="G143" s="162"/>
      <c r="H143" s="162"/>
      <c r="I143" s="162"/>
      <c r="J143" s="162"/>
      <c r="K143" s="162"/>
      <c r="L143" s="162"/>
      <c r="M143" s="162"/>
      <c r="N143" s="162"/>
      <c r="O143" s="162"/>
      <c r="P143" s="263"/>
      <c r="AL143" s="549"/>
      <c r="AM143" s="549"/>
      <c r="AN143" s="549"/>
      <c r="AO143" s="549"/>
    </row>
    <row r="144" spans="1:46">
      <c r="A144" s="262"/>
      <c r="B144" s="162"/>
      <c r="C144" s="162"/>
      <c r="D144" s="162"/>
      <c r="E144" s="162"/>
      <c r="F144" s="162"/>
      <c r="G144" s="162"/>
      <c r="H144" s="162"/>
      <c r="I144" s="162"/>
      <c r="J144" s="162"/>
      <c r="K144" s="162"/>
      <c r="L144" s="162"/>
      <c r="M144" s="162"/>
      <c r="N144" s="162"/>
      <c r="O144" s="162"/>
      <c r="P144" s="263"/>
      <c r="AL144" s="549"/>
      <c r="AM144" s="549"/>
      <c r="AN144" s="549"/>
      <c r="AO144" s="549"/>
    </row>
    <row r="145" spans="1:42">
      <c r="A145" s="262"/>
      <c r="B145" s="162"/>
      <c r="C145" s="162"/>
      <c r="D145" s="162"/>
      <c r="E145" s="162"/>
      <c r="F145" s="162"/>
      <c r="G145" s="162"/>
      <c r="H145" s="162"/>
      <c r="I145" s="162"/>
      <c r="J145" s="162"/>
      <c r="K145" s="162"/>
      <c r="L145" s="162"/>
      <c r="M145" s="162"/>
      <c r="N145" s="162"/>
      <c r="O145" s="162"/>
      <c r="P145" s="263"/>
      <c r="AL145" s="549"/>
      <c r="AM145" s="549"/>
      <c r="AN145" s="549"/>
      <c r="AO145" s="549"/>
    </row>
    <row r="146" spans="1:42">
      <c r="A146" s="273"/>
      <c r="B146" s="274"/>
      <c r="C146" s="274"/>
      <c r="D146" s="274"/>
      <c r="E146" s="274"/>
      <c r="F146" s="274"/>
      <c r="G146" s="274"/>
      <c r="H146" s="274"/>
      <c r="I146" s="274"/>
      <c r="J146" s="274"/>
      <c r="K146" s="274"/>
      <c r="L146" s="274"/>
      <c r="M146" s="274"/>
      <c r="N146" s="274"/>
      <c r="O146" s="274"/>
      <c r="P146" s="275"/>
      <c r="AL146" s="549"/>
      <c r="AM146" s="549"/>
      <c r="AN146" s="549"/>
      <c r="AO146" s="549"/>
    </row>
    <row r="147" spans="1:42">
      <c r="AL147" s="549"/>
      <c r="AM147" s="549"/>
      <c r="AN147" s="549"/>
      <c r="AO147" s="549"/>
    </row>
    <row r="148" spans="1:42">
      <c r="AL148" s="549"/>
      <c r="AM148" s="549"/>
      <c r="AN148" s="549"/>
      <c r="AO148" s="549"/>
    </row>
    <row r="149" spans="1:42">
      <c r="A149" s="259"/>
      <c r="B149" s="260"/>
      <c r="C149" s="260"/>
      <c r="D149" s="260"/>
      <c r="E149" s="260"/>
      <c r="F149" s="260"/>
      <c r="G149" s="260"/>
      <c r="H149" s="260"/>
      <c r="I149" s="260"/>
      <c r="J149" s="260"/>
      <c r="K149" s="260"/>
      <c r="L149" s="260"/>
      <c r="M149" s="260"/>
      <c r="N149" s="260"/>
      <c r="O149" s="260"/>
      <c r="P149" s="261"/>
      <c r="AC149" s="677" t="s">
        <v>34</v>
      </c>
      <c r="AD149" s="677" t="s">
        <v>55</v>
      </c>
      <c r="AE149" s="677" t="s">
        <v>34</v>
      </c>
      <c r="AF149" s="677" t="s">
        <v>34</v>
      </c>
      <c r="AG149" s="677" t="s">
        <v>34</v>
      </c>
      <c r="AH149" s="677" t="s">
        <v>34</v>
      </c>
      <c r="AI149" s="677" t="s">
        <v>34</v>
      </c>
      <c r="AJ149" s="677" t="s">
        <v>35</v>
      </c>
      <c r="AK149" s="422" t="s">
        <v>55</v>
      </c>
      <c r="AL149" s="387" t="s">
        <v>35</v>
      </c>
      <c r="AM149" s="387" t="s">
        <v>35</v>
      </c>
      <c r="AN149" s="387" t="s">
        <v>35</v>
      </c>
      <c r="AO149" s="387" t="s">
        <v>35</v>
      </c>
      <c r="AP149" s="387" t="s">
        <v>35</v>
      </c>
    </row>
    <row r="150" spans="1:42" ht="15" customHeight="1">
      <c r="A150" s="262"/>
      <c r="B150" s="845" t="str">
        <f>Contents!E41</f>
        <v xml:space="preserve">Figure 7: Rates of sudden unexpected death in infancy (SUDI) and sudden infant death syndrome (SIDS), by maternal age group, 2009−2013
</v>
      </c>
      <c r="C150" s="845"/>
      <c r="D150" s="845"/>
      <c r="E150" s="845"/>
      <c r="F150" s="845"/>
      <c r="G150" s="845"/>
      <c r="H150" s="845"/>
      <c r="I150" s="845"/>
      <c r="J150" s="845"/>
      <c r="K150" s="845"/>
      <c r="L150" s="845"/>
      <c r="M150" s="845"/>
      <c r="N150" s="845"/>
      <c r="O150" s="845"/>
      <c r="P150" s="263"/>
      <c r="AB150" s="677" t="s">
        <v>142</v>
      </c>
      <c r="AC150" s="677" t="s">
        <v>359</v>
      </c>
      <c r="AD150" s="677" t="s">
        <v>50</v>
      </c>
      <c r="AE150" s="677" t="s">
        <v>361</v>
      </c>
      <c r="AF150" s="677" t="s">
        <v>362</v>
      </c>
      <c r="AG150" s="677" t="s">
        <v>49</v>
      </c>
      <c r="AH150" s="677" t="s">
        <v>350</v>
      </c>
      <c r="AI150" s="677" t="s">
        <v>349</v>
      </c>
      <c r="AJ150" s="677" t="s">
        <v>359</v>
      </c>
      <c r="AK150" s="422" t="s">
        <v>50</v>
      </c>
      <c r="AL150" s="387" t="s">
        <v>361</v>
      </c>
      <c r="AM150" s="387" t="s">
        <v>362</v>
      </c>
      <c r="AN150" s="387" t="s">
        <v>49</v>
      </c>
      <c r="AO150" s="387" t="s">
        <v>350</v>
      </c>
      <c r="AP150" s="387" t="s">
        <v>535</v>
      </c>
    </row>
    <row r="151" spans="1:42">
      <c r="A151" s="262"/>
      <c r="B151" s="162"/>
      <c r="C151" s="162"/>
      <c r="D151" s="162"/>
      <c r="E151" s="162"/>
      <c r="F151" s="162"/>
      <c r="G151" s="162"/>
      <c r="H151" s="162"/>
      <c r="I151" s="162"/>
      <c r="J151" s="162"/>
      <c r="K151" s="162"/>
      <c r="L151" s="188"/>
      <c r="M151" s="188"/>
      <c r="N151" s="188"/>
      <c r="O151" s="188"/>
      <c r="P151" s="263"/>
      <c r="AA151" s="420" t="s">
        <v>516</v>
      </c>
      <c r="AB151" s="420" t="s">
        <v>82</v>
      </c>
      <c r="AC151" s="420">
        <f>SidsTrend!P19</f>
        <v>29</v>
      </c>
      <c r="AD151" s="420">
        <f>SidsTrend!Q19</f>
        <v>20690</v>
      </c>
      <c r="AE151" s="680">
        <f t="shared" ref="AE151:AE156" si="43">IF(AC151=0,0,IF(AC151&lt;389,CHIINV(0.5+$AB$31/200,2*AC151)/2,AC151*(1-1/(9*AC151)-NORMSINV(0.5+$AB$31/200)/3/SQRT(AC151))^3))/AD151*1000</f>
        <v>0.93870251993948439</v>
      </c>
      <c r="AF151" s="680">
        <f t="shared" ref="AF151:AF156" si="44">IF(AC151&lt;389,CHIINV(0.5-$AB$31/200,2*AC151+2)/2,(AC151+1)*(1-1/(9*(AC151+1))+NORMSINV(0.5+$AB$31/200)/3/SQRT(AC151+1))^3)/AD151*1000</f>
        <v>2.0129935929718026</v>
      </c>
      <c r="AG151" s="681">
        <f t="shared" ref="AG151:AG156" si="45">AC151/AD151*1000</f>
        <v>1.4016433059449009</v>
      </c>
      <c r="AH151" s="681">
        <f t="shared" ref="AH151:AH156" si="46">AF151-AG151</f>
        <v>0.61135028702690164</v>
      </c>
      <c r="AI151" s="681">
        <f t="shared" ref="AI151:AI156" si="47">AG151-AE151</f>
        <v>0.46294078600541655</v>
      </c>
      <c r="AJ151" s="420">
        <f>SudiTrend!P19</f>
        <v>49</v>
      </c>
      <c r="AK151" s="421">
        <f t="shared" ref="AK151:AK157" si="48">AD151</f>
        <v>20690</v>
      </c>
      <c r="AL151" s="551">
        <f t="shared" ref="AL151:AL156" si="49">IF(AJ151=0,0,IF(AJ151&lt;389,CHIINV(0.5+$AB$31/200,2*AJ151)/2,AJ151*(1-1/(9*AJ151)-NORMSINV(0.5+$AB$31/200)/3/SQRT(AJ151))^3))/AK151*1000</f>
        <v>1.7520768365794659</v>
      </c>
      <c r="AM151" s="551">
        <f t="shared" ref="AM151:AM156" si="50">IF(AJ151&lt;389,CHIINV(0.5-$AB$31/200,2*AJ151+2)/2,(AJ151+1)*(1-1/(9*(AJ151+1))+NORMSINV(0.5+$AB$31/200)/3/SQRT(AJ151+1))^3)/AK151*1000</f>
        <v>3.1310100818230207</v>
      </c>
      <c r="AN151" s="552">
        <f t="shared" ref="AN151:AN156" si="51">AJ151/AK151*1000</f>
        <v>2.3682938617689704</v>
      </c>
      <c r="AO151" s="552">
        <f t="shared" ref="AO151:AO156" si="52">AM151-AN151</f>
        <v>0.76271622005405026</v>
      </c>
      <c r="AP151" s="552">
        <f t="shared" ref="AP151:AP156" si="53">AN151-AL151</f>
        <v>0.6162170251895045</v>
      </c>
    </row>
    <row r="152" spans="1:42">
      <c r="A152" s="262"/>
      <c r="B152" s="162"/>
      <c r="C152" s="162"/>
      <c r="D152" s="162"/>
      <c r="E152" s="162"/>
      <c r="F152" s="162"/>
      <c r="G152" s="162"/>
      <c r="H152" s="162"/>
      <c r="I152" s="162"/>
      <c r="J152" s="162"/>
      <c r="K152" s="162"/>
      <c r="L152" s="188"/>
      <c r="M152" s="188"/>
      <c r="N152" s="188"/>
      <c r="O152" s="188"/>
      <c r="P152" s="263"/>
      <c r="AA152" s="420" t="s">
        <v>516</v>
      </c>
      <c r="AB152" s="420" t="s">
        <v>83</v>
      </c>
      <c r="AC152" s="420">
        <f>SidsTrend!P20</f>
        <v>54</v>
      </c>
      <c r="AD152" s="420">
        <f>SidsTrend!Q20</f>
        <v>57850</v>
      </c>
      <c r="AE152" s="680">
        <f t="shared" si="43"/>
        <v>0.7012352977103673</v>
      </c>
      <c r="AF152" s="680">
        <f t="shared" si="44"/>
        <v>1.2179479065464254</v>
      </c>
      <c r="AG152" s="681">
        <f t="shared" si="45"/>
        <v>0.93344857389801217</v>
      </c>
      <c r="AH152" s="681">
        <f t="shared" si="46"/>
        <v>0.28449933264841321</v>
      </c>
      <c r="AI152" s="681">
        <f t="shared" si="47"/>
        <v>0.23221327618764487</v>
      </c>
      <c r="AJ152" s="420">
        <f>SudiTrend!P20</f>
        <v>98</v>
      </c>
      <c r="AK152" s="421">
        <f t="shared" si="48"/>
        <v>57850</v>
      </c>
      <c r="AL152" s="551">
        <f t="shared" si="49"/>
        <v>1.3753005544398904</v>
      </c>
      <c r="AM152" s="551">
        <f t="shared" si="50"/>
        <v>2.0644876455165995</v>
      </c>
      <c r="AN152" s="552">
        <f t="shared" si="51"/>
        <v>1.6940363007778738</v>
      </c>
      <c r="AO152" s="552">
        <f t="shared" si="52"/>
        <v>0.37045134473872565</v>
      </c>
      <c r="AP152" s="552">
        <f t="shared" si="53"/>
        <v>0.31873574633798341</v>
      </c>
    </row>
    <row r="153" spans="1:42" ht="15" customHeight="1">
      <c r="A153" s="262"/>
      <c r="B153" s="162"/>
      <c r="C153" s="162"/>
      <c r="D153" s="162"/>
      <c r="E153" s="162"/>
      <c r="F153" s="162"/>
      <c r="G153" s="162"/>
      <c r="H153" s="162"/>
      <c r="I153" s="162"/>
      <c r="J153" s="162"/>
      <c r="K153" s="162"/>
      <c r="L153" s="188"/>
      <c r="M153" s="846" t="s">
        <v>185</v>
      </c>
      <c r="N153" s="843" t="s">
        <v>35</v>
      </c>
      <c r="O153" s="843" t="s">
        <v>34</v>
      </c>
      <c r="P153" s="263"/>
      <c r="AA153" s="420" t="s">
        <v>516</v>
      </c>
      <c r="AB153" s="420" t="s">
        <v>84</v>
      </c>
      <c r="AC153" s="420">
        <f>SidsTrend!P21</f>
        <v>23</v>
      </c>
      <c r="AD153" s="420">
        <f>SidsTrend!Q21</f>
        <v>78635</v>
      </c>
      <c r="AE153" s="680">
        <f t="shared" si="43"/>
        <v>0.18541396371901414</v>
      </c>
      <c r="AF153" s="680">
        <f t="shared" si="44"/>
        <v>0.43887954339458302</v>
      </c>
      <c r="AG153" s="681">
        <f t="shared" si="45"/>
        <v>0.29249062122464553</v>
      </c>
      <c r="AH153" s="681">
        <f t="shared" si="46"/>
        <v>0.14638892216993749</v>
      </c>
      <c r="AI153" s="681">
        <f t="shared" si="47"/>
        <v>0.10707665750563139</v>
      </c>
      <c r="AJ153" s="420">
        <f>SudiTrend!P21</f>
        <v>48</v>
      </c>
      <c r="AK153" s="421">
        <f t="shared" si="48"/>
        <v>78635</v>
      </c>
      <c r="AL153" s="551">
        <f t="shared" si="49"/>
        <v>0.45007198859901115</v>
      </c>
      <c r="AM153" s="551">
        <f t="shared" si="50"/>
        <v>0.80932200905611074</v>
      </c>
      <c r="AN153" s="552">
        <f t="shared" si="51"/>
        <v>0.61041520951230366</v>
      </c>
      <c r="AO153" s="552">
        <f t="shared" si="52"/>
        <v>0.19890679954380708</v>
      </c>
      <c r="AP153" s="552">
        <f t="shared" si="53"/>
        <v>0.16034322091329251</v>
      </c>
    </row>
    <row r="154" spans="1:42">
      <c r="A154" s="262"/>
      <c r="B154" s="162"/>
      <c r="C154" s="162"/>
      <c r="D154" s="162"/>
      <c r="E154" s="162"/>
      <c r="F154" s="162"/>
      <c r="G154" s="162"/>
      <c r="H154" s="162"/>
      <c r="I154" s="162"/>
      <c r="J154" s="162"/>
      <c r="K154" s="162"/>
      <c r="L154" s="188"/>
      <c r="M154" s="850"/>
      <c r="N154" s="844"/>
      <c r="O154" s="844"/>
      <c r="P154" s="263"/>
      <c r="AA154" s="420" t="s">
        <v>516</v>
      </c>
      <c r="AB154" s="420" t="s">
        <v>85</v>
      </c>
      <c r="AC154" s="420">
        <f>SidsTrend!P22</f>
        <v>13</v>
      </c>
      <c r="AD154" s="420">
        <f>SidsTrend!Q22</f>
        <v>87298</v>
      </c>
      <c r="AE154" s="680">
        <f t="shared" si="43"/>
        <v>7.9291077584867961E-2</v>
      </c>
      <c r="AF154" s="680">
        <f t="shared" si="44"/>
        <v>0.25464954429836739</v>
      </c>
      <c r="AG154" s="681">
        <f t="shared" si="45"/>
        <v>0.14891520997044608</v>
      </c>
      <c r="AH154" s="681">
        <f t="shared" si="46"/>
        <v>0.10573433432792131</v>
      </c>
      <c r="AI154" s="681">
        <f t="shared" si="47"/>
        <v>6.9624132385578116E-2</v>
      </c>
      <c r="AJ154" s="420">
        <f>SudiTrend!P22</f>
        <v>31</v>
      </c>
      <c r="AK154" s="421">
        <f t="shared" si="48"/>
        <v>87298</v>
      </c>
      <c r="AL154" s="551">
        <f t="shared" si="49"/>
        <v>0.24127695914158229</v>
      </c>
      <c r="AM154" s="551">
        <f t="shared" si="50"/>
        <v>0.50404391284163164</v>
      </c>
      <c r="AN154" s="552">
        <f t="shared" si="51"/>
        <v>0.35510550069875596</v>
      </c>
      <c r="AO154" s="552">
        <f t="shared" si="52"/>
        <v>0.14893841214287568</v>
      </c>
      <c r="AP154" s="552">
        <f t="shared" si="53"/>
        <v>0.11382854155717367</v>
      </c>
    </row>
    <row r="155" spans="1:42">
      <c r="A155" s="262"/>
      <c r="B155" s="162"/>
      <c r="C155" s="162"/>
      <c r="D155" s="162"/>
      <c r="E155" s="162"/>
      <c r="F155" s="162"/>
      <c r="G155" s="162"/>
      <c r="H155" s="162"/>
      <c r="I155" s="162"/>
      <c r="J155" s="162"/>
      <c r="K155" s="162"/>
      <c r="L155" s="188"/>
      <c r="M155" s="270" t="str">
        <f t="shared" ref="M155:M160" si="54">AB151</f>
        <v xml:space="preserve"> &lt;20</v>
      </c>
      <c r="N155" s="170">
        <f t="shared" ref="N155:N160" si="55">AN151</f>
        <v>2.3682938617689704</v>
      </c>
      <c r="O155" s="170">
        <f t="shared" ref="O155:O160" si="56">AG151</f>
        <v>1.4016433059449009</v>
      </c>
      <c r="P155" s="263"/>
      <c r="AA155" s="420" t="s">
        <v>516</v>
      </c>
      <c r="AB155" s="420" t="s">
        <v>86</v>
      </c>
      <c r="AC155" s="420">
        <f>SidsTrend!P23</f>
        <v>9</v>
      </c>
      <c r="AD155" s="420">
        <f>SidsTrend!Q23</f>
        <v>54439</v>
      </c>
      <c r="AE155" s="680">
        <f t="shared" si="43"/>
        <v>7.5596045066557704E-2</v>
      </c>
      <c r="AF155" s="680">
        <f t="shared" si="44"/>
        <v>0.31383389576258142</v>
      </c>
      <c r="AG155" s="681">
        <f t="shared" si="45"/>
        <v>0.16532265471445104</v>
      </c>
      <c r="AH155" s="681">
        <f t="shared" si="46"/>
        <v>0.14851124104813038</v>
      </c>
      <c r="AI155" s="681">
        <f t="shared" si="47"/>
        <v>8.9726609647893335E-2</v>
      </c>
      <c r="AJ155" s="420">
        <f>SudiTrend!P23</f>
        <v>19</v>
      </c>
      <c r="AK155" s="421">
        <f t="shared" si="48"/>
        <v>54439</v>
      </c>
      <c r="AL155" s="551">
        <f t="shared" si="49"/>
        <v>0.21012952413465957</v>
      </c>
      <c r="AM155" s="551">
        <f t="shared" si="50"/>
        <v>0.54502936445536465</v>
      </c>
      <c r="AN155" s="552">
        <f t="shared" si="51"/>
        <v>0.34901449328606327</v>
      </c>
      <c r="AO155" s="552">
        <f t="shared" si="52"/>
        <v>0.19601487116930139</v>
      </c>
      <c r="AP155" s="552">
        <f t="shared" si="53"/>
        <v>0.13888496915140369</v>
      </c>
    </row>
    <row r="156" spans="1:42">
      <c r="A156" s="262"/>
      <c r="B156" s="162"/>
      <c r="C156" s="162"/>
      <c r="D156" s="162"/>
      <c r="E156" s="162"/>
      <c r="F156" s="162"/>
      <c r="G156" s="162"/>
      <c r="H156" s="162"/>
      <c r="I156" s="162"/>
      <c r="J156" s="162"/>
      <c r="K156" s="162"/>
      <c r="L156" s="188"/>
      <c r="M156" s="270" t="str">
        <f t="shared" si="54"/>
        <v>20−24</v>
      </c>
      <c r="N156" s="170">
        <f t="shared" si="55"/>
        <v>1.6940363007778738</v>
      </c>
      <c r="O156" s="170">
        <f t="shared" si="56"/>
        <v>0.93344857389801217</v>
      </c>
      <c r="P156" s="263"/>
      <c r="AA156" s="420" t="s">
        <v>516</v>
      </c>
      <c r="AB156" s="420" t="s">
        <v>87</v>
      </c>
      <c r="AC156" s="420">
        <f>SidsTrend!P24</f>
        <v>2</v>
      </c>
      <c r="AD156" s="420">
        <f>SidsTrend!Q24</f>
        <v>12982</v>
      </c>
      <c r="AE156" s="680">
        <f t="shared" si="43"/>
        <v>1.8657316171927681E-2</v>
      </c>
      <c r="AF156" s="680">
        <f t="shared" si="44"/>
        <v>0.55651576550022797</v>
      </c>
      <c r="AG156" s="681">
        <f t="shared" si="45"/>
        <v>0.15405946695424436</v>
      </c>
      <c r="AH156" s="681">
        <f t="shared" si="46"/>
        <v>0.40245629854598364</v>
      </c>
      <c r="AI156" s="681">
        <f t="shared" si="47"/>
        <v>0.13540215078231668</v>
      </c>
      <c r="AJ156" s="420">
        <f>SudiTrend!P24</f>
        <v>5</v>
      </c>
      <c r="AK156" s="421">
        <f t="shared" si="48"/>
        <v>12982</v>
      </c>
      <c r="AL156" s="551">
        <f t="shared" si="49"/>
        <v>0.12505672393455708</v>
      </c>
      <c r="AM156" s="551">
        <f t="shared" si="50"/>
        <v>0.89880851019277996</v>
      </c>
      <c r="AN156" s="552">
        <f t="shared" si="51"/>
        <v>0.38514866738561082</v>
      </c>
      <c r="AO156" s="552">
        <f t="shared" si="52"/>
        <v>0.51365984280716914</v>
      </c>
      <c r="AP156" s="552">
        <f t="shared" si="53"/>
        <v>0.26009194345105374</v>
      </c>
    </row>
    <row r="157" spans="1:42">
      <c r="A157" s="262"/>
      <c r="B157" s="162"/>
      <c r="C157" s="162"/>
      <c r="D157" s="162"/>
      <c r="E157" s="162"/>
      <c r="F157" s="162"/>
      <c r="G157" s="162"/>
      <c r="H157" s="162"/>
      <c r="I157" s="162"/>
      <c r="J157" s="162"/>
      <c r="K157" s="162"/>
      <c r="L157" s="188"/>
      <c r="M157" s="270" t="str">
        <f t="shared" si="54"/>
        <v>25−29</v>
      </c>
      <c r="N157" s="170">
        <f t="shared" si="55"/>
        <v>0.61041520951230366</v>
      </c>
      <c r="O157" s="170">
        <f t="shared" si="56"/>
        <v>0.29249062122464553</v>
      </c>
      <c r="P157" s="263"/>
      <c r="AA157" s="420" t="s">
        <v>516</v>
      </c>
      <c r="AB157" s="420" t="s">
        <v>69</v>
      </c>
      <c r="AC157" s="420">
        <f>SidsTrend!P25</f>
        <v>2</v>
      </c>
      <c r="AD157" s="420">
        <f>SidsTrend!Q25</f>
        <v>0</v>
      </c>
      <c r="AE157" s="680"/>
      <c r="AF157" s="680"/>
      <c r="AG157" s="681"/>
      <c r="AH157" s="681"/>
      <c r="AI157" s="681"/>
      <c r="AJ157" s="420">
        <f>SudiTrend!P25</f>
        <v>5</v>
      </c>
      <c r="AK157" s="421">
        <f t="shared" si="48"/>
        <v>0</v>
      </c>
      <c r="AL157" s="551"/>
      <c r="AM157" s="551"/>
      <c r="AN157" s="552"/>
      <c r="AO157" s="552"/>
      <c r="AP157" s="552"/>
    </row>
    <row r="158" spans="1:42">
      <c r="A158" s="262"/>
      <c r="B158" s="162"/>
      <c r="C158" s="162"/>
      <c r="D158" s="162"/>
      <c r="E158" s="162"/>
      <c r="F158" s="162"/>
      <c r="G158" s="162"/>
      <c r="H158" s="162"/>
      <c r="I158" s="162"/>
      <c r="J158" s="162"/>
      <c r="K158" s="162"/>
      <c r="L158" s="188"/>
      <c r="M158" s="270" t="str">
        <f t="shared" si="54"/>
        <v>30−34</v>
      </c>
      <c r="N158" s="170">
        <f t="shared" si="55"/>
        <v>0.35510550069875596</v>
      </c>
      <c r="O158" s="170">
        <f t="shared" si="56"/>
        <v>0.14891520997044608</v>
      </c>
      <c r="P158" s="263"/>
      <c r="AL158" s="549"/>
      <c r="AM158" s="549"/>
      <c r="AN158" s="549"/>
      <c r="AO158" s="549"/>
    </row>
    <row r="159" spans="1:42">
      <c r="A159" s="262"/>
      <c r="B159" s="162"/>
      <c r="C159" s="162"/>
      <c r="D159" s="162"/>
      <c r="E159" s="162"/>
      <c r="F159" s="162"/>
      <c r="G159" s="162"/>
      <c r="H159" s="162"/>
      <c r="I159" s="162"/>
      <c r="J159" s="162"/>
      <c r="K159" s="162"/>
      <c r="L159" s="188"/>
      <c r="M159" s="266" t="str">
        <f t="shared" si="54"/>
        <v>35−39</v>
      </c>
      <c r="N159" s="170">
        <f t="shared" si="55"/>
        <v>0.34901449328606327</v>
      </c>
      <c r="O159" s="170">
        <f t="shared" si="56"/>
        <v>0.16532265471445104</v>
      </c>
      <c r="P159" s="263"/>
      <c r="AL159" s="549"/>
      <c r="AM159" s="549"/>
      <c r="AN159" s="549"/>
      <c r="AO159" s="549"/>
    </row>
    <row r="160" spans="1:42">
      <c r="A160" s="262"/>
      <c r="B160" s="162"/>
      <c r="C160" s="162"/>
      <c r="D160" s="162"/>
      <c r="E160" s="162"/>
      <c r="F160" s="162"/>
      <c r="G160" s="162"/>
      <c r="H160" s="162"/>
      <c r="I160" s="162"/>
      <c r="J160" s="162"/>
      <c r="K160" s="162"/>
      <c r="L160" s="188"/>
      <c r="M160" s="271" t="str">
        <f t="shared" si="54"/>
        <v>≥40</v>
      </c>
      <c r="N160" s="265">
        <f t="shared" si="55"/>
        <v>0.38514866738561082</v>
      </c>
      <c r="O160" s="265">
        <f t="shared" si="56"/>
        <v>0.15405946695424436</v>
      </c>
      <c r="P160" s="263"/>
      <c r="AL160" s="549"/>
      <c r="AM160" s="549"/>
      <c r="AN160" s="549"/>
      <c r="AO160" s="549"/>
    </row>
    <row r="161" spans="1:42">
      <c r="A161" s="262"/>
      <c r="B161" s="162"/>
      <c r="C161" s="162"/>
      <c r="D161" s="162"/>
      <c r="E161" s="162"/>
      <c r="F161" s="162"/>
      <c r="G161" s="162"/>
      <c r="H161" s="162"/>
      <c r="I161" s="162"/>
      <c r="J161" s="162"/>
      <c r="K161" s="162"/>
      <c r="L161" s="188"/>
      <c r="M161" s="266"/>
      <c r="N161" s="170"/>
      <c r="O161" s="170"/>
      <c r="P161" s="263"/>
      <c r="AL161" s="549"/>
      <c r="AM161" s="549"/>
      <c r="AN161" s="549"/>
      <c r="AO161" s="549"/>
    </row>
    <row r="162" spans="1:42">
      <c r="A162" s="262"/>
      <c r="B162" s="162"/>
      <c r="C162" s="162"/>
      <c r="D162" s="162"/>
      <c r="E162" s="162"/>
      <c r="F162" s="162"/>
      <c r="G162" s="162"/>
      <c r="H162" s="162"/>
      <c r="I162" s="162"/>
      <c r="J162" s="162"/>
      <c r="K162" s="162"/>
      <c r="L162" s="272"/>
      <c r="M162" s="268"/>
      <c r="N162" s="170"/>
      <c r="O162" s="170"/>
      <c r="P162" s="263"/>
      <c r="AL162" s="549"/>
      <c r="AM162" s="549"/>
      <c r="AN162" s="549"/>
      <c r="AO162" s="549"/>
    </row>
    <row r="163" spans="1:42">
      <c r="A163" s="262"/>
      <c r="B163" s="162"/>
      <c r="C163" s="162"/>
      <c r="D163" s="162"/>
      <c r="E163" s="162"/>
      <c r="F163" s="162"/>
      <c r="G163" s="162"/>
      <c r="H163" s="162"/>
      <c r="I163" s="162"/>
      <c r="J163" s="162"/>
      <c r="K163" s="162"/>
      <c r="L163" s="272"/>
      <c r="M163" s="268"/>
      <c r="N163" s="170"/>
      <c r="O163" s="170"/>
      <c r="P163" s="263"/>
      <c r="AL163" s="549"/>
      <c r="AM163" s="549"/>
      <c r="AN163" s="549"/>
      <c r="AO163" s="549"/>
    </row>
    <row r="164" spans="1:42">
      <c r="A164" s="262"/>
      <c r="B164" s="162"/>
      <c r="C164" s="162"/>
      <c r="D164" s="162"/>
      <c r="E164" s="162"/>
      <c r="F164" s="162"/>
      <c r="G164" s="162"/>
      <c r="H164" s="162"/>
      <c r="I164" s="162"/>
      <c r="J164" s="162"/>
      <c r="K164" s="162"/>
      <c r="L164" s="272"/>
      <c r="M164" s="268"/>
      <c r="N164" s="170"/>
      <c r="O164" s="170"/>
      <c r="P164" s="263"/>
      <c r="AL164" s="549"/>
      <c r="AM164" s="549"/>
      <c r="AN164" s="549"/>
      <c r="AO164" s="549"/>
    </row>
    <row r="165" spans="1:42">
      <c r="A165" s="262"/>
      <c r="B165" s="162"/>
      <c r="C165" s="162"/>
      <c r="D165" s="162"/>
      <c r="E165" s="162"/>
      <c r="F165" s="162"/>
      <c r="G165" s="162"/>
      <c r="H165" s="162"/>
      <c r="I165" s="162"/>
      <c r="J165" s="162"/>
      <c r="K165" s="162"/>
      <c r="L165" s="269"/>
      <c r="M165" s="162"/>
      <c r="N165" s="162"/>
      <c r="O165" s="162"/>
      <c r="P165" s="263"/>
      <c r="AL165" s="549"/>
      <c r="AM165" s="549"/>
      <c r="AN165" s="549"/>
      <c r="AO165" s="549"/>
    </row>
    <row r="166" spans="1:42">
      <c r="A166" s="262"/>
      <c r="B166" s="162"/>
      <c r="C166" s="162"/>
      <c r="D166" s="162"/>
      <c r="E166" s="162"/>
      <c r="F166" s="162"/>
      <c r="G166" s="162"/>
      <c r="H166" s="162"/>
      <c r="I166" s="162"/>
      <c r="J166" s="162"/>
      <c r="K166" s="162"/>
      <c r="L166" s="162"/>
      <c r="M166" s="162"/>
      <c r="N166" s="162"/>
      <c r="O166" s="162"/>
      <c r="P166" s="263"/>
      <c r="AL166" s="549"/>
      <c r="AM166" s="549"/>
      <c r="AN166" s="549"/>
      <c r="AO166" s="549"/>
    </row>
    <row r="167" spans="1:42">
      <c r="A167" s="262"/>
      <c r="B167" s="162"/>
      <c r="C167" s="162"/>
      <c r="D167" s="162"/>
      <c r="E167" s="162"/>
      <c r="F167" s="162"/>
      <c r="G167" s="162"/>
      <c r="H167" s="162"/>
      <c r="I167" s="162"/>
      <c r="J167" s="162"/>
      <c r="K167" s="162"/>
      <c r="L167" s="162"/>
      <c r="M167" s="162"/>
      <c r="N167" s="162"/>
      <c r="O167" s="162"/>
      <c r="P167" s="263"/>
      <c r="AL167" s="549"/>
      <c r="AM167" s="549"/>
      <c r="AN167" s="549"/>
      <c r="AO167" s="549"/>
    </row>
    <row r="168" spans="1:42">
      <c r="A168" s="262"/>
      <c r="B168" s="162"/>
      <c r="C168" s="162"/>
      <c r="D168" s="162"/>
      <c r="E168" s="162"/>
      <c r="F168" s="162"/>
      <c r="G168" s="162"/>
      <c r="H168" s="162"/>
      <c r="I168" s="162"/>
      <c r="J168" s="162"/>
      <c r="K168" s="162"/>
      <c r="L168" s="162"/>
      <c r="M168" s="162"/>
      <c r="N168" s="162"/>
      <c r="O168" s="162"/>
      <c r="P168" s="263"/>
      <c r="AL168" s="549"/>
      <c r="AM168" s="549"/>
      <c r="AN168" s="549"/>
      <c r="AO168" s="549"/>
    </row>
    <row r="169" spans="1:42">
      <c r="A169" s="273"/>
      <c r="B169" s="274"/>
      <c r="C169" s="274"/>
      <c r="D169" s="274"/>
      <c r="E169" s="274"/>
      <c r="F169" s="274"/>
      <c r="G169" s="274"/>
      <c r="H169" s="274"/>
      <c r="I169" s="274"/>
      <c r="J169" s="274"/>
      <c r="K169" s="274"/>
      <c r="L169" s="274"/>
      <c r="M169" s="274"/>
      <c r="N169" s="274"/>
      <c r="O169" s="274"/>
      <c r="P169" s="275"/>
      <c r="AL169" s="549"/>
      <c r="AM169" s="549"/>
      <c r="AN169" s="549"/>
      <c r="AO169" s="549"/>
    </row>
    <row r="170" spans="1:42">
      <c r="AL170" s="549"/>
      <c r="AM170" s="549"/>
      <c r="AN170" s="549"/>
      <c r="AO170" s="549"/>
    </row>
    <row r="171" spans="1:42">
      <c r="AL171" s="549"/>
      <c r="AM171" s="549"/>
      <c r="AN171" s="549"/>
      <c r="AO171" s="549"/>
    </row>
    <row r="172" spans="1:42">
      <c r="A172" s="259"/>
      <c r="B172" s="260"/>
      <c r="C172" s="260"/>
      <c r="D172" s="260"/>
      <c r="E172" s="260"/>
      <c r="F172" s="260"/>
      <c r="G172" s="260"/>
      <c r="H172" s="260"/>
      <c r="I172" s="260"/>
      <c r="J172" s="260"/>
      <c r="K172" s="260"/>
      <c r="L172" s="260"/>
      <c r="M172" s="260"/>
      <c r="N172" s="260"/>
      <c r="O172" s="260"/>
      <c r="P172" s="261"/>
      <c r="AC172" s="677" t="s">
        <v>34</v>
      </c>
      <c r="AD172" s="677" t="s">
        <v>55</v>
      </c>
      <c r="AE172" s="677" t="s">
        <v>34</v>
      </c>
      <c r="AF172" s="677" t="s">
        <v>34</v>
      </c>
      <c r="AG172" s="677" t="s">
        <v>34</v>
      </c>
      <c r="AH172" s="677" t="s">
        <v>34</v>
      </c>
      <c r="AI172" s="677" t="s">
        <v>34</v>
      </c>
      <c r="AJ172" s="677" t="s">
        <v>35</v>
      </c>
      <c r="AK172" s="422" t="s">
        <v>55</v>
      </c>
      <c r="AL172" s="387" t="s">
        <v>35</v>
      </c>
      <c r="AM172" s="387" t="s">
        <v>35</v>
      </c>
      <c r="AN172" s="387" t="s">
        <v>35</v>
      </c>
      <c r="AO172" s="387" t="s">
        <v>35</v>
      </c>
      <c r="AP172" s="387" t="s">
        <v>35</v>
      </c>
    </row>
    <row r="173" spans="1:42" ht="15" customHeight="1">
      <c r="A173" s="262"/>
      <c r="B173" s="845" t="str">
        <f>Contents!E42</f>
        <v xml:space="preserve">Figure 8: Rates of sudden unexpected death in infancy (SUDI) and sudden infant death syndrome (SIDS) by deprivation quintile of residence, 2009−2013
</v>
      </c>
      <c r="C173" s="845"/>
      <c r="D173" s="845"/>
      <c r="E173" s="845"/>
      <c r="F173" s="845"/>
      <c r="G173" s="845"/>
      <c r="H173" s="845"/>
      <c r="I173" s="845"/>
      <c r="J173" s="845"/>
      <c r="K173" s="845"/>
      <c r="L173" s="845"/>
      <c r="M173" s="845"/>
      <c r="N173" s="845"/>
      <c r="O173" s="845"/>
      <c r="P173" s="263"/>
      <c r="AB173" s="677" t="s">
        <v>144</v>
      </c>
      <c r="AC173" s="677" t="s">
        <v>359</v>
      </c>
      <c r="AD173" s="677" t="s">
        <v>50</v>
      </c>
      <c r="AE173" s="677" t="s">
        <v>361</v>
      </c>
      <c r="AF173" s="677" t="s">
        <v>362</v>
      </c>
      <c r="AG173" s="677" t="s">
        <v>49</v>
      </c>
      <c r="AH173" s="677" t="s">
        <v>350</v>
      </c>
      <c r="AI173" s="677" t="s">
        <v>349</v>
      </c>
      <c r="AJ173" s="677" t="s">
        <v>359</v>
      </c>
      <c r="AK173" s="422" t="s">
        <v>50</v>
      </c>
      <c r="AL173" s="387" t="s">
        <v>361</v>
      </c>
      <c r="AM173" s="387" t="s">
        <v>362</v>
      </c>
      <c r="AN173" s="387" t="s">
        <v>49</v>
      </c>
      <c r="AO173" s="387" t="s">
        <v>350</v>
      </c>
      <c r="AP173" s="387" t="s">
        <v>349</v>
      </c>
    </row>
    <row r="174" spans="1:42">
      <c r="A174" s="262"/>
      <c r="B174" s="162"/>
      <c r="C174" s="162"/>
      <c r="D174" s="162"/>
      <c r="E174" s="162"/>
      <c r="F174" s="162"/>
      <c r="G174" s="162"/>
      <c r="H174" s="162"/>
      <c r="I174" s="162"/>
      <c r="J174" s="162"/>
      <c r="K174" s="162"/>
      <c r="L174" s="162"/>
      <c r="M174" s="162"/>
      <c r="N174" s="162"/>
      <c r="O174" s="162"/>
      <c r="P174" s="263"/>
      <c r="AA174" s="420" t="s">
        <v>516</v>
      </c>
      <c r="AB174" s="682">
        <v>1</v>
      </c>
      <c r="AC174" s="420">
        <f>SidsTrend!P27</f>
        <v>8</v>
      </c>
      <c r="AD174" s="420">
        <f>SidsTrend!Q27</f>
        <v>46484</v>
      </c>
      <c r="AE174" s="680">
        <f>IF(AC174=0,0,IF(AC174&lt;389,CHIINV(0.5+$AB$31/200,2*AC174)/2,AC174*(1-1/(9*AC174)-NORMSINV(0.5+$AB$31/200)/3/SQRT(AC174))^3))/AD174*1000</f>
        <v>7.4301526907075574E-2</v>
      </c>
      <c r="AF174" s="680">
        <f>IF(AC174&lt;389,CHIINV(0.5-$AB$31/200,2*AC174+2)/2,(AC174+1)*(1-1/(9*(AC174+1))+NORMSINV(0.5+$AB$31/200)/3/SQRT(AC174+1))^3)/AD174*1000</f>
        <v>0.3391099995739032</v>
      </c>
      <c r="AG174" s="681">
        <f>AC174/AD174*1000</f>
        <v>0.17210222872386197</v>
      </c>
      <c r="AH174" s="681">
        <f>AF174-AG174</f>
        <v>0.16700777085004123</v>
      </c>
      <c r="AI174" s="681">
        <f>AG174-AE174</f>
        <v>9.7800701816786392E-2</v>
      </c>
      <c r="AJ174" s="420">
        <f>SudiTrend!P27</f>
        <v>15</v>
      </c>
      <c r="AK174" s="421">
        <f>AD174</f>
        <v>46484</v>
      </c>
      <c r="AL174" s="551">
        <f>IF(AJ174=0,0,IF(AJ174&lt;389,CHIINV(0.5+$AB$31/200,2*AJ174)/2,AJ174*(1-1/(9*AJ174)-NORMSINV(0.5+$AB$31/200)/3/SQRT(AJ174))^3))/AK174*1000</f>
        <v>0.18060808305617657</v>
      </c>
      <c r="AM174" s="551">
        <f>IF(AJ174&lt;389,CHIINV(0.5-$AB$31/200,2*AJ174+2)/2,(AJ174+1)*(1-1/(9*(AJ174+1))+NORMSINV(0.5+$AB$31/200)/3/SQRT(AJ174+1))^3)/AK174*1000</f>
        <v>0.53223085086235788</v>
      </c>
      <c r="AN174" s="552">
        <f>AJ174/AK174*1000</f>
        <v>0.3226916788572412</v>
      </c>
      <c r="AO174" s="552">
        <f>AM174-AN174</f>
        <v>0.20953917200511668</v>
      </c>
      <c r="AP174" s="552">
        <f>AN174-AL174</f>
        <v>0.14208359580106464</v>
      </c>
    </row>
    <row r="175" spans="1:42">
      <c r="A175" s="262"/>
      <c r="B175" s="162"/>
      <c r="C175" s="162"/>
      <c r="D175" s="162"/>
      <c r="E175" s="162"/>
      <c r="F175" s="162"/>
      <c r="G175" s="162"/>
      <c r="H175" s="162"/>
      <c r="I175" s="162"/>
      <c r="J175" s="162"/>
      <c r="K175" s="162"/>
      <c r="L175" s="162"/>
      <c r="M175" s="162"/>
      <c r="N175" s="162"/>
      <c r="O175" s="162"/>
      <c r="P175" s="263"/>
      <c r="AA175" s="420" t="s">
        <v>516</v>
      </c>
      <c r="AB175" s="682">
        <v>2</v>
      </c>
      <c r="AC175" s="420">
        <f>SidsTrend!P28</f>
        <v>10</v>
      </c>
      <c r="AD175" s="420">
        <f>SidsTrend!Q28</f>
        <v>50073</v>
      </c>
      <c r="AE175" s="680">
        <f>IF(AC175=0,0,IF(AC175&lt;389,CHIINV(0.5+$AB$31/200,2*AC175)/2,AC175*(1-1/(9*AC175)-NORMSINV(0.5+$AB$31/200)/3/SQRT(AC175))^3))/AD175*1000</f>
        <v>9.57679527116896E-2</v>
      </c>
      <c r="AF175" s="680">
        <f>IF(AC175&lt;389,CHIINV(0.5-$AB$31/200,2*AC175+2)/2,(AC175+1)*(1-1/(9*(AC175+1))+NORMSINV(0.5+$AB$31/200)/3/SQRT(AC175+1))^3)/AD175*1000</f>
        <v>0.36727090531859041</v>
      </c>
      <c r="AG175" s="681">
        <f>AC175/AD175*1000</f>
        <v>0.19970842569848024</v>
      </c>
      <c r="AH175" s="681">
        <f>AF175-AG175</f>
        <v>0.16756247962011017</v>
      </c>
      <c r="AI175" s="681">
        <f>AG175-AE175</f>
        <v>0.10394047298679064</v>
      </c>
      <c r="AJ175" s="420">
        <f>SudiTrend!P28</f>
        <v>15</v>
      </c>
      <c r="AK175" s="421">
        <f>AD175</f>
        <v>50073</v>
      </c>
      <c r="AL175" s="551">
        <f>IF(AJ175=0,0,IF(AJ175&lt;389,CHIINV(0.5+$AB$31/200,2*AJ175)/2,AJ175*(1-1/(9*AJ175)-NORMSINV(0.5+$AB$31/200)/3/SQRT(AJ175))^3))/AK175*1000</f>
        <v>0.16766293477090072</v>
      </c>
      <c r="AM175" s="551">
        <f>IF(AJ175&lt;389,CHIINV(0.5-$AB$31/200,2*AJ175+2)/2,(AJ175+1)*(1-1/(9*(AJ175+1))+NORMSINV(0.5+$AB$31/200)/3/SQRT(AJ175+1))^3)/AK175*1000</f>
        <v>0.49408301622602679</v>
      </c>
      <c r="AN175" s="552">
        <f>AJ175/AK175*1000</f>
        <v>0.29956263854772031</v>
      </c>
      <c r="AO175" s="552">
        <f>AM175-AN175</f>
        <v>0.19452037767830649</v>
      </c>
      <c r="AP175" s="552">
        <f>AN175-AL175</f>
        <v>0.13189970377681959</v>
      </c>
    </row>
    <row r="176" spans="1:42">
      <c r="A176" s="262"/>
      <c r="B176" s="162"/>
      <c r="C176" s="162"/>
      <c r="D176" s="162"/>
      <c r="E176" s="162"/>
      <c r="F176" s="162"/>
      <c r="G176" s="162"/>
      <c r="H176" s="162"/>
      <c r="I176" s="162"/>
      <c r="J176" s="162"/>
      <c r="K176" s="162"/>
      <c r="L176" s="162"/>
      <c r="M176" s="846" t="s">
        <v>81</v>
      </c>
      <c r="N176" s="843" t="s">
        <v>35</v>
      </c>
      <c r="O176" s="843" t="s">
        <v>34</v>
      </c>
      <c r="P176" s="263"/>
      <c r="AA176" s="420" t="s">
        <v>516</v>
      </c>
      <c r="AB176" s="682">
        <v>3</v>
      </c>
      <c r="AC176" s="420">
        <f>SidsTrend!P29</f>
        <v>18</v>
      </c>
      <c r="AD176" s="420">
        <f>SidsTrend!Q29</f>
        <v>58707</v>
      </c>
      <c r="AE176" s="680">
        <f>IF(AC176=0,0,IF(AC176&lt;389,CHIINV(0.5+$AB$31/200,2*AC176)/2,AC176*(1-1/(9*AC176)-NORMSINV(0.5+$AB$31/200)/3/SQRT(AC176))^3))/AD176*1000</f>
        <v>0.18171497062359726</v>
      </c>
      <c r="AF176" s="680">
        <f>IF(AC176&lt;389,CHIINV(0.5-$AB$31/200,2*AC176+2)/2,(AC176+1)*(1-1/(9*(AC176+1))+NORMSINV(0.5+$AB$31/200)/3/SQRT(AC176+1))^3)/AD176*1000</f>
        <v>0.48457186140541991</v>
      </c>
      <c r="AG176" s="681">
        <f>AC176/AD176*1000</f>
        <v>0.30660738923808067</v>
      </c>
      <c r="AH176" s="681">
        <f>AF176-AG176</f>
        <v>0.17796447216733924</v>
      </c>
      <c r="AI176" s="681">
        <f>AG176-AE176</f>
        <v>0.12489241861448341</v>
      </c>
      <c r="AJ176" s="420">
        <f>SudiTrend!P29</f>
        <v>30</v>
      </c>
      <c r="AK176" s="421">
        <f>AD176</f>
        <v>58707</v>
      </c>
      <c r="AL176" s="551">
        <f>IF(AJ176=0,0,IF(AJ176&lt;389,CHIINV(0.5+$AB$31/200,2*AJ176)/2,AJ176*(1-1/(9*AJ176)-NORMSINV(0.5+$AB$31/200)/3/SQRT(AJ176))^3))/AK176*1000</f>
        <v>0.34477786331137544</v>
      </c>
      <c r="AM176" s="551">
        <f>IF(AJ176&lt;389,CHIINV(0.5-$AB$31/200,2*AJ176+2)/2,(AJ176+1)*(1-1/(9*(AJ176+1))+NORMSINV(0.5+$AB$31/200)/3/SQRT(AJ176+1))^3)/AK176*1000</f>
        <v>0.72950185488625996</v>
      </c>
      <c r="AN176" s="552">
        <f>AJ176/AK176*1000</f>
        <v>0.51101231539680103</v>
      </c>
      <c r="AO176" s="552">
        <f>AM176-AN176</f>
        <v>0.21848953948945893</v>
      </c>
      <c r="AP176" s="552">
        <f>AN176-AL176</f>
        <v>0.16623445208542559</v>
      </c>
    </row>
    <row r="177" spans="1:42">
      <c r="A177" s="262"/>
      <c r="B177" s="162"/>
      <c r="C177" s="162"/>
      <c r="D177" s="162"/>
      <c r="E177" s="162"/>
      <c r="F177" s="162"/>
      <c r="G177" s="162"/>
      <c r="H177" s="162"/>
      <c r="I177" s="162"/>
      <c r="J177" s="162"/>
      <c r="K177" s="162"/>
      <c r="L177" s="162"/>
      <c r="M177" s="850"/>
      <c r="N177" s="844"/>
      <c r="O177" s="844"/>
      <c r="P177" s="263"/>
      <c r="AA177" s="420" t="s">
        <v>516</v>
      </c>
      <c r="AB177" s="682">
        <v>4</v>
      </c>
      <c r="AC177" s="420">
        <f>SidsTrend!P30</f>
        <v>29</v>
      </c>
      <c r="AD177" s="420">
        <f>SidsTrend!Q30</f>
        <v>71995</v>
      </c>
      <c r="AE177" s="680">
        <f>IF(AC177=0,0,IF(AC177&lt;389,CHIINV(0.5+$AB$31/200,2*AC177)/2,AC177*(1-1/(9*AC177)-NORMSINV(0.5+$AB$31/200)/3/SQRT(AC177))^3))/AD177*1000</f>
        <v>0.26976533283627935</v>
      </c>
      <c r="AF177" s="680">
        <f>IF(AC177&lt;389,CHIINV(0.5-$AB$31/200,2*AC177+2)/2,(AC177+1)*(1-1/(9*(AC177+1))+NORMSINV(0.5+$AB$31/200)/3/SQRT(AC177+1))^3)/AD177*1000</f>
        <v>0.57849624888654205</v>
      </c>
      <c r="AG177" s="681">
        <f>AC177/AD177*1000</f>
        <v>0.40280575039933325</v>
      </c>
      <c r="AH177" s="681">
        <f>AF177-AG177</f>
        <v>0.1756904984872088</v>
      </c>
      <c r="AI177" s="681">
        <f>AG177-AE177</f>
        <v>0.1330404175630539</v>
      </c>
      <c r="AJ177" s="420">
        <f>SudiTrend!P30</f>
        <v>61</v>
      </c>
      <c r="AK177" s="421">
        <f>AD177</f>
        <v>71995</v>
      </c>
      <c r="AL177" s="551">
        <f>IF(AJ177=0,0,IF(AJ177&lt;389,CHIINV(0.5+$AB$31/200,2*AJ177)/2,AJ177*(1-1/(9*AJ177)-NORMSINV(0.5+$AB$31/200)/3/SQRT(AJ177))^3))/AK177*1000</f>
        <v>0.64810287604670513</v>
      </c>
      <c r="AM177" s="551">
        <f>IF(AJ177&lt;389,CHIINV(0.5-$AB$31/200,2*AJ177+2)/2,(AJ177+1)*(1-1/(9*(AJ177+1))+NORMSINV(0.5+$AB$31/200)/3/SQRT(AJ177+1))^3)/AK177*1000</f>
        <v>1.0883679688150023</v>
      </c>
      <c r="AN177" s="552">
        <f>AJ177/AK177*1000</f>
        <v>0.84728106118480451</v>
      </c>
      <c r="AO177" s="552">
        <f>AM177-AN177</f>
        <v>0.2410869076301978</v>
      </c>
      <c r="AP177" s="552">
        <f>AN177-AL177</f>
        <v>0.19917818513809937</v>
      </c>
    </row>
    <row r="178" spans="1:42">
      <c r="A178" s="262"/>
      <c r="B178" s="162"/>
      <c r="C178" s="162"/>
      <c r="D178" s="162"/>
      <c r="E178" s="162"/>
      <c r="F178" s="162"/>
      <c r="G178" s="162"/>
      <c r="H178" s="162"/>
      <c r="I178" s="162"/>
      <c r="J178" s="162"/>
      <c r="K178" s="162"/>
      <c r="L178" s="162"/>
      <c r="M178" s="169" t="s">
        <v>89</v>
      </c>
      <c r="N178" s="170">
        <f>AN174</f>
        <v>0.3226916788572412</v>
      </c>
      <c r="O178" s="170">
        <f>AG174</f>
        <v>0.17210222872386197</v>
      </c>
      <c r="P178" s="263"/>
      <c r="AA178" s="420" t="s">
        <v>516</v>
      </c>
      <c r="AB178" s="682">
        <v>5</v>
      </c>
      <c r="AC178" s="420">
        <f>SidsTrend!P31</f>
        <v>67</v>
      </c>
      <c r="AD178" s="420">
        <f>SidsTrend!Q31</f>
        <v>83419</v>
      </c>
      <c r="AE178" s="680">
        <f>IF(AC178=0,0,IF(AC178&lt;389,CHIINV(0.5+$AB$31/200,2*AC178)/2,AC178*(1-1/(9*AC178)-NORMSINV(0.5+$AB$31/200)/3/SQRT(AC178))^3))/AD178*1000</f>
        <v>0.62244907904914393</v>
      </c>
      <c r="AF178" s="680">
        <f>IF(AC178&lt;389,CHIINV(0.5-$AB$31/200,2*AC178+2)/2,(AC178+1)*(1-1/(9*(AC178+1))+NORMSINV(0.5+$AB$31/200)/3/SQRT(AC178+1))^3)/AD178*1000</f>
        <v>1.0200030164326634</v>
      </c>
      <c r="AG178" s="681">
        <f>AC178/AD178*1000</f>
        <v>0.8031743367817884</v>
      </c>
      <c r="AH178" s="681">
        <f>AF178-AG178</f>
        <v>0.21682867965087504</v>
      </c>
      <c r="AI178" s="681">
        <f>AG178-AE178</f>
        <v>0.18072525773264447</v>
      </c>
      <c r="AJ178" s="420">
        <f>SudiTrend!P31</f>
        <v>133</v>
      </c>
      <c r="AK178" s="421">
        <f>AD178</f>
        <v>83419</v>
      </c>
      <c r="AL178" s="551">
        <f>IF(AJ178=0,0,IF(AJ178&lt;389,CHIINV(0.5+$AB$31/200,2*AJ178)/2,AJ178*(1-1/(9*AJ178)-NORMSINV(0.5+$AB$31/200)/3/SQRT(AJ178))^3))/AK178*1000</f>
        <v>1.3349251448011192</v>
      </c>
      <c r="AM178" s="551">
        <f>IF(AJ178&lt;389,CHIINV(0.5-$AB$31/200,2*AJ178+2)/2,(AJ178+1)*(1-1/(9*(AJ178+1))+NORMSINV(0.5+$AB$31/200)/3/SQRT(AJ178+1))^3)/AK178*1000</f>
        <v>1.8894980020019252</v>
      </c>
      <c r="AN178" s="552">
        <f>AJ178/AK178*1000</f>
        <v>1.5943609968951917</v>
      </c>
      <c r="AO178" s="552">
        <f>AM178-AN178</f>
        <v>0.29513700510673346</v>
      </c>
      <c r="AP178" s="552">
        <f>AN178-AL178</f>
        <v>0.25943585209407249</v>
      </c>
    </row>
    <row r="179" spans="1:42">
      <c r="A179" s="262"/>
      <c r="B179" s="162"/>
      <c r="C179" s="162"/>
      <c r="D179" s="162"/>
      <c r="E179" s="162"/>
      <c r="F179" s="162"/>
      <c r="G179" s="162"/>
      <c r="H179" s="162"/>
      <c r="I179" s="162"/>
      <c r="J179" s="162"/>
      <c r="K179" s="162"/>
      <c r="L179" s="162"/>
      <c r="M179" s="168">
        <v>2</v>
      </c>
      <c r="N179" s="170">
        <f>AN175</f>
        <v>0.29956263854772031</v>
      </c>
      <c r="O179" s="170">
        <f>AG175</f>
        <v>0.19970842569848024</v>
      </c>
      <c r="P179" s="263"/>
      <c r="AE179" s="680"/>
      <c r="AF179" s="680"/>
      <c r="AG179" s="681"/>
      <c r="AH179" s="681"/>
      <c r="AI179" s="681"/>
      <c r="AL179" s="551"/>
      <c r="AM179" s="551"/>
      <c r="AN179" s="552"/>
      <c r="AO179" s="552"/>
      <c r="AP179" s="552"/>
    </row>
    <row r="180" spans="1:42">
      <c r="A180" s="262"/>
      <c r="B180" s="162"/>
      <c r="C180" s="162"/>
      <c r="D180" s="162"/>
      <c r="E180" s="162"/>
      <c r="F180" s="162"/>
      <c r="G180" s="162"/>
      <c r="H180" s="162"/>
      <c r="I180" s="162"/>
      <c r="J180" s="162"/>
      <c r="K180" s="162"/>
      <c r="L180" s="162"/>
      <c r="M180" s="168">
        <v>3</v>
      </c>
      <c r="N180" s="170">
        <f>AN176</f>
        <v>0.51101231539680103</v>
      </c>
      <c r="O180" s="170">
        <f>AG176</f>
        <v>0.30660738923808067</v>
      </c>
      <c r="P180" s="263"/>
      <c r="AL180" s="549"/>
      <c r="AM180" s="549"/>
      <c r="AN180" s="549"/>
      <c r="AO180" s="549"/>
    </row>
    <row r="181" spans="1:42">
      <c r="A181" s="262"/>
      <c r="B181" s="162"/>
      <c r="C181" s="162"/>
      <c r="D181" s="162"/>
      <c r="E181" s="162"/>
      <c r="F181" s="162"/>
      <c r="G181" s="162"/>
      <c r="H181" s="162"/>
      <c r="I181" s="162"/>
      <c r="J181" s="162"/>
      <c r="K181" s="162"/>
      <c r="L181" s="162"/>
      <c r="M181" s="168">
        <v>4</v>
      </c>
      <c r="N181" s="170">
        <f>AN177</f>
        <v>0.84728106118480451</v>
      </c>
      <c r="O181" s="170">
        <f>AG177</f>
        <v>0.40280575039933325</v>
      </c>
      <c r="P181" s="263"/>
      <c r="AL181" s="549"/>
      <c r="AM181" s="549"/>
      <c r="AN181" s="549"/>
      <c r="AO181" s="549"/>
    </row>
    <row r="182" spans="1:42">
      <c r="A182" s="262"/>
      <c r="B182" s="162"/>
      <c r="C182" s="162"/>
      <c r="D182" s="162"/>
      <c r="E182" s="162"/>
      <c r="F182" s="162"/>
      <c r="G182" s="162"/>
      <c r="H182" s="162"/>
      <c r="I182" s="162"/>
      <c r="J182" s="162"/>
      <c r="K182" s="162"/>
      <c r="L182" s="162"/>
      <c r="M182" s="264" t="s">
        <v>90</v>
      </c>
      <c r="N182" s="265">
        <f>AN178</f>
        <v>1.5943609968951917</v>
      </c>
      <c r="O182" s="265">
        <f>AG178</f>
        <v>0.8031743367817884</v>
      </c>
      <c r="P182" s="263"/>
      <c r="AL182" s="549"/>
      <c r="AM182" s="549"/>
      <c r="AN182" s="549"/>
      <c r="AO182" s="549"/>
    </row>
    <row r="183" spans="1:42">
      <c r="A183" s="262"/>
      <c r="B183" s="162"/>
      <c r="C183" s="162"/>
      <c r="D183" s="162"/>
      <c r="E183" s="162"/>
      <c r="F183" s="162"/>
      <c r="G183" s="162"/>
      <c r="H183" s="162"/>
      <c r="I183" s="162"/>
      <c r="J183" s="162"/>
      <c r="K183" s="162"/>
      <c r="L183" s="162"/>
      <c r="M183" s="266"/>
      <c r="N183" s="170"/>
      <c r="O183" s="170"/>
      <c r="P183" s="263"/>
      <c r="AL183" s="549"/>
      <c r="AM183" s="549"/>
      <c r="AN183" s="549"/>
      <c r="AO183" s="549"/>
    </row>
    <row r="184" spans="1:42">
      <c r="A184" s="262"/>
      <c r="B184" s="162"/>
      <c r="C184" s="162"/>
      <c r="D184" s="162"/>
      <c r="E184" s="162"/>
      <c r="F184" s="162"/>
      <c r="G184" s="162"/>
      <c r="H184" s="162"/>
      <c r="I184" s="162"/>
      <c r="J184" s="162"/>
      <c r="K184" s="162"/>
      <c r="L184" s="162"/>
      <c r="M184" s="266"/>
      <c r="N184" s="170"/>
      <c r="O184" s="170"/>
      <c r="P184" s="263"/>
      <c r="AL184" s="549"/>
      <c r="AM184" s="549"/>
      <c r="AN184" s="549"/>
      <c r="AO184" s="549"/>
    </row>
    <row r="185" spans="1:42">
      <c r="A185" s="262"/>
      <c r="B185" s="162"/>
      <c r="C185" s="162"/>
      <c r="D185" s="162"/>
      <c r="E185" s="162"/>
      <c r="F185" s="162"/>
      <c r="G185" s="162"/>
      <c r="H185" s="162"/>
      <c r="I185" s="162"/>
      <c r="J185" s="162"/>
      <c r="K185" s="162"/>
      <c r="L185" s="267"/>
      <c r="M185" s="268"/>
      <c r="N185" s="170"/>
      <c r="O185" s="170"/>
      <c r="P185" s="263"/>
    </row>
    <row r="186" spans="1:42">
      <c r="A186" s="262"/>
      <c r="B186" s="162"/>
      <c r="C186" s="162"/>
      <c r="D186" s="162"/>
      <c r="E186" s="162"/>
      <c r="F186" s="162"/>
      <c r="G186" s="162"/>
      <c r="H186" s="162"/>
      <c r="I186" s="162"/>
      <c r="J186" s="162"/>
      <c r="K186" s="162"/>
      <c r="L186" s="267"/>
      <c r="M186" s="268"/>
      <c r="N186" s="170"/>
      <c r="O186" s="170"/>
      <c r="P186" s="263"/>
    </row>
    <row r="187" spans="1:42">
      <c r="A187" s="262"/>
      <c r="B187" s="162"/>
      <c r="C187" s="162"/>
      <c r="D187" s="162"/>
      <c r="E187" s="162"/>
      <c r="F187" s="162"/>
      <c r="G187" s="162"/>
      <c r="H187" s="162"/>
      <c r="I187" s="162"/>
      <c r="J187" s="162"/>
      <c r="K187" s="162"/>
      <c r="L187" s="267"/>
      <c r="M187" s="268"/>
      <c r="N187" s="170"/>
      <c r="O187" s="170"/>
      <c r="P187" s="263"/>
    </row>
    <row r="188" spans="1:42">
      <c r="A188" s="262"/>
      <c r="B188" s="162"/>
      <c r="C188" s="162"/>
      <c r="D188" s="162"/>
      <c r="E188" s="162"/>
      <c r="F188" s="162"/>
      <c r="G188" s="162"/>
      <c r="H188" s="162"/>
      <c r="I188" s="162"/>
      <c r="J188" s="162"/>
      <c r="K188" s="162"/>
      <c r="L188" s="269"/>
      <c r="M188" s="162"/>
      <c r="N188" s="162"/>
      <c r="O188" s="162"/>
      <c r="P188" s="263"/>
    </row>
    <row r="189" spans="1:42">
      <c r="A189" s="262"/>
      <c r="B189" s="162"/>
      <c r="C189" s="162"/>
      <c r="D189" s="162"/>
      <c r="E189" s="162"/>
      <c r="F189" s="162"/>
      <c r="G189" s="162"/>
      <c r="H189" s="162"/>
      <c r="I189" s="162"/>
      <c r="J189" s="162"/>
      <c r="K189" s="162"/>
      <c r="L189" s="162"/>
      <c r="M189" s="162"/>
      <c r="N189" s="162"/>
      <c r="O189" s="162"/>
      <c r="P189" s="263"/>
    </row>
    <row r="190" spans="1:42">
      <c r="A190" s="262"/>
      <c r="B190" s="162"/>
      <c r="C190" s="162"/>
      <c r="D190" s="162"/>
      <c r="E190" s="162"/>
      <c r="F190" s="162"/>
      <c r="G190" s="162"/>
      <c r="H190" s="162"/>
      <c r="I190" s="162"/>
      <c r="J190" s="162"/>
      <c r="K190" s="162"/>
      <c r="L190" s="162"/>
      <c r="M190" s="162"/>
      <c r="N190" s="162"/>
      <c r="O190" s="162"/>
      <c r="P190" s="263"/>
    </row>
    <row r="191" spans="1:42">
      <c r="A191" s="262"/>
      <c r="B191" s="162"/>
      <c r="C191" s="162"/>
      <c r="D191" s="162"/>
      <c r="E191" s="162"/>
      <c r="F191" s="162"/>
      <c r="G191" s="162"/>
      <c r="H191" s="162"/>
      <c r="I191" s="162"/>
      <c r="J191" s="162"/>
      <c r="K191" s="162"/>
      <c r="L191" s="162"/>
      <c r="M191" s="162"/>
      <c r="N191" s="162"/>
      <c r="O191" s="162"/>
      <c r="P191" s="263"/>
    </row>
    <row r="192" spans="1:42">
      <c r="A192" s="273"/>
      <c r="B192" s="274"/>
      <c r="C192" s="274"/>
      <c r="D192" s="274"/>
      <c r="E192" s="274"/>
      <c r="F192" s="274"/>
      <c r="G192" s="274"/>
      <c r="H192" s="274"/>
      <c r="I192" s="274"/>
      <c r="J192" s="274"/>
      <c r="K192" s="274"/>
      <c r="L192" s="274"/>
      <c r="M192" s="274"/>
      <c r="N192" s="274"/>
      <c r="O192" s="274"/>
      <c r="P192" s="275"/>
    </row>
  </sheetData>
  <sheetProtection selectLockedCells="1"/>
  <mergeCells count="35">
    <mergeCell ref="Q7:R7"/>
    <mergeCell ref="B6:O6"/>
    <mergeCell ref="L7:L8"/>
    <mergeCell ref="N7:O7"/>
    <mergeCell ref="B150:O150"/>
    <mergeCell ref="B80:O80"/>
    <mergeCell ref="L81:L82"/>
    <mergeCell ref="B127:O127"/>
    <mergeCell ref="M130:M131"/>
    <mergeCell ref="N130:N131"/>
    <mergeCell ref="O130:O131"/>
    <mergeCell ref="M81:M82"/>
    <mergeCell ref="N81:N82"/>
    <mergeCell ref="O81:O82"/>
    <mergeCell ref="B104:O104"/>
    <mergeCell ref="M105:M106"/>
    <mergeCell ref="B173:O173"/>
    <mergeCell ref="M176:M177"/>
    <mergeCell ref="N176:N177"/>
    <mergeCell ref="O176:O177"/>
    <mergeCell ref="M153:M154"/>
    <mergeCell ref="N153:N154"/>
    <mergeCell ref="O153:O154"/>
    <mergeCell ref="N105:N106"/>
    <mergeCell ref="O105:O106"/>
    <mergeCell ref="B32:O32"/>
    <mergeCell ref="B56:O56"/>
    <mergeCell ref="M57:M58"/>
    <mergeCell ref="L57:L58"/>
    <mergeCell ref="N57:N58"/>
    <mergeCell ref="O57:O58"/>
    <mergeCell ref="L33:L34"/>
    <mergeCell ref="M33:M34"/>
    <mergeCell ref="N33:N34"/>
    <mergeCell ref="O33:O34"/>
  </mergeCells>
  <hyperlinks>
    <hyperlink ref="D1" location="About!A1" display="About the publication"/>
    <hyperlink ref="B1" location="Contents!A1" display="Table of contents"/>
    <hyperlink ref="C1" location="Glossary!A1" display="Glossary"/>
    <hyperlink ref="F1" location="KeyFindings!A1" display="Key findings"/>
  </hyperlinks>
  <pageMargins left="0.70866141732283472" right="0.70866141732283472" top="0.74803149606299213" bottom="0.74803149606299213" header="0.31496062992125984" footer="0.31496062992125984"/>
  <pageSetup paperSize="9" scale="65" orientation="landscape" r:id="rId1"/>
  <headerFooter>
    <oddFooter>&amp;L&amp;"Arial,Regular"&amp;8&amp;K01+022Fetal and Infant Deaths 2013&amp;R&amp;"Arial,Regular"&amp;8&amp;K01+021Page &amp;P of &amp;N</oddFooter>
  </headerFooter>
  <rowBreaks count="3" manualBreakCount="3">
    <brk id="53" max="18" man="1"/>
    <brk id="101" max="18" man="1"/>
    <brk id="147" max="18" man="1"/>
  </rowBreaks>
  <ignoredErrors>
    <ignoredError sqref="N178:O182 M155:O160 N107:O120 N83:O92 N59:O70 N35:O42 N132:O135" unlockedFormula="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BD115"/>
  <sheetViews>
    <sheetView zoomScaleNormal="100" workbookViewId="0">
      <pane ySplit="3" topLeftCell="A4" activePane="bottomLeft" state="frozen"/>
      <selection pane="bottomLeft" activeCell="U17" sqref="U17"/>
    </sheetView>
  </sheetViews>
  <sheetFormatPr defaultRowHeight="15"/>
  <cols>
    <col min="1" max="1" width="2.28515625" style="150" customWidth="1"/>
    <col min="2" max="2" width="16.42578125" style="150" customWidth="1"/>
    <col min="3" max="5" width="9.140625" style="150"/>
    <col min="6" max="6" width="9.140625" style="150" customWidth="1"/>
    <col min="7" max="13" width="9.140625" style="150"/>
    <col min="14" max="14" width="18" style="150" customWidth="1"/>
    <col min="15" max="17" width="9.140625" style="150" customWidth="1"/>
    <col min="18" max="18" width="4.28515625" style="150" customWidth="1"/>
    <col min="19" max="37" width="9.140625" style="150" customWidth="1"/>
    <col min="38" max="38" width="9.140625" style="364" customWidth="1"/>
    <col min="39" max="45" width="9.140625" style="446" customWidth="1"/>
    <col min="46" max="47" width="9.140625" style="447"/>
    <col min="48" max="48" width="9.140625" style="364"/>
    <col min="49" max="51" width="9.140625" style="150"/>
    <col min="52" max="54" width="9" style="150" customWidth="1"/>
    <col min="55" max="16384" width="9.140625" style="150"/>
  </cols>
  <sheetData>
    <row r="1" spans="1:48" s="188" customFormat="1">
      <c r="B1" s="185" t="s">
        <v>197</v>
      </c>
      <c r="C1" s="185" t="s">
        <v>133</v>
      </c>
      <c r="D1" s="185" t="s">
        <v>212</v>
      </c>
      <c r="F1" s="185" t="s">
        <v>442</v>
      </c>
      <c r="G1" s="185"/>
      <c r="H1" s="169"/>
      <c r="AL1" s="311"/>
      <c r="AM1" s="284"/>
      <c r="AN1" s="284"/>
      <c r="AO1" s="284"/>
      <c r="AP1" s="284"/>
      <c r="AQ1" s="284"/>
      <c r="AR1" s="284"/>
      <c r="AS1" s="284"/>
      <c r="AT1" s="284"/>
      <c r="AU1" s="284"/>
      <c r="AV1" s="311"/>
    </row>
    <row r="2" spans="1:48" s="188" customFormat="1" ht="9" customHeight="1">
      <c r="B2" s="185"/>
      <c r="C2" s="169"/>
      <c r="D2" s="186"/>
      <c r="E2" s="186"/>
      <c r="F2" s="186"/>
      <c r="G2" s="186"/>
      <c r="AL2" s="311"/>
      <c r="AM2" s="284"/>
      <c r="AN2" s="284"/>
      <c r="AO2" s="284"/>
      <c r="AP2" s="284"/>
      <c r="AQ2" s="284"/>
      <c r="AR2" s="284"/>
      <c r="AS2" s="284"/>
      <c r="AT2" s="284"/>
      <c r="AU2" s="284"/>
      <c r="AV2" s="311"/>
    </row>
    <row r="3" spans="1:48" s="188" customFormat="1" ht="20.25">
      <c r="B3" s="187" t="s">
        <v>536</v>
      </c>
      <c r="H3" s="285"/>
      <c r="N3" s="285"/>
      <c r="AL3" s="311"/>
      <c r="AM3" s="284"/>
      <c r="AN3" s="284"/>
      <c r="AO3" s="284"/>
      <c r="AP3" s="284"/>
      <c r="AQ3" s="284"/>
      <c r="AR3" s="284"/>
      <c r="AS3" s="284"/>
      <c r="AT3" s="284">
        <v>0</v>
      </c>
      <c r="AU3" s="284">
        <v>1</v>
      </c>
      <c r="AV3" s="311"/>
    </row>
    <row r="5" spans="1:48">
      <c r="A5" s="156"/>
      <c r="B5" s="157"/>
      <c r="C5" s="157"/>
      <c r="D5" s="157"/>
      <c r="E5" s="157"/>
      <c r="F5" s="157"/>
      <c r="G5" s="157"/>
      <c r="H5" s="157"/>
      <c r="I5" s="157"/>
      <c r="J5" s="157"/>
      <c r="K5" s="157"/>
      <c r="L5" s="157"/>
      <c r="M5" s="157"/>
      <c r="N5" s="157"/>
      <c r="O5" s="157"/>
      <c r="P5" s="157"/>
      <c r="Q5" s="157"/>
      <c r="R5" s="159"/>
      <c r="AF5" s="553"/>
      <c r="AG5" s="553"/>
      <c r="AH5" s="553"/>
      <c r="AI5" s="553"/>
      <c r="AJ5" s="553"/>
      <c r="AK5" s="553"/>
      <c r="AL5" s="553"/>
      <c r="AM5" s="446" t="s">
        <v>367</v>
      </c>
      <c r="AN5" s="446">
        <v>95</v>
      </c>
    </row>
    <row r="6" spans="1:48" s="151" customFormat="1" ht="22.5" customHeight="1">
      <c r="A6" s="183"/>
      <c r="B6" s="853" t="str">
        <f>Contents!E43</f>
        <v xml:space="preserve">Figure 9: Fetal death rate by district health board, 2013
</v>
      </c>
      <c r="C6" s="853"/>
      <c r="D6" s="853"/>
      <c r="E6" s="853"/>
      <c r="F6" s="853"/>
      <c r="G6" s="853"/>
      <c r="H6" s="853"/>
      <c r="I6" s="853"/>
      <c r="J6" s="853"/>
      <c r="K6" s="853"/>
      <c r="L6" s="853"/>
      <c r="M6" s="853"/>
      <c r="N6" s="853"/>
      <c r="O6" s="853"/>
      <c r="P6" s="853"/>
      <c r="Q6" s="853"/>
      <c r="R6" s="184"/>
      <c r="AF6" s="555"/>
      <c r="AG6" s="555"/>
      <c r="AH6" s="555"/>
      <c r="AI6" s="555"/>
      <c r="AJ6" s="555"/>
      <c r="AK6" s="555"/>
      <c r="AL6" s="555"/>
      <c r="AM6" s="684"/>
      <c r="AN6" s="684"/>
      <c r="AO6" s="684"/>
      <c r="AP6" s="684"/>
      <c r="AQ6" s="684"/>
      <c r="AR6" s="684"/>
      <c r="AS6" s="684"/>
      <c r="AT6" s="685"/>
      <c r="AU6" s="685"/>
      <c r="AV6" s="365"/>
    </row>
    <row r="7" spans="1:48">
      <c r="A7" s="160"/>
      <c r="B7" s="162"/>
      <c r="C7" s="162"/>
      <c r="D7" s="162"/>
      <c r="E7" s="162"/>
      <c r="F7" s="162"/>
      <c r="G7" s="162"/>
      <c r="H7" s="162"/>
      <c r="I7" s="162"/>
      <c r="J7" s="162"/>
      <c r="K7" s="162"/>
      <c r="L7" s="162"/>
      <c r="M7" s="162"/>
      <c r="N7" s="163" t="s">
        <v>168</v>
      </c>
      <c r="O7" s="164" t="s">
        <v>359</v>
      </c>
      <c r="P7" s="164" t="s">
        <v>50</v>
      </c>
      <c r="Q7" s="164" t="s">
        <v>49</v>
      </c>
      <c r="R7" s="161"/>
      <c r="AF7" s="553"/>
      <c r="AG7" s="553"/>
      <c r="AH7" s="553"/>
      <c r="AI7" s="553"/>
      <c r="AJ7" s="553"/>
      <c r="AK7" s="553"/>
      <c r="AL7" s="553"/>
      <c r="AM7" s="686" t="s">
        <v>355</v>
      </c>
      <c r="AN7" s="686" t="s">
        <v>356</v>
      </c>
      <c r="AO7" s="686" t="s">
        <v>349</v>
      </c>
      <c r="AP7" s="686" t="s">
        <v>350</v>
      </c>
      <c r="AQ7" s="686" t="s">
        <v>335</v>
      </c>
      <c r="AR7" s="686" t="s">
        <v>357</v>
      </c>
      <c r="AS7" s="686" t="s">
        <v>358</v>
      </c>
    </row>
    <row r="8" spans="1:48">
      <c r="A8" s="160"/>
      <c r="B8" s="162"/>
      <c r="C8" s="162"/>
      <c r="D8" s="162"/>
      <c r="E8" s="162"/>
      <c r="F8" s="162"/>
      <c r="G8" s="162"/>
      <c r="H8" s="162"/>
      <c r="I8" s="162"/>
      <c r="J8" s="162"/>
      <c r="K8" s="162"/>
      <c r="L8" s="162"/>
      <c r="M8" s="162"/>
      <c r="N8" s="165" t="s">
        <v>91</v>
      </c>
      <c r="O8" s="166">
        <f>FetalTrend!S47</f>
        <v>19</v>
      </c>
      <c r="P8" s="602">
        <f>BirthsTrend!S46+O8</f>
        <v>2215</v>
      </c>
      <c r="Q8" s="167">
        <f t="shared" ref="Q8:Q27" si="0">O8/P8*1000</f>
        <v>8.5778781038374721</v>
      </c>
      <c r="R8" s="161"/>
      <c r="AF8" s="553"/>
      <c r="AG8" s="553"/>
      <c r="AH8" s="553"/>
      <c r="AI8" s="553"/>
      <c r="AJ8" s="553"/>
      <c r="AK8" s="553"/>
      <c r="AL8" s="553"/>
      <c r="AM8" s="687">
        <f t="shared" ref="AM8:AM27" si="1">IF(O8=0,0,IF(O8&lt;389,CHIINV(0.5+$AN$5/200,2*O8)/2,O8*(1-1/(9*O8)-NORMSINV(0.5+$AN$5/200)/3/SQRT(O8))^3))/P8*1000</f>
        <v>5.1644429635967191</v>
      </c>
      <c r="AN8" s="687">
        <f t="shared" ref="AN8:AN27" si="2">IF(O8&lt;389,CHIINV(0.5-$AN$5/200,2*O8+2)/2,(O8+1)*(1-1/(9*(O8+1))+NORMSINV(0.5+$AN$5/200)/3/SQRT(O8+1))^3)/P8*1000</f>
        <v>13.395419219677471</v>
      </c>
      <c r="AO8" s="688">
        <f t="shared" ref="AO8:AO27" si="3">Q8-AM8</f>
        <v>3.413435140240753</v>
      </c>
      <c r="AP8" s="688">
        <f t="shared" ref="AP8:AP27" si="4">AN8-Q8</f>
        <v>4.8175411158399992</v>
      </c>
      <c r="AQ8" s="689">
        <f t="shared" ref="AQ8:AQ27" si="5">Q$29</f>
        <v>6.5232223387083348</v>
      </c>
      <c r="AR8" s="688">
        <f t="shared" ref="AR8:AR27" si="6">AM$29</f>
        <v>5.893356769777113</v>
      </c>
      <c r="AS8" s="688">
        <f t="shared" ref="AS8:AS27" si="7">AN$29</f>
        <v>7.2020660700382537</v>
      </c>
      <c r="AU8" s="690"/>
      <c r="AV8" s="366"/>
    </row>
    <row r="9" spans="1:48">
      <c r="A9" s="160"/>
      <c r="B9" s="162"/>
      <c r="C9" s="162"/>
      <c r="D9" s="162"/>
      <c r="E9" s="162"/>
      <c r="F9" s="162"/>
      <c r="G9" s="162"/>
      <c r="H9" s="162"/>
      <c r="I9" s="162"/>
      <c r="J9" s="162"/>
      <c r="K9" s="162"/>
      <c r="L9" s="162"/>
      <c r="M9" s="162"/>
      <c r="N9" s="168" t="s">
        <v>92</v>
      </c>
      <c r="O9" s="558">
        <f>FetalTrend!S48</f>
        <v>51</v>
      </c>
      <c r="P9" s="558">
        <f>BirthsTrend!S47+O9</f>
        <v>7729</v>
      </c>
      <c r="Q9" s="170">
        <f t="shared" si="0"/>
        <v>6.5985250355802822</v>
      </c>
      <c r="R9" s="161"/>
      <c r="AF9" s="553"/>
      <c r="AG9" s="553"/>
      <c r="AH9" s="553"/>
      <c r="AI9" s="553"/>
      <c r="AJ9" s="553"/>
      <c r="AK9" s="553"/>
      <c r="AL9" s="553"/>
      <c r="AM9" s="687">
        <f t="shared" si="1"/>
        <v>4.9130353005939664</v>
      </c>
      <c r="AN9" s="687">
        <f t="shared" si="2"/>
        <v>8.6758418135080575</v>
      </c>
      <c r="AO9" s="688">
        <f t="shared" si="3"/>
        <v>1.6854897349863158</v>
      </c>
      <c r="AP9" s="688">
        <f t="shared" si="4"/>
        <v>2.0773167779277752</v>
      </c>
      <c r="AQ9" s="689">
        <f t="shared" si="5"/>
        <v>6.5232223387083348</v>
      </c>
      <c r="AR9" s="688">
        <f t="shared" si="6"/>
        <v>5.893356769777113</v>
      </c>
      <c r="AS9" s="688">
        <f t="shared" si="7"/>
        <v>7.2020660700382537</v>
      </c>
      <c r="AU9" s="690"/>
      <c r="AV9" s="366"/>
    </row>
    <row r="10" spans="1:48">
      <c r="A10" s="160"/>
      <c r="B10" s="162"/>
      <c r="C10" s="162"/>
      <c r="D10" s="162"/>
      <c r="E10" s="162"/>
      <c r="F10" s="162"/>
      <c r="G10" s="162"/>
      <c r="H10" s="162"/>
      <c r="I10" s="162"/>
      <c r="J10" s="162"/>
      <c r="K10" s="162"/>
      <c r="L10" s="162"/>
      <c r="M10" s="162"/>
      <c r="N10" s="171" t="s">
        <v>93</v>
      </c>
      <c r="O10" s="172">
        <f>FetalTrend!S49</f>
        <v>47</v>
      </c>
      <c r="P10" s="603">
        <f>BirthsTrend!S48+O10</f>
        <v>6262</v>
      </c>
      <c r="Q10" s="173">
        <f t="shared" si="0"/>
        <v>7.5055892686042798</v>
      </c>
      <c r="R10" s="161"/>
      <c r="AF10" s="553"/>
      <c r="AG10" s="553"/>
      <c r="AH10" s="553"/>
      <c r="AI10" s="553"/>
      <c r="AJ10" s="553"/>
      <c r="AK10" s="553"/>
      <c r="AL10" s="553"/>
      <c r="AM10" s="687">
        <f t="shared" si="1"/>
        <v>5.5148246833385102</v>
      </c>
      <c r="AN10" s="687">
        <f t="shared" si="2"/>
        <v>9.9808425967178138</v>
      </c>
      <c r="AO10" s="688">
        <f t="shared" si="3"/>
        <v>1.9907645852657696</v>
      </c>
      <c r="AP10" s="688">
        <f t="shared" si="4"/>
        <v>2.475253328113534</v>
      </c>
      <c r="AQ10" s="689">
        <f t="shared" si="5"/>
        <v>6.5232223387083348</v>
      </c>
      <c r="AR10" s="688">
        <f t="shared" si="6"/>
        <v>5.893356769777113</v>
      </c>
      <c r="AS10" s="688">
        <f t="shared" si="7"/>
        <v>7.2020660700382537</v>
      </c>
      <c r="AU10" s="690"/>
      <c r="AV10" s="366"/>
    </row>
    <row r="11" spans="1:48">
      <c r="A11" s="160"/>
      <c r="B11" s="162"/>
      <c r="C11" s="162"/>
      <c r="D11" s="162"/>
      <c r="E11" s="162"/>
      <c r="F11" s="162"/>
      <c r="G11" s="162"/>
      <c r="H11" s="162"/>
      <c r="I11" s="162"/>
      <c r="J11" s="162"/>
      <c r="K11" s="162"/>
      <c r="L11" s="162"/>
      <c r="M11" s="162"/>
      <c r="N11" s="168" t="s">
        <v>94</v>
      </c>
      <c r="O11" s="558">
        <f>FetalTrend!S50</f>
        <v>62</v>
      </c>
      <c r="P11" s="558">
        <f>BirthsTrend!S49+O11</f>
        <v>8412</v>
      </c>
      <c r="Q11" s="170">
        <f t="shared" si="0"/>
        <v>7.3704232049453164</v>
      </c>
      <c r="R11" s="161"/>
      <c r="AF11" s="553"/>
      <c r="AG11" s="553"/>
      <c r="AH11" s="553"/>
      <c r="AI11" s="553"/>
      <c r="AJ11" s="553"/>
      <c r="AK11" s="553"/>
      <c r="AL11" s="553"/>
      <c r="AM11" s="687">
        <f t="shared" si="1"/>
        <v>5.6508612085321666</v>
      </c>
      <c r="AN11" s="687">
        <f t="shared" si="2"/>
        <v>9.4485499139023119</v>
      </c>
      <c r="AO11" s="688">
        <f t="shared" si="3"/>
        <v>1.7195619964131499</v>
      </c>
      <c r="AP11" s="688">
        <f t="shared" si="4"/>
        <v>2.0781267089569955</v>
      </c>
      <c r="AQ11" s="689">
        <f t="shared" si="5"/>
        <v>6.5232223387083348</v>
      </c>
      <c r="AR11" s="688">
        <f t="shared" si="6"/>
        <v>5.893356769777113</v>
      </c>
      <c r="AS11" s="688">
        <f t="shared" si="7"/>
        <v>7.2020660700382537</v>
      </c>
      <c r="AU11" s="690"/>
      <c r="AV11" s="366"/>
    </row>
    <row r="12" spans="1:48">
      <c r="A12" s="160"/>
      <c r="B12" s="162"/>
      <c r="C12" s="162"/>
      <c r="D12" s="162"/>
      <c r="E12" s="162"/>
      <c r="F12" s="162"/>
      <c r="G12" s="162"/>
      <c r="H12" s="162"/>
      <c r="I12" s="162"/>
      <c r="J12" s="162"/>
      <c r="K12" s="162"/>
      <c r="L12" s="162"/>
      <c r="M12" s="162"/>
      <c r="N12" s="171" t="s">
        <v>95</v>
      </c>
      <c r="O12" s="172">
        <f>FetalTrend!S51</f>
        <v>35</v>
      </c>
      <c r="P12" s="603">
        <f>BirthsTrend!S50+O12</f>
        <v>5322</v>
      </c>
      <c r="Q12" s="173">
        <f t="shared" si="0"/>
        <v>6.5764750093949642</v>
      </c>
      <c r="R12" s="161"/>
      <c r="AF12" s="553"/>
      <c r="AG12" s="553"/>
      <c r="AH12" s="553"/>
      <c r="AI12" s="553"/>
      <c r="AJ12" s="553"/>
      <c r="AK12" s="553"/>
      <c r="AL12" s="553"/>
      <c r="AM12" s="687">
        <f t="shared" si="1"/>
        <v>4.5807558065613971</v>
      </c>
      <c r="AN12" s="687">
        <f t="shared" si="2"/>
        <v>9.1462847367687097</v>
      </c>
      <c r="AO12" s="688">
        <f t="shared" si="3"/>
        <v>1.9957192028335671</v>
      </c>
      <c r="AP12" s="688">
        <f t="shared" si="4"/>
        <v>2.5698097273737455</v>
      </c>
      <c r="AQ12" s="689">
        <f t="shared" si="5"/>
        <v>6.5232223387083348</v>
      </c>
      <c r="AR12" s="688">
        <f t="shared" si="6"/>
        <v>5.893356769777113</v>
      </c>
      <c r="AS12" s="688">
        <f t="shared" si="7"/>
        <v>7.2020660700382537</v>
      </c>
      <c r="AU12" s="690"/>
      <c r="AV12" s="366"/>
    </row>
    <row r="13" spans="1:48">
      <c r="A13" s="160"/>
      <c r="B13" s="162"/>
      <c r="C13" s="162"/>
      <c r="D13" s="162"/>
      <c r="E13" s="162"/>
      <c r="F13" s="162"/>
      <c r="G13" s="162"/>
      <c r="H13" s="162"/>
      <c r="I13" s="162"/>
      <c r="J13" s="162"/>
      <c r="K13" s="162"/>
      <c r="L13" s="162"/>
      <c r="M13" s="162"/>
      <c r="N13" s="168" t="s">
        <v>96</v>
      </c>
      <c r="O13" s="558">
        <f>FetalTrend!S52</f>
        <v>10</v>
      </c>
      <c r="P13" s="558">
        <f>BirthsTrend!S51+O13</f>
        <v>1490</v>
      </c>
      <c r="Q13" s="170">
        <f t="shared" si="0"/>
        <v>6.7114093959731544</v>
      </c>
      <c r="R13" s="161"/>
      <c r="AF13" s="553"/>
      <c r="AG13" s="553"/>
      <c r="AH13" s="553"/>
      <c r="AI13" s="553"/>
      <c r="AJ13" s="553"/>
      <c r="AK13" s="553"/>
      <c r="AL13" s="553"/>
      <c r="AM13" s="687">
        <f t="shared" si="1"/>
        <v>3.218381675256667</v>
      </c>
      <c r="AN13" s="687">
        <f t="shared" si="2"/>
        <v>12.342520833568978</v>
      </c>
      <c r="AO13" s="688">
        <f t="shared" si="3"/>
        <v>3.4930277207164875</v>
      </c>
      <c r="AP13" s="688">
        <f t="shared" si="4"/>
        <v>5.6311114375958233</v>
      </c>
      <c r="AQ13" s="689">
        <f t="shared" si="5"/>
        <v>6.5232223387083348</v>
      </c>
      <c r="AR13" s="688">
        <f t="shared" si="6"/>
        <v>5.893356769777113</v>
      </c>
      <c r="AS13" s="688">
        <f t="shared" si="7"/>
        <v>7.2020660700382537</v>
      </c>
      <c r="AU13" s="690"/>
      <c r="AV13" s="366"/>
    </row>
    <row r="14" spans="1:48">
      <c r="A14" s="160"/>
      <c r="B14" s="162"/>
      <c r="C14" s="162"/>
      <c r="D14" s="162"/>
      <c r="E14" s="162"/>
      <c r="F14" s="162"/>
      <c r="G14" s="162"/>
      <c r="H14" s="162"/>
      <c r="I14" s="162"/>
      <c r="J14" s="162"/>
      <c r="K14" s="162"/>
      <c r="L14" s="162"/>
      <c r="M14" s="162"/>
      <c r="N14" s="171" t="s">
        <v>97</v>
      </c>
      <c r="O14" s="172">
        <f>FetalTrend!S53</f>
        <v>11</v>
      </c>
      <c r="P14" s="603">
        <f>BirthsTrend!S52+O14</f>
        <v>2817</v>
      </c>
      <c r="Q14" s="173">
        <f t="shared" si="0"/>
        <v>3.9048633297834576</v>
      </c>
      <c r="R14" s="161"/>
      <c r="AF14" s="553"/>
      <c r="AG14" s="553"/>
      <c r="AH14" s="553"/>
      <c r="AI14" s="553"/>
      <c r="AJ14" s="553"/>
      <c r="AK14" s="553"/>
      <c r="AL14" s="553"/>
      <c r="AM14" s="687">
        <f t="shared" si="1"/>
        <v>1.9492937050893993</v>
      </c>
      <c r="AN14" s="687">
        <f t="shared" si="2"/>
        <v>6.9868791314525929</v>
      </c>
      <c r="AO14" s="688">
        <f t="shared" si="3"/>
        <v>1.9555696246940584</v>
      </c>
      <c r="AP14" s="688">
        <f t="shared" si="4"/>
        <v>3.0820158016691352</v>
      </c>
      <c r="AQ14" s="689">
        <f t="shared" si="5"/>
        <v>6.5232223387083348</v>
      </c>
      <c r="AR14" s="688">
        <f t="shared" si="6"/>
        <v>5.893356769777113</v>
      </c>
      <c r="AS14" s="688">
        <f t="shared" si="7"/>
        <v>7.2020660700382537</v>
      </c>
      <c r="AU14" s="690"/>
      <c r="AV14" s="366"/>
    </row>
    <row r="15" spans="1:48">
      <c r="A15" s="160"/>
      <c r="B15" s="162"/>
      <c r="C15" s="162"/>
      <c r="D15" s="162"/>
      <c r="E15" s="162"/>
      <c r="F15" s="162"/>
      <c r="G15" s="162"/>
      <c r="H15" s="162"/>
      <c r="I15" s="162"/>
      <c r="J15" s="162"/>
      <c r="K15" s="162"/>
      <c r="L15" s="162"/>
      <c r="M15" s="162"/>
      <c r="N15" s="168" t="s">
        <v>538</v>
      </c>
      <c r="O15" s="558">
        <f>FetalTrend!S54</f>
        <v>5</v>
      </c>
      <c r="P15" s="558">
        <f>BirthsTrend!S53+O15</f>
        <v>719</v>
      </c>
      <c r="Q15" s="170">
        <f t="shared" si="0"/>
        <v>6.9541029207232272</v>
      </c>
      <c r="R15" s="161"/>
      <c r="AF15" s="553"/>
      <c r="AG15" s="553"/>
      <c r="AH15" s="553"/>
      <c r="AI15" s="553"/>
      <c r="AJ15" s="553"/>
      <c r="AK15" s="553"/>
      <c r="AL15" s="553"/>
      <c r="AM15" s="687">
        <f t="shared" si="1"/>
        <v>2.2579782894553824</v>
      </c>
      <c r="AN15" s="687">
        <f t="shared" si="2"/>
        <v>16.228556438557259</v>
      </c>
      <c r="AO15" s="688">
        <f t="shared" si="3"/>
        <v>4.6961246312678444</v>
      </c>
      <c r="AP15" s="688">
        <f t="shared" si="4"/>
        <v>9.2744535178340328</v>
      </c>
      <c r="AQ15" s="689">
        <f t="shared" si="5"/>
        <v>6.5232223387083348</v>
      </c>
      <c r="AR15" s="688">
        <f t="shared" si="6"/>
        <v>5.893356769777113</v>
      </c>
      <c r="AS15" s="688">
        <f t="shared" si="7"/>
        <v>7.2020660700382537</v>
      </c>
      <c r="AU15" s="690"/>
      <c r="AV15" s="366"/>
    </row>
    <row r="16" spans="1:48">
      <c r="A16" s="160"/>
      <c r="B16" s="162"/>
      <c r="C16" s="162"/>
      <c r="D16" s="162"/>
      <c r="E16" s="162"/>
      <c r="F16" s="162"/>
      <c r="G16" s="162"/>
      <c r="H16" s="162"/>
      <c r="I16" s="162"/>
      <c r="J16" s="162"/>
      <c r="K16" s="162"/>
      <c r="L16" s="162"/>
      <c r="M16" s="162"/>
      <c r="N16" s="171" t="s">
        <v>98</v>
      </c>
      <c r="O16" s="172">
        <f>FetalTrend!S55</f>
        <v>16</v>
      </c>
      <c r="P16" s="603">
        <f>BirthsTrend!S54+O16</f>
        <v>2227</v>
      </c>
      <c r="Q16" s="173">
        <f t="shared" si="0"/>
        <v>7.1845532105972154</v>
      </c>
      <c r="R16" s="161"/>
      <c r="AF16" s="553"/>
      <c r="AG16" s="553"/>
      <c r="AH16" s="553"/>
      <c r="AI16" s="553"/>
      <c r="AJ16" s="553"/>
      <c r="AK16" s="553"/>
      <c r="AL16" s="553"/>
      <c r="AM16" s="687">
        <f t="shared" si="1"/>
        <v>4.1065929293406054</v>
      </c>
      <c r="AN16" s="687">
        <f t="shared" si="2"/>
        <v>11.667264300656017</v>
      </c>
      <c r="AO16" s="688">
        <f t="shared" si="3"/>
        <v>3.07796028125661</v>
      </c>
      <c r="AP16" s="688">
        <f t="shared" si="4"/>
        <v>4.4827110900588014</v>
      </c>
      <c r="AQ16" s="689">
        <f t="shared" si="5"/>
        <v>6.5232223387083348</v>
      </c>
      <c r="AR16" s="688">
        <f t="shared" si="6"/>
        <v>5.893356769777113</v>
      </c>
      <c r="AS16" s="688">
        <f t="shared" si="7"/>
        <v>7.2020660700382537</v>
      </c>
      <c r="AU16" s="690"/>
      <c r="AV16" s="366"/>
    </row>
    <row r="17" spans="1:56">
      <c r="A17" s="160"/>
      <c r="B17" s="162"/>
      <c r="C17" s="162"/>
      <c r="D17" s="162"/>
      <c r="E17" s="162"/>
      <c r="F17" s="162"/>
      <c r="G17" s="162"/>
      <c r="H17" s="162"/>
      <c r="I17" s="162"/>
      <c r="J17" s="162"/>
      <c r="K17" s="162"/>
      <c r="L17" s="162"/>
      <c r="M17" s="162"/>
      <c r="N17" s="168" t="s">
        <v>99</v>
      </c>
      <c r="O17" s="558">
        <f>FetalTrend!S56</f>
        <v>10</v>
      </c>
      <c r="P17" s="558">
        <f>BirthsTrend!S55+O17</f>
        <v>1532</v>
      </c>
      <c r="Q17" s="170">
        <f t="shared" si="0"/>
        <v>6.5274151436031325</v>
      </c>
      <c r="R17" s="161"/>
      <c r="AF17" s="553"/>
      <c r="AG17" s="553"/>
      <c r="AH17" s="553"/>
      <c r="AI17" s="553"/>
      <c r="AJ17" s="553"/>
      <c r="AK17" s="553"/>
      <c r="AL17" s="553"/>
      <c r="AM17" s="687">
        <f t="shared" si="1"/>
        <v>3.1301492794598129</v>
      </c>
      <c r="AN17" s="687">
        <f t="shared" si="2"/>
        <v>12.004148852492023</v>
      </c>
      <c r="AO17" s="688">
        <f t="shared" si="3"/>
        <v>3.3972658641433195</v>
      </c>
      <c r="AP17" s="688">
        <f t="shared" si="4"/>
        <v>5.4767337088888901</v>
      </c>
      <c r="AQ17" s="689">
        <f t="shared" si="5"/>
        <v>6.5232223387083348</v>
      </c>
      <c r="AR17" s="688">
        <f t="shared" si="6"/>
        <v>5.893356769777113</v>
      </c>
      <c r="AS17" s="688">
        <f t="shared" si="7"/>
        <v>7.2020660700382537</v>
      </c>
      <c r="AU17" s="690"/>
      <c r="AV17" s="366"/>
    </row>
    <row r="18" spans="1:56">
      <c r="A18" s="160"/>
      <c r="B18" s="162"/>
      <c r="C18" s="162"/>
      <c r="D18" s="162"/>
      <c r="E18" s="162"/>
      <c r="F18" s="162"/>
      <c r="G18" s="162"/>
      <c r="H18" s="162"/>
      <c r="I18" s="162"/>
      <c r="J18" s="162"/>
      <c r="K18" s="162"/>
      <c r="L18" s="162"/>
      <c r="M18" s="162"/>
      <c r="N18" s="171" t="s">
        <v>100</v>
      </c>
      <c r="O18" s="172">
        <f>FetalTrend!S57</f>
        <v>13</v>
      </c>
      <c r="P18" s="603">
        <f>BirthsTrend!S56+O18</f>
        <v>2158</v>
      </c>
      <c r="Q18" s="173">
        <f t="shared" si="0"/>
        <v>6.024096385542169</v>
      </c>
      <c r="R18" s="161"/>
      <c r="AF18" s="553"/>
      <c r="AG18" s="553"/>
      <c r="AH18" s="553"/>
      <c r="AI18" s="553"/>
      <c r="AJ18" s="553"/>
      <c r="AK18" s="553"/>
      <c r="AL18" s="553"/>
      <c r="AM18" s="687">
        <f t="shared" si="1"/>
        <v>3.2075776139962016</v>
      </c>
      <c r="AN18" s="687">
        <f t="shared" si="2"/>
        <v>10.30138828459633</v>
      </c>
      <c r="AO18" s="688">
        <f t="shared" si="3"/>
        <v>2.8165187715459674</v>
      </c>
      <c r="AP18" s="688">
        <f t="shared" si="4"/>
        <v>4.2772918990541609</v>
      </c>
      <c r="AQ18" s="689">
        <f t="shared" si="5"/>
        <v>6.5232223387083348</v>
      </c>
      <c r="AR18" s="688">
        <f t="shared" si="6"/>
        <v>5.893356769777113</v>
      </c>
      <c r="AS18" s="688">
        <f t="shared" si="7"/>
        <v>7.2020660700382537</v>
      </c>
      <c r="AU18" s="690"/>
      <c r="AV18" s="366"/>
    </row>
    <row r="19" spans="1:56">
      <c r="A19" s="160"/>
      <c r="B19" s="162"/>
      <c r="C19" s="162"/>
      <c r="D19" s="162"/>
      <c r="E19" s="162"/>
      <c r="F19" s="162"/>
      <c r="G19" s="162"/>
      <c r="H19" s="162"/>
      <c r="I19" s="162"/>
      <c r="J19" s="162"/>
      <c r="K19" s="162"/>
      <c r="L19" s="162"/>
      <c r="M19" s="162"/>
      <c r="N19" s="168" t="s">
        <v>101</v>
      </c>
      <c r="O19" s="558">
        <f>FetalTrend!S58</f>
        <v>4</v>
      </c>
      <c r="P19" s="558">
        <f>BirthsTrend!S57+O19</f>
        <v>871</v>
      </c>
      <c r="Q19" s="170">
        <f t="shared" si="0"/>
        <v>4.5924225028702645</v>
      </c>
      <c r="R19" s="161"/>
      <c r="AF19" s="553"/>
      <c r="AG19" s="553"/>
      <c r="AH19" s="553"/>
      <c r="AI19" s="553"/>
      <c r="AJ19" s="553"/>
      <c r="AK19" s="553"/>
      <c r="AL19" s="553"/>
      <c r="AM19" s="687">
        <f t="shared" si="1"/>
        <v>1.251280566735161</v>
      </c>
      <c r="AN19" s="687">
        <f t="shared" si="2"/>
        <v>11.7584255745163</v>
      </c>
      <c r="AO19" s="688">
        <f t="shared" si="3"/>
        <v>3.3411419361351036</v>
      </c>
      <c r="AP19" s="688">
        <f t="shared" si="4"/>
        <v>7.1660030716460357</v>
      </c>
      <c r="AQ19" s="689">
        <f t="shared" si="5"/>
        <v>6.5232223387083348</v>
      </c>
      <c r="AR19" s="688">
        <f t="shared" si="6"/>
        <v>5.893356769777113</v>
      </c>
      <c r="AS19" s="688">
        <f t="shared" si="7"/>
        <v>7.2020660700382537</v>
      </c>
      <c r="AU19" s="690"/>
      <c r="AV19" s="366"/>
    </row>
    <row r="20" spans="1:56">
      <c r="A20" s="160"/>
      <c r="B20" s="162"/>
      <c r="C20" s="162"/>
      <c r="D20" s="162"/>
      <c r="E20" s="162"/>
      <c r="F20" s="162"/>
      <c r="G20" s="162"/>
      <c r="H20" s="162"/>
      <c r="I20" s="162"/>
      <c r="J20" s="162"/>
      <c r="K20" s="162"/>
      <c r="L20" s="162"/>
      <c r="M20" s="162"/>
      <c r="N20" s="171" t="s">
        <v>102</v>
      </c>
      <c r="O20" s="172">
        <f>FetalTrend!S59</f>
        <v>17</v>
      </c>
      <c r="P20" s="603">
        <f>BirthsTrend!S58+O20</f>
        <v>3655</v>
      </c>
      <c r="Q20" s="173">
        <f t="shared" si="0"/>
        <v>4.6511627906976747</v>
      </c>
      <c r="R20" s="161"/>
      <c r="AF20" s="553"/>
      <c r="AG20" s="553"/>
      <c r="AH20" s="553"/>
      <c r="AI20" s="553"/>
      <c r="AJ20" s="553"/>
      <c r="AK20" s="553"/>
      <c r="AL20" s="553"/>
      <c r="AM20" s="687">
        <f t="shared" si="1"/>
        <v>2.7094737262947439</v>
      </c>
      <c r="AN20" s="687">
        <f t="shared" si="2"/>
        <v>7.4469621931345031</v>
      </c>
      <c r="AO20" s="688">
        <f t="shared" si="3"/>
        <v>1.9416890644029308</v>
      </c>
      <c r="AP20" s="688">
        <f t="shared" si="4"/>
        <v>2.7957994024368285</v>
      </c>
      <c r="AQ20" s="689">
        <f t="shared" si="5"/>
        <v>6.5232223387083348</v>
      </c>
      <c r="AR20" s="688">
        <f t="shared" si="6"/>
        <v>5.893356769777113</v>
      </c>
      <c r="AS20" s="688">
        <f t="shared" si="7"/>
        <v>7.2020660700382537</v>
      </c>
      <c r="AU20" s="690"/>
      <c r="AV20" s="366"/>
    </row>
    <row r="21" spans="1:56">
      <c r="A21" s="160"/>
      <c r="B21" s="162"/>
      <c r="C21" s="162"/>
      <c r="D21" s="162"/>
      <c r="E21" s="162"/>
      <c r="F21" s="162"/>
      <c r="G21" s="162"/>
      <c r="H21" s="162"/>
      <c r="I21" s="162"/>
      <c r="J21" s="162"/>
      <c r="K21" s="162"/>
      <c r="L21" s="162"/>
      <c r="M21" s="162"/>
      <c r="N21" s="168" t="s">
        <v>103</v>
      </c>
      <c r="O21" s="558">
        <f>FetalTrend!S60</f>
        <v>7</v>
      </c>
      <c r="P21" s="558">
        <f>BirthsTrend!S59+O21</f>
        <v>1910</v>
      </c>
      <c r="Q21" s="170">
        <f t="shared" si="0"/>
        <v>3.6649214659685865</v>
      </c>
      <c r="R21" s="161"/>
      <c r="AF21" s="553"/>
      <c r="AG21" s="553"/>
      <c r="AH21" s="553"/>
      <c r="AI21" s="553"/>
      <c r="AJ21" s="553"/>
      <c r="AK21" s="553"/>
      <c r="AL21" s="553"/>
      <c r="AM21" s="687">
        <f t="shared" si="1"/>
        <v>1.4734885086491445</v>
      </c>
      <c r="AN21" s="687">
        <f t="shared" si="2"/>
        <v>7.5511389328284704</v>
      </c>
      <c r="AO21" s="688">
        <f t="shared" si="3"/>
        <v>2.1914329573194422</v>
      </c>
      <c r="AP21" s="688">
        <f t="shared" si="4"/>
        <v>3.8862174668598839</v>
      </c>
      <c r="AQ21" s="689">
        <f t="shared" si="5"/>
        <v>6.5232223387083348</v>
      </c>
      <c r="AR21" s="688">
        <f t="shared" si="6"/>
        <v>5.893356769777113</v>
      </c>
      <c r="AS21" s="688">
        <f t="shared" si="7"/>
        <v>7.2020660700382537</v>
      </c>
      <c r="AU21" s="690"/>
      <c r="AV21" s="366"/>
    </row>
    <row r="22" spans="1:56">
      <c r="A22" s="160"/>
      <c r="B22" s="162"/>
      <c r="C22" s="162"/>
      <c r="D22" s="162"/>
      <c r="E22" s="162"/>
      <c r="F22" s="162"/>
      <c r="G22" s="162"/>
      <c r="H22" s="162"/>
      <c r="I22" s="162"/>
      <c r="J22" s="162"/>
      <c r="K22" s="162"/>
      <c r="L22" s="162"/>
      <c r="M22" s="162"/>
      <c r="N22" s="171" t="s">
        <v>104</v>
      </c>
      <c r="O22" s="172">
        <f>FetalTrend!S61</f>
        <v>10</v>
      </c>
      <c r="P22" s="603">
        <f>BirthsTrend!S60+O22</f>
        <v>507</v>
      </c>
      <c r="Q22" s="173">
        <f t="shared" si="0"/>
        <v>19.723865877712033</v>
      </c>
      <c r="R22" s="161"/>
      <c r="AF22" s="553"/>
      <c r="AG22" s="553"/>
      <c r="AH22" s="553"/>
      <c r="AI22" s="553"/>
      <c r="AJ22" s="553"/>
      <c r="AK22" s="553"/>
      <c r="AL22" s="553"/>
      <c r="AM22" s="687">
        <f t="shared" si="1"/>
        <v>9.4583603474012499</v>
      </c>
      <c r="AN22" s="687">
        <f t="shared" si="2"/>
        <v>36.272891601612976</v>
      </c>
      <c r="AO22" s="688">
        <f t="shared" si="3"/>
        <v>10.265505530310783</v>
      </c>
      <c r="AP22" s="688">
        <f t="shared" si="4"/>
        <v>16.549025723900943</v>
      </c>
      <c r="AQ22" s="689">
        <f t="shared" si="5"/>
        <v>6.5232223387083348</v>
      </c>
      <c r="AR22" s="688">
        <f t="shared" si="6"/>
        <v>5.893356769777113</v>
      </c>
      <c r="AS22" s="688">
        <f t="shared" si="7"/>
        <v>7.2020660700382537</v>
      </c>
      <c r="AU22" s="690"/>
      <c r="AV22" s="366"/>
    </row>
    <row r="23" spans="1:56">
      <c r="A23" s="160"/>
      <c r="B23" s="162"/>
      <c r="C23" s="162"/>
      <c r="D23" s="162"/>
      <c r="E23" s="162"/>
      <c r="F23" s="162"/>
      <c r="G23" s="162"/>
      <c r="H23" s="162"/>
      <c r="I23" s="162"/>
      <c r="J23" s="162"/>
      <c r="K23" s="162"/>
      <c r="L23" s="162"/>
      <c r="M23" s="162"/>
      <c r="N23" s="168" t="s">
        <v>105</v>
      </c>
      <c r="O23" s="558">
        <f>FetalTrend!S62</f>
        <v>8</v>
      </c>
      <c r="P23" s="558">
        <f>BirthsTrend!S61+O23</f>
        <v>1564</v>
      </c>
      <c r="Q23" s="170">
        <f t="shared" si="0"/>
        <v>5.1150895140664963</v>
      </c>
      <c r="R23" s="161"/>
      <c r="AF23" s="553"/>
      <c r="AG23" s="553"/>
      <c r="AH23" s="553"/>
      <c r="AI23" s="553"/>
      <c r="AJ23" s="553"/>
      <c r="AK23" s="553"/>
      <c r="AL23" s="553"/>
      <c r="AM23" s="687">
        <f t="shared" si="1"/>
        <v>2.2083325938289646</v>
      </c>
      <c r="AN23" s="687">
        <f t="shared" si="2"/>
        <v>10.078765486057106</v>
      </c>
      <c r="AO23" s="688">
        <f t="shared" si="3"/>
        <v>2.9067569202375316</v>
      </c>
      <c r="AP23" s="688">
        <f t="shared" si="4"/>
        <v>4.9636759719906101</v>
      </c>
      <c r="AQ23" s="689">
        <f t="shared" si="5"/>
        <v>6.5232223387083348</v>
      </c>
      <c r="AR23" s="688">
        <f t="shared" si="6"/>
        <v>5.893356769777113</v>
      </c>
      <c r="AS23" s="688">
        <f t="shared" si="7"/>
        <v>7.2020660700382537</v>
      </c>
      <c r="AU23" s="690"/>
      <c r="AV23" s="366"/>
    </row>
    <row r="24" spans="1:56">
      <c r="A24" s="160"/>
      <c r="B24" s="162"/>
      <c r="C24" s="162"/>
      <c r="D24" s="162"/>
      <c r="E24" s="162"/>
      <c r="F24" s="162"/>
      <c r="G24" s="162"/>
      <c r="H24" s="162"/>
      <c r="I24" s="162"/>
      <c r="J24" s="162"/>
      <c r="K24" s="162"/>
      <c r="L24" s="162"/>
      <c r="M24" s="162"/>
      <c r="N24" s="171" t="s">
        <v>106</v>
      </c>
      <c r="O24" s="172">
        <f>FetalTrend!S63</f>
        <v>4</v>
      </c>
      <c r="P24" s="603">
        <f>BirthsTrend!S62+O24</f>
        <v>396</v>
      </c>
      <c r="Q24" s="173">
        <f t="shared" si="0"/>
        <v>10.101010101010102</v>
      </c>
      <c r="R24" s="161"/>
      <c r="AF24" s="553"/>
      <c r="AG24" s="553"/>
      <c r="AH24" s="553"/>
      <c r="AI24" s="553"/>
      <c r="AJ24" s="553"/>
      <c r="AK24" s="553"/>
      <c r="AL24" s="553"/>
      <c r="AM24" s="687">
        <f t="shared" si="1"/>
        <v>2.7521852869351648</v>
      </c>
      <c r="AN24" s="687">
        <f t="shared" si="2"/>
        <v>25.862597665160852</v>
      </c>
      <c r="AO24" s="688">
        <f t="shared" si="3"/>
        <v>7.3488248140749377</v>
      </c>
      <c r="AP24" s="688">
        <f t="shared" si="4"/>
        <v>15.76158756415075</v>
      </c>
      <c r="AQ24" s="689">
        <f t="shared" si="5"/>
        <v>6.5232223387083348</v>
      </c>
      <c r="AR24" s="688">
        <f t="shared" si="6"/>
        <v>5.893356769777113</v>
      </c>
      <c r="AS24" s="688">
        <f t="shared" si="7"/>
        <v>7.2020660700382537</v>
      </c>
      <c r="AU24" s="690"/>
      <c r="AV24" s="366"/>
    </row>
    <row r="25" spans="1:56">
      <c r="A25" s="160"/>
      <c r="B25" s="162"/>
      <c r="C25" s="162"/>
      <c r="D25" s="162"/>
      <c r="E25" s="162"/>
      <c r="F25" s="162"/>
      <c r="G25" s="162"/>
      <c r="H25" s="162"/>
      <c r="I25" s="162"/>
      <c r="J25" s="162"/>
      <c r="K25" s="162"/>
      <c r="L25" s="162"/>
      <c r="M25" s="162"/>
      <c r="N25" s="168" t="s">
        <v>107</v>
      </c>
      <c r="O25" s="558">
        <f>FetalTrend!S64</f>
        <v>35</v>
      </c>
      <c r="P25" s="558">
        <f>BirthsTrend!S63+O25</f>
        <v>5976</v>
      </c>
      <c r="Q25" s="170">
        <f t="shared" si="0"/>
        <v>5.856760374832664</v>
      </c>
      <c r="R25" s="161"/>
      <c r="AF25" s="553"/>
      <c r="AG25" s="553"/>
      <c r="AH25" s="553"/>
      <c r="AI25" s="553"/>
      <c r="AJ25" s="553"/>
      <c r="AK25" s="553"/>
      <c r="AL25" s="553"/>
      <c r="AM25" s="687">
        <f t="shared" si="1"/>
        <v>4.0794481931927304</v>
      </c>
      <c r="AN25" s="687">
        <f t="shared" si="2"/>
        <v>8.1453359051343828</v>
      </c>
      <c r="AO25" s="688">
        <f t="shared" si="3"/>
        <v>1.7773121816399335</v>
      </c>
      <c r="AP25" s="688">
        <f t="shared" si="4"/>
        <v>2.2885755303017188</v>
      </c>
      <c r="AQ25" s="689">
        <f t="shared" si="5"/>
        <v>6.5232223387083348</v>
      </c>
      <c r="AR25" s="688">
        <f t="shared" si="6"/>
        <v>5.893356769777113</v>
      </c>
      <c r="AS25" s="688">
        <f t="shared" si="7"/>
        <v>7.2020660700382537</v>
      </c>
      <c r="AU25" s="690"/>
      <c r="AV25" s="366"/>
    </row>
    <row r="26" spans="1:56">
      <c r="A26" s="160"/>
      <c r="B26" s="162"/>
      <c r="C26" s="162"/>
      <c r="D26" s="162"/>
      <c r="E26" s="162"/>
      <c r="F26" s="162"/>
      <c r="G26" s="162"/>
      <c r="H26" s="162"/>
      <c r="I26" s="162"/>
      <c r="J26" s="162"/>
      <c r="K26" s="162"/>
      <c r="L26" s="162"/>
      <c r="M26" s="162"/>
      <c r="N26" s="171" t="s">
        <v>108</v>
      </c>
      <c r="O26" s="172">
        <f>FetalTrend!S65</f>
        <v>5</v>
      </c>
      <c r="P26" s="603">
        <f>BirthsTrend!S64+O26</f>
        <v>634</v>
      </c>
      <c r="Q26" s="173">
        <f t="shared" si="0"/>
        <v>7.8864353312302837</v>
      </c>
      <c r="R26" s="161"/>
      <c r="AF26" s="553"/>
      <c r="AG26" s="553"/>
      <c r="AH26" s="553"/>
      <c r="AI26" s="553"/>
      <c r="AJ26" s="553"/>
      <c r="AK26" s="553"/>
      <c r="AL26" s="553"/>
      <c r="AM26" s="687">
        <f t="shared" si="1"/>
        <v>2.5607040853602836</v>
      </c>
      <c r="AN26" s="687">
        <f t="shared" si="2"/>
        <v>18.404309273379603</v>
      </c>
      <c r="AO26" s="688">
        <f t="shared" si="3"/>
        <v>5.3257312458700001</v>
      </c>
      <c r="AP26" s="688">
        <f t="shared" si="4"/>
        <v>10.517873942149318</v>
      </c>
      <c r="AQ26" s="689">
        <f t="shared" si="5"/>
        <v>6.5232223387083348</v>
      </c>
      <c r="AR26" s="688">
        <f t="shared" si="6"/>
        <v>5.893356769777113</v>
      </c>
      <c r="AS26" s="688">
        <f t="shared" si="7"/>
        <v>7.2020660700382537</v>
      </c>
      <c r="AU26" s="690"/>
      <c r="AV26" s="366"/>
    </row>
    <row r="27" spans="1:56">
      <c r="A27" s="160"/>
      <c r="B27" s="162"/>
      <c r="C27" s="162"/>
      <c r="D27" s="162"/>
      <c r="E27" s="162"/>
      <c r="F27" s="162"/>
      <c r="G27" s="162"/>
      <c r="H27" s="162"/>
      <c r="I27" s="162"/>
      <c r="J27" s="162"/>
      <c r="K27" s="162"/>
      <c r="L27" s="162"/>
      <c r="M27" s="162"/>
      <c r="N27" s="168" t="s">
        <v>109</v>
      </c>
      <c r="O27" s="558">
        <f>FetalTrend!S66</f>
        <v>18</v>
      </c>
      <c r="P27" s="558">
        <f>BirthsTrend!S65+O27</f>
        <v>3496</v>
      </c>
      <c r="Q27" s="170">
        <f t="shared" si="0"/>
        <v>5.1487414187643017</v>
      </c>
      <c r="R27" s="161"/>
      <c r="AF27" s="553"/>
      <c r="AG27" s="553"/>
      <c r="AH27" s="553"/>
      <c r="AI27" s="553"/>
      <c r="AJ27" s="553"/>
      <c r="AK27" s="553"/>
      <c r="AL27" s="553"/>
      <c r="AM27" s="687">
        <f t="shared" si="1"/>
        <v>3.0514704749426556</v>
      </c>
      <c r="AN27" s="687">
        <f t="shared" si="2"/>
        <v>8.1372311978054874</v>
      </c>
      <c r="AO27" s="688">
        <f t="shared" si="3"/>
        <v>2.0972709438216461</v>
      </c>
      <c r="AP27" s="688">
        <f t="shared" si="4"/>
        <v>2.9884897790411857</v>
      </c>
      <c r="AQ27" s="689">
        <f t="shared" si="5"/>
        <v>6.5232223387083348</v>
      </c>
      <c r="AR27" s="688">
        <f t="shared" si="6"/>
        <v>5.893356769777113</v>
      </c>
      <c r="AS27" s="688">
        <f t="shared" si="7"/>
        <v>7.2020660700382537</v>
      </c>
      <c r="AU27" s="690"/>
      <c r="AV27" s="366"/>
    </row>
    <row r="28" spans="1:56">
      <c r="A28" s="160"/>
      <c r="B28" s="162"/>
      <c r="C28" s="162"/>
      <c r="D28" s="162"/>
      <c r="E28" s="162"/>
      <c r="F28" s="162"/>
      <c r="G28" s="162"/>
      <c r="H28" s="162"/>
      <c r="I28" s="162"/>
      <c r="J28" s="162"/>
      <c r="K28" s="162"/>
      <c r="L28" s="162"/>
      <c r="M28" s="162"/>
      <c r="N28" s="562" t="s">
        <v>69</v>
      </c>
      <c r="O28" s="563">
        <f>FetalTrend!S67</f>
        <v>5</v>
      </c>
      <c r="P28" s="604">
        <f>BirthsTrend!S66+O28</f>
        <v>201</v>
      </c>
      <c r="Q28" s="564" t="s">
        <v>137</v>
      </c>
      <c r="R28" s="161"/>
      <c r="AF28" s="553"/>
      <c r="AG28" s="553"/>
      <c r="AH28" s="553"/>
      <c r="AI28" s="553"/>
      <c r="AJ28" s="553"/>
      <c r="AK28" s="553"/>
      <c r="AL28" s="553"/>
      <c r="AM28" s="687"/>
      <c r="AN28" s="687"/>
      <c r="AO28" s="691"/>
      <c r="AP28" s="691"/>
      <c r="AQ28" s="691"/>
      <c r="AR28" s="691"/>
      <c r="AS28" s="691"/>
      <c r="AU28" s="690"/>
      <c r="AV28" s="366"/>
    </row>
    <row r="29" spans="1:56">
      <c r="A29" s="160"/>
      <c r="B29" s="162"/>
      <c r="C29" s="162"/>
      <c r="D29" s="162"/>
      <c r="E29" s="162"/>
      <c r="F29" s="162"/>
      <c r="G29" s="162"/>
      <c r="H29" s="162"/>
      <c r="I29" s="162"/>
      <c r="J29" s="162"/>
      <c r="K29" s="162"/>
      <c r="L29" s="162"/>
      <c r="M29" s="162"/>
      <c r="N29" s="559" t="s">
        <v>17</v>
      </c>
      <c r="O29" s="560">
        <f>SUM(O8:O28)</f>
        <v>392</v>
      </c>
      <c r="P29" s="560">
        <f>SUM(P8:P28)</f>
        <v>60093</v>
      </c>
      <c r="Q29" s="561">
        <f>O29/P29*1000</f>
        <v>6.5232223387083348</v>
      </c>
      <c r="R29" s="161"/>
      <c r="AF29" s="553"/>
      <c r="AG29" s="553"/>
      <c r="AH29" s="553"/>
      <c r="AI29" s="553"/>
      <c r="AJ29" s="553"/>
      <c r="AK29" s="553"/>
      <c r="AL29" s="553"/>
      <c r="AM29" s="692">
        <f>IF(O29=0,0,IF(O29&lt;389,CHIINV(0.5+$AN$5/200,2*O29)/2,O29*(1-1/(9*O29)-NORMSINV(0.5+$AN$5/200)/3/SQRT(O29))^3))/P29*1000</f>
        <v>5.893356769777113</v>
      </c>
      <c r="AN29" s="692">
        <f>IF(O29&lt;389,CHIINV(0.5-$AN$5/200,2*O29+2)/2,(O29+1)*(1-1/(9*(O29+1))+NORMSINV(0.5+$AN$5/200)/3/SQRT(O29+1))^3)/P29*1000</f>
        <v>7.2020660700382537</v>
      </c>
      <c r="AO29" s="693">
        <f>Q29-AM29</f>
        <v>0.62986556893122181</v>
      </c>
      <c r="AP29" s="693">
        <f>AN29-Q29</f>
        <v>0.67884373132991893</v>
      </c>
      <c r="AQ29" s="691"/>
      <c r="AR29" s="691"/>
      <c r="AS29" s="691"/>
    </row>
    <row r="30" spans="1:56">
      <c r="A30" s="160"/>
      <c r="B30" s="162"/>
      <c r="C30" s="162"/>
      <c r="D30" s="162"/>
      <c r="E30" s="162"/>
      <c r="F30" s="162"/>
      <c r="G30" s="162"/>
      <c r="H30" s="162"/>
      <c r="I30" s="162"/>
      <c r="J30" s="162"/>
      <c r="K30" s="162"/>
      <c r="L30" s="162"/>
      <c r="M30" s="162"/>
      <c r="N30" s="162"/>
      <c r="O30" s="162"/>
      <c r="P30" s="162"/>
      <c r="Q30" s="162"/>
      <c r="R30" s="161"/>
      <c r="AF30" s="553"/>
      <c r="AG30" s="553"/>
      <c r="AH30" s="553"/>
      <c r="AI30" s="553"/>
      <c r="AJ30" s="553"/>
      <c r="AK30" s="553"/>
      <c r="AL30" s="553"/>
      <c r="AT30" s="694"/>
      <c r="AU30" s="694"/>
      <c r="AV30" s="556"/>
      <c r="AW30" s="556"/>
      <c r="AX30" s="152"/>
      <c r="AY30" s="152"/>
      <c r="AZ30" s="152"/>
      <c r="BA30" s="152"/>
      <c r="BB30" s="152"/>
      <c r="BC30" s="152"/>
      <c r="BD30" s="152"/>
    </row>
    <row r="31" spans="1:56">
      <c r="A31" s="179"/>
      <c r="B31" s="180"/>
      <c r="C31" s="180"/>
      <c r="D31" s="180"/>
      <c r="E31" s="180"/>
      <c r="F31" s="180"/>
      <c r="G31" s="180"/>
      <c r="H31" s="180"/>
      <c r="I31" s="180"/>
      <c r="J31" s="180"/>
      <c r="K31" s="180"/>
      <c r="L31" s="180"/>
      <c r="M31" s="180"/>
      <c r="N31" s="180"/>
      <c r="O31" s="180"/>
      <c r="P31" s="180"/>
      <c r="Q31" s="180"/>
      <c r="R31" s="181"/>
      <c r="AF31" s="553"/>
      <c r="AG31" s="553"/>
      <c r="AH31" s="553"/>
      <c r="AI31" s="553"/>
      <c r="AJ31" s="553"/>
      <c r="AK31" s="553"/>
      <c r="AL31" s="553"/>
      <c r="AT31" s="694"/>
      <c r="AU31" s="694"/>
      <c r="AV31" s="556"/>
      <c r="AW31" s="556"/>
      <c r="AX31" s="152"/>
      <c r="AY31" s="152"/>
      <c r="AZ31" s="152"/>
      <c r="BA31" s="152"/>
      <c r="BB31" s="152"/>
      <c r="BC31" s="152"/>
      <c r="BD31" s="152"/>
    </row>
    <row r="32" spans="1:56">
      <c r="AF32" s="553"/>
      <c r="AG32" s="553"/>
      <c r="AH32" s="553"/>
      <c r="AI32" s="553"/>
      <c r="AJ32" s="553"/>
      <c r="AK32" s="553"/>
      <c r="AL32" s="553"/>
      <c r="AT32" s="694"/>
      <c r="AU32" s="694"/>
      <c r="AV32" s="556"/>
      <c r="AW32" s="556"/>
      <c r="AX32" s="152"/>
      <c r="AY32" s="152"/>
      <c r="AZ32" s="152"/>
      <c r="BA32" s="152"/>
      <c r="BB32" s="152"/>
      <c r="BC32" s="152"/>
      <c r="BD32" s="152"/>
    </row>
    <row r="33" spans="1:56">
      <c r="A33" s="156"/>
      <c r="B33" s="157"/>
      <c r="C33" s="157"/>
      <c r="D33" s="157"/>
      <c r="E33" s="157"/>
      <c r="F33" s="157"/>
      <c r="G33" s="157"/>
      <c r="H33" s="157"/>
      <c r="I33" s="157"/>
      <c r="J33" s="157"/>
      <c r="K33" s="157"/>
      <c r="L33" s="157"/>
      <c r="M33" s="157"/>
      <c r="N33" s="157"/>
      <c r="O33" s="157"/>
      <c r="P33" s="157"/>
      <c r="Q33" s="157"/>
      <c r="R33" s="159"/>
      <c r="AL33" s="553"/>
      <c r="AT33" s="694"/>
      <c r="AU33" s="694"/>
      <c r="AV33" s="556"/>
      <c r="AW33" s="556"/>
      <c r="AX33" s="152"/>
      <c r="AY33" s="152"/>
      <c r="AZ33" s="152"/>
      <c r="BA33" s="152"/>
      <c r="BB33" s="152"/>
      <c r="BC33" s="152"/>
      <c r="BD33" s="152"/>
    </row>
    <row r="34" spans="1:56" ht="25.5" customHeight="1">
      <c r="A34" s="160"/>
      <c r="B34" s="845" t="str">
        <f>Contents!E44</f>
        <v xml:space="preserve">Figure 10: Infant death rate by district health board, 2013
</v>
      </c>
      <c r="C34" s="845"/>
      <c r="D34" s="845"/>
      <c r="E34" s="845"/>
      <c r="F34" s="845"/>
      <c r="G34" s="845"/>
      <c r="H34" s="845"/>
      <c r="I34" s="845"/>
      <c r="J34" s="845"/>
      <c r="K34" s="845"/>
      <c r="L34" s="845"/>
      <c r="M34" s="845"/>
      <c r="N34" s="845"/>
      <c r="O34" s="845"/>
      <c r="P34" s="845"/>
      <c r="Q34" s="845"/>
      <c r="R34" s="161"/>
      <c r="AL34" s="553"/>
      <c r="AT34" s="694"/>
      <c r="AU34" s="694"/>
      <c r="AV34" s="556"/>
      <c r="AW34" s="556"/>
      <c r="AX34" s="152"/>
      <c r="AY34" s="152"/>
      <c r="AZ34" s="152"/>
      <c r="BA34" s="152"/>
      <c r="BB34" s="152"/>
      <c r="BC34" s="152"/>
      <c r="BD34" s="152"/>
    </row>
    <row r="35" spans="1:56">
      <c r="A35" s="160"/>
      <c r="B35" s="162"/>
      <c r="C35" s="162"/>
      <c r="D35" s="162"/>
      <c r="E35" s="162"/>
      <c r="F35" s="162"/>
      <c r="G35" s="162"/>
      <c r="H35" s="162"/>
      <c r="I35" s="162"/>
      <c r="J35" s="162"/>
      <c r="K35" s="162"/>
      <c r="L35" s="162"/>
      <c r="M35" s="162"/>
      <c r="N35" s="163" t="s">
        <v>168</v>
      </c>
      <c r="O35" s="164" t="s">
        <v>359</v>
      </c>
      <c r="P35" s="164" t="s">
        <v>50</v>
      </c>
      <c r="Q35" s="164" t="s">
        <v>49</v>
      </c>
      <c r="R35" s="161"/>
      <c r="AL35" s="553"/>
      <c r="AM35" s="686" t="s">
        <v>355</v>
      </c>
      <c r="AN35" s="686" t="s">
        <v>356</v>
      </c>
      <c r="AO35" s="686" t="s">
        <v>349</v>
      </c>
      <c r="AP35" s="686" t="s">
        <v>350</v>
      </c>
      <c r="AQ35" s="686" t="s">
        <v>335</v>
      </c>
      <c r="AR35" s="686" t="s">
        <v>357</v>
      </c>
      <c r="AS35" s="686" t="s">
        <v>358</v>
      </c>
      <c r="AV35" s="553"/>
      <c r="AW35" s="553"/>
    </row>
    <row r="36" spans="1:56">
      <c r="A36" s="160"/>
      <c r="B36" s="162"/>
      <c r="C36" s="162"/>
      <c r="D36" s="162"/>
      <c r="E36" s="162"/>
      <c r="F36" s="162"/>
      <c r="G36" s="162"/>
      <c r="H36" s="162"/>
      <c r="I36" s="162"/>
      <c r="J36" s="162"/>
      <c r="K36" s="162"/>
      <c r="L36" s="162"/>
      <c r="M36" s="162"/>
      <c r="N36" s="165" t="s">
        <v>91</v>
      </c>
      <c r="O36" s="166">
        <f>InfantTrend!S47</f>
        <v>13</v>
      </c>
      <c r="P36" s="602">
        <f>BirthsTrend!S46</f>
        <v>2196</v>
      </c>
      <c r="Q36" s="167">
        <f t="shared" ref="Q36:Q55" si="8">O36/P36*1000</f>
        <v>5.9198542805100187</v>
      </c>
      <c r="R36" s="161"/>
      <c r="AL36" s="553"/>
      <c r="AM36" s="687">
        <f t="shared" ref="AM36:AM55" si="9">IF(O36=0,0,IF(O36&lt;389,CHIINV(0.5+$AN$5/200,2*O36)/2,O36*(1-1/(9*O36)-NORMSINV(0.5+$AN$5/200)/3/SQRT(O36))^3))/P36*1000</f>
        <v>3.1520730833350652</v>
      </c>
      <c r="AN36" s="687">
        <f t="shared" ref="AN36:AN55" si="10">IF(O36&lt;389,CHIINV(0.5-$AN$5/200,2*O36+2)/2,(O36+1)*(1-1/(9*(O36+1))+NORMSINV(0.5+$AN$5/200)/3/SQRT(O36+1))^3)/P36*1000</f>
        <v>10.123131110272713</v>
      </c>
      <c r="AO36" s="688">
        <f t="shared" ref="AO36:AO55" si="11">Q36-AM36</f>
        <v>2.7677811971749535</v>
      </c>
      <c r="AP36" s="688">
        <f t="shared" ref="AP36:AP55" si="12">AN36-Q36</f>
        <v>4.2032768297626939</v>
      </c>
      <c r="AQ36" s="689">
        <f t="shared" ref="AQ36:AQ55" si="13">Q$57</f>
        <v>4.9580409038374569</v>
      </c>
      <c r="AR36" s="688">
        <f t="shared" ref="AR36:AR55" si="14">AM$57</f>
        <v>4.4092463357272687</v>
      </c>
      <c r="AS36" s="688">
        <f t="shared" ref="AS36:AS55" si="15">AN$57</f>
        <v>5.556261361691111</v>
      </c>
      <c r="AV36" s="553"/>
      <c r="AW36" s="553"/>
    </row>
    <row r="37" spans="1:56">
      <c r="A37" s="160"/>
      <c r="B37" s="162"/>
      <c r="C37" s="162"/>
      <c r="D37" s="162"/>
      <c r="E37" s="162"/>
      <c r="F37" s="162"/>
      <c r="G37" s="162"/>
      <c r="H37" s="162"/>
      <c r="I37" s="162"/>
      <c r="J37" s="162"/>
      <c r="K37" s="162"/>
      <c r="L37" s="162"/>
      <c r="M37" s="162"/>
      <c r="N37" s="168" t="s">
        <v>92</v>
      </c>
      <c r="O37" s="558">
        <f>InfantTrend!S48</f>
        <v>20</v>
      </c>
      <c r="P37" s="558">
        <f>BirthsTrend!S47</f>
        <v>7678</v>
      </c>
      <c r="Q37" s="170">
        <f t="shared" si="8"/>
        <v>2.6048450117218027</v>
      </c>
      <c r="R37" s="161"/>
      <c r="AL37" s="553"/>
      <c r="AM37" s="687">
        <f t="shared" si="9"/>
        <v>1.5911070051320586</v>
      </c>
      <c r="AN37" s="687">
        <f t="shared" si="10"/>
        <v>4.0229718549979943</v>
      </c>
      <c r="AO37" s="688">
        <f t="shared" si="11"/>
        <v>1.0137380065897441</v>
      </c>
      <c r="AP37" s="688">
        <f t="shared" si="12"/>
        <v>1.4181268432761915</v>
      </c>
      <c r="AQ37" s="689">
        <f t="shared" si="13"/>
        <v>4.9580409038374569</v>
      </c>
      <c r="AR37" s="688">
        <f t="shared" si="14"/>
        <v>4.4092463357272687</v>
      </c>
      <c r="AS37" s="688">
        <f t="shared" si="15"/>
        <v>5.556261361691111</v>
      </c>
      <c r="AV37" s="553"/>
      <c r="AW37" s="553"/>
    </row>
    <row r="38" spans="1:56">
      <c r="A38" s="160"/>
      <c r="B38" s="162"/>
      <c r="C38" s="162"/>
      <c r="D38" s="162"/>
      <c r="E38" s="162"/>
      <c r="F38" s="162"/>
      <c r="G38" s="162"/>
      <c r="H38" s="162"/>
      <c r="I38" s="162"/>
      <c r="J38" s="162"/>
      <c r="K38" s="162"/>
      <c r="L38" s="162"/>
      <c r="M38" s="162"/>
      <c r="N38" s="171" t="s">
        <v>93</v>
      </c>
      <c r="O38" s="172">
        <f>InfantTrend!S49</f>
        <v>27</v>
      </c>
      <c r="P38" s="603">
        <f>BirthsTrend!S48</f>
        <v>6215</v>
      </c>
      <c r="Q38" s="173">
        <f t="shared" si="8"/>
        <v>4.3443282381335484</v>
      </c>
      <c r="R38" s="161"/>
      <c r="AL38" s="553"/>
      <c r="AM38" s="687">
        <f t="shared" si="9"/>
        <v>2.8629396833088938</v>
      </c>
      <c r="AN38" s="687">
        <f t="shared" si="10"/>
        <v>6.3207695004283329</v>
      </c>
      <c r="AO38" s="688">
        <f t="shared" si="11"/>
        <v>1.4813885548246546</v>
      </c>
      <c r="AP38" s="688">
        <f t="shared" si="12"/>
        <v>1.9764412622947845</v>
      </c>
      <c r="AQ38" s="689">
        <f t="shared" si="13"/>
        <v>4.9580409038374569</v>
      </c>
      <c r="AR38" s="688">
        <f t="shared" si="14"/>
        <v>4.4092463357272687</v>
      </c>
      <c r="AS38" s="688">
        <f t="shared" si="15"/>
        <v>5.556261361691111</v>
      </c>
      <c r="AV38" s="553"/>
      <c r="AW38" s="553"/>
    </row>
    <row r="39" spans="1:56">
      <c r="A39" s="160"/>
      <c r="B39" s="162"/>
      <c r="C39" s="162"/>
      <c r="D39" s="162"/>
      <c r="E39" s="162"/>
      <c r="F39" s="162"/>
      <c r="G39" s="162"/>
      <c r="H39" s="162"/>
      <c r="I39" s="162"/>
      <c r="J39" s="162"/>
      <c r="K39" s="162"/>
      <c r="L39" s="162"/>
      <c r="M39" s="162"/>
      <c r="N39" s="168" t="s">
        <v>94</v>
      </c>
      <c r="O39" s="558">
        <f>InfantTrend!S50</f>
        <v>67</v>
      </c>
      <c r="P39" s="558">
        <f>BirthsTrend!S49</f>
        <v>8350</v>
      </c>
      <c r="Q39" s="170">
        <f t="shared" si="8"/>
        <v>8.023952095808383</v>
      </c>
      <c r="R39" s="161"/>
      <c r="AL39" s="553"/>
      <c r="AM39" s="687">
        <f t="shared" si="9"/>
        <v>6.2184526617006632</v>
      </c>
      <c r="AN39" s="687">
        <f t="shared" si="10"/>
        <v>10.190135524286989</v>
      </c>
      <c r="AO39" s="688">
        <f t="shared" si="11"/>
        <v>1.8054994341077197</v>
      </c>
      <c r="AP39" s="688">
        <f t="shared" si="12"/>
        <v>2.1661834284786057</v>
      </c>
      <c r="AQ39" s="689">
        <f t="shared" si="13"/>
        <v>4.9580409038374569</v>
      </c>
      <c r="AR39" s="688">
        <f t="shared" si="14"/>
        <v>4.4092463357272687</v>
      </c>
      <c r="AS39" s="688">
        <f t="shared" si="15"/>
        <v>5.556261361691111</v>
      </c>
      <c r="AV39" s="553"/>
      <c r="AW39" s="553"/>
    </row>
    <row r="40" spans="1:56">
      <c r="A40" s="160"/>
      <c r="B40" s="162"/>
      <c r="C40" s="162"/>
      <c r="D40" s="162"/>
      <c r="E40" s="162"/>
      <c r="F40" s="162"/>
      <c r="G40" s="162"/>
      <c r="H40" s="162"/>
      <c r="I40" s="162"/>
      <c r="J40" s="162"/>
      <c r="K40" s="162"/>
      <c r="L40" s="162"/>
      <c r="M40" s="162"/>
      <c r="N40" s="171" t="s">
        <v>95</v>
      </c>
      <c r="O40" s="172">
        <f>InfantTrend!S51</f>
        <v>25</v>
      </c>
      <c r="P40" s="603">
        <f>BirthsTrend!S50</f>
        <v>5287</v>
      </c>
      <c r="Q40" s="173">
        <f t="shared" si="8"/>
        <v>4.7285795347077739</v>
      </c>
      <c r="R40" s="161"/>
      <c r="AL40" s="553"/>
      <c r="AM40" s="687">
        <f t="shared" si="9"/>
        <v>3.0600873553677554</v>
      </c>
      <c r="AN40" s="687">
        <f t="shared" si="10"/>
        <v>6.9803161901892139</v>
      </c>
      <c r="AO40" s="688">
        <f t="shared" si="11"/>
        <v>1.6684921793400185</v>
      </c>
      <c r="AP40" s="688">
        <f t="shared" si="12"/>
        <v>2.25173665548144</v>
      </c>
      <c r="AQ40" s="689">
        <f t="shared" si="13"/>
        <v>4.9580409038374569</v>
      </c>
      <c r="AR40" s="688">
        <f t="shared" si="14"/>
        <v>4.4092463357272687</v>
      </c>
      <c r="AS40" s="688">
        <f t="shared" si="15"/>
        <v>5.556261361691111</v>
      </c>
      <c r="AV40" s="553"/>
      <c r="AW40" s="553"/>
    </row>
    <row r="41" spans="1:56">
      <c r="A41" s="160"/>
      <c r="B41" s="162"/>
      <c r="C41" s="162"/>
      <c r="D41" s="162"/>
      <c r="E41" s="162"/>
      <c r="F41" s="162"/>
      <c r="G41" s="162"/>
      <c r="H41" s="162"/>
      <c r="I41" s="162"/>
      <c r="J41" s="162"/>
      <c r="K41" s="162"/>
      <c r="L41" s="162"/>
      <c r="M41" s="162"/>
      <c r="N41" s="168" t="s">
        <v>96</v>
      </c>
      <c r="O41" s="558">
        <f>InfantTrend!S52</f>
        <v>7</v>
      </c>
      <c r="P41" s="558">
        <f>BirthsTrend!S51</f>
        <v>1480</v>
      </c>
      <c r="Q41" s="170">
        <f t="shared" si="8"/>
        <v>4.7297297297297298</v>
      </c>
      <c r="R41" s="161"/>
      <c r="AL41" s="553"/>
      <c r="AM41" s="687">
        <f t="shared" si="9"/>
        <v>1.9015966564323419</v>
      </c>
      <c r="AN41" s="687">
        <f t="shared" si="10"/>
        <v>9.7450509200691755</v>
      </c>
      <c r="AO41" s="688">
        <f t="shared" si="11"/>
        <v>2.8281330732973879</v>
      </c>
      <c r="AP41" s="688">
        <f t="shared" si="12"/>
        <v>5.0153211903394457</v>
      </c>
      <c r="AQ41" s="689">
        <f t="shared" si="13"/>
        <v>4.9580409038374569</v>
      </c>
      <c r="AR41" s="688">
        <f t="shared" si="14"/>
        <v>4.4092463357272687</v>
      </c>
      <c r="AS41" s="688">
        <f t="shared" si="15"/>
        <v>5.556261361691111</v>
      </c>
      <c r="AV41" s="553"/>
      <c r="AW41" s="553"/>
    </row>
    <row r="42" spans="1:56">
      <c r="A42" s="160"/>
      <c r="B42" s="162"/>
      <c r="C42" s="162"/>
      <c r="D42" s="162"/>
      <c r="E42" s="162"/>
      <c r="F42" s="162"/>
      <c r="G42" s="162"/>
      <c r="H42" s="162"/>
      <c r="I42" s="162"/>
      <c r="J42" s="162"/>
      <c r="K42" s="162"/>
      <c r="L42" s="162"/>
      <c r="M42" s="162"/>
      <c r="N42" s="171" t="s">
        <v>97</v>
      </c>
      <c r="O42" s="172">
        <f>InfantTrend!S53</f>
        <v>16</v>
      </c>
      <c r="P42" s="603">
        <f>BirthsTrend!S52</f>
        <v>2806</v>
      </c>
      <c r="Q42" s="173">
        <f t="shared" si="8"/>
        <v>5.7020669992872417</v>
      </c>
      <c r="R42" s="161"/>
      <c r="AL42" s="553"/>
      <c r="AM42" s="687">
        <f t="shared" si="9"/>
        <v>3.2592239677981212</v>
      </c>
      <c r="AN42" s="687">
        <f t="shared" si="10"/>
        <v>9.2597995714757495</v>
      </c>
      <c r="AO42" s="688">
        <f t="shared" si="11"/>
        <v>2.4428430314891205</v>
      </c>
      <c r="AP42" s="688">
        <f t="shared" si="12"/>
        <v>3.5577325721885078</v>
      </c>
      <c r="AQ42" s="689">
        <f t="shared" si="13"/>
        <v>4.9580409038374569</v>
      </c>
      <c r="AR42" s="688">
        <f t="shared" si="14"/>
        <v>4.4092463357272687</v>
      </c>
      <c r="AS42" s="688">
        <f t="shared" si="15"/>
        <v>5.556261361691111</v>
      </c>
      <c r="AV42" s="553"/>
      <c r="AW42" s="553"/>
    </row>
    <row r="43" spans="1:56">
      <c r="A43" s="160"/>
      <c r="B43" s="162"/>
      <c r="C43" s="162"/>
      <c r="D43" s="162"/>
      <c r="E43" s="162"/>
      <c r="F43" s="162"/>
      <c r="G43" s="162"/>
      <c r="H43" s="162"/>
      <c r="I43" s="162"/>
      <c r="J43" s="162"/>
      <c r="K43" s="162"/>
      <c r="L43" s="162"/>
      <c r="M43" s="162"/>
      <c r="N43" s="168" t="s">
        <v>538</v>
      </c>
      <c r="O43" s="558">
        <f>InfantTrend!S54</f>
        <v>3</v>
      </c>
      <c r="P43" s="558">
        <f>BirthsTrend!S53</f>
        <v>714</v>
      </c>
      <c r="Q43" s="170">
        <f t="shared" si="8"/>
        <v>4.2016806722689077</v>
      </c>
      <c r="R43" s="161"/>
      <c r="AL43" s="553"/>
      <c r="AM43" s="687">
        <f t="shared" si="9"/>
        <v>0.86648756708067542</v>
      </c>
      <c r="AN43" s="687">
        <f t="shared" si="10"/>
        <v>12.279093935213341</v>
      </c>
      <c r="AO43" s="688">
        <f t="shared" si="11"/>
        <v>3.3351931051882322</v>
      </c>
      <c r="AP43" s="688">
        <f t="shared" si="12"/>
        <v>8.0774132629444324</v>
      </c>
      <c r="AQ43" s="689">
        <f t="shared" si="13"/>
        <v>4.9580409038374569</v>
      </c>
      <c r="AR43" s="688">
        <f t="shared" si="14"/>
        <v>4.4092463357272687</v>
      </c>
      <c r="AS43" s="688">
        <f t="shared" si="15"/>
        <v>5.556261361691111</v>
      </c>
      <c r="AV43" s="553"/>
      <c r="AW43" s="553"/>
    </row>
    <row r="44" spans="1:56">
      <c r="A44" s="160"/>
      <c r="B44" s="162"/>
      <c r="C44" s="162"/>
      <c r="D44" s="162"/>
      <c r="E44" s="162"/>
      <c r="F44" s="162"/>
      <c r="G44" s="162"/>
      <c r="H44" s="162"/>
      <c r="I44" s="162"/>
      <c r="J44" s="162"/>
      <c r="K44" s="162"/>
      <c r="L44" s="162"/>
      <c r="M44" s="162"/>
      <c r="N44" s="171" t="s">
        <v>98</v>
      </c>
      <c r="O44" s="172">
        <f>InfantTrend!S55</f>
        <v>14</v>
      </c>
      <c r="P44" s="603">
        <f>BirthsTrend!S54</f>
        <v>2211</v>
      </c>
      <c r="Q44" s="173">
        <f t="shared" si="8"/>
        <v>6.3319764812302122</v>
      </c>
      <c r="R44" s="161"/>
      <c r="AL44" s="553"/>
      <c r="AM44" s="687">
        <f t="shared" si="9"/>
        <v>3.4617504641793762</v>
      </c>
      <c r="AN44" s="687">
        <f t="shared" si="10"/>
        <v>10.623980606890809</v>
      </c>
      <c r="AO44" s="688">
        <f t="shared" si="11"/>
        <v>2.870226017050836</v>
      </c>
      <c r="AP44" s="688">
        <f t="shared" si="12"/>
        <v>4.292004125660597</v>
      </c>
      <c r="AQ44" s="689">
        <f t="shared" si="13"/>
        <v>4.9580409038374569</v>
      </c>
      <c r="AR44" s="688">
        <f t="shared" si="14"/>
        <v>4.4092463357272687</v>
      </c>
      <c r="AS44" s="688">
        <f t="shared" si="15"/>
        <v>5.556261361691111</v>
      </c>
      <c r="AV44" s="553"/>
      <c r="AW44" s="553"/>
    </row>
    <row r="45" spans="1:56">
      <c r="A45" s="160"/>
      <c r="B45" s="162"/>
      <c r="C45" s="162"/>
      <c r="D45" s="162"/>
      <c r="E45" s="162"/>
      <c r="F45" s="162"/>
      <c r="G45" s="162"/>
      <c r="H45" s="162"/>
      <c r="I45" s="162"/>
      <c r="J45" s="162"/>
      <c r="K45" s="162"/>
      <c r="L45" s="162"/>
      <c r="M45" s="162"/>
      <c r="N45" s="168" t="s">
        <v>99</v>
      </c>
      <c r="O45" s="558">
        <f>InfantTrend!S56</f>
        <v>8</v>
      </c>
      <c r="P45" s="558">
        <f>BirthsTrend!S55</f>
        <v>1522</v>
      </c>
      <c r="Q45" s="170">
        <f t="shared" si="8"/>
        <v>5.2562417871222076</v>
      </c>
      <c r="R45" s="161"/>
      <c r="AL45" s="553"/>
      <c r="AM45" s="687">
        <f t="shared" si="9"/>
        <v>2.2692721266415905</v>
      </c>
      <c r="AN45" s="687">
        <f t="shared" si="10"/>
        <v>10.356891734686803</v>
      </c>
      <c r="AO45" s="688">
        <f t="shared" si="11"/>
        <v>2.9869696604806171</v>
      </c>
      <c r="AP45" s="688">
        <f t="shared" si="12"/>
        <v>5.1006499475645954</v>
      </c>
      <c r="AQ45" s="689">
        <f t="shared" si="13"/>
        <v>4.9580409038374569</v>
      </c>
      <c r="AR45" s="688">
        <f t="shared" si="14"/>
        <v>4.4092463357272687</v>
      </c>
      <c r="AS45" s="688">
        <f t="shared" si="15"/>
        <v>5.556261361691111</v>
      </c>
      <c r="AV45" s="553"/>
      <c r="AW45" s="553"/>
    </row>
    <row r="46" spans="1:56">
      <c r="A46" s="160"/>
      <c r="B46" s="162"/>
      <c r="C46" s="162"/>
      <c r="D46" s="162"/>
      <c r="E46" s="162"/>
      <c r="F46" s="162"/>
      <c r="G46" s="162"/>
      <c r="H46" s="162"/>
      <c r="I46" s="162"/>
      <c r="J46" s="162"/>
      <c r="K46" s="162"/>
      <c r="L46" s="162"/>
      <c r="M46" s="162"/>
      <c r="N46" s="171" t="s">
        <v>100</v>
      </c>
      <c r="O46" s="172">
        <f>InfantTrend!S57</f>
        <v>10</v>
      </c>
      <c r="P46" s="603">
        <f>BirthsTrend!S56</f>
        <v>2145</v>
      </c>
      <c r="Q46" s="173">
        <f t="shared" si="8"/>
        <v>4.6620046620046622</v>
      </c>
      <c r="R46" s="161"/>
      <c r="AL46" s="553"/>
      <c r="AM46" s="687">
        <f t="shared" si="9"/>
        <v>2.2356124457493864</v>
      </c>
      <c r="AN46" s="687">
        <f t="shared" si="10"/>
        <v>8.5735925603812486</v>
      </c>
      <c r="AO46" s="688">
        <f t="shared" si="11"/>
        <v>2.4263922162552758</v>
      </c>
      <c r="AP46" s="688">
        <f t="shared" si="12"/>
        <v>3.9115878983765864</v>
      </c>
      <c r="AQ46" s="689">
        <f t="shared" si="13"/>
        <v>4.9580409038374569</v>
      </c>
      <c r="AR46" s="688">
        <f t="shared" si="14"/>
        <v>4.4092463357272687</v>
      </c>
      <c r="AS46" s="688">
        <f t="shared" si="15"/>
        <v>5.556261361691111</v>
      </c>
      <c r="AV46" s="553"/>
      <c r="AW46" s="553"/>
    </row>
    <row r="47" spans="1:56">
      <c r="A47" s="160"/>
      <c r="B47" s="162"/>
      <c r="C47" s="162"/>
      <c r="D47" s="162"/>
      <c r="E47" s="162"/>
      <c r="F47" s="162"/>
      <c r="G47" s="162"/>
      <c r="H47" s="162"/>
      <c r="I47" s="162"/>
      <c r="J47" s="162"/>
      <c r="K47" s="162"/>
      <c r="L47" s="162"/>
      <c r="M47" s="162"/>
      <c r="N47" s="168" t="s">
        <v>101</v>
      </c>
      <c r="O47" s="558">
        <f>InfantTrend!S58</f>
        <v>3</v>
      </c>
      <c r="P47" s="558">
        <f>BirthsTrend!S57</f>
        <v>867</v>
      </c>
      <c r="Q47" s="170">
        <f t="shared" si="8"/>
        <v>3.4602076124567476</v>
      </c>
      <c r="R47" s="161"/>
      <c r="AL47" s="553"/>
      <c r="AM47" s="687">
        <f t="shared" si="9"/>
        <v>0.7135779964193798</v>
      </c>
      <c r="AN47" s="687">
        <f t="shared" si="10"/>
        <v>10.112195005469809</v>
      </c>
      <c r="AO47" s="688">
        <f t="shared" si="11"/>
        <v>2.7466296160373678</v>
      </c>
      <c r="AP47" s="688">
        <f t="shared" si="12"/>
        <v>6.6519873930130622</v>
      </c>
      <c r="AQ47" s="689">
        <f t="shared" si="13"/>
        <v>4.9580409038374569</v>
      </c>
      <c r="AR47" s="688">
        <f t="shared" si="14"/>
        <v>4.4092463357272687</v>
      </c>
      <c r="AS47" s="688">
        <f t="shared" si="15"/>
        <v>5.556261361691111</v>
      </c>
      <c r="AV47" s="553"/>
      <c r="AW47" s="553"/>
    </row>
    <row r="48" spans="1:56">
      <c r="A48" s="160"/>
      <c r="B48" s="162"/>
      <c r="C48" s="162"/>
      <c r="D48" s="162"/>
      <c r="E48" s="162"/>
      <c r="F48" s="162"/>
      <c r="G48" s="162"/>
      <c r="H48" s="162"/>
      <c r="I48" s="162"/>
      <c r="J48" s="162"/>
      <c r="K48" s="162"/>
      <c r="L48" s="162"/>
      <c r="M48" s="162"/>
      <c r="N48" s="171" t="s">
        <v>102</v>
      </c>
      <c r="O48" s="172">
        <f>InfantTrend!S59</f>
        <v>13</v>
      </c>
      <c r="P48" s="603">
        <f>BirthsTrend!S58</f>
        <v>3638</v>
      </c>
      <c r="Q48" s="173">
        <f t="shared" si="8"/>
        <v>3.5733919736118747</v>
      </c>
      <c r="R48" s="161"/>
      <c r="AL48" s="553"/>
      <c r="AM48" s="687">
        <f t="shared" si="9"/>
        <v>1.9026807286981318</v>
      </c>
      <c r="AN48" s="687">
        <f t="shared" si="10"/>
        <v>6.110609103397163</v>
      </c>
      <c r="AO48" s="688">
        <f t="shared" si="11"/>
        <v>1.6707112449137429</v>
      </c>
      <c r="AP48" s="688">
        <f t="shared" si="12"/>
        <v>2.5372171297852883</v>
      </c>
      <c r="AQ48" s="689">
        <f t="shared" si="13"/>
        <v>4.9580409038374569</v>
      </c>
      <c r="AR48" s="688">
        <f t="shared" si="14"/>
        <v>4.4092463357272687</v>
      </c>
      <c r="AS48" s="688">
        <f t="shared" si="15"/>
        <v>5.556261361691111</v>
      </c>
      <c r="AV48" s="553"/>
      <c r="AW48" s="553"/>
    </row>
    <row r="49" spans="1:49">
      <c r="A49" s="160"/>
      <c r="B49" s="162"/>
      <c r="C49" s="162"/>
      <c r="D49" s="162"/>
      <c r="E49" s="162"/>
      <c r="F49" s="162"/>
      <c r="G49" s="162"/>
      <c r="H49" s="162"/>
      <c r="I49" s="162"/>
      <c r="J49" s="162"/>
      <c r="K49" s="162"/>
      <c r="L49" s="162"/>
      <c r="M49" s="162"/>
      <c r="N49" s="168" t="s">
        <v>103</v>
      </c>
      <c r="O49" s="558">
        <f>InfantTrend!S60</f>
        <v>15</v>
      </c>
      <c r="P49" s="558">
        <f>BirthsTrend!S59</f>
        <v>1903</v>
      </c>
      <c r="Q49" s="170">
        <f t="shared" si="8"/>
        <v>7.8822911192853384</v>
      </c>
      <c r="R49" s="161"/>
      <c r="AL49" s="553"/>
      <c r="AM49" s="687">
        <f t="shared" si="9"/>
        <v>4.4116585038272795</v>
      </c>
      <c r="AN49" s="687">
        <f t="shared" si="10"/>
        <v>13.000640499992558</v>
      </c>
      <c r="AO49" s="688">
        <f t="shared" si="11"/>
        <v>3.4706326154580589</v>
      </c>
      <c r="AP49" s="688">
        <f t="shared" si="12"/>
        <v>5.1183493807072198</v>
      </c>
      <c r="AQ49" s="689">
        <f t="shared" si="13"/>
        <v>4.9580409038374569</v>
      </c>
      <c r="AR49" s="688">
        <f t="shared" si="14"/>
        <v>4.4092463357272687</v>
      </c>
      <c r="AS49" s="688">
        <f t="shared" si="15"/>
        <v>5.556261361691111</v>
      </c>
      <c r="AV49" s="553"/>
      <c r="AW49" s="553"/>
    </row>
    <row r="50" spans="1:49">
      <c r="A50" s="160"/>
      <c r="B50" s="162"/>
      <c r="C50" s="162"/>
      <c r="D50" s="162"/>
      <c r="E50" s="162"/>
      <c r="F50" s="162"/>
      <c r="G50" s="162"/>
      <c r="H50" s="162"/>
      <c r="I50" s="162"/>
      <c r="J50" s="162"/>
      <c r="K50" s="162"/>
      <c r="L50" s="162"/>
      <c r="M50" s="162"/>
      <c r="N50" s="171" t="s">
        <v>104</v>
      </c>
      <c r="O50" s="172">
        <f>InfantTrend!S61</f>
        <v>2</v>
      </c>
      <c r="P50" s="603">
        <f>BirthsTrend!S60</f>
        <v>497</v>
      </c>
      <c r="Q50" s="173">
        <f t="shared" si="8"/>
        <v>4.0241448692152924</v>
      </c>
      <c r="R50" s="161"/>
      <c r="AL50" s="553"/>
      <c r="AM50" s="687">
        <f t="shared" si="9"/>
        <v>0.4873426127645174</v>
      </c>
      <c r="AN50" s="687">
        <f t="shared" si="10"/>
        <v>14.536594904877182</v>
      </c>
      <c r="AO50" s="688">
        <f t="shared" si="11"/>
        <v>3.5368022564507751</v>
      </c>
      <c r="AP50" s="688">
        <f t="shared" si="12"/>
        <v>10.512450035661889</v>
      </c>
      <c r="AQ50" s="689">
        <f t="shared" si="13"/>
        <v>4.9580409038374569</v>
      </c>
      <c r="AR50" s="688">
        <f t="shared" si="14"/>
        <v>4.4092463357272687</v>
      </c>
      <c r="AS50" s="688">
        <f t="shared" si="15"/>
        <v>5.556261361691111</v>
      </c>
      <c r="AV50" s="553"/>
      <c r="AW50" s="553"/>
    </row>
    <row r="51" spans="1:49">
      <c r="A51" s="160"/>
      <c r="B51" s="162"/>
      <c r="C51" s="162"/>
      <c r="D51" s="162"/>
      <c r="E51" s="162"/>
      <c r="F51" s="162"/>
      <c r="G51" s="162"/>
      <c r="H51" s="162"/>
      <c r="I51" s="162"/>
      <c r="J51" s="162"/>
      <c r="K51" s="162"/>
      <c r="L51" s="162"/>
      <c r="M51" s="162"/>
      <c r="N51" s="168" t="s">
        <v>105</v>
      </c>
      <c r="O51" s="558">
        <f>InfantTrend!S62</f>
        <v>9</v>
      </c>
      <c r="P51" s="558">
        <f>BirthsTrend!S61</f>
        <v>1556</v>
      </c>
      <c r="Q51" s="170">
        <f t="shared" si="8"/>
        <v>5.7840616966580978</v>
      </c>
      <c r="R51" s="161"/>
      <c r="AL51" s="553"/>
      <c r="AM51" s="687">
        <f t="shared" si="9"/>
        <v>2.6448413222225802</v>
      </c>
      <c r="AN51" s="687">
        <f t="shared" si="10"/>
        <v>10.979950804253964</v>
      </c>
      <c r="AO51" s="688">
        <f t="shared" si="11"/>
        <v>3.1392203744355176</v>
      </c>
      <c r="AP51" s="688">
        <f t="shared" si="12"/>
        <v>5.1958891075958658</v>
      </c>
      <c r="AQ51" s="689">
        <f t="shared" si="13"/>
        <v>4.9580409038374569</v>
      </c>
      <c r="AR51" s="688">
        <f t="shared" si="14"/>
        <v>4.4092463357272687</v>
      </c>
      <c r="AS51" s="688">
        <f t="shared" si="15"/>
        <v>5.556261361691111</v>
      </c>
      <c r="AV51" s="553"/>
      <c r="AW51" s="553"/>
    </row>
    <row r="52" spans="1:49">
      <c r="A52" s="160"/>
      <c r="B52" s="162"/>
      <c r="C52" s="162"/>
      <c r="D52" s="162"/>
      <c r="E52" s="162"/>
      <c r="F52" s="162"/>
      <c r="G52" s="162"/>
      <c r="H52" s="162"/>
      <c r="I52" s="162"/>
      <c r="J52" s="162"/>
      <c r="K52" s="162"/>
      <c r="L52" s="162"/>
      <c r="M52" s="162"/>
      <c r="N52" s="171" t="s">
        <v>106</v>
      </c>
      <c r="O52" s="172">
        <f>InfantTrend!S63</f>
        <v>1</v>
      </c>
      <c r="P52" s="603">
        <f>BirthsTrend!S62</f>
        <v>392</v>
      </c>
      <c r="Q52" s="173">
        <f t="shared" si="8"/>
        <v>2.5510204081632653</v>
      </c>
      <c r="R52" s="161"/>
      <c r="AL52" s="553"/>
      <c r="AM52" s="687">
        <f t="shared" si="9"/>
        <v>6.4586244857882391E-2</v>
      </c>
      <c r="AN52" s="687">
        <f t="shared" si="10"/>
        <v>14.213375997293108</v>
      </c>
      <c r="AO52" s="688">
        <f t="shared" si="11"/>
        <v>2.486434163305383</v>
      </c>
      <c r="AP52" s="688">
        <f t="shared" si="12"/>
        <v>11.662355589129842</v>
      </c>
      <c r="AQ52" s="689">
        <f t="shared" si="13"/>
        <v>4.9580409038374569</v>
      </c>
      <c r="AR52" s="688">
        <f t="shared" si="14"/>
        <v>4.4092463357272687</v>
      </c>
      <c r="AS52" s="688">
        <f t="shared" si="15"/>
        <v>5.556261361691111</v>
      </c>
      <c r="AV52" s="553"/>
      <c r="AW52" s="553"/>
    </row>
    <row r="53" spans="1:49">
      <c r="A53" s="160"/>
      <c r="B53" s="162"/>
      <c r="C53" s="162"/>
      <c r="D53" s="162"/>
      <c r="E53" s="162"/>
      <c r="F53" s="162"/>
      <c r="G53" s="162"/>
      <c r="H53" s="162"/>
      <c r="I53" s="162"/>
      <c r="J53" s="162"/>
      <c r="K53" s="162"/>
      <c r="L53" s="162"/>
      <c r="M53" s="162"/>
      <c r="N53" s="168" t="s">
        <v>107</v>
      </c>
      <c r="O53" s="558">
        <f>InfantTrend!S64</f>
        <v>24</v>
      </c>
      <c r="P53" s="558">
        <f>BirthsTrend!S63</f>
        <v>5941</v>
      </c>
      <c r="Q53" s="170">
        <f t="shared" si="8"/>
        <v>4.0397239521965993</v>
      </c>
      <c r="R53" s="161"/>
      <c r="AL53" s="553"/>
      <c r="AM53" s="687">
        <f t="shared" si="9"/>
        <v>2.5883273615025191</v>
      </c>
      <c r="AN53" s="687">
        <f t="shared" si="10"/>
        <v>6.0107890243651241</v>
      </c>
      <c r="AO53" s="688">
        <f t="shared" si="11"/>
        <v>1.4513965906940802</v>
      </c>
      <c r="AP53" s="688">
        <f t="shared" si="12"/>
        <v>1.9710650721685248</v>
      </c>
      <c r="AQ53" s="689">
        <f t="shared" si="13"/>
        <v>4.9580409038374569</v>
      </c>
      <c r="AR53" s="688">
        <f t="shared" si="14"/>
        <v>4.4092463357272687</v>
      </c>
      <c r="AS53" s="688">
        <f t="shared" si="15"/>
        <v>5.556261361691111</v>
      </c>
      <c r="AV53" s="553"/>
      <c r="AW53" s="553"/>
    </row>
    <row r="54" spans="1:49">
      <c r="A54" s="160"/>
      <c r="B54" s="162"/>
      <c r="C54" s="162"/>
      <c r="D54" s="162"/>
      <c r="E54" s="162"/>
      <c r="F54" s="162"/>
      <c r="G54" s="162"/>
      <c r="H54" s="162"/>
      <c r="I54" s="162"/>
      <c r="J54" s="162"/>
      <c r="K54" s="162"/>
      <c r="L54" s="162"/>
      <c r="M54" s="162"/>
      <c r="N54" s="171" t="s">
        <v>108</v>
      </c>
      <c r="O54" s="172">
        <f>InfantTrend!S65</f>
        <v>6</v>
      </c>
      <c r="P54" s="603">
        <f>BirthsTrend!S64</f>
        <v>629</v>
      </c>
      <c r="Q54" s="173">
        <f t="shared" si="8"/>
        <v>9.5389507154213025</v>
      </c>
      <c r="R54" s="161"/>
      <c r="AL54" s="553"/>
      <c r="AM54" s="687">
        <f t="shared" si="9"/>
        <v>3.5006267941031028</v>
      </c>
      <c r="AN54" s="687">
        <f t="shared" si="10"/>
        <v>20.762279845021755</v>
      </c>
      <c r="AO54" s="688">
        <f t="shared" si="11"/>
        <v>6.0383239213181996</v>
      </c>
      <c r="AP54" s="688">
        <f t="shared" si="12"/>
        <v>11.223329129600453</v>
      </c>
      <c r="AQ54" s="689">
        <f t="shared" si="13"/>
        <v>4.9580409038374569</v>
      </c>
      <c r="AR54" s="688">
        <f t="shared" si="14"/>
        <v>4.4092463357272687</v>
      </c>
      <c r="AS54" s="688">
        <f t="shared" si="15"/>
        <v>5.556261361691111</v>
      </c>
      <c r="AV54" s="553"/>
      <c r="AW54" s="553"/>
    </row>
    <row r="55" spans="1:49">
      <c r="A55" s="160"/>
      <c r="B55" s="162"/>
      <c r="C55" s="162"/>
      <c r="D55" s="162"/>
      <c r="E55" s="162"/>
      <c r="F55" s="162"/>
      <c r="G55" s="162"/>
      <c r="H55" s="162"/>
      <c r="I55" s="162"/>
      <c r="J55" s="162"/>
      <c r="K55" s="162"/>
      <c r="L55" s="162"/>
      <c r="M55" s="162"/>
      <c r="N55" s="168" t="s">
        <v>109</v>
      </c>
      <c r="O55" s="558">
        <f>InfantTrend!S66</f>
        <v>12</v>
      </c>
      <c r="P55" s="558">
        <f>BirthsTrend!S65</f>
        <v>3478</v>
      </c>
      <c r="Q55" s="170">
        <f t="shared" si="8"/>
        <v>3.4502587694077054</v>
      </c>
      <c r="R55" s="161"/>
      <c r="AL55" s="553"/>
      <c r="AM55" s="687">
        <f t="shared" si="9"/>
        <v>1.782799053686664</v>
      </c>
      <c r="AN55" s="687">
        <f t="shared" si="10"/>
        <v>6.0269077194298317</v>
      </c>
      <c r="AO55" s="688">
        <f t="shared" si="11"/>
        <v>1.6674597157210413</v>
      </c>
      <c r="AP55" s="688">
        <f t="shared" si="12"/>
        <v>2.5766489500221263</v>
      </c>
      <c r="AQ55" s="689">
        <f t="shared" si="13"/>
        <v>4.9580409038374569</v>
      </c>
      <c r="AR55" s="688">
        <f t="shared" si="14"/>
        <v>4.4092463357272687</v>
      </c>
      <c r="AS55" s="688">
        <f t="shared" si="15"/>
        <v>5.556261361691111</v>
      </c>
      <c r="AV55" s="553"/>
      <c r="AW55" s="553"/>
    </row>
    <row r="56" spans="1:49">
      <c r="A56" s="160"/>
      <c r="B56" s="162"/>
      <c r="C56" s="162"/>
      <c r="D56" s="162"/>
      <c r="E56" s="162"/>
      <c r="F56" s="162"/>
      <c r="G56" s="162"/>
      <c r="H56" s="162"/>
      <c r="I56" s="162"/>
      <c r="J56" s="162"/>
      <c r="K56" s="162"/>
      <c r="L56" s="162"/>
      <c r="M56" s="162"/>
      <c r="N56" s="562" t="s">
        <v>69</v>
      </c>
      <c r="O56" s="563">
        <f>InfantTrend!S67</f>
        <v>1</v>
      </c>
      <c r="P56" s="604">
        <f>BirthsTrend!S66</f>
        <v>196</v>
      </c>
      <c r="Q56" s="564" t="s">
        <v>137</v>
      </c>
      <c r="R56" s="161"/>
      <c r="AL56" s="553"/>
      <c r="AM56" s="687"/>
      <c r="AN56" s="687"/>
      <c r="AO56" s="691"/>
      <c r="AP56" s="691"/>
      <c r="AQ56" s="691"/>
      <c r="AR56" s="691"/>
      <c r="AS56" s="691"/>
      <c r="AV56" s="553"/>
      <c r="AW56" s="553"/>
    </row>
    <row r="57" spans="1:49">
      <c r="A57" s="160"/>
      <c r="B57" s="162"/>
      <c r="C57" s="162"/>
      <c r="D57" s="162"/>
      <c r="E57" s="162"/>
      <c r="F57" s="162"/>
      <c r="G57" s="162"/>
      <c r="H57" s="162"/>
      <c r="I57" s="162"/>
      <c r="J57" s="162"/>
      <c r="K57" s="162"/>
      <c r="L57" s="162"/>
      <c r="M57" s="162"/>
      <c r="N57" s="176" t="s">
        <v>17</v>
      </c>
      <c r="O57" s="177">
        <f>SUM(O36:O56)</f>
        <v>296</v>
      </c>
      <c r="P57" s="177">
        <f>SUM(P36:P56)</f>
        <v>59701</v>
      </c>
      <c r="Q57" s="178">
        <f>O57/P57*1000</f>
        <v>4.9580409038374569</v>
      </c>
      <c r="R57" s="161"/>
      <c r="AL57" s="553"/>
      <c r="AM57" s="692">
        <f>IF(O57=0,0,IF(O57&lt;389,CHIINV(0.5+$AN$5/200,2*O57)/2,O57*(1-1/(9*O57)-NORMSINV(0.5+$AN$5/200)/3/SQRT(O57))^3))/P57*1000</f>
        <v>4.4092463357272687</v>
      </c>
      <c r="AN57" s="692">
        <f>IF(O57&lt;389,CHIINV(0.5-$AN$5/200,2*O57+2)/2,(O57+1)*(1-1/(9*(O57+1))+NORMSINV(0.5+$AN$5/200)/3/SQRT(O57+1))^3)/P57*1000</f>
        <v>5.556261361691111</v>
      </c>
      <c r="AO57" s="693">
        <f>Q57-AM57</f>
        <v>0.54879456811018823</v>
      </c>
      <c r="AP57" s="693">
        <f>AN57-Q57</f>
        <v>0.59822045785365408</v>
      </c>
      <c r="AQ57" s="691"/>
      <c r="AR57" s="691"/>
      <c r="AS57" s="691"/>
      <c r="AV57" s="553"/>
      <c r="AW57" s="553"/>
    </row>
    <row r="58" spans="1:49">
      <c r="A58" s="160"/>
      <c r="B58" s="162"/>
      <c r="C58" s="162"/>
      <c r="D58" s="162"/>
      <c r="E58" s="162"/>
      <c r="F58" s="162"/>
      <c r="G58" s="162"/>
      <c r="H58" s="162"/>
      <c r="I58" s="162"/>
      <c r="J58" s="162"/>
      <c r="K58" s="162"/>
      <c r="L58" s="162"/>
      <c r="M58" s="162"/>
      <c r="N58" s="169"/>
      <c r="O58" s="169"/>
      <c r="P58" s="169"/>
      <c r="Q58" s="169"/>
      <c r="R58" s="161"/>
      <c r="AL58" s="553"/>
      <c r="AM58" s="691"/>
      <c r="AN58" s="691"/>
      <c r="AO58" s="691"/>
      <c r="AP58" s="691"/>
      <c r="AQ58" s="691"/>
      <c r="AR58" s="691"/>
      <c r="AS58" s="691"/>
      <c r="AV58" s="553"/>
      <c r="AW58" s="553"/>
    </row>
    <row r="59" spans="1:49">
      <c r="A59" s="179"/>
      <c r="B59" s="180"/>
      <c r="C59" s="180"/>
      <c r="D59" s="180"/>
      <c r="E59" s="180"/>
      <c r="F59" s="180"/>
      <c r="G59" s="180"/>
      <c r="H59" s="180"/>
      <c r="I59" s="180"/>
      <c r="J59" s="180"/>
      <c r="K59" s="180"/>
      <c r="L59" s="180"/>
      <c r="M59" s="180"/>
      <c r="N59" s="182"/>
      <c r="O59" s="182"/>
      <c r="P59" s="182"/>
      <c r="Q59" s="182"/>
      <c r="R59" s="181"/>
      <c r="AL59" s="553"/>
      <c r="AM59" s="691"/>
      <c r="AN59" s="691"/>
      <c r="AO59" s="691"/>
      <c r="AP59" s="691"/>
      <c r="AQ59" s="691"/>
      <c r="AR59" s="691"/>
      <c r="AS59" s="691"/>
      <c r="AV59" s="553"/>
      <c r="AW59" s="553"/>
    </row>
    <row r="60" spans="1:49">
      <c r="N60" s="152"/>
      <c r="O60" s="152"/>
      <c r="P60" s="152"/>
      <c r="Q60" s="152"/>
      <c r="AL60" s="553"/>
      <c r="AM60" s="691"/>
      <c r="AN60" s="691"/>
      <c r="AO60" s="691"/>
      <c r="AP60" s="691"/>
      <c r="AQ60" s="691"/>
      <c r="AR60" s="691"/>
      <c r="AS60" s="691"/>
      <c r="AV60" s="553"/>
      <c r="AW60" s="553"/>
    </row>
    <row r="61" spans="1:49">
      <c r="A61" s="156"/>
      <c r="B61" s="157"/>
      <c r="C61" s="157"/>
      <c r="D61" s="157"/>
      <c r="E61" s="157"/>
      <c r="F61" s="157"/>
      <c r="G61" s="157"/>
      <c r="H61" s="157"/>
      <c r="I61" s="157"/>
      <c r="J61" s="157"/>
      <c r="K61" s="157"/>
      <c r="L61" s="157"/>
      <c r="M61" s="157"/>
      <c r="N61" s="158"/>
      <c r="O61" s="158"/>
      <c r="P61" s="158"/>
      <c r="Q61" s="158"/>
      <c r="R61" s="159"/>
      <c r="AL61" s="553"/>
      <c r="AM61" s="691"/>
      <c r="AN61" s="691"/>
      <c r="AO61" s="691"/>
      <c r="AP61" s="691"/>
      <c r="AQ61" s="691"/>
      <c r="AR61" s="691"/>
      <c r="AS61" s="691"/>
      <c r="AV61" s="553"/>
      <c r="AW61" s="553"/>
    </row>
    <row r="62" spans="1:49" ht="21.75" customHeight="1">
      <c r="A62" s="160"/>
      <c r="B62" s="845" t="str">
        <f>Contents!E45</f>
        <v xml:space="preserve">Figure 11: Rate of sudden infant death syndrome (SIDS) by district health board, 2009−2013
</v>
      </c>
      <c r="C62" s="845"/>
      <c r="D62" s="845"/>
      <c r="E62" s="845"/>
      <c r="F62" s="845"/>
      <c r="G62" s="845"/>
      <c r="H62" s="845"/>
      <c r="I62" s="845"/>
      <c r="J62" s="845"/>
      <c r="K62" s="845"/>
      <c r="L62" s="845"/>
      <c r="M62" s="845"/>
      <c r="N62" s="845"/>
      <c r="O62" s="845"/>
      <c r="P62" s="845"/>
      <c r="Q62" s="845"/>
      <c r="R62" s="161"/>
      <c r="AL62" s="553"/>
      <c r="AM62" s="691"/>
      <c r="AN62" s="691"/>
      <c r="AO62" s="691"/>
      <c r="AP62" s="691"/>
      <c r="AQ62" s="691"/>
      <c r="AR62" s="691"/>
      <c r="AS62" s="691"/>
      <c r="AV62" s="553"/>
      <c r="AW62" s="553"/>
    </row>
    <row r="63" spans="1:49">
      <c r="A63" s="160"/>
      <c r="B63" s="162"/>
      <c r="C63" s="162"/>
      <c r="D63" s="162"/>
      <c r="E63" s="162"/>
      <c r="F63" s="162"/>
      <c r="G63" s="162"/>
      <c r="H63" s="162"/>
      <c r="I63" s="162"/>
      <c r="J63" s="162"/>
      <c r="K63" s="162"/>
      <c r="L63" s="162"/>
      <c r="M63" s="162"/>
      <c r="N63" s="163" t="s">
        <v>168</v>
      </c>
      <c r="O63" s="164" t="s">
        <v>34</v>
      </c>
      <c r="P63" s="164" t="s">
        <v>50</v>
      </c>
      <c r="Q63" s="164" t="s">
        <v>49</v>
      </c>
      <c r="R63" s="161"/>
      <c r="AL63" s="553"/>
      <c r="AM63" s="686" t="s">
        <v>355</v>
      </c>
      <c r="AN63" s="686" t="s">
        <v>356</v>
      </c>
      <c r="AO63" s="686" t="s">
        <v>349</v>
      </c>
      <c r="AP63" s="686" t="s">
        <v>350</v>
      </c>
      <c r="AQ63" s="686" t="s">
        <v>335</v>
      </c>
      <c r="AR63" s="686" t="s">
        <v>357</v>
      </c>
      <c r="AS63" s="686" t="s">
        <v>358</v>
      </c>
      <c r="AV63" s="553"/>
      <c r="AW63" s="553"/>
    </row>
    <row r="64" spans="1:49">
      <c r="A64" s="160"/>
      <c r="B64" s="162"/>
      <c r="C64" s="162"/>
      <c r="D64" s="162"/>
      <c r="E64" s="162"/>
      <c r="F64" s="162"/>
      <c r="G64" s="162"/>
      <c r="H64" s="162"/>
      <c r="I64" s="162"/>
      <c r="J64" s="162"/>
      <c r="K64" s="162"/>
      <c r="L64" s="162"/>
      <c r="M64" s="162"/>
      <c r="N64" s="165" t="s">
        <v>91</v>
      </c>
      <c r="O64" s="166">
        <f>SidsTrend!P47</f>
        <v>12</v>
      </c>
      <c r="P64" s="166">
        <f>SidsTrend!Q47</f>
        <v>11533</v>
      </c>
      <c r="Q64" s="167">
        <f>SidsTrend!R47</f>
        <v>1.0404924997832308</v>
      </c>
      <c r="R64" s="161"/>
      <c r="AL64" s="553"/>
      <c r="AM64" s="687">
        <f t="shared" ref="AM64:AM83" si="16">IF(O64=0,0,IF(O64&lt;389,CHIINV(0.5+$AN$5/200,2*O64)/2,O64*(1-1/(9*O64)-NORMSINV(0.5+$AN$5/200)/3/SQRT(O64))^3))/P64*1000</f>
        <v>0.53763765791400486</v>
      </c>
      <c r="AN64" s="687">
        <f t="shared" ref="AN64:AN83" si="17">IF(O64&lt;389,CHIINV(0.5-$AN$5/200,2*O64+2)/2,(O64+1)*(1-1/(9*(O64+1))+NORMSINV(0.5+$AN$5/200)/3/SQRT(O64+1))^3)/P64*1000</f>
        <v>1.817531002183036</v>
      </c>
      <c r="AO64" s="688">
        <f t="shared" ref="AO64:AO83" si="18">Q64-AM64</f>
        <v>0.50285484186922591</v>
      </c>
      <c r="AP64" s="688">
        <f t="shared" ref="AP64:AP83" si="19">AN64-Q64</f>
        <v>0.77703850239980521</v>
      </c>
      <c r="AQ64" s="689">
        <f t="shared" ref="AQ64:AQ83" si="20">Q$85</f>
        <v>0.42322070960005642</v>
      </c>
      <c r="AR64" s="688">
        <f t="shared" ref="AR64:AR83" si="21">AM$85</f>
        <v>0.3541052678739009</v>
      </c>
      <c r="AS64" s="688">
        <f t="shared" ref="AS64:AS83" si="22">AN$85</f>
        <v>0.50188576379172722</v>
      </c>
      <c r="AV64" s="553"/>
      <c r="AW64" s="553"/>
    </row>
    <row r="65" spans="1:49">
      <c r="A65" s="160"/>
      <c r="B65" s="162"/>
      <c r="C65" s="162"/>
      <c r="D65" s="162"/>
      <c r="E65" s="162"/>
      <c r="F65" s="162"/>
      <c r="G65" s="162"/>
      <c r="H65" s="162"/>
      <c r="I65" s="162"/>
      <c r="J65" s="162"/>
      <c r="K65" s="162"/>
      <c r="L65" s="162"/>
      <c r="M65" s="162"/>
      <c r="N65" s="168" t="s">
        <v>92</v>
      </c>
      <c r="O65" s="169">
        <f>SidsTrend!P48</f>
        <v>6</v>
      </c>
      <c r="P65" s="169">
        <f>SidsTrend!Q48</f>
        <v>39308</v>
      </c>
      <c r="Q65" s="170">
        <f>SidsTrend!R48</f>
        <v>0.15264068383026355</v>
      </c>
      <c r="R65" s="161"/>
      <c r="AL65" s="553"/>
      <c r="AM65" s="687">
        <f t="shared" si="16"/>
        <v>5.6016440762461879E-2</v>
      </c>
      <c r="AN65" s="687">
        <f t="shared" si="17"/>
        <v>0.33223450754346912</v>
      </c>
      <c r="AO65" s="688">
        <f t="shared" si="18"/>
        <v>9.6624243067801679E-2</v>
      </c>
      <c r="AP65" s="688">
        <f t="shared" si="19"/>
        <v>0.17959382371320556</v>
      </c>
      <c r="AQ65" s="689">
        <f t="shared" si="20"/>
        <v>0.42322070960005642</v>
      </c>
      <c r="AR65" s="688">
        <f t="shared" si="21"/>
        <v>0.3541052678739009</v>
      </c>
      <c r="AS65" s="688">
        <f t="shared" si="22"/>
        <v>0.50188576379172722</v>
      </c>
      <c r="AV65" s="553"/>
      <c r="AW65" s="553"/>
    </row>
    <row r="66" spans="1:49">
      <c r="A66" s="160"/>
      <c r="B66" s="162"/>
      <c r="C66" s="162"/>
      <c r="D66" s="162"/>
      <c r="E66" s="162"/>
      <c r="F66" s="162"/>
      <c r="G66" s="162"/>
      <c r="H66" s="162"/>
      <c r="I66" s="162"/>
      <c r="J66" s="162"/>
      <c r="K66" s="162"/>
      <c r="L66" s="162"/>
      <c r="M66" s="162"/>
      <c r="N66" s="171" t="s">
        <v>93</v>
      </c>
      <c r="O66" s="172">
        <f>SidsTrend!P49</f>
        <v>7</v>
      </c>
      <c r="P66" s="172">
        <f>SidsTrend!Q49</f>
        <v>32727</v>
      </c>
      <c r="Q66" s="173">
        <f>SidsTrend!R49</f>
        <v>0.2138906713111498</v>
      </c>
      <c r="R66" s="161"/>
      <c r="AL66" s="553"/>
      <c r="AM66" s="687">
        <f t="shared" si="16"/>
        <v>8.5995143200411461E-2</v>
      </c>
      <c r="AN66" s="687">
        <f t="shared" si="17"/>
        <v>0.44069653074532888</v>
      </c>
      <c r="AO66" s="688">
        <f t="shared" si="18"/>
        <v>0.12789552811073834</v>
      </c>
      <c r="AP66" s="688">
        <f t="shared" si="19"/>
        <v>0.22680585943417908</v>
      </c>
      <c r="AQ66" s="689">
        <f t="shared" si="20"/>
        <v>0.42322070960005642</v>
      </c>
      <c r="AR66" s="688">
        <f t="shared" si="21"/>
        <v>0.3541052678739009</v>
      </c>
      <c r="AS66" s="688">
        <f t="shared" si="22"/>
        <v>0.50188576379172722</v>
      </c>
      <c r="AV66" s="553"/>
      <c r="AW66" s="553"/>
    </row>
    <row r="67" spans="1:49">
      <c r="A67" s="160"/>
      <c r="B67" s="162"/>
      <c r="C67" s="162"/>
      <c r="D67" s="162"/>
      <c r="E67" s="162"/>
      <c r="F67" s="162"/>
      <c r="G67" s="162"/>
      <c r="H67" s="162"/>
      <c r="I67" s="162"/>
      <c r="J67" s="162"/>
      <c r="K67" s="162"/>
      <c r="L67" s="162"/>
      <c r="M67" s="162"/>
      <c r="N67" s="168" t="s">
        <v>94</v>
      </c>
      <c r="O67" s="169">
        <f>SidsTrend!P50</f>
        <v>22</v>
      </c>
      <c r="P67" s="169">
        <f>SidsTrend!Q50</f>
        <v>43157</v>
      </c>
      <c r="Q67" s="170">
        <f>SidsTrend!R50</f>
        <v>0.50976666589429298</v>
      </c>
      <c r="R67" s="161"/>
      <c r="AL67" s="553"/>
      <c r="AM67" s="687">
        <f t="shared" si="16"/>
        <v>0.31946805552354457</v>
      </c>
      <c r="AN67" s="687">
        <f t="shared" si="17"/>
        <v>0.77179285833411115</v>
      </c>
      <c r="AO67" s="688">
        <f t="shared" si="18"/>
        <v>0.19029861037074841</v>
      </c>
      <c r="AP67" s="688">
        <f t="shared" si="19"/>
        <v>0.26202619243981817</v>
      </c>
      <c r="AQ67" s="689">
        <f t="shared" si="20"/>
        <v>0.42322070960005642</v>
      </c>
      <c r="AR67" s="688">
        <f t="shared" si="21"/>
        <v>0.3541052678739009</v>
      </c>
      <c r="AS67" s="688">
        <f t="shared" si="22"/>
        <v>0.50188576379172722</v>
      </c>
      <c r="AV67" s="553"/>
      <c r="AW67" s="553"/>
    </row>
    <row r="68" spans="1:49">
      <c r="A68" s="160"/>
      <c r="B68" s="162"/>
      <c r="C68" s="162"/>
      <c r="D68" s="162"/>
      <c r="E68" s="162"/>
      <c r="F68" s="162"/>
      <c r="G68" s="162"/>
      <c r="H68" s="162"/>
      <c r="I68" s="162"/>
      <c r="J68" s="162"/>
      <c r="K68" s="162"/>
      <c r="L68" s="162"/>
      <c r="M68" s="162"/>
      <c r="N68" s="171" t="s">
        <v>95</v>
      </c>
      <c r="O68" s="172">
        <f>SidsTrend!P51</f>
        <v>12</v>
      </c>
      <c r="P68" s="172">
        <f>SidsTrend!Q51</f>
        <v>27418</v>
      </c>
      <c r="Q68" s="173">
        <f>SidsTrend!R51</f>
        <v>0.43766868480560212</v>
      </c>
      <c r="R68" s="161"/>
      <c r="AL68" s="553"/>
      <c r="AM68" s="687">
        <f t="shared" si="16"/>
        <v>0.22614979607273389</v>
      </c>
      <c r="AN68" s="687">
        <f t="shared" si="17"/>
        <v>0.76451911328969857</v>
      </c>
      <c r="AO68" s="688">
        <f t="shared" si="18"/>
        <v>0.21151888873286823</v>
      </c>
      <c r="AP68" s="688">
        <f t="shared" si="19"/>
        <v>0.32685042848409646</v>
      </c>
      <c r="AQ68" s="689">
        <f t="shared" si="20"/>
        <v>0.42322070960005642</v>
      </c>
      <c r="AR68" s="688">
        <f t="shared" si="21"/>
        <v>0.3541052678739009</v>
      </c>
      <c r="AS68" s="688">
        <f t="shared" si="22"/>
        <v>0.50188576379172722</v>
      </c>
      <c r="AV68" s="553"/>
      <c r="AW68" s="553"/>
    </row>
    <row r="69" spans="1:49">
      <c r="A69" s="160"/>
      <c r="B69" s="162"/>
      <c r="C69" s="162"/>
      <c r="D69" s="162"/>
      <c r="E69" s="162"/>
      <c r="F69" s="162"/>
      <c r="G69" s="162"/>
      <c r="H69" s="162"/>
      <c r="I69" s="162"/>
      <c r="J69" s="162"/>
      <c r="K69" s="162"/>
      <c r="L69" s="162"/>
      <c r="M69" s="162"/>
      <c r="N69" s="168" t="s">
        <v>96</v>
      </c>
      <c r="O69" s="169">
        <f>SidsTrend!P52</f>
        <v>4</v>
      </c>
      <c r="P69" s="169">
        <f>SidsTrend!Q52</f>
        <v>7858</v>
      </c>
      <c r="Q69" s="170">
        <f>SidsTrend!R52</f>
        <v>0.50903537795876819</v>
      </c>
      <c r="R69" s="161"/>
      <c r="AL69" s="553"/>
      <c r="AM69" s="687">
        <f t="shared" si="16"/>
        <v>0.13869500809701263</v>
      </c>
      <c r="AN69" s="687">
        <f t="shared" si="17"/>
        <v>1.3033327405705903</v>
      </c>
      <c r="AO69" s="688">
        <f t="shared" si="18"/>
        <v>0.37034036986175556</v>
      </c>
      <c r="AP69" s="688">
        <f t="shared" si="19"/>
        <v>0.79429736261182216</v>
      </c>
      <c r="AQ69" s="689">
        <f t="shared" si="20"/>
        <v>0.42322070960005642</v>
      </c>
      <c r="AR69" s="688">
        <f t="shared" si="21"/>
        <v>0.3541052678739009</v>
      </c>
      <c r="AS69" s="688">
        <f t="shared" si="22"/>
        <v>0.50188576379172722</v>
      </c>
      <c r="AV69" s="553"/>
      <c r="AW69" s="553"/>
    </row>
    <row r="70" spans="1:49">
      <c r="A70" s="160"/>
      <c r="B70" s="162"/>
      <c r="C70" s="162"/>
      <c r="D70" s="162"/>
      <c r="E70" s="162"/>
      <c r="F70" s="162"/>
      <c r="G70" s="162"/>
      <c r="H70" s="162"/>
      <c r="I70" s="162"/>
      <c r="J70" s="162"/>
      <c r="K70" s="162"/>
      <c r="L70" s="162"/>
      <c r="M70" s="162"/>
      <c r="N70" s="171" t="s">
        <v>97</v>
      </c>
      <c r="O70" s="172">
        <f>SidsTrend!P53</f>
        <v>8</v>
      </c>
      <c r="P70" s="172">
        <f>SidsTrend!Q53</f>
        <v>14647</v>
      </c>
      <c r="Q70" s="173">
        <f>SidsTrend!R53</f>
        <v>0.5461869324776405</v>
      </c>
      <c r="R70" s="161"/>
      <c r="AL70" s="553"/>
      <c r="AM70" s="687">
        <f t="shared" si="16"/>
        <v>0.23580475023885444</v>
      </c>
      <c r="AN70" s="687">
        <f t="shared" si="17"/>
        <v>1.0762059957802494</v>
      </c>
      <c r="AO70" s="688">
        <f t="shared" si="18"/>
        <v>0.31038218223878605</v>
      </c>
      <c r="AP70" s="688">
        <f t="shared" si="19"/>
        <v>0.53001906330260895</v>
      </c>
      <c r="AQ70" s="689">
        <f t="shared" si="20"/>
        <v>0.42322070960005642</v>
      </c>
      <c r="AR70" s="688">
        <f t="shared" si="21"/>
        <v>0.3541052678739009</v>
      </c>
      <c r="AS70" s="688">
        <f t="shared" si="22"/>
        <v>0.50188576379172722</v>
      </c>
      <c r="AV70" s="553"/>
      <c r="AW70" s="553"/>
    </row>
    <row r="71" spans="1:49">
      <c r="A71" s="160"/>
      <c r="B71" s="162"/>
      <c r="C71" s="162"/>
      <c r="D71" s="162"/>
      <c r="E71" s="162"/>
      <c r="F71" s="162"/>
      <c r="G71" s="162"/>
      <c r="H71" s="162"/>
      <c r="I71" s="162"/>
      <c r="J71" s="162"/>
      <c r="K71" s="162"/>
      <c r="L71" s="162"/>
      <c r="M71" s="162"/>
      <c r="N71" s="168" t="s">
        <v>538</v>
      </c>
      <c r="O71" s="169">
        <f>SidsTrend!P54</f>
        <v>0</v>
      </c>
      <c r="P71" s="169">
        <f>SidsTrend!Q54</f>
        <v>3742</v>
      </c>
      <c r="Q71" s="170">
        <f>SidsTrend!R54</f>
        <v>0</v>
      </c>
      <c r="R71" s="161"/>
      <c r="AL71" s="553"/>
      <c r="AM71" s="687">
        <f t="shared" si="16"/>
        <v>0</v>
      </c>
      <c r="AN71" s="687">
        <f t="shared" si="17"/>
        <v>0.9858042368022274</v>
      </c>
      <c r="AO71" s="688">
        <f t="shared" si="18"/>
        <v>0</v>
      </c>
      <c r="AP71" s="688">
        <f t="shared" si="19"/>
        <v>0.9858042368022274</v>
      </c>
      <c r="AQ71" s="689">
        <f t="shared" si="20"/>
        <v>0.42322070960005642</v>
      </c>
      <c r="AR71" s="688">
        <f t="shared" si="21"/>
        <v>0.3541052678739009</v>
      </c>
      <c r="AS71" s="688">
        <f t="shared" si="22"/>
        <v>0.50188576379172722</v>
      </c>
      <c r="AV71" s="553"/>
      <c r="AW71" s="553"/>
    </row>
    <row r="72" spans="1:49">
      <c r="A72" s="160"/>
      <c r="B72" s="162"/>
      <c r="C72" s="162"/>
      <c r="D72" s="162"/>
      <c r="E72" s="162"/>
      <c r="F72" s="162"/>
      <c r="G72" s="162"/>
      <c r="H72" s="162"/>
      <c r="I72" s="162"/>
      <c r="J72" s="162"/>
      <c r="K72" s="162"/>
      <c r="L72" s="162"/>
      <c r="M72" s="162"/>
      <c r="N72" s="171" t="s">
        <v>98</v>
      </c>
      <c r="O72" s="172">
        <f>SidsTrend!P55</f>
        <v>5</v>
      </c>
      <c r="P72" s="172">
        <f>SidsTrend!Q55</f>
        <v>11500</v>
      </c>
      <c r="Q72" s="173">
        <f>SidsTrend!R55</f>
        <v>0.43478260869565222</v>
      </c>
      <c r="R72" s="161"/>
      <c r="AL72" s="553"/>
      <c r="AM72" s="687">
        <f t="shared" si="16"/>
        <v>0.14117272957551474</v>
      </c>
      <c r="AN72" s="687">
        <f t="shared" si="17"/>
        <v>1.0146375721150147</v>
      </c>
      <c r="AO72" s="688">
        <f t="shared" si="18"/>
        <v>0.29360987912013747</v>
      </c>
      <c r="AP72" s="688">
        <f t="shared" si="19"/>
        <v>0.57985496341936249</v>
      </c>
      <c r="AQ72" s="689">
        <f t="shared" si="20"/>
        <v>0.42322070960005642</v>
      </c>
      <c r="AR72" s="688">
        <f t="shared" si="21"/>
        <v>0.3541052678739009</v>
      </c>
      <c r="AS72" s="688">
        <f t="shared" si="22"/>
        <v>0.50188576379172722</v>
      </c>
      <c r="AV72" s="553"/>
      <c r="AW72" s="553"/>
    </row>
    <row r="73" spans="1:49">
      <c r="A73" s="160"/>
      <c r="B73" s="162"/>
      <c r="C73" s="162"/>
      <c r="D73" s="162"/>
      <c r="E73" s="162"/>
      <c r="F73" s="162"/>
      <c r="G73" s="162"/>
      <c r="H73" s="162"/>
      <c r="I73" s="162"/>
      <c r="J73" s="162"/>
      <c r="K73" s="162"/>
      <c r="L73" s="162"/>
      <c r="M73" s="162"/>
      <c r="N73" s="168" t="s">
        <v>99</v>
      </c>
      <c r="O73" s="169">
        <f>SidsTrend!P56</f>
        <v>5</v>
      </c>
      <c r="P73" s="169">
        <f>SidsTrend!Q56</f>
        <v>7850</v>
      </c>
      <c r="Q73" s="170">
        <f>SidsTrend!R56</f>
        <v>0.63694267515923564</v>
      </c>
      <c r="R73" s="161"/>
      <c r="AL73" s="553"/>
      <c r="AM73" s="687">
        <f t="shared" si="16"/>
        <v>0.20681355288132736</v>
      </c>
      <c r="AN73" s="687">
        <f t="shared" si="17"/>
        <v>1.4864117298500215</v>
      </c>
      <c r="AO73" s="688">
        <f t="shared" si="18"/>
        <v>0.43012912227790828</v>
      </c>
      <c r="AP73" s="688">
        <f t="shared" si="19"/>
        <v>0.84946905469078582</v>
      </c>
      <c r="AQ73" s="689">
        <f t="shared" si="20"/>
        <v>0.42322070960005642</v>
      </c>
      <c r="AR73" s="688">
        <f t="shared" si="21"/>
        <v>0.3541052678739009</v>
      </c>
      <c r="AS73" s="688">
        <f t="shared" si="22"/>
        <v>0.50188576379172722</v>
      </c>
      <c r="AV73" s="553"/>
      <c r="AW73" s="553"/>
    </row>
    <row r="74" spans="1:49">
      <c r="A74" s="160"/>
      <c r="B74" s="162"/>
      <c r="C74" s="162"/>
      <c r="D74" s="162"/>
      <c r="E74" s="162"/>
      <c r="F74" s="162"/>
      <c r="G74" s="162"/>
      <c r="H74" s="162"/>
      <c r="I74" s="162"/>
      <c r="J74" s="162"/>
      <c r="K74" s="162"/>
      <c r="L74" s="162"/>
      <c r="M74" s="162"/>
      <c r="N74" s="171" t="s">
        <v>100</v>
      </c>
      <c r="O74" s="172">
        <f>SidsTrend!P57</f>
        <v>4</v>
      </c>
      <c r="P74" s="172">
        <f>SidsTrend!Q57</f>
        <v>11268</v>
      </c>
      <c r="Q74" s="173">
        <f>SidsTrend!R57</f>
        <v>0.35498757543485976</v>
      </c>
      <c r="R74" s="161"/>
      <c r="AL74" s="553"/>
      <c r="AM74" s="687">
        <f t="shared" si="16"/>
        <v>9.6722166633504192E-2</v>
      </c>
      <c r="AN74" s="687">
        <f t="shared" si="17"/>
        <v>0.90890918312066893</v>
      </c>
      <c r="AO74" s="688">
        <f t="shared" si="18"/>
        <v>0.25826540880135557</v>
      </c>
      <c r="AP74" s="688">
        <f t="shared" si="19"/>
        <v>0.55392160768580911</v>
      </c>
      <c r="AQ74" s="689">
        <f t="shared" si="20"/>
        <v>0.42322070960005642</v>
      </c>
      <c r="AR74" s="688">
        <f t="shared" si="21"/>
        <v>0.3541052678739009</v>
      </c>
      <c r="AS74" s="688">
        <f t="shared" si="22"/>
        <v>0.50188576379172722</v>
      </c>
      <c r="AV74" s="553"/>
      <c r="AW74" s="553"/>
    </row>
    <row r="75" spans="1:49">
      <c r="A75" s="160"/>
      <c r="B75" s="162"/>
      <c r="C75" s="162"/>
      <c r="D75" s="162"/>
      <c r="E75" s="162"/>
      <c r="F75" s="162"/>
      <c r="G75" s="162"/>
      <c r="H75" s="162"/>
      <c r="I75" s="162"/>
      <c r="J75" s="162"/>
      <c r="K75" s="162"/>
      <c r="L75" s="162"/>
      <c r="M75" s="162"/>
      <c r="N75" s="168" t="s">
        <v>101</v>
      </c>
      <c r="O75" s="169">
        <f>SidsTrend!P58</f>
        <v>5</v>
      </c>
      <c r="P75" s="169">
        <f>SidsTrend!Q58</f>
        <v>4378</v>
      </c>
      <c r="Q75" s="170">
        <f>SidsTrend!R58</f>
        <v>1.1420740063956143</v>
      </c>
      <c r="R75" s="161"/>
      <c r="AL75" s="553"/>
      <c r="AM75" s="687">
        <f t="shared" si="16"/>
        <v>0.37082832117825942</v>
      </c>
      <c r="AN75" s="687">
        <f t="shared" si="17"/>
        <v>2.6652197531573019</v>
      </c>
      <c r="AO75" s="688">
        <f t="shared" si="18"/>
        <v>0.77124568521735481</v>
      </c>
      <c r="AP75" s="688">
        <f t="shared" si="19"/>
        <v>1.5231457467616876</v>
      </c>
      <c r="AQ75" s="689">
        <f t="shared" si="20"/>
        <v>0.42322070960005642</v>
      </c>
      <c r="AR75" s="688">
        <f t="shared" si="21"/>
        <v>0.3541052678739009</v>
      </c>
      <c r="AS75" s="688">
        <f t="shared" si="22"/>
        <v>0.50188576379172722</v>
      </c>
      <c r="AV75" s="553"/>
      <c r="AW75" s="553"/>
    </row>
    <row r="76" spans="1:49">
      <c r="A76" s="160"/>
      <c r="B76" s="162"/>
      <c r="C76" s="162"/>
      <c r="D76" s="162"/>
      <c r="E76" s="162"/>
      <c r="F76" s="162"/>
      <c r="G76" s="162"/>
      <c r="H76" s="162"/>
      <c r="I76" s="162"/>
      <c r="J76" s="162"/>
      <c r="K76" s="162"/>
      <c r="L76" s="162"/>
      <c r="M76" s="162"/>
      <c r="N76" s="171" t="s">
        <v>102</v>
      </c>
      <c r="O76" s="172">
        <f>SidsTrend!P59</f>
        <v>8</v>
      </c>
      <c r="P76" s="172">
        <f>SidsTrend!Q59</f>
        <v>19334</v>
      </c>
      <c r="Q76" s="173">
        <f>SidsTrend!R59</f>
        <v>0.41377883521257891</v>
      </c>
      <c r="R76" s="161"/>
      <c r="AL76" s="553"/>
      <c r="AM76" s="687">
        <f t="shared" si="16"/>
        <v>0.17864033188934009</v>
      </c>
      <c r="AN76" s="687">
        <f t="shared" si="17"/>
        <v>0.81530925934588372</v>
      </c>
      <c r="AO76" s="688">
        <f t="shared" si="18"/>
        <v>0.23513850332323882</v>
      </c>
      <c r="AP76" s="688">
        <f t="shared" si="19"/>
        <v>0.40153042413330481</v>
      </c>
      <c r="AQ76" s="689">
        <f t="shared" si="20"/>
        <v>0.42322070960005642</v>
      </c>
      <c r="AR76" s="688">
        <f t="shared" si="21"/>
        <v>0.3541052678739009</v>
      </c>
      <c r="AS76" s="688">
        <f t="shared" si="22"/>
        <v>0.50188576379172722</v>
      </c>
      <c r="AV76" s="553"/>
      <c r="AW76" s="553"/>
    </row>
    <row r="77" spans="1:49">
      <c r="A77" s="160"/>
      <c r="B77" s="162"/>
      <c r="C77" s="162"/>
      <c r="D77" s="162"/>
      <c r="E77" s="162"/>
      <c r="F77" s="162"/>
      <c r="G77" s="162"/>
      <c r="H77" s="162"/>
      <c r="I77" s="162"/>
      <c r="J77" s="162"/>
      <c r="K77" s="162"/>
      <c r="L77" s="162"/>
      <c r="M77" s="162"/>
      <c r="N77" s="168" t="s">
        <v>103</v>
      </c>
      <c r="O77" s="169">
        <f>SidsTrend!P60</f>
        <v>7</v>
      </c>
      <c r="P77" s="169">
        <f>SidsTrend!Q60</f>
        <v>10348</v>
      </c>
      <c r="Q77" s="170">
        <f>SidsTrend!R60</f>
        <v>0.67645921917278706</v>
      </c>
      <c r="R77" s="161"/>
      <c r="AL77" s="553"/>
      <c r="AM77" s="687">
        <f t="shared" si="16"/>
        <v>0.2719716903285529</v>
      </c>
      <c r="AN77" s="687">
        <f t="shared" si="17"/>
        <v>1.3937645305085407</v>
      </c>
      <c r="AO77" s="688">
        <f t="shared" si="18"/>
        <v>0.40448752884423417</v>
      </c>
      <c r="AP77" s="688">
        <f t="shared" si="19"/>
        <v>0.71730531133575359</v>
      </c>
      <c r="AQ77" s="689">
        <f t="shared" si="20"/>
        <v>0.42322070960005642</v>
      </c>
      <c r="AR77" s="688">
        <f t="shared" si="21"/>
        <v>0.3541052678739009</v>
      </c>
      <c r="AS77" s="688">
        <f t="shared" si="22"/>
        <v>0.50188576379172722</v>
      </c>
      <c r="AV77" s="553"/>
      <c r="AW77" s="553"/>
    </row>
    <row r="78" spans="1:49">
      <c r="A78" s="160"/>
      <c r="B78" s="162"/>
      <c r="C78" s="162"/>
      <c r="D78" s="162"/>
      <c r="E78" s="162"/>
      <c r="F78" s="162"/>
      <c r="G78" s="162"/>
      <c r="H78" s="162"/>
      <c r="I78" s="162"/>
      <c r="J78" s="162"/>
      <c r="K78" s="162"/>
      <c r="L78" s="162"/>
      <c r="M78" s="162"/>
      <c r="N78" s="171" t="s">
        <v>104</v>
      </c>
      <c r="O78" s="172">
        <f>SidsTrend!P61</f>
        <v>1</v>
      </c>
      <c r="P78" s="172">
        <f>SidsTrend!Q61</f>
        <v>2648</v>
      </c>
      <c r="Q78" s="173">
        <f>SidsTrend!R61</f>
        <v>0.37764350453172207</v>
      </c>
      <c r="R78" s="161"/>
      <c r="AL78" s="553"/>
      <c r="AM78" s="687">
        <f t="shared" si="16"/>
        <v>9.5611057342484505E-3</v>
      </c>
      <c r="AN78" s="687">
        <f t="shared" si="17"/>
        <v>2.1040949361551728</v>
      </c>
      <c r="AO78" s="688">
        <f t="shared" si="18"/>
        <v>0.36808239879747362</v>
      </c>
      <c r="AP78" s="688">
        <f t="shared" si="19"/>
        <v>1.7264514316234507</v>
      </c>
      <c r="AQ78" s="689">
        <f t="shared" si="20"/>
        <v>0.42322070960005642</v>
      </c>
      <c r="AR78" s="688">
        <f t="shared" si="21"/>
        <v>0.3541052678739009</v>
      </c>
      <c r="AS78" s="688">
        <f t="shared" si="22"/>
        <v>0.50188576379172722</v>
      </c>
      <c r="AV78" s="553"/>
      <c r="AW78" s="553"/>
    </row>
    <row r="79" spans="1:49">
      <c r="A79" s="160"/>
      <c r="B79" s="162"/>
      <c r="C79" s="162"/>
      <c r="D79" s="162"/>
      <c r="E79" s="162"/>
      <c r="F79" s="162"/>
      <c r="G79" s="162"/>
      <c r="H79" s="162"/>
      <c r="I79" s="162"/>
      <c r="J79" s="162"/>
      <c r="K79" s="162"/>
      <c r="L79" s="162"/>
      <c r="M79" s="162"/>
      <c r="N79" s="168" t="s">
        <v>105</v>
      </c>
      <c r="O79" s="169">
        <f>SidsTrend!P62</f>
        <v>1</v>
      </c>
      <c r="P79" s="169">
        <f>SidsTrend!Q62</f>
        <v>8129</v>
      </c>
      <c r="Q79" s="170">
        <f>SidsTrend!R62</f>
        <v>0.12301636117603641</v>
      </c>
      <c r="R79" s="161"/>
      <c r="AL79" s="553"/>
      <c r="AM79" s="687">
        <f t="shared" si="16"/>
        <v>3.1145046111809445E-3</v>
      </c>
      <c r="AN79" s="687">
        <f t="shared" si="17"/>
        <v>0.68540329572381575</v>
      </c>
      <c r="AO79" s="688">
        <f t="shared" si="18"/>
        <v>0.11990185656485547</v>
      </c>
      <c r="AP79" s="688">
        <f t="shared" si="19"/>
        <v>0.56238693454777933</v>
      </c>
      <c r="AQ79" s="689">
        <f t="shared" si="20"/>
        <v>0.42322070960005642</v>
      </c>
      <c r="AR79" s="688">
        <f t="shared" si="21"/>
        <v>0.3541052678739009</v>
      </c>
      <c r="AS79" s="688">
        <f t="shared" si="22"/>
        <v>0.50188576379172722</v>
      </c>
      <c r="AV79" s="553"/>
      <c r="AW79" s="553"/>
    </row>
    <row r="80" spans="1:49">
      <c r="A80" s="160"/>
      <c r="B80" s="162"/>
      <c r="C80" s="162"/>
      <c r="D80" s="162"/>
      <c r="E80" s="162"/>
      <c r="F80" s="162"/>
      <c r="G80" s="162"/>
      <c r="H80" s="162"/>
      <c r="I80" s="162"/>
      <c r="J80" s="162"/>
      <c r="K80" s="162"/>
      <c r="L80" s="162"/>
      <c r="M80" s="162"/>
      <c r="N80" s="171" t="s">
        <v>106</v>
      </c>
      <c r="O80" s="172">
        <f>SidsTrend!P63</f>
        <v>1</v>
      </c>
      <c r="P80" s="172">
        <f>SidsTrend!Q63</f>
        <v>2110</v>
      </c>
      <c r="Q80" s="173">
        <f>SidsTrend!R63</f>
        <v>0.47393364928909953</v>
      </c>
      <c r="R80" s="161"/>
      <c r="AL80" s="553"/>
      <c r="AM80" s="687">
        <f t="shared" si="16"/>
        <v>1.1998961129995211E-2</v>
      </c>
      <c r="AN80" s="687">
        <f t="shared" si="17"/>
        <v>2.6405892848051646</v>
      </c>
      <c r="AO80" s="688">
        <f t="shared" si="18"/>
        <v>0.46193468815910432</v>
      </c>
      <c r="AP80" s="688">
        <f t="shared" si="19"/>
        <v>2.1666556355160651</v>
      </c>
      <c r="AQ80" s="689">
        <f t="shared" si="20"/>
        <v>0.42322070960005642</v>
      </c>
      <c r="AR80" s="688">
        <f t="shared" si="21"/>
        <v>0.3541052678739009</v>
      </c>
      <c r="AS80" s="688">
        <f t="shared" si="22"/>
        <v>0.50188576379172722</v>
      </c>
      <c r="AV80" s="553"/>
      <c r="AW80" s="553"/>
    </row>
    <row r="81" spans="1:49">
      <c r="A81" s="160"/>
      <c r="B81" s="162"/>
      <c r="C81" s="162"/>
      <c r="D81" s="162"/>
      <c r="E81" s="162"/>
      <c r="F81" s="162"/>
      <c r="G81" s="162"/>
      <c r="H81" s="162"/>
      <c r="I81" s="162"/>
      <c r="J81" s="162"/>
      <c r="K81" s="162"/>
      <c r="L81" s="162"/>
      <c r="M81" s="162"/>
      <c r="N81" s="168" t="s">
        <v>107</v>
      </c>
      <c r="O81" s="169">
        <f>SidsTrend!P64</f>
        <v>16</v>
      </c>
      <c r="P81" s="169">
        <f>SidsTrend!Q64</f>
        <v>31295</v>
      </c>
      <c r="Q81" s="170">
        <f>SidsTrend!R64</f>
        <v>0.51126378015657448</v>
      </c>
      <c r="R81" s="161"/>
      <c r="AL81" s="553"/>
      <c r="AM81" s="687">
        <f t="shared" si="16"/>
        <v>0.29223142526414847</v>
      </c>
      <c r="AN81" s="687">
        <f t="shared" si="17"/>
        <v>0.83026034822051298</v>
      </c>
      <c r="AO81" s="688">
        <f t="shared" si="18"/>
        <v>0.21903235489242601</v>
      </c>
      <c r="AP81" s="688">
        <f t="shared" si="19"/>
        <v>0.3189965680639385</v>
      </c>
      <c r="AQ81" s="689">
        <f t="shared" si="20"/>
        <v>0.42322070960005642</v>
      </c>
      <c r="AR81" s="688">
        <f t="shared" si="21"/>
        <v>0.3541052678739009</v>
      </c>
      <c r="AS81" s="688">
        <f t="shared" si="22"/>
        <v>0.50188576379172722</v>
      </c>
      <c r="AV81" s="553"/>
      <c r="AW81" s="553"/>
    </row>
    <row r="82" spans="1:49">
      <c r="A82" s="160"/>
      <c r="B82" s="162"/>
      <c r="C82" s="162"/>
      <c r="D82" s="162"/>
      <c r="E82" s="162"/>
      <c r="F82" s="162"/>
      <c r="G82" s="162"/>
      <c r="H82" s="162"/>
      <c r="I82" s="162"/>
      <c r="J82" s="162"/>
      <c r="K82" s="162"/>
      <c r="L82" s="162"/>
      <c r="M82" s="162"/>
      <c r="N82" s="171" t="s">
        <v>108</v>
      </c>
      <c r="O82" s="172">
        <f>SidsTrend!P65</f>
        <v>0</v>
      </c>
      <c r="P82" s="172">
        <f>SidsTrend!Q65</f>
        <v>3122</v>
      </c>
      <c r="Q82" s="173">
        <f>SidsTrend!R65</f>
        <v>0</v>
      </c>
      <c r="R82" s="161"/>
      <c r="AL82" s="553"/>
      <c r="AM82" s="687">
        <f t="shared" si="16"/>
        <v>0</v>
      </c>
      <c r="AN82" s="687">
        <f t="shared" si="17"/>
        <v>1.1815757380249632</v>
      </c>
      <c r="AO82" s="688">
        <f t="shared" si="18"/>
        <v>0</v>
      </c>
      <c r="AP82" s="688">
        <f t="shared" si="19"/>
        <v>1.1815757380249632</v>
      </c>
      <c r="AQ82" s="689">
        <f t="shared" si="20"/>
        <v>0.42322070960005642</v>
      </c>
      <c r="AR82" s="688">
        <f t="shared" si="21"/>
        <v>0.3541052678739009</v>
      </c>
      <c r="AS82" s="688">
        <f t="shared" si="22"/>
        <v>0.50188576379172722</v>
      </c>
      <c r="AV82" s="553"/>
      <c r="AW82" s="553"/>
    </row>
    <row r="83" spans="1:49">
      <c r="A83" s="160"/>
      <c r="B83" s="162"/>
      <c r="C83" s="162"/>
      <c r="D83" s="162"/>
      <c r="E83" s="162"/>
      <c r="F83" s="162"/>
      <c r="G83" s="162"/>
      <c r="H83" s="162"/>
      <c r="I83" s="162"/>
      <c r="J83" s="162"/>
      <c r="K83" s="162"/>
      <c r="L83" s="162"/>
      <c r="M83" s="162"/>
      <c r="N83" s="168" t="s">
        <v>109</v>
      </c>
      <c r="O83" s="169">
        <f>SidsTrend!P66</f>
        <v>8</v>
      </c>
      <c r="P83" s="169">
        <f>SidsTrend!Q66</f>
        <v>18313</v>
      </c>
      <c r="Q83" s="170">
        <f>SidsTrend!R66</f>
        <v>0.4368481406651013</v>
      </c>
      <c r="R83" s="161"/>
      <c r="AL83" s="553"/>
      <c r="AM83" s="687">
        <f t="shared" si="16"/>
        <v>0.18860002057273528</v>
      </c>
      <c r="AN83" s="687">
        <f t="shared" si="17"/>
        <v>0.86076498772420218</v>
      </c>
      <c r="AO83" s="688">
        <f t="shared" si="18"/>
        <v>0.24824812009236602</v>
      </c>
      <c r="AP83" s="688">
        <f t="shared" si="19"/>
        <v>0.42391684705910088</v>
      </c>
      <c r="AQ83" s="689">
        <f t="shared" si="20"/>
        <v>0.42322070960005642</v>
      </c>
      <c r="AR83" s="688">
        <f t="shared" si="21"/>
        <v>0.3541052678739009</v>
      </c>
      <c r="AS83" s="688">
        <f t="shared" si="22"/>
        <v>0.50188576379172722</v>
      </c>
      <c r="AV83" s="553"/>
      <c r="AW83" s="553"/>
    </row>
    <row r="84" spans="1:49">
      <c r="A84" s="160"/>
      <c r="B84" s="162"/>
      <c r="C84" s="162"/>
      <c r="D84" s="162"/>
      <c r="E84" s="162"/>
      <c r="F84" s="162"/>
      <c r="G84" s="162"/>
      <c r="H84" s="162"/>
      <c r="I84" s="162"/>
      <c r="J84" s="162"/>
      <c r="K84" s="162"/>
      <c r="L84" s="162"/>
      <c r="M84" s="162"/>
      <c r="N84" s="174" t="s">
        <v>69</v>
      </c>
      <c r="O84" s="175">
        <f>SidsTrend!P67</f>
        <v>0</v>
      </c>
      <c r="P84" s="175">
        <f>SidsTrend!Q67</f>
        <v>1209</v>
      </c>
      <c r="Q84" s="321" t="s">
        <v>137</v>
      </c>
      <c r="R84" s="161"/>
      <c r="AL84" s="553"/>
      <c r="AM84" s="687"/>
      <c r="AN84" s="687"/>
      <c r="AO84" s="691"/>
      <c r="AP84" s="691"/>
      <c r="AQ84" s="691"/>
      <c r="AR84" s="691"/>
      <c r="AS84" s="691"/>
      <c r="AV84" s="553"/>
      <c r="AW84" s="553"/>
    </row>
    <row r="85" spans="1:49">
      <c r="A85" s="160"/>
      <c r="B85" s="162"/>
      <c r="C85" s="162"/>
      <c r="D85" s="162"/>
      <c r="E85" s="162"/>
      <c r="F85" s="162"/>
      <c r="G85" s="162"/>
      <c r="H85" s="162"/>
      <c r="I85" s="162"/>
      <c r="J85" s="162"/>
      <c r="K85" s="162"/>
      <c r="L85" s="162"/>
      <c r="M85" s="162"/>
      <c r="N85" s="176" t="s">
        <v>17</v>
      </c>
      <c r="O85" s="177">
        <f>SUM(O64:O84)</f>
        <v>132</v>
      </c>
      <c r="P85" s="177">
        <f>SUM(P64:P84)</f>
        <v>311894</v>
      </c>
      <c r="Q85" s="178">
        <f>O85/P85*1000</f>
        <v>0.42322070960005642</v>
      </c>
      <c r="R85" s="161"/>
      <c r="AL85" s="553"/>
      <c r="AM85" s="692">
        <f>IF(O85=0,0,IF(O85&lt;389,CHIINV(0.5+$AN$5/200,2*O85)/2,O85*(1-1/(9*O85)-NORMSINV(0.5+$AN$5/200)/3/SQRT(O85))^3))/P85*1000</f>
        <v>0.3541052678739009</v>
      </c>
      <c r="AN85" s="692">
        <f>IF(O85&lt;389,CHIINV(0.5-$AN$5/200,2*O85+2)/2,(O85+1)*(1-1/(9*(O85+1))+NORMSINV(0.5+$AN$5/200)/3/SQRT(O85+1))^3)/P85*1000</f>
        <v>0.50188576379172722</v>
      </c>
      <c r="AO85" s="693">
        <f>Q85-AM85</f>
        <v>6.9115441726155524E-2</v>
      </c>
      <c r="AP85" s="693">
        <f>AN85-Q85</f>
        <v>7.8665054191670802E-2</v>
      </c>
      <c r="AQ85" s="691"/>
      <c r="AR85" s="691"/>
      <c r="AS85" s="691"/>
      <c r="AV85" s="553"/>
      <c r="AW85" s="553"/>
    </row>
    <row r="86" spans="1:49">
      <c r="A86" s="160"/>
      <c r="B86" s="162"/>
      <c r="C86" s="162"/>
      <c r="D86" s="162"/>
      <c r="E86" s="162"/>
      <c r="F86" s="162"/>
      <c r="G86" s="162"/>
      <c r="H86" s="162"/>
      <c r="I86" s="162"/>
      <c r="J86" s="162"/>
      <c r="K86" s="162"/>
      <c r="L86" s="162"/>
      <c r="M86" s="162"/>
      <c r="N86" s="169"/>
      <c r="O86" s="169"/>
      <c r="P86" s="169"/>
      <c r="Q86" s="169"/>
      <c r="R86" s="161"/>
      <c r="AL86" s="553"/>
      <c r="AM86" s="691"/>
      <c r="AN86" s="691"/>
      <c r="AO86" s="691"/>
      <c r="AP86" s="691"/>
      <c r="AQ86" s="691"/>
      <c r="AR86" s="691"/>
      <c r="AS86" s="691"/>
      <c r="AV86" s="553"/>
      <c r="AW86" s="553"/>
    </row>
    <row r="87" spans="1:49">
      <c r="A87" s="179"/>
      <c r="B87" s="180"/>
      <c r="C87" s="180"/>
      <c r="D87" s="180"/>
      <c r="E87" s="180"/>
      <c r="F87" s="180"/>
      <c r="G87" s="180"/>
      <c r="H87" s="180"/>
      <c r="I87" s="180"/>
      <c r="J87" s="180"/>
      <c r="K87" s="180"/>
      <c r="L87" s="180"/>
      <c r="M87" s="180"/>
      <c r="N87" s="182"/>
      <c r="O87" s="182"/>
      <c r="P87" s="182"/>
      <c r="Q87" s="182"/>
      <c r="R87" s="181"/>
      <c r="AL87" s="553"/>
      <c r="AM87" s="691"/>
      <c r="AN87" s="691"/>
      <c r="AO87" s="691"/>
      <c r="AP87" s="691"/>
      <c r="AQ87" s="691"/>
      <c r="AR87" s="691"/>
      <c r="AS87" s="691"/>
      <c r="AV87" s="553"/>
      <c r="AW87" s="553"/>
    </row>
    <row r="88" spans="1:49" s="155" customFormat="1">
      <c r="A88" s="153"/>
      <c r="B88" s="153"/>
      <c r="C88" s="153"/>
      <c r="D88" s="153"/>
      <c r="E88" s="153"/>
      <c r="F88" s="153"/>
      <c r="G88" s="153"/>
      <c r="H88" s="153"/>
      <c r="I88" s="153"/>
      <c r="J88" s="153"/>
      <c r="K88" s="153"/>
      <c r="L88" s="153"/>
      <c r="M88" s="153"/>
      <c r="N88" s="154"/>
      <c r="O88" s="154"/>
      <c r="P88" s="154"/>
      <c r="Q88" s="154"/>
      <c r="R88" s="153"/>
      <c r="AL88" s="554"/>
      <c r="AM88" s="691"/>
      <c r="AN88" s="691"/>
      <c r="AO88" s="691"/>
      <c r="AP88" s="691"/>
      <c r="AQ88" s="691"/>
      <c r="AR88" s="691"/>
      <c r="AS88" s="691"/>
      <c r="AT88" s="446"/>
      <c r="AU88" s="446"/>
      <c r="AV88" s="554"/>
      <c r="AW88" s="554"/>
    </row>
    <row r="89" spans="1:49" s="155" customFormat="1">
      <c r="A89" s="156"/>
      <c r="B89" s="157"/>
      <c r="C89" s="157"/>
      <c r="D89" s="157"/>
      <c r="E89" s="157"/>
      <c r="F89" s="157"/>
      <c r="G89" s="157"/>
      <c r="H89" s="157"/>
      <c r="I89" s="157"/>
      <c r="J89" s="157"/>
      <c r="K89" s="157"/>
      <c r="L89" s="157"/>
      <c r="M89" s="157"/>
      <c r="N89" s="158"/>
      <c r="O89" s="158"/>
      <c r="P89" s="158"/>
      <c r="Q89" s="158"/>
      <c r="R89" s="159"/>
      <c r="AL89" s="554"/>
      <c r="AM89" s="691"/>
      <c r="AN89" s="691"/>
      <c r="AO89" s="691"/>
      <c r="AP89" s="691"/>
      <c r="AQ89" s="691"/>
      <c r="AR89" s="691"/>
      <c r="AS89" s="691"/>
      <c r="AT89" s="446"/>
      <c r="AU89" s="446"/>
      <c r="AV89" s="554"/>
      <c r="AW89" s="554"/>
    </row>
    <row r="90" spans="1:49" ht="23.25" customHeight="1">
      <c r="A90" s="160"/>
      <c r="B90" s="845" t="str">
        <f>Contents!E46</f>
        <v xml:space="preserve">Figure 12: Rate of sudden unexpected death in infancy (SUDI) by district health board, 2009−2013
</v>
      </c>
      <c r="C90" s="845"/>
      <c r="D90" s="845"/>
      <c r="E90" s="845"/>
      <c r="F90" s="845"/>
      <c r="G90" s="845"/>
      <c r="H90" s="845"/>
      <c r="I90" s="845"/>
      <c r="J90" s="845"/>
      <c r="K90" s="845"/>
      <c r="L90" s="845"/>
      <c r="M90" s="845"/>
      <c r="N90" s="845"/>
      <c r="O90" s="845"/>
      <c r="P90" s="845"/>
      <c r="Q90" s="845"/>
      <c r="R90" s="161"/>
      <c r="AL90" s="553"/>
      <c r="AM90" s="691"/>
      <c r="AN90" s="691"/>
      <c r="AO90" s="691"/>
      <c r="AP90" s="691"/>
      <c r="AQ90" s="691"/>
      <c r="AR90" s="691"/>
      <c r="AS90" s="691"/>
      <c r="AV90" s="553"/>
      <c r="AW90" s="553"/>
    </row>
    <row r="91" spans="1:49">
      <c r="A91" s="160"/>
      <c r="B91" s="162"/>
      <c r="C91" s="162"/>
      <c r="D91" s="162"/>
      <c r="E91" s="162"/>
      <c r="F91" s="162"/>
      <c r="G91" s="162"/>
      <c r="H91" s="162"/>
      <c r="I91" s="162"/>
      <c r="J91" s="162"/>
      <c r="K91" s="162"/>
      <c r="L91" s="162"/>
      <c r="M91" s="162"/>
      <c r="N91" s="163" t="s">
        <v>168</v>
      </c>
      <c r="O91" s="164" t="s">
        <v>35</v>
      </c>
      <c r="P91" s="193" t="s">
        <v>50</v>
      </c>
      <c r="Q91" s="164" t="s">
        <v>49</v>
      </c>
      <c r="R91" s="161"/>
      <c r="AL91" s="553"/>
      <c r="AM91" s="686" t="s">
        <v>355</v>
      </c>
      <c r="AN91" s="686" t="s">
        <v>356</v>
      </c>
      <c r="AO91" s="686" t="s">
        <v>349</v>
      </c>
      <c r="AP91" s="686" t="s">
        <v>350</v>
      </c>
      <c r="AQ91" s="686" t="s">
        <v>335</v>
      </c>
      <c r="AR91" s="686" t="s">
        <v>357</v>
      </c>
      <c r="AS91" s="686" t="s">
        <v>358</v>
      </c>
      <c r="AV91" s="553"/>
      <c r="AW91" s="553"/>
    </row>
    <row r="92" spans="1:49">
      <c r="A92" s="160"/>
      <c r="B92" s="162"/>
      <c r="C92" s="162"/>
      <c r="D92" s="162"/>
      <c r="E92" s="162"/>
      <c r="F92" s="162"/>
      <c r="G92" s="162"/>
      <c r="H92" s="162"/>
      <c r="I92" s="162"/>
      <c r="J92" s="162"/>
      <c r="K92" s="162"/>
      <c r="L92" s="162"/>
      <c r="M92" s="162"/>
      <c r="N92" s="165" t="s">
        <v>91</v>
      </c>
      <c r="O92" s="166">
        <f>SudiTrend!P47</f>
        <v>21</v>
      </c>
      <c r="P92" s="166">
        <f>SudiTrend!Q47</f>
        <v>11533</v>
      </c>
      <c r="Q92" s="167">
        <f>SudiTrend!R47</f>
        <v>1.8208618746206537</v>
      </c>
      <c r="R92" s="161"/>
      <c r="AL92" s="553"/>
      <c r="AM92" s="687">
        <f t="shared" ref="AM92:AM111" si="23">IF(O92=0,0,IF(O92&lt;389,CHIINV(0.5+$AN$5/200,2*O92)/2,O92*(1-1/(9*O92)-NORMSINV(0.5+$AN$5/200)/3/SQRT(O92))^3))/P92*1000</f>
        <v>1.1271421992609199</v>
      </c>
      <c r="AN92" s="687">
        <f t="shared" ref="AN92:AN111" si="24">IF(O92&lt;389,CHIINV(0.5-$AN$5/200,2*O92+2)/2,(O92+1)*(1-1/(9*(O92+1))+NORMSINV(0.5+$AN$5/200)/3/SQRT(O92+1))^3)/P92*1000</f>
        <v>2.7833807972724696</v>
      </c>
      <c r="AO92" s="688">
        <f t="shared" ref="AO92:AO111" si="25">Q92-AM92</f>
        <v>0.69371967535973389</v>
      </c>
      <c r="AP92" s="688">
        <f t="shared" ref="AP92:AP111" si="26">AN92-Q92</f>
        <v>0.96251892265181582</v>
      </c>
      <c r="AQ92" s="689">
        <f t="shared" ref="AQ92:AQ111" si="27">Q$113</f>
        <v>0.81758546172738167</v>
      </c>
      <c r="AR92" s="688">
        <f t="shared" ref="AR92:AR111" si="28">AM$113</f>
        <v>0.72030731837411777</v>
      </c>
      <c r="AS92" s="688">
        <f t="shared" ref="AS92:AS111" si="29">AN$113</f>
        <v>0.92433830440247444</v>
      </c>
      <c r="AV92" s="553"/>
      <c r="AW92" s="553"/>
    </row>
    <row r="93" spans="1:49">
      <c r="A93" s="160"/>
      <c r="B93" s="162"/>
      <c r="C93" s="162"/>
      <c r="D93" s="162"/>
      <c r="E93" s="162"/>
      <c r="F93" s="162"/>
      <c r="G93" s="162"/>
      <c r="H93" s="162"/>
      <c r="I93" s="162"/>
      <c r="J93" s="162"/>
      <c r="K93" s="162"/>
      <c r="L93" s="162"/>
      <c r="M93" s="162"/>
      <c r="N93" s="168" t="s">
        <v>92</v>
      </c>
      <c r="O93" s="169">
        <f>SudiTrend!P48</f>
        <v>12</v>
      </c>
      <c r="P93" s="169">
        <f>SudiTrend!Q48</f>
        <v>39308</v>
      </c>
      <c r="Q93" s="170">
        <f>SudiTrend!R48</f>
        <v>0.3052813676605271</v>
      </c>
      <c r="R93" s="161"/>
      <c r="AL93" s="553"/>
      <c r="AM93" s="687">
        <f t="shared" si="23"/>
        <v>0.15774333745604502</v>
      </c>
      <c r="AN93" s="687">
        <f t="shared" si="24"/>
        <v>0.53326511265332632</v>
      </c>
      <c r="AO93" s="688">
        <f t="shared" si="25"/>
        <v>0.14753803020448208</v>
      </c>
      <c r="AP93" s="688">
        <f t="shared" si="26"/>
        <v>0.22798374499279922</v>
      </c>
      <c r="AQ93" s="689">
        <f t="shared" si="27"/>
        <v>0.81758546172738167</v>
      </c>
      <c r="AR93" s="688">
        <f t="shared" si="28"/>
        <v>0.72030731837411777</v>
      </c>
      <c r="AS93" s="688">
        <f t="shared" si="29"/>
        <v>0.92433830440247444</v>
      </c>
      <c r="AV93" s="553"/>
      <c r="AW93" s="553"/>
    </row>
    <row r="94" spans="1:49">
      <c r="A94" s="160"/>
      <c r="B94" s="162"/>
      <c r="C94" s="162"/>
      <c r="D94" s="162"/>
      <c r="E94" s="162"/>
      <c r="F94" s="162"/>
      <c r="G94" s="162"/>
      <c r="H94" s="162"/>
      <c r="I94" s="162"/>
      <c r="J94" s="162"/>
      <c r="K94" s="162"/>
      <c r="L94" s="162"/>
      <c r="M94" s="162"/>
      <c r="N94" s="171" t="s">
        <v>93</v>
      </c>
      <c r="O94" s="172">
        <f>SudiTrend!P49</f>
        <v>14</v>
      </c>
      <c r="P94" s="172">
        <f>SudiTrend!Q49</f>
        <v>32727</v>
      </c>
      <c r="Q94" s="173">
        <f>SudiTrend!R49</f>
        <v>0.42778134262229961</v>
      </c>
      <c r="R94" s="161"/>
      <c r="AL94" s="553"/>
      <c r="AM94" s="687">
        <f t="shared" si="23"/>
        <v>0.23387204070952428</v>
      </c>
      <c r="AN94" s="687">
        <f t="shared" si="24"/>
        <v>0.71774440437056797</v>
      </c>
      <c r="AO94" s="688">
        <f t="shared" si="25"/>
        <v>0.19390930191277533</v>
      </c>
      <c r="AP94" s="688">
        <f t="shared" si="26"/>
        <v>0.28996306174826836</v>
      </c>
      <c r="AQ94" s="689">
        <f t="shared" si="27"/>
        <v>0.81758546172738167</v>
      </c>
      <c r="AR94" s="688">
        <f t="shared" si="28"/>
        <v>0.72030731837411777</v>
      </c>
      <c r="AS94" s="688">
        <f t="shared" si="29"/>
        <v>0.92433830440247444</v>
      </c>
      <c r="AV94" s="553"/>
      <c r="AW94" s="553"/>
    </row>
    <row r="95" spans="1:49">
      <c r="A95" s="160"/>
      <c r="B95" s="162"/>
      <c r="C95" s="162"/>
      <c r="D95" s="162"/>
      <c r="E95" s="162"/>
      <c r="F95" s="162"/>
      <c r="G95" s="162"/>
      <c r="H95" s="162"/>
      <c r="I95" s="162"/>
      <c r="J95" s="162"/>
      <c r="K95" s="162"/>
      <c r="L95" s="162"/>
      <c r="M95" s="162"/>
      <c r="N95" s="168" t="s">
        <v>94</v>
      </c>
      <c r="O95" s="169">
        <f>SudiTrend!P50</f>
        <v>47</v>
      </c>
      <c r="P95" s="169">
        <f>SudiTrend!Q50</f>
        <v>43157</v>
      </c>
      <c r="Q95" s="170">
        <f>SudiTrend!R50</f>
        <v>1.0890469680468984</v>
      </c>
      <c r="R95" s="161"/>
      <c r="AL95" s="553"/>
      <c r="AM95" s="687">
        <f t="shared" si="23"/>
        <v>0.80019074928900891</v>
      </c>
      <c r="AN95" s="687">
        <f t="shared" si="24"/>
        <v>1.448201597438352</v>
      </c>
      <c r="AO95" s="688">
        <f t="shared" si="25"/>
        <v>0.28885621875788947</v>
      </c>
      <c r="AP95" s="688">
        <f t="shared" si="26"/>
        <v>0.35915462939145359</v>
      </c>
      <c r="AQ95" s="689">
        <f t="shared" si="27"/>
        <v>0.81758546172738167</v>
      </c>
      <c r="AR95" s="688">
        <f t="shared" si="28"/>
        <v>0.72030731837411777</v>
      </c>
      <c r="AS95" s="688">
        <f t="shared" si="29"/>
        <v>0.92433830440247444</v>
      </c>
      <c r="AV95" s="553"/>
      <c r="AW95" s="553"/>
    </row>
    <row r="96" spans="1:49">
      <c r="A96" s="160"/>
      <c r="B96" s="162"/>
      <c r="C96" s="162"/>
      <c r="D96" s="162"/>
      <c r="E96" s="162"/>
      <c r="F96" s="162"/>
      <c r="G96" s="162"/>
      <c r="H96" s="162"/>
      <c r="I96" s="162"/>
      <c r="J96" s="162"/>
      <c r="K96" s="162"/>
      <c r="L96" s="162"/>
      <c r="M96" s="162"/>
      <c r="N96" s="171" t="s">
        <v>95</v>
      </c>
      <c r="O96" s="172">
        <f>SudiTrend!P51</f>
        <v>21</v>
      </c>
      <c r="P96" s="172">
        <f>SudiTrend!Q51</f>
        <v>27418</v>
      </c>
      <c r="Q96" s="173">
        <f>SudiTrend!R51</f>
        <v>0.76592019840980374</v>
      </c>
      <c r="R96" s="161"/>
      <c r="AL96" s="553"/>
      <c r="AM96" s="687">
        <f t="shared" si="23"/>
        <v>0.47411667459611162</v>
      </c>
      <c r="AN96" s="687">
        <f t="shared" si="24"/>
        <v>1.1707903835051203</v>
      </c>
      <c r="AO96" s="688">
        <f t="shared" si="25"/>
        <v>0.29180352381369212</v>
      </c>
      <c r="AP96" s="688">
        <f t="shared" si="26"/>
        <v>0.40487018509531658</v>
      </c>
      <c r="AQ96" s="689">
        <f t="shared" si="27"/>
        <v>0.81758546172738167</v>
      </c>
      <c r="AR96" s="688">
        <f t="shared" si="28"/>
        <v>0.72030731837411777</v>
      </c>
      <c r="AS96" s="688">
        <f t="shared" si="29"/>
        <v>0.92433830440247444</v>
      </c>
      <c r="AV96" s="553"/>
      <c r="AW96" s="553"/>
    </row>
    <row r="97" spans="1:49">
      <c r="A97" s="160"/>
      <c r="B97" s="162"/>
      <c r="C97" s="162"/>
      <c r="D97" s="162"/>
      <c r="E97" s="162"/>
      <c r="F97" s="162"/>
      <c r="G97" s="162"/>
      <c r="H97" s="162"/>
      <c r="I97" s="162"/>
      <c r="J97" s="162"/>
      <c r="K97" s="162"/>
      <c r="L97" s="162"/>
      <c r="M97" s="162"/>
      <c r="N97" s="168" t="s">
        <v>96</v>
      </c>
      <c r="O97" s="169">
        <f>SudiTrend!P52</f>
        <v>12</v>
      </c>
      <c r="P97" s="169">
        <f>SudiTrend!Q52</f>
        <v>7858</v>
      </c>
      <c r="Q97" s="170">
        <f>SudiTrend!R52</f>
        <v>1.5271061338763043</v>
      </c>
      <c r="R97" s="161"/>
      <c r="AL97" s="553"/>
      <c r="AM97" s="687">
        <f t="shared" si="23"/>
        <v>0.78907802350753597</v>
      </c>
      <c r="AN97" s="687">
        <f t="shared" si="24"/>
        <v>2.6675470919034048</v>
      </c>
      <c r="AO97" s="688">
        <f t="shared" si="25"/>
        <v>0.73802811036876836</v>
      </c>
      <c r="AP97" s="688">
        <f t="shared" si="26"/>
        <v>1.1404409580271004</v>
      </c>
      <c r="AQ97" s="689">
        <f t="shared" si="27"/>
        <v>0.81758546172738167</v>
      </c>
      <c r="AR97" s="688">
        <f t="shared" si="28"/>
        <v>0.72030731837411777</v>
      </c>
      <c r="AS97" s="688">
        <f t="shared" si="29"/>
        <v>0.92433830440247444</v>
      </c>
      <c r="AV97" s="553"/>
      <c r="AW97" s="553"/>
    </row>
    <row r="98" spans="1:49">
      <c r="A98" s="160"/>
      <c r="B98" s="162"/>
      <c r="C98" s="162"/>
      <c r="D98" s="162"/>
      <c r="E98" s="162"/>
      <c r="F98" s="162"/>
      <c r="G98" s="162"/>
      <c r="H98" s="162"/>
      <c r="I98" s="162"/>
      <c r="J98" s="162"/>
      <c r="K98" s="162"/>
      <c r="L98" s="162"/>
      <c r="M98" s="162"/>
      <c r="N98" s="171" t="s">
        <v>97</v>
      </c>
      <c r="O98" s="172">
        <f>SudiTrend!P53</f>
        <v>16</v>
      </c>
      <c r="P98" s="172">
        <f>SudiTrend!Q53</f>
        <v>14647</v>
      </c>
      <c r="Q98" s="173">
        <f>SudiTrend!R53</f>
        <v>1.092373864955281</v>
      </c>
      <c r="R98" s="161"/>
      <c r="AL98" s="553"/>
      <c r="AM98" s="687">
        <f t="shared" si="23"/>
        <v>0.62438604858616287</v>
      </c>
      <c r="AN98" s="687">
        <f t="shared" si="24"/>
        <v>1.773946719298215</v>
      </c>
      <c r="AO98" s="688">
        <f t="shared" si="25"/>
        <v>0.46798781636911813</v>
      </c>
      <c r="AP98" s="688">
        <f t="shared" si="26"/>
        <v>0.68157285434293402</v>
      </c>
      <c r="AQ98" s="689">
        <f t="shared" si="27"/>
        <v>0.81758546172738167</v>
      </c>
      <c r="AR98" s="688">
        <f t="shared" si="28"/>
        <v>0.72030731837411777</v>
      </c>
      <c r="AS98" s="688">
        <f t="shared" si="29"/>
        <v>0.92433830440247444</v>
      </c>
      <c r="AV98" s="553"/>
      <c r="AW98" s="553"/>
    </row>
    <row r="99" spans="1:49">
      <c r="A99" s="160"/>
      <c r="B99" s="162"/>
      <c r="C99" s="162"/>
      <c r="D99" s="162"/>
      <c r="E99" s="162"/>
      <c r="F99" s="162"/>
      <c r="G99" s="162"/>
      <c r="H99" s="162"/>
      <c r="I99" s="162"/>
      <c r="J99" s="162"/>
      <c r="K99" s="162"/>
      <c r="L99" s="162"/>
      <c r="M99" s="162"/>
      <c r="N99" s="168" t="s">
        <v>538</v>
      </c>
      <c r="O99" s="169">
        <f>SudiTrend!P54</f>
        <v>6</v>
      </c>
      <c r="P99" s="169">
        <f>SudiTrend!Q54</f>
        <v>3742</v>
      </c>
      <c r="Q99" s="170">
        <f>SudiTrend!R54</f>
        <v>1.6034206306787815</v>
      </c>
      <c r="R99" s="161"/>
      <c r="AL99" s="553"/>
      <c r="AM99" s="687">
        <f t="shared" si="23"/>
        <v>0.58842711210338106</v>
      </c>
      <c r="AN99" s="687">
        <f t="shared" si="24"/>
        <v>3.4899716789200115</v>
      </c>
      <c r="AO99" s="688">
        <f t="shared" si="25"/>
        <v>1.0149935185754004</v>
      </c>
      <c r="AP99" s="688">
        <f t="shared" si="26"/>
        <v>1.88655104824123</v>
      </c>
      <c r="AQ99" s="689">
        <f t="shared" si="27"/>
        <v>0.81758546172738167</v>
      </c>
      <c r="AR99" s="688">
        <f t="shared" si="28"/>
        <v>0.72030731837411777</v>
      </c>
      <c r="AS99" s="688">
        <f t="shared" si="29"/>
        <v>0.92433830440247444</v>
      </c>
      <c r="AV99" s="553"/>
      <c r="AW99" s="553"/>
    </row>
    <row r="100" spans="1:49">
      <c r="A100" s="160"/>
      <c r="B100" s="162"/>
      <c r="C100" s="162"/>
      <c r="D100" s="162"/>
      <c r="E100" s="162"/>
      <c r="F100" s="162"/>
      <c r="G100" s="162"/>
      <c r="H100" s="162"/>
      <c r="I100" s="162"/>
      <c r="J100" s="162"/>
      <c r="K100" s="162"/>
      <c r="L100" s="162"/>
      <c r="M100" s="162"/>
      <c r="N100" s="171" t="s">
        <v>98</v>
      </c>
      <c r="O100" s="172">
        <f>SudiTrend!P55</f>
        <v>14</v>
      </c>
      <c r="P100" s="172">
        <f>SudiTrend!Q55</f>
        <v>11500</v>
      </c>
      <c r="Q100" s="173">
        <f>SudiTrend!R55</f>
        <v>1.2173913043478259</v>
      </c>
      <c r="R100" s="161"/>
      <c r="AL100" s="553"/>
      <c r="AM100" s="687">
        <f t="shared" si="23"/>
        <v>0.66555915446092184</v>
      </c>
      <c r="AN100" s="687">
        <f t="shared" si="24"/>
        <v>2.0425757497248327</v>
      </c>
      <c r="AO100" s="688">
        <f t="shared" si="25"/>
        <v>0.5518321498869041</v>
      </c>
      <c r="AP100" s="688">
        <f t="shared" si="26"/>
        <v>0.82518444537700675</v>
      </c>
      <c r="AQ100" s="689">
        <f t="shared" si="27"/>
        <v>0.81758546172738167</v>
      </c>
      <c r="AR100" s="688">
        <f t="shared" si="28"/>
        <v>0.72030731837411777</v>
      </c>
      <c r="AS100" s="688">
        <f t="shared" si="29"/>
        <v>0.92433830440247444</v>
      </c>
      <c r="AV100" s="553"/>
      <c r="AW100" s="553"/>
    </row>
    <row r="101" spans="1:49">
      <c r="A101" s="160"/>
      <c r="B101" s="162"/>
      <c r="C101" s="162"/>
      <c r="D101" s="162"/>
      <c r="E101" s="162"/>
      <c r="F101" s="162"/>
      <c r="G101" s="162"/>
      <c r="H101" s="162"/>
      <c r="I101" s="162"/>
      <c r="J101" s="162"/>
      <c r="K101" s="162"/>
      <c r="L101" s="162"/>
      <c r="M101" s="162"/>
      <c r="N101" s="168" t="s">
        <v>99</v>
      </c>
      <c r="O101" s="169">
        <f>SudiTrend!P56</f>
        <v>8</v>
      </c>
      <c r="P101" s="169">
        <f>SudiTrend!Q56</f>
        <v>7850</v>
      </c>
      <c r="Q101" s="170">
        <f>SudiTrend!R56</f>
        <v>1.0191082802547771</v>
      </c>
      <c r="R101" s="161"/>
      <c r="AL101" s="553"/>
      <c r="AM101" s="687">
        <f t="shared" si="23"/>
        <v>0.43997862124184722</v>
      </c>
      <c r="AN101" s="687">
        <f t="shared" si="24"/>
        <v>2.0080495821902313</v>
      </c>
      <c r="AO101" s="688">
        <f t="shared" si="25"/>
        <v>0.57912965901292979</v>
      </c>
      <c r="AP101" s="688">
        <f t="shared" si="26"/>
        <v>0.98894130193545426</v>
      </c>
      <c r="AQ101" s="689">
        <f t="shared" si="27"/>
        <v>0.81758546172738167</v>
      </c>
      <c r="AR101" s="688">
        <f t="shared" si="28"/>
        <v>0.72030731837411777</v>
      </c>
      <c r="AS101" s="688">
        <f t="shared" si="29"/>
        <v>0.92433830440247444</v>
      </c>
      <c r="AV101" s="553"/>
      <c r="AW101" s="553"/>
    </row>
    <row r="102" spans="1:49">
      <c r="A102" s="160"/>
      <c r="B102" s="162"/>
      <c r="C102" s="162"/>
      <c r="D102" s="162"/>
      <c r="E102" s="162"/>
      <c r="F102" s="162"/>
      <c r="G102" s="162"/>
      <c r="H102" s="162"/>
      <c r="I102" s="162"/>
      <c r="J102" s="162"/>
      <c r="K102" s="162"/>
      <c r="L102" s="162"/>
      <c r="M102" s="162"/>
      <c r="N102" s="171" t="s">
        <v>100</v>
      </c>
      <c r="O102" s="172">
        <f>SudiTrend!P57</f>
        <v>8</v>
      </c>
      <c r="P102" s="172">
        <f>SudiTrend!Q57</f>
        <v>11268</v>
      </c>
      <c r="Q102" s="173">
        <f>SudiTrend!R57</f>
        <v>0.70997515086971952</v>
      </c>
      <c r="R102" s="161"/>
      <c r="AL102" s="553"/>
      <c r="AM102" s="687">
        <f t="shared" si="23"/>
        <v>0.30651687759571361</v>
      </c>
      <c r="AN102" s="687">
        <f t="shared" si="24"/>
        <v>1.3989340805993358</v>
      </c>
      <c r="AO102" s="688">
        <f t="shared" si="25"/>
        <v>0.40345827327400591</v>
      </c>
      <c r="AP102" s="688">
        <f t="shared" si="26"/>
        <v>0.68895892972961625</v>
      </c>
      <c r="AQ102" s="689">
        <f t="shared" si="27"/>
        <v>0.81758546172738167</v>
      </c>
      <c r="AR102" s="688">
        <f t="shared" si="28"/>
        <v>0.72030731837411777</v>
      </c>
      <c r="AS102" s="688">
        <f t="shared" si="29"/>
        <v>0.92433830440247444</v>
      </c>
      <c r="AV102" s="553"/>
      <c r="AW102" s="553"/>
    </row>
    <row r="103" spans="1:49">
      <c r="A103" s="160"/>
      <c r="B103" s="162"/>
      <c r="C103" s="162"/>
      <c r="D103" s="162"/>
      <c r="E103" s="162"/>
      <c r="F103" s="162"/>
      <c r="G103" s="162"/>
      <c r="H103" s="162"/>
      <c r="I103" s="162"/>
      <c r="J103" s="162"/>
      <c r="K103" s="162"/>
      <c r="L103" s="162"/>
      <c r="M103" s="162"/>
      <c r="N103" s="168" t="s">
        <v>101</v>
      </c>
      <c r="O103" s="169">
        <f>SudiTrend!P58</f>
        <v>8</v>
      </c>
      <c r="P103" s="169">
        <f>SudiTrend!Q58</f>
        <v>4378</v>
      </c>
      <c r="Q103" s="170">
        <f>SudiTrend!R58</f>
        <v>1.8273184102329831</v>
      </c>
      <c r="R103" s="161"/>
      <c r="AL103" s="553"/>
      <c r="AM103" s="687">
        <f t="shared" si="23"/>
        <v>0.78890639030344933</v>
      </c>
      <c r="AN103" s="687">
        <f t="shared" si="24"/>
        <v>3.6005457332556681</v>
      </c>
      <c r="AO103" s="688">
        <f t="shared" si="25"/>
        <v>1.0384120199295337</v>
      </c>
      <c r="AP103" s="688">
        <f t="shared" si="26"/>
        <v>1.7732273230226849</v>
      </c>
      <c r="AQ103" s="689">
        <f t="shared" si="27"/>
        <v>0.81758546172738167</v>
      </c>
      <c r="AR103" s="688">
        <f t="shared" si="28"/>
        <v>0.72030731837411777</v>
      </c>
      <c r="AS103" s="688">
        <f t="shared" si="29"/>
        <v>0.92433830440247444</v>
      </c>
      <c r="AV103" s="553"/>
      <c r="AW103" s="553"/>
    </row>
    <row r="104" spans="1:49">
      <c r="A104" s="160"/>
      <c r="B104" s="162"/>
      <c r="C104" s="162"/>
      <c r="D104" s="162"/>
      <c r="E104" s="162"/>
      <c r="F104" s="162"/>
      <c r="G104" s="162"/>
      <c r="H104" s="162"/>
      <c r="I104" s="162"/>
      <c r="J104" s="162"/>
      <c r="K104" s="162"/>
      <c r="L104" s="162"/>
      <c r="M104" s="162"/>
      <c r="N104" s="171" t="s">
        <v>102</v>
      </c>
      <c r="O104" s="172">
        <f>SudiTrend!P59</f>
        <v>13</v>
      </c>
      <c r="P104" s="172">
        <f>SudiTrend!Q59</f>
        <v>19334</v>
      </c>
      <c r="Q104" s="173">
        <f>SudiTrend!R59</f>
        <v>0.67239060722044064</v>
      </c>
      <c r="R104" s="161"/>
      <c r="AL104" s="553"/>
      <c r="AM104" s="687">
        <f t="shared" si="23"/>
        <v>0.35801967989054528</v>
      </c>
      <c r="AN104" s="687">
        <f t="shared" si="24"/>
        <v>1.1498084161662809</v>
      </c>
      <c r="AO104" s="688">
        <f t="shared" si="25"/>
        <v>0.31437092732989536</v>
      </c>
      <c r="AP104" s="688">
        <f t="shared" si="26"/>
        <v>0.47741780894584029</v>
      </c>
      <c r="AQ104" s="689">
        <f t="shared" si="27"/>
        <v>0.81758546172738167</v>
      </c>
      <c r="AR104" s="688">
        <f t="shared" si="28"/>
        <v>0.72030731837411777</v>
      </c>
      <c r="AS104" s="688">
        <f t="shared" si="29"/>
        <v>0.92433830440247444</v>
      </c>
      <c r="AV104" s="553"/>
      <c r="AW104" s="553"/>
    </row>
    <row r="105" spans="1:49">
      <c r="A105" s="160"/>
      <c r="B105" s="162"/>
      <c r="C105" s="162"/>
      <c r="D105" s="162"/>
      <c r="E105" s="162"/>
      <c r="F105" s="162"/>
      <c r="G105" s="162"/>
      <c r="H105" s="162"/>
      <c r="I105" s="162"/>
      <c r="J105" s="162"/>
      <c r="K105" s="162"/>
      <c r="L105" s="162"/>
      <c r="M105" s="162"/>
      <c r="N105" s="168" t="s">
        <v>103</v>
      </c>
      <c r="O105" s="169">
        <f>SudiTrend!P60</f>
        <v>15</v>
      </c>
      <c r="P105" s="169">
        <f>SudiTrend!Q60</f>
        <v>10348</v>
      </c>
      <c r="Q105" s="170">
        <f>SudiTrend!R60</f>
        <v>1.4495554696559723</v>
      </c>
      <c r="R105" s="161"/>
      <c r="AL105" s="553"/>
      <c r="AM105" s="687">
        <f t="shared" si="23"/>
        <v>0.81130519257666334</v>
      </c>
      <c r="AN105" s="687">
        <f t="shared" si="24"/>
        <v>2.3908213057098799</v>
      </c>
      <c r="AO105" s="688">
        <f t="shared" si="25"/>
        <v>0.63825027707930893</v>
      </c>
      <c r="AP105" s="688">
        <f t="shared" si="26"/>
        <v>0.94126583605390768</v>
      </c>
      <c r="AQ105" s="689">
        <f t="shared" si="27"/>
        <v>0.81758546172738167</v>
      </c>
      <c r="AR105" s="688">
        <f t="shared" si="28"/>
        <v>0.72030731837411777</v>
      </c>
      <c r="AS105" s="688">
        <f t="shared" si="29"/>
        <v>0.92433830440247444</v>
      </c>
      <c r="AV105" s="553"/>
      <c r="AW105" s="553"/>
    </row>
    <row r="106" spans="1:49">
      <c r="A106" s="160"/>
      <c r="B106" s="162"/>
      <c r="C106" s="162"/>
      <c r="D106" s="162"/>
      <c r="E106" s="162"/>
      <c r="F106" s="162"/>
      <c r="G106" s="162"/>
      <c r="H106" s="162"/>
      <c r="I106" s="162"/>
      <c r="J106" s="162"/>
      <c r="K106" s="162"/>
      <c r="L106" s="162"/>
      <c r="M106" s="162"/>
      <c r="N106" s="171" t="s">
        <v>104</v>
      </c>
      <c r="O106" s="172">
        <f>SudiTrend!P61</f>
        <v>2</v>
      </c>
      <c r="P106" s="172">
        <f>SudiTrend!Q61</f>
        <v>2648</v>
      </c>
      <c r="Q106" s="173">
        <f>SudiTrend!R61</f>
        <v>0.75528700906344415</v>
      </c>
      <c r="R106" s="161"/>
      <c r="AL106" s="553"/>
      <c r="AM106" s="687">
        <f t="shared" si="23"/>
        <v>9.1468760779443034E-2</v>
      </c>
      <c r="AN106" s="687">
        <f t="shared" si="24"/>
        <v>2.7283563699863898</v>
      </c>
      <c r="AO106" s="688">
        <f t="shared" si="25"/>
        <v>0.66381824828400116</v>
      </c>
      <c r="AP106" s="688">
        <f t="shared" si="26"/>
        <v>1.9730693609229455</v>
      </c>
      <c r="AQ106" s="689">
        <f t="shared" si="27"/>
        <v>0.81758546172738167</v>
      </c>
      <c r="AR106" s="688">
        <f t="shared" si="28"/>
        <v>0.72030731837411777</v>
      </c>
      <c r="AS106" s="688">
        <f t="shared" si="29"/>
        <v>0.92433830440247444</v>
      </c>
      <c r="AV106" s="553"/>
      <c r="AW106" s="553"/>
    </row>
    <row r="107" spans="1:49">
      <c r="A107" s="160"/>
      <c r="B107" s="162"/>
      <c r="C107" s="162"/>
      <c r="D107" s="162"/>
      <c r="E107" s="162"/>
      <c r="F107" s="162"/>
      <c r="G107" s="162"/>
      <c r="H107" s="162"/>
      <c r="I107" s="162"/>
      <c r="J107" s="162"/>
      <c r="K107" s="162"/>
      <c r="L107" s="162"/>
      <c r="M107" s="162"/>
      <c r="N107" s="168" t="s">
        <v>105</v>
      </c>
      <c r="O107" s="169">
        <f>SudiTrend!P62</f>
        <v>2</v>
      </c>
      <c r="P107" s="169">
        <f>SudiTrend!Q62</f>
        <v>8129</v>
      </c>
      <c r="Q107" s="170">
        <f>SudiTrend!R62</f>
        <v>0.24603272235207282</v>
      </c>
      <c r="R107" s="161"/>
      <c r="AL107" s="553"/>
      <c r="AM107" s="687">
        <f t="shared" si="23"/>
        <v>2.9795704089551626E-2</v>
      </c>
      <c r="AN107" s="687">
        <f t="shared" si="24"/>
        <v>0.8887547875167866</v>
      </c>
      <c r="AO107" s="688">
        <f t="shared" si="25"/>
        <v>0.2162370182625212</v>
      </c>
      <c r="AP107" s="688">
        <f t="shared" si="26"/>
        <v>0.64272206516471375</v>
      </c>
      <c r="AQ107" s="689">
        <f t="shared" si="27"/>
        <v>0.81758546172738167</v>
      </c>
      <c r="AR107" s="688">
        <f t="shared" si="28"/>
        <v>0.72030731837411777</v>
      </c>
      <c r="AS107" s="688">
        <f t="shared" si="29"/>
        <v>0.92433830440247444</v>
      </c>
      <c r="AV107" s="553"/>
      <c r="AW107" s="553"/>
    </row>
    <row r="108" spans="1:49">
      <c r="A108" s="160"/>
      <c r="B108" s="162"/>
      <c r="C108" s="162"/>
      <c r="D108" s="162"/>
      <c r="E108" s="162"/>
      <c r="F108" s="162"/>
      <c r="G108" s="162"/>
      <c r="H108" s="162"/>
      <c r="I108" s="162"/>
      <c r="J108" s="162"/>
      <c r="K108" s="162"/>
      <c r="L108" s="162"/>
      <c r="M108" s="162"/>
      <c r="N108" s="171" t="s">
        <v>106</v>
      </c>
      <c r="O108" s="172">
        <f>SudiTrend!P63</f>
        <v>1</v>
      </c>
      <c r="P108" s="172">
        <f>SudiTrend!Q63</f>
        <v>2110</v>
      </c>
      <c r="Q108" s="173">
        <f>SudiTrend!R63</f>
        <v>0.47393364928909953</v>
      </c>
      <c r="R108" s="161"/>
      <c r="AL108" s="553"/>
      <c r="AM108" s="687">
        <f t="shared" si="23"/>
        <v>1.1998961129995211E-2</v>
      </c>
      <c r="AN108" s="687">
        <f t="shared" si="24"/>
        <v>2.6405892848051646</v>
      </c>
      <c r="AO108" s="688">
        <f t="shared" si="25"/>
        <v>0.46193468815910432</v>
      </c>
      <c r="AP108" s="688">
        <f t="shared" si="26"/>
        <v>2.1666556355160651</v>
      </c>
      <c r="AQ108" s="689">
        <f t="shared" si="27"/>
        <v>0.81758546172738167</v>
      </c>
      <c r="AR108" s="688">
        <f t="shared" si="28"/>
        <v>0.72030731837411777</v>
      </c>
      <c r="AS108" s="688">
        <f t="shared" si="29"/>
        <v>0.92433830440247444</v>
      </c>
      <c r="AV108" s="553"/>
      <c r="AW108" s="553"/>
    </row>
    <row r="109" spans="1:49">
      <c r="A109" s="160"/>
      <c r="B109" s="162"/>
      <c r="C109" s="162"/>
      <c r="D109" s="162"/>
      <c r="E109" s="162"/>
      <c r="F109" s="162"/>
      <c r="G109" s="162"/>
      <c r="H109" s="162"/>
      <c r="I109" s="162"/>
      <c r="J109" s="162"/>
      <c r="K109" s="162"/>
      <c r="L109" s="162"/>
      <c r="M109" s="162"/>
      <c r="N109" s="168" t="s">
        <v>107</v>
      </c>
      <c r="O109" s="169">
        <f>SudiTrend!P64</f>
        <v>26</v>
      </c>
      <c r="P109" s="169">
        <f>SudiTrend!Q64</f>
        <v>31295</v>
      </c>
      <c r="Q109" s="170">
        <f>SudiTrend!R64</f>
        <v>0.83080364275443364</v>
      </c>
      <c r="R109" s="161"/>
      <c r="AL109" s="553"/>
      <c r="AM109" s="687">
        <f t="shared" si="23"/>
        <v>0.54270852262650082</v>
      </c>
      <c r="AN109" s="687">
        <f t="shared" si="24"/>
        <v>1.2173198301046502</v>
      </c>
      <c r="AO109" s="688">
        <f t="shared" si="25"/>
        <v>0.28809512012793281</v>
      </c>
      <c r="AP109" s="688">
        <f t="shared" si="26"/>
        <v>0.38651618735021653</v>
      </c>
      <c r="AQ109" s="689">
        <f t="shared" si="27"/>
        <v>0.81758546172738167</v>
      </c>
      <c r="AR109" s="688">
        <f t="shared" si="28"/>
        <v>0.72030731837411777</v>
      </c>
      <c r="AS109" s="688">
        <f t="shared" si="29"/>
        <v>0.92433830440247444</v>
      </c>
      <c r="AV109" s="553"/>
      <c r="AW109" s="553"/>
    </row>
    <row r="110" spans="1:49">
      <c r="A110" s="160"/>
      <c r="B110" s="162"/>
      <c r="C110" s="162"/>
      <c r="D110" s="162"/>
      <c r="E110" s="162"/>
      <c r="F110" s="162"/>
      <c r="G110" s="162"/>
      <c r="H110" s="162"/>
      <c r="I110" s="162"/>
      <c r="J110" s="162"/>
      <c r="K110" s="162"/>
      <c r="L110" s="162"/>
      <c r="M110" s="162"/>
      <c r="N110" s="171" t="s">
        <v>108</v>
      </c>
      <c r="O110" s="172">
        <f>SudiTrend!P65</f>
        <v>0</v>
      </c>
      <c r="P110" s="172">
        <f>SudiTrend!Q65</f>
        <v>3122</v>
      </c>
      <c r="Q110" s="173">
        <f>SudiTrend!R65</f>
        <v>0</v>
      </c>
      <c r="R110" s="161"/>
      <c r="AL110" s="553"/>
      <c r="AM110" s="687">
        <f t="shared" si="23"/>
        <v>0</v>
      </c>
      <c r="AN110" s="687">
        <f t="shared" si="24"/>
        <v>1.1815757380249632</v>
      </c>
      <c r="AO110" s="688">
        <f t="shared" si="25"/>
        <v>0</v>
      </c>
      <c r="AP110" s="688">
        <f t="shared" si="26"/>
        <v>1.1815757380249632</v>
      </c>
      <c r="AQ110" s="689">
        <f t="shared" si="27"/>
        <v>0.81758546172738167</v>
      </c>
      <c r="AR110" s="688">
        <f t="shared" si="28"/>
        <v>0.72030731837411777</v>
      </c>
      <c r="AS110" s="688">
        <f t="shared" si="29"/>
        <v>0.92433830440247444</v>
      </c>
      <c r="AV110" s="553"/>
      <c r="AW110" s="553"/>
    </row>
    <row r="111" spans="1:49">
      <c r="A111" s="160"/>
      <c r="B111" s="162"/>
      <c r="C111" s="162"/>
      <c r="D111" s="162"/>
      <c r="E111" s="162"/>
      <c r="F111" s="162"/>
      <c r="G111" s="162"/>
      <c r="H111" s="162"/>
      <c r="I111" s="162"/>
      <c r="J111" s="162"/>
      <c r="K111" s="162"/>
      <c r="L111" s="162"/>
      <c r="M111" s="162"/>
      <c r="N111" s="168" t="s">
        <v>109</v>
      </c>
      <c r="O111" s="169">
        <f>SudiTrend!P66</f>
        <v>8</v>
      </c>
      <c r="P111" s="169">
        <f>SudiTrend!Q66</f>
        <v>18313</v>
      </c>
      <c r="Q111" s="170">
        <f>SudiTrend!R66</f>
        <v>0.4368481406651013</v>
      </c>
      <c r="R111" s="161"/>
      <c r="AL111" s="553"/>
      <c r="AM111" s="687">
        <f t="shared" si="23"/>
        <v>0.18860002057273528</v>
      </c>
      <c r="AN111" s="687">
        <f t="shared" si="24"/>
        <v>0.86076498772420218</v>
      </c>
      <c r="AO111" s="688">
        <f t="shared" si="25"/>
        <v>0.24824812009236602</v>
      </c>
      <c r="AP111" s="688">
        <f t="shared" si="26"/>
        <v>0.42391684705910088</v>
      </c>
      <c r="AQ111" s="689">
        <f t="shared" si="27"/>
        <v>0.81758546172738167</v>
      </c>
      <c r="AR111" s="688">
        <f t="shared" si="28"/>
        <v>0.72030731837411777</v>
      </c>
      <c r="AS111" s="688">
        <f t="shared" si="29"/>
        <v>0.92433830440247444</v>
      </c>
      <c r="AV111" s="553"/>
      <c r="AW111" s="553"/>
    </row>
    <row r="112" spans="1:49">
      <c r="A112" s="160"/>
      <c r="B112" s="162"/>
      <c r="C112" s="162"/>
      <c r="D112" s="162"/>
      <c r="E112" s="162"/>
      <c r="F112" s="162"/>
      <c r="G112" s="162"/>
      <c r="H112" s="162"/>
      <c r="I112" s="162"/>
      <c r="J112" s="162"/>
      <c r="K112" s="162"/>
      <c r="L112" s="162"/>
      <c r="M112" s="162"/>
      <c r="N112" s="174" t="s">
        <v>69</v>
      </c>
      <c r="O112" s="175">
        <f>SudiTrend!P67</f>
        <v>1</v>
      </c>
      <c r="P112" s="175">
        <f>SudiTrend!Q67</f>
        <v>1209</v>
      </c>
      <c r="Q112" s="321" t="str">
        <f>SudiTrend!R67</f>
        <v>-</v>
      </c>
      <c r="R112" s="161"/>
      <c r="AL112" s="553"/>
      <c r="AM112" s="687"/>
      <c r="AN112" s="687"/>
      <c r="AO112" s="691"/>
      <c r="AP112" s="691"/>
      <c r="AQ112" s="691"/>
      <c r="AR112" s="691"/>
      <c r="AS112" s="691"/>
      <c r="AV112" s="553"/>
      <c r="AW112" s="553"/>
    </row>
    <row r="113" spans="1:49">
      <c r="A113" s="160"/>
      <c r="B113" s="162"/>
      <c r="C113" s="162"/>
      <c r="D113" s="162"/>
      <c r="E113" s="162"/>
      <c r="F113" s="162"/>
      <c r="G113" s="162"/>
      <c r="H113" s="162"/>
      <c r="I113" s="162"/>
      <c r="J113" s="162"/>
      <c r="K113" s="162"/>
      <c r="L113" s="162"/>
      <c r="M113" s="162"/>
      <c r="N113" s="176" t="s">
        <v>17</v>
      </c>
      <c r="O113" s="177">
        <f>SUM(O92:O112)</f>
        <v>255</v>
      </c>
      <c r="P113" s="177">
        <f>SUM(P92:P112)</f>
        <v>311894</v>
      </c>
      <c r="Q113" s="178">
        <f>O113/P113*1000</f>
        <v>0.81758546172738167</v>
      </c>
      <c r="R113" s="161"/>
      <c r="AL113" s="553"/>
      <c r="AM113" s="692">
        <f>IF(O113=0,0,IF(O113&lt;389,CHIINV(0.5+$AN$5/200,2*O113)/2,O113*(1-1/(9*O113)-NORMSINV(0.5+$AN$5/200)/3/SQRT(O113))^3))/P113*1000</f>
        <v>0.72030731837411777</v>
      </c>
      <c r="AN113" s="692">
        <f>IF(O113&lt;389,CHIINV(0.5-$AN$5/200,2*O113+2)/2,(O113+1)*(1-1/(9*(O113+1))+NORMSINV(0.5+$AN$5/200)/3/SQRT(O113+1))^3)/P113*1000</f>
        <v>0.92433830440247444</v>
      </c>
      <c r="AO113" s="693">
        <f>Q113-AM113</f>
        <v>9.7278143353263902E-2</v>
      </c>
      <c r="AP113" s="693">
        <f>AN113-Q113</f>
        <v>0.10675284267509277</v>
      </c>
      <c r="AQ113" s="691"/>
      <c r="AR113" s="691"/>
      <c r="AS113" s="691"/>
      <c r="AV113" s="553"/>
      <c r="AW113" s="553"/>
    </row>
    <row r="114" spans="1:49">
      <c r="A114" s="160"/>
      <c r="B114" s="162"/>
      <c r="C114" s="162"/>
      <c r="D114" s="162"/>
      <c r="E114" s="162"/>
      <c r="F114" s="162"/>
      <c r="G114" s="162"/>
      <c r="H114" s="162"/>
      <c r="I114" s="162"/>
      <c r="J114" s="162"/>
      <c r="K114" s="162"/>
      <c r="L114" s="162"/>
      <c r="M114" s="162"/>
      <c r="N114" s="162"/>
      <c r="O114" s="162"/>
      <c r="P114" s="162"/>
      <c r="Q114" s="162"/>
      <c r="R114" s="161"/>
      <c r="AL114" s="553"/>
      <c r="AV114" s="553"/>
      <c r="AW114" s="553"/>
    </row>
    <row r="115" spans="1:49">
      <c r="A115" s="179"/>
      <c r="B115" s="180"/>
      <c r="C115" s="180"/>
      <c r="D115" s="180"/>
      <c r="E115" s="180"/>
      <c r="F115" s="180"/>
      <c r="G115" s="180"/>
      <c r="H115" s="180"/>
      <c r="I115" s="180"/>
      <c r="J115" s="180"/>
      <c r="K115" s="180"/>
      <c r="L115" s="180"/>
      <c r="M115" s="180"/>
      <c r="N115" s="180"/>
      <c r="O115" s="180"/>
      <c r="P115" s="180"/>
      <c r="Q115" s="180"/>
      <c r="R115" s="181"/>
      <c r="AL115" s="553"/>
      <c r="AV115" s="553"/>
      <c r="AW115" s="553"/>
    </row>
  </sheetData>
  <sheetProtection selectLockedCells="1"/>
  <mergeCells count="4">
    <mergeCell ref="B6:Q6"/>
    <mergeCell ref="B34:Q34"/>
    <mergeCell ref="B62:Q62"/>
    <mergeCell ref="B90:Q90"/>
  </mergeCells>
  <hyperlinks>
    <hyperlink ref="C1" location="Glossary!A1" display="Glossary"/>
    <hyperlink ref="B1" location="Contents!A1" display="Table of contents"/>
    <hyperlink ref="D1" location="About!A1" display="About the publication"/>
    <hyperlink ref="F1" location="KeyFindings!A1" display="Key findings"/>
  </hyperlinks>
  <pageMargins left="0.70866141732283472" right="0.70866141732283472" top="0.74803149606299213" bottom="0.74803149606299213" header="0.31496062992125984" footer="0.31496062992125984"/>
  <pageSetup paperSize="9" scale="55" orientation="landscape" r:id="rId1"/>
  <headerFooter>
    <oddFooter>&amp;L&amp;"Arial,Regular"&amp;8&amp;K01+022Fetal and Infant Deaths 2013&amp;R&amp;"Arial,Regular"&amp;8&amp;K01+021Page &amp;P of &amp;N</oddFooter>
  </headerFooter>
  <rowBreaks count="1" manualBreakCount="1">
    <brk id="59" max="18" man="1"/>
  </rowBreaks>
  <ignoredErrors>
    <ignoredError sqref="O36:P56 Q36:Q57 O57:P57 O64:Q85 O92:Q113 O8:Q29" unlockedFormula="1"/>
  </ignoredErrors>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BM78"/>
  <sheetViews>
    <sheetView zoomScaleNormal="100" workbookViewId="0">
      <pane ySplit="5" topLeftCell="A6" activePane="bottomLeft" state="frozen"/>
      <selection pane="bottomLeft" activeCell="AM1" sqref="AM1:BE1048576"/>
    </sheetView>
  </sheetViews>
  <sheetFormatPr defaultRowHeight="15"/>
  <cols>
    <col min="1" max="1" width="22.42578125" customWidth="1"/>
    <col min="2" max="3" width="10.42578125" customWidth="1"/>
    <col min="4" max="4" width="10.42578125" style="10" customWidth="1"/>
    <col min="5" max="5" width="10.42578125" customWidth="1"/>
    <col min="6" max="6" width="10.42578125" style="10" customWidth="1"/>
    <col min="9" max="9" width="3.85546875" customWidth="1"/>
    <col min="10" max="11" width="9.140625" style="47" customWidth="1"/>
    <col min="12" max="19" width="9.140625" style="124" customWidth="1"/>
    <col min="20" max="20" width="4.5703125" style="124" customWidth="1"/>
    <col min="21" max="21" width="9.140625" style="124" customWidth="1"/>
    <col min="22" max="26" width="9.140625" style="713" customWidth="1"/>
    <col min="27" max="28" width="9.140625" style="714" customWidth="1"/>
    <col min="29" max="32" width="8.7109375" style="714" customWidth="1"/>
    <col min="33" max="38" width="9.140625" style="714" customWidth="1"/>
    <col min="39" max="43" width="9.140625" style="714" hidden="1" customWidth="1"/>
    <col min="44" max="45" width="10.7109375" style="714" hidden="1" customWidth="1"/>
    <col min="46" max="57" width="9.140625" style="714" hidden="1" customWidth="1"/>
    <col min="58" max="59" width="9.140625" style="713" customWidth="1"/>
    <col min="60" max="63" width="9.140625" style="713"/>
  </cols>
  <sheetData>
    <row r="1" spans="1:65" s="188" customFormat="1">
      <c r="A1" s="185" t="s">
        <v>197</v>
      </c>
      <c r="B1" s="185" t="s">
        <v>133</v>
      </c>
      <c r="C1" s="185" t="s">
        <v>212</v>
      </c>
      <c r="E1" s="310"/>
      <c r="G1" s="186"/>
      <c r="I1" s="311"/>
      <c r="J1" s="311"/>
      <c r="K1" s="311"/>
      <c r="L1" s="311"/>
      <c r="M1" s="311"/>
      <c r="N1" s="311"/>
      <c r="V1" s="711"/>
      <c r="W1" s="711"/>
      <c r="X1" s="711"/>
      <c r="Y1" s="711"/>
      <c r="Z1" s="711"/>
      <c r="AA1" s="711"/>
      <c r="AB1" s="711"/>
      <c r="AC1" s="711"/>
      <c r="AD1" s="711"/>
      <c r="AE1" s="711"/>
      <c r="AF1" s="711"/>
      <c r="AG1" s="711"/>
      <c r="AH1" s="711"/>
      <c r="AI1" s="711"/>
      <c r="AJ1" s="711"/>
      <c r="AK1" s="711"/>
      <c r="AL1" s="711"/>
      <c r="AM1" s="711"/>
      <c r="AN1" s="711"/>
      <c r="AO1" s="711"/>
      <c r="AP1" s="711"/>
      <c r="AQ1" s="711"/>
      <c r="AR1" s="711"/>
      <c r="AS1" s="711"/>
      <c r="AT1" s="711"/>
      <c r="AU1" s="711"/>
      <c r="AV1" s="711"/>
      <c r="AW1" s="711"/>
      <c r="AX1" s="711"/>
      <c r="AY1" s="711"/>
      <c r="AZ1" s="711"/>
      <c r="BA1" s="711"/>
      <c r="BB1" s="711"/>
      <c r="BC1" s="711"/>
      <c r="BD1" s="711"/>
      <c r="BE1" s="711"/>
      <c r="BF1" s="711"/>
      <c r="BG1" s="711"/>
      <c r="BH1" s="711"/>
      <c r="BI1" s="711"/>
      <c r="BJ1" s="711"/>
      <c r="BK1" s="711"/>
    </row>
    <row r="2" spans="1:65" s="188" customFormat="1" ht="11.25" customHeight="1">
      <c r="A2" s="185"/>
      <c r="B2" s="185"/>
      <c r="C2" s="185"/>
      <c r="D2" s="310"/>
      <c r="F2" s="185"/>
      <c r="G2" s="169"/>
      <c r="H2" s="311"/>
      <c r="I2" s="311"/>
      <c r="J2" s="311"/>
      <c r="K2" s="311"/>
      <c r="L2" s="311"/>
      <c r="M2" s="311"/>
      <c r="N2" s="311"/>
      <c r="V2" s="711"/>
      <c r="W2" s="711"/>
      <c r="X2" s="711"/>
      <c r="Y2" s="711"/>
      <c r="Z2" s="711"/>
      <c r="AA2" s="711"/>
      <c r="AB2" s="711"/>
      <c r="AC2" s="711"/>
      <c r="AD2" s="711"/>
      <c r="AE2" s="711"/>
      <c r="AF2" s="711"/>
      <c r="AG2" s="711"/>
      <c r="AH2" s="711"/>
      <c r="AI2" s="711"/>
      <c r="AJ2" s="711"/>
      <c r="AK2" s="711"/>
      <c r="AL2" s="711"/>
      <c r="AM2" s="711"/>
      <c r="AN2" s="711"/>
      <c r="AO2" s="711"/>
      <c r="AP2" s="711"/>
      <c r="AQ2" s="711"/>
      <c r="AR2" s="711"/>
      <c r="AS2" s="711"/>
      <c r="AT2" s="711"/>
      <c r="AU2" s="711"/>
      <c r="AV2" s="711"/>
      <c r="AW2" s="711"/>
      <c r="AX2" s="711"/>
      <c r="AY2" s="711"/>
      <c r="AZ2" s="711"/>
      <c r="BA2" s="711"/>
      <c r="BB2" s="711"/>
      <c r="BC2" s="711"/>
      <c r="BD2" s="711"/>
      <c r="BE2" s="711"/>
      <c r="BF2" s="711"/>
      <c r="BG2" s="711"/>
      <c r="BH2" s="711"/>
      <c r="BI2" s="711"/>
      <c r="BJ2" s="711"/>
      <c r="BK2" s="711"/>
    </row>
    <row r="3" spans="1:65" s="188" customFormat="1">
      <c r="A3" s="325" t="s">
        <v>382</v>
      </c>
      <c r="B3" s="368"/>
      <c r="C3" s="368"/>
      <c r="D3" s="368"/>
      <c r="E3" s="312"/>
      <c r="F3" s="326"/>
      <c r="H3" s="311"/>
      <c r="M3" s="311"/>
      <c r="N3" s="311"/>
      <c r="V3" s="711"/>
      <c r="W3" s="711"/>
      <c r="X3" s="711"/>
      <c r="Y3" s="711"/>
      <c r="Z3" s="711"/>
      <c r="AA3" s="711"/>
      <c r="AB3" s="711"/>
      <c r="AC3" s="711"/>
      <c r="AD3" s="711"/>
      <c r="AE3" s="711"/>
      <c r="AF3" s="711"/>
      <c r="AG3" s="711"/>
      <c r="AH3" s="711"/>
      <c r="AI3" s="711"/>
      <c r="AJ3" s="711"/>
      <c r="AK3" s="711"/>
      <c r="AL3" s="711"/>
      <c r="AM3" s="711"/>
      <c r="AN3" s="711"/>
      <c r="AO3" s="711"/>
      <c r="AP3" s="711"/>
      <c r="AQ3" s="711"/>
      <c r="AR3" s="711"/>
      <c r="AS3" s="711"/>
      <c r="AT3" s="711"/>
      <c r="AU3" s="711"/>
      <c r="AV3" s="711"/>
      <c r="AW3" s="711"/>
      <c r="AX3" s="711"/>
      <c r="AY3" s="711"/>
      <c r="AZ3" s="711"/>
      <c r="BA3" s="711"/>
      <c r="BB3" s="711"/>
      <c r="BC3" s="711"/>
      <c r="BD3" s="711"/>
      <c r="BE3" s="711"/>
      <c r="BF3" s="711"/>
      <c r="BG3" s="711"/>
      <c r="BH3" s="711"/>
      <c r="BI3" s="711"/>
      <c r="BJ3" s="711"/>
      <c r="BK3" s="711"/>
    </row>
    <row r="4" spans="1:65" s="188" customFormat="1">
      <c r="A4" s="185"/>
      <c r="B4" s="169"/>
      <c r="C4" s="186"/>
      <c r="D4" s="367"/>
      <c r="E4" s="186"/>
      <c r="F4" s="186"/>
      <c r="H4" s="311"/>
      <c r="I4" s="311"/>
      <c r="J4" s="311"/>
      <c r="K4" s="311"/>
      <c r="L4" s="311"/>
      <c r="M4" s="311"/>
      <c r="N4" s="311"/>
      <c r="V4" s="711"/>
      <c r="W4" s="711"/>
      <c r="X4" s="711"/>
      <c r="Y4" s="711"/>
      <c r="Z4" s="711"/>
      <c r="AA4" s="711"/>
      <c r="AB4" s="711"/>
      <c r="AC4" s="711"/>
      <c r="AD4" s="711"/>
      <c r="AE4" s="711"/>
      <c r="AF4" s="711"/>
      <c r="AG4" s="711"/>
      <c r="AH4" s="711"/>
      <c r="AI4" s="711"/>
      <c r="AJ4" s="711"/>
      <c r="AK4" s="711"/>
      <c r="AL4" s="711"/>
      <c r="AM4" s="711"/>
      <c r="AN4" s="711"/>
      <c r="AO4" s="711"/>
      <c r="AP4" s="711"/>
      <c r="AQ4" s="711"/>
      <c r="AR4" s="711"/>
      <c r="AS4" s="711"/>
      <c r="AT4" s="711"/>
      <c r="AU4" s="711"/>
      <c r="AV4" s="711"/>
      <c r="AW4" s="711"/>
      <c r="AX4" s="711"/>
      <c r="AY4" s="711"/>
      <c r="AZ4" s="711"/>
      <c r="BA4" s="711"/>
      <c r="BB4" s="711"/>
      <c r="BC4" s="711"/>
      <c r="BD4" s="711"/>
      <c r="BE4" s="711"/>
      <c r="BF4" s="711"/>
      <c r="BG4" s="711"/>
      <c r="BH4" s="711"/>
      <c r="BI4" s="711"/>
      <c r="BJ4" s="711"/>
      <c r="BK4" s="711"/>
    </row>
    <row r="5" spans="1:65" s="188" customFormat="1" ht="20.25">
      <c r="A5" s="187" t="s">
        <v>388</v>
      </c>
      <c r="G5" s="285"/>
      <c r="V5" s="711"/>
      <c r="W5" s="711"/>
      <c r="X5" s="711"/>
      <c r="Y5" s="711"/>
      <c r="Z5" s="711"/>
      <c r="AA5" s="711"/>
      <c r="AB5" s="712"/>
      <c r="AC5" s="711"/>
      <c r="AD5" s="711"/>
      <c r="AE5" s="711"/>
      <c r="AF5" s="711"/>
      <c r="AG5" s="711"/>
      <c r="AH5" s="711"/>
      <c r="AI5" s="711"/>
      <c r="AJ5" s="711"/>
      <c r="AK5" s="711"/>
      <c r="AL5" s="711"/>
      <c r="AM5" s="711"/>
      <c r="AN5" s="711"/>
      <c r="AO5" s="711"/>
      <c r="AP5" s="711"/>
      <c r="AQ5" s="711"/>
      <c r="AR5" s="711"/>
      <c r="AS5" s="711"/>
      <c r="AT5" s="711"/>
      <c r="AU5" s="711"/>
      <c r="AV5" s="711"/>
      <c r="AW5" s="711"/>
      <c r="AX5" s="711"/>
      <c r="AY5" s="711"/>
      <c r="AZ5" s="711"/>
      <c r="BA5" s="711"/>
      <c r="BB5" s="711"/>
      <c r="BC5" s="711"/>
      <c r="BD5" s="711"/>
      <c r="BE5" s="711"/>
      <c r="BF5" s="711"/>
      <c r="BG5" s="711"/>
      <c r="BH5" s="711"/>
      <c r="BI5" s="711"/>
      <c r="BJ5" s="711"/>
      <c r="BK5" s="711"/>
    </row>
    <row r="6" spans="1:65">
      <c r="G6" s="276"/>
      <c r="H6" s="276"/>
      <c r="AA6" s="447"/>
      <c r="AL6" s="715"/>
      <c r="AM6" s="715"/>
      <c r="AN6" s="745"/>
      <c r="AO6" s="767" t="s">
        <v>169</v>
      </c>
      <c r="AP6" s="767" t="s">
        <v>348</v>
      </c>
      <c r="AQ6" s="767" t="s">
        <v>367</v>
      </c>
      <c r="AR6" s="767" t="s">
        <v>380</v>
      </c>
      <c r="AS6" s="767" t="s">
        <v>238</v>
      </c>
      <c r="AT6" s="715"/>
      <c r="AU6" s="715"/>
      <c r="AV6" s="715"/>
      <c r="AW6" s="715"/>
      <c r="AX6" s="715"/>
      <c r="AY6" s="715"/>
      <c r="AZ6" s="715"/>
      <c r="BA6" s="715"/>
      <c r="BB6" s="715"/>
      <c r="BC6" s="715"/>
      <c r="BD6" s="715"/>
      <c r="BE6" s="715"/>
      <c r="BF6" s="722"/>
      <c r="BG6" s="722"/>
    </row>
    <row r="7" spans="1:65" s="81" customFormat="1" ht="45" customHeight="1">
      <c r="A7" s="856" t="str">
        <f>"Table "&amp;Contents!C47&amp;": Number and rate of fetal and infant deaths for "&amp;AR7&amp;", by sex, ethnic group, maternal age group, deprivation quintile of residence, gestation and birthweight, 2013"</f>
        <v>Table 31: Number and rate of fetal and infant deaths for Northland DHB, by sex, ethnic group, maternal age group, deprivation quintile of residence, gestation and birthweight, 2013</v>
      </c>
      <c r="B7" s="856"/>
      <c r="C7" s="856"/>
      <c r="D7" s="856"/>
      <c r="E7" s="856"/>
      <c r="F7" s="856"/>
      <c r="G7" s="335"/>
      <c r="H7" s="336"/>
      <c r="I7" s="290"/>
      <c r="J7" s="855" t="str">
        <f>"Figure "&amp;Contents!C48&amp;": Fetal and infant death rate for "&amp;$AR$7&amp;" by ethnic group, maternal age group (years) and deprivation quintile of residence, 2013"</f>
        <v>Figure 13: Fetal and infant death rate for Northland DHB by ethnic group, maternal age group (years) and deprivation quintile of residence, 2013</v>
      </c>
      <c r="K7" s="855"/>
      <c r="L7" s="855"/>
      <c r="M7" s="855"/>
      <c r="N7" s="855"/>
      <c r="O7" s="855"/>
      <c r="P7" s="855"/>
      <c r="Q7" s="855"/>
      <c r="R7" s="855"/>
      <c r="S7" s="855"/>
      <c r="T7" s="291"/>
      <c r="U7" s="337"/>
      <c r="V7" s="717"/>
      <c r="W7" s="717"/>
      <c r="X7" s="717"/>
      <c r="Y7" s="717"/>
      <c r="Z7" s="717"/>
      <c r="AA7" s="744"/>
      <c r="AB7" s="718"/>
      <c r="AC7" s="719"/>
      <c r="AD7" s="720"/>
      <c r="AE7" s="721"/>
      <c r="AF7" s="721"/>
      <c r="AG7" s="721"/>
      <c r="AH7" s="721"/>
      <c r="AI7" s="721"/>
      <c r="AJ7" s="721"/>
      <c r="AK7" s="721"/>
      <c r="AL7" s="719"/>
      <c r="AM7" s="719"/>
      <c r="AN7" s="695"/>
      <c r="AO7" s="768">
        <f>VLOOKUP(AS7, Ref!A2:D22, 4,FALSE)</f>
        <v>5</v>
      </c>
      <c r="AP7" s="768">
        <f>VLOOKUP(99,Ref!$A$1:$D$22, 4,FALSE)</f>
        <v>26</v>
      </c>
      <c r="AQ7" s="768">
        <v>95</v>
      </c>
      <c r="AR7" s="768" t="str">
        <f>VLOOKUP(AS7, Ref!A2:D22, 2,FALSE)</f>
        <v>Northland DHB</v>
      </c>
      <c r="AS7" s="695">
        <v>1</v>
      </c>
      <c r="AT7" s="719"/>
      <c r="AU7" s="719"/>
      <c r="AV7" s="719"/>
      <c r="AW7" s="719"/>
      <c r="AX7" s="719"/>
      <c r="AY7" s="719"/>
      <c r="AZ7" s="719"/>
      <c r="BA7" s="719"/>
      <c r="BB7" s="719"/>
      <c r="BC7" s="719"/>
      <c r="BD7" s="719"/>
      <c r="BE7" s="719"/>
      <c r="BF7" s="719"/>
      <c r="BG7" s="719"/>
      <c r="BH7" s="721"/>
      <c r="BI7" s="721"/>
      <c r="BJ7" s="721"/>
      <c r="BK7" s="721"/>
      <c r="BL7" s="287"/>
      <c r="BM7" s="287"/>
    </row>
    <row r="8" spans="1:65">
      <c r="A8" s="858" t="s">
        <v>74</v>
      </c>
      <c r="B8" s="862" t="s">
        <v>73</v>
      </c>
      <c r="C8" s="860" t="s">
        <v>56</v>
      </c>
      <c r="D8" s="861"/>
      <c r="E8" s="860" t="s">
        <v>60</v>
      </c>
      <c r="F8" s="860"/>
      <c r="G8" s="330"/>
      <c r="H8" s="289"/>
      <c r="I8" s="262"/>
      <c r="J8" s="162"/>
      <c r="K8" s="162"/>
      <c r="L8" s="162"/>
      <c r="M8" s="162"/>
      <c r="N8" s="162"/>
      <c r="O8" s="162"/>
      <c r="P8" s="162"/>
      <c r="Q8" s="162"/>
      <c r="R8" s="162"/>
      <c r="S8" s="162"/>
      <c r="T8" s="263"/>
      <c r="U8" s="96"/>
      <c r="V8" s="722"/>
      <c r="W8" s="722"/>
      <c r="X8" s="722"/>
      <c r="Y8" s="722"/>
      <c r="Z8" s="722"/>
      <c r="AA8" s="745"/>
      <c r="AB8" s="745"/>
      <c r="AC8" s="745"/>
      <c r="AD8" s="750"/>
      <c r="AE8" s="447"/>
      <c r="AF8" s="447"/>
      <c r="AG8" s="447"/>
      <c r="AL8" s="715"/>
      <c r="AM8" s="715"/>
      <c r="AN8" s="756"/>
      <c r="AO8" s="756"/>
      <c r="AP8" s="756"/>
      <c r="AQ8" s="756"/>
      <c r="AR8" s="756"/>
      <c r="AS8" s="756"/>
      <c r="AT8" s="756"/>
      <c r="AU8" s="756"/>
      <c r="AV8" s="756"/>
      <c r="AW8" s="756"/>
      <c r="AX8" s="756"/>
      <c r="AY8" s="756"/>
      <c r="AZ8" s="756"/>
      <c r="BA8" s="756"/>
      <c r="BB8" s="756"/>
      <c r="BC8" s="756"/>
      <c r="BD8" s="756"/>
      <c r="BE8" s="756"/>
      <c r="BF8" s="722"/>
      <c r="BG8" s="722"/>
    </row>
    <row r="9" spans="1:65" ht="15" customHeight="1">
      <c r="A9" s="859"/>
      <c r="B9" s="863"/>
      <c r="C9" s="294" t="s">
        <v>148</v>
      </c>
      <c r="D9" s="295" t="s">
        <v>263</v>
      </c>
      <c r="E9" s="294" t="s">
        <v>148</v>
      </c>
      <c r="F9" s="294" t="s">
        <v>264</v>
      </c>
      <c r="G9" s="330"/>
      <c r="H9" s="289"/>
      <c r="I9" s="262"/>
      <c r="J9" s="162"/>
      <c r="K9" s="162"/>
      <c r="L9" s="162"/>
      <c r="M9" s="162"/>
      <c r="N9" s="162"/>
      <c r="O9" s="162"/>
      <c r="P9" s="162"/>
      <c r="Q9" s="162"/>
      <c r="R9" s="162"/>
      <c r="S9" s="162"/>
      <c r="T9" s="292"/>
      <c r="U9" s="191"/>
      <c r="V9" s="724"/>
      <c r="W9" s="724"/>
      <c r="X9" s="724"/>
      <c r="Y9" s="724"/>
      <c r="Z9" s="724"/>
      <c r="AA9" s="746"/>
      <c r="AB9" s="746"/>
      <c r="AC9" s="751">
        <f>$AS$7</f>
        <v>1</v>
      </c>
      <c r="AD9" s="752" t="s">
        <v>368</v>
      </c>
      <c r="AE9" s="753" t="s">
        <v>369</v>
      </c>
      <c r="AF9" s="753" t="s">
        <v>370</v>
      </c>
      <c r="AG9" s="447"/>
      <c r="AL9" s="715"/>
      <c r="AM9" s="715"/>
      <c r="AN9" s="756"/>
      <c r="AO9" s="857" t="s">
        <v>74</v>
      </c>
      <c r="AP9" s="757" t="s">
        <v>51</v>
      </c>
      <c r="AQ9" s="757" t="s">
        <v>51</v>
      </c>
      <c r="AR9" s="757" t="s">
        <v>51</v>
      </c>
      <c r="AS9" s="757" t="s">
        <v>51</v>
      </c>
      <c r="AT9" s="757" t="s">
        <v>51</v>
      </c>
      <c r="AU9" s="757" t="s">
        <v>51</v>
      </c>
      <c r="AV9" s="757" t="s">
        <v>51</v>
      </c>
      <c r="AW9" s="757" t="s">
        <v>51</v>
      </c>
      <c r="AX9" s="757" t="s">
        <v>52</v>
      </c>
      <c r="AY9" s="757" t="s">
        <v>52</v>
      </c>
      <c r="AZ9" s="757" t="s">
        <v>52</v>
      </c>
      <c r="BA9" s="757" t="s">
        <v>52</v>
      </c>
      <c r="BB9" s="757" t="s">
        <v>52</v>
      </c>
      <c r="BC9" s="757" t="s">
        <v>52</v>
      </c>
      <c r="BD9" s="757" t="s">
        <v>52</v>
      </c>
      <c r="BE9" s="757" t="s">
        <v>52</v>
      </c>
      <c r="BF9" s="738"/>
      <c r="BG9" s="738"/>
      <c r="BH9" s="739"/>
      <c r="BI9" s="738"/>
      <c r="BJ9" s="738"/>
      <c r="BK9" s="738"/>
      <c r="BL9" s="46"/>
    </row>
    <row r="10" spans="1:65">
      <c r="A10" s="296" t="s">
        <v>116</v>
      </c>
      <c r="B10" s="297"/>
      <c r="C10" s="296"/>
      <c r="D10" s="298"/>
      <c r="E10" s="297"/>
      <c r="F10" s="297"/>
      <c r="G10" s="330"/>
      <c r="H10" s="289"/>
      <c r="I10" s="262"/>
      <c r="J10" s="162"/>
      <c r="K10" s="162"/>
      <c r="L10" s="162"/>
      <c r="M10" s="162"/>
      <c r="N10" s="162"/>
      <c r="O10" s="162"/>
      <c r="P10" s="162"/>
      <c r="Q10" s="162"/>
      <c r="R10" s="162"/>
      <c r="S10" s="162"/>
      <c r="T10" s="864"/>
      <c r="U10" s="192"/>
      <c r="V10" s="726"/>
      <c r="W10" s="726"/>
      <c r="X10" s="726"/>
      <c r="Y10" s="726"/>
      <c r="Z10" s="726"/>
      <c r="AA10" s="747" t="s">
        <v>364</v>
      </c>
      <c r="AB10" s="752" t="s">
        <v>80</v>
      </c>
      <c r="AC10" s="749">
        <f t="shared" ref="AC10:AF13" si="0">AT18</f>
        <v>7.2833211944646763</v>
      </c>
      <c r="AD10" s="749">
        <f t="shared" si="0"/>
        <v>6.1109657989932842</v>
      </c>
      <c r="AE10" s="749">
        <f t="shared" si="0"/>
        <v>3.7906855818409082</v>
      </c>
      <c r="AF10" s="749">
        <f t="shared" si="0"/>
        <v>6.776323410170277</v>
      </c>
      <c r="AG10" s="447"/>
      <c r="AL10" s="715"/>
      <c r="AM10" s="715"/>
      <c r="AN10" s="756"/>
      <c r="AO10" s="857"/>
      <c r="AP10" s="757" t="s">
        <v>359</v>
      </c>
      <c r="AQ10" s="757" t="s">
        <v>50</v>
      </c>
      <c r="AR10" s="757" t="s">
        <v>361</v>
      </c>
      <c r="AS10" s="757" t="s">
        <v>362</v>
      </c>
      <c r="AT10" s="757" t="s">
        <v>49</v>
      </c>
      <c r="AU10" s="757" t="s">
        <v>350</v>
      </c>
      <c r="AV10" s="757" t="s">
        <v>349</v>
      </c>
      <c r="AW10" s="757" t="s">
        <v>335</v>
      </c>
      <c r="AX10" s="757" t="s">
        <v>359</v>
      </c>
      <c r="AY10" s="758" t="s">
        <v>50</v>
      </c>
      <c r="AZ10" s="757" t="s">
        <v>361</v>
      </c>
      <c r="BA10" s="757" t="s">
        <v>362</v>
      </c>
      <c r="BB10" s="757" t="s">
        <v>49</v>
      </c>
      <c r="BC10" s="757" t="s">
        <v>350</v>
      </c>
      <c r="BD10" s="757" t="s">
        <v>349</v>
      </c>
      <c r="BE10" s="757" t="s">
        <v>335</v>
      </c>
      <c r="BF10" s="740"/>
      <c r="BG10" s="738"/>
      <c r="BH10" s="739"/>
      <c r="BI10" s="738"/>
      <c r="BJ10" s="738"/>
      <c r="BK10" s="738"/>
      <c r="BL10" s="46"/>
    </row>
    <row r="11" spans="1:65">
      <c r="A11" s="299" t="s">
        <v>48</v>
      </c>
      <c r="B11" s="299">
        <f>AY12</f>
        <v>2196</v>
      </c>
      <c r="C11" s="299">
        <f>AP12</f>
        <v>19</v>
      </c>
      <c r="D11" s="300">
        <f>C11/(B11+C11)*1000</f>
        <v>8.5778781038374721</v>
      </c>
      <c r="E11" s="299">
        <f>AX12</f>
        <v>13</v>
      </c>
      <c r="F11" s="301">
        <f>E11/B11*1000</f>
        <v>5.9198542805100187</v>
      </c>
      <c r="G11" s="330"/>
      <c r="H11" s="289"/>
      <c r="I11" s="262"/>
      <c r="J11" s="162"/>
      <c r="K11" s="162"/>
      <c r="L11" s="162"/>
      <c r="M11" s="162"/>
      <c r="N11" s="162"/>
      <c r="O11" s="162"/>
      <c r="P11" s="162"/>
      <c r="Q11" s="162"/>
      <c r="R11" s="162"/>
      <c r="S11" s="162"/>
      <c r="T11" s="864"/>
      <c r="U11" s="192"/>
      <c r="V11" s="726"/>
      <c r="W11" s="726"/>
      <c r="X11" s="726"/>
      <c r="Y11" s="726"/>
      <c r="Z11" s="726"/>
      <c r="AA11" s="748"/>
      <c r="AB11" s="752" t="s">
        <v>384</v>
      </c>
      <c r="AC11" s="749">
        <f t="shared" si="0"/>
        <v>0</v>
      </c>
      <c r="AD11" s="749">
        <f t="shared" si="0"/>
        <v>75.28325416559052</v>
      </c>
      <c r="AE11" s="749">
        <f t="shared" si="0"/>
        <v>0</v>
      </c>
      <c r="AF11" s="749">
        <f t="shared" si="0"/>
        <v>7.5535686758131648</v>
      </c>
      <c r="AG11" s="447"/>
      <c r="AL11" s="715"/>
      <c r="AM11" s="715"/>
      <c r="AN11" s="759"/>
      <c r="AO11" s="759" t="s">
        <v>116</v>
      </c>
      <c r="AP11" s="756"/>
      <c r="AQ11" s="756"/>
      <c r="AR11" s="756"/>
      <c r="AS11" s="756"/>
      <c r="AT11" s="756"/>
      <c r="AU11" s="756"/>
      <c r="AV11" s="756"/>
      <c r="AW11" s="756"/>
      <c r="AX11" s="756"/>
      <c r="AY11" s="756"/>
      <c r="AZ11" s="756"/>
      <c r="BA11" s="756"/>
      <c r="BB11" s="756"/>
      <c r="BC11" s="756"/>
      <c r="BD11" s="756"/>
      <c r="BE11" s="756"/>
      <c r="BF11" s="722"/>
      <c r="BG11" s="722"/>
    </row>
    <row r="12" spans="1:65">
      <c r="A12" s="296" t="s">
        <v>75</v>
      </c>
      <c r="B12" s="296"/>
      <c r="C12" s="296"/>
      <c r="D12" s="302"/>
      <c r="E12" s="296"/>
      <c r="F12" s="296"/>
      <c r="G12" s="330"/>
      <c r="H12" s="276"/>
      <c r="I12" s="262"/>
      <c r="J12" s="162"/>
      <c r="K12" s="162"/>
      <c r="L12" s="162"/>
      <c r="M12" s="162"/>
      <c r="N12" s="162"/>
      <c r="O12" s="162"/>
      <c r="P12" s="162"/>
      <c r="Q12" s="162"/>
      <c r="R12" s="162"/>
      <c r="S12" s="162"/>
      <c r="T12" s="293"/>
      <c r="U12" s="93"/>
      <c r="V12" s="728"/>
      <c r="W12" s="728"/>
      <c r="X12" s="728"/>
      <c r="Y12" s="728"/>
      <c r="Z12" s="728"/>
      <c r="AA12" s="749"/>
      <c r="AB12" s="752" t="s">
        <v>444</v>
      </c>
      <c r="AC12" s="749">
        <f t="shared" si="0"/>
        <v>15.384615384615385</v>
      </c>
      <c r="AD12" s="749">
        <f t="shared" si="0"/>
        <v>70.332975245213817</v>
      </c>
      <c r="AE12" s="749">
        <f t="shared" si="0"/>
        <v>14.99511064639554</v>
      </c>
      <c r="AF12" s="749">
        <f t="shared" si="0"/>
        <v>6.8438462415877721</v>
      </c>
      <c r="AG12" s="447"/>
      <c r="AL12" s="715"/>
      <c r="AM12" s="715"/>
      <c r="AN12" s="756" t="str">
        <f>AO11&amp;AO12</f>
        <v>OverallTotal</v>
      </c>
      <c r="AO12" s="760" t="s">
        <v>48</v>
      </c>
      <c r="AP12" s="761">
        <f>VLOOKUP(AP$9&amp;$AN12,DHBData,DHB!$AO$7,FALSE)</f>
        <v>19</v>
      </c>
      <c r="AQ12" s="756">
        <f>AP12+AY12</f>
        <v>2215</v>
      </c>
      <c r="AR12" s="762">
        <f>IF(AP12=0,0,IF(AP12&lt;389,CHIINV(0.5+$AQ$7/200,2*AP12)/2,AP12*(1-1/(9*AP12)-NORMSINV(0.5+$AQ$7/200)/3/SQRT(AP12))^3))/AQ12*1000</f>
        <v>5.1644429635967191</v>
      </c>
      <c r="AS12" s="762">
        <f>IF(AP12&lt;389,CHIINV(0.5-$AQ$7/200,2*AP12+2)/2,(AP12+1)*(1-1/(9*(AP12+1))+NORMSINV(0.5+$AQ$7/200)/3/SQRT(AP12+1))^3)/AQ12*1000</f>
        <v>13.395419219677471</v>
      </c>
      <c r="AT12" s="683">
        <f>AP12/AQ12*1000</f>
        <v>8.5778781038374721</v>
      </c>
      <c r="AU12" s="683">
        <f>AS12-AT12</f>
        <v>4.8175411158399992</v>
      </c>
      <c r="AV12" s="683">
        <f>AT12-AR12</f>
        <v>3.413435140240753</v>
      </c>
      <c r="AW12" s="683">
        <f>FetalTrend!S73</f>
        <v>6.5232223387083348</v>
      </c>
      <c r="AX12" s="761">
        <f>VLOOKUP(AX$9&amp;$AN12,DHBData,DHB!$AO$7,FALSE)</f>
        <v>13</v>
      </c>
      <c r="AY12" s="761">
        <f>VLOOKUP(AY$10&amp;$AN12,DHBData!$A:$Z,DHB!$AO$7,FALSE)</f>
        <v>2196</v>
      </c>
      <c r="AZ12" s="763">
        <f>IF(AX12=0,0,IF(AX12&lt;389,CHIINV(0.5+$AQ$7/200,2*AX12)/2,AX12*(1-1/(9*AX12)-NORMSINV(0.5+$AQ$7/200)/3/SQRT(AX12))^3))/AY12*1000</f>
        <v>3.1520730833350652</v>
      </c>
      <c r="BA12" s="763">
        <f>IF(AX12&lt;389,CHIINV(0.5-$AQ$7/200,2*AX12+2)/2,(AX12+1)*(1-1/(9*(AX12+1))+NORMSINV(0.5+$AQ$7/200)/3/SQRT(AX12+1))^3)/AY12*1000</f>
        <v>10.123131110272713</v>
      </c>
      <c r="BB12" s="683">
        <f>AX12/AY12*1000</f>
        <v>5.9198542805100187</v>
      </c>
      <c r="BC12" s="683">
        <f>BA12-BB12</f>
        <v>4.2032768297626939</v>
      </c>
      <c r="BD12" s="683">
        <f>BB12-AZ12</f>
        <v>2.7677811971749535</v>
      </c>
      <c r="BE12" s="683">
        <f>InfantTrend!S73</f>
        <v>4.9580409038374569</v>
      </c>
      <c r="BF12" s="741"/>
      <c r="BG12" s="741"/>
      <c r="BH12" s="741"/>
      <c r="BI12" s="742"/>
      <c r="BJ12" s="742"/>
      <c r="BK12" s="742"/>
      <c r="BL12" s="143"/>
    </row>
    <row r="13" spans="1:65">
      <c r="A13" s="299" t="s">
        <v>76</v>
      </c>
      <c r="B13" s="299">
        <f>AY14</f>
        <v>1108</v>
      </c>
      <c r="C13" s="299">
        <f>AP14</f>
        <v>15</v>
      </c>
      <c r="D13" s="300">
        <f>C13/(B13+C13)*1000</f>
        <v>13.357079252003562</v>
      </c>
      <c r="E13" s="299">
        <f>AX14</f>
        <v>5</v>
      </c>
      <c r="F13" s="301">
        <f>E13/B13*1000</f>
        <v>4.512635379061372</v>
      </c>
      <c r="G13" s="330"/>
      <c r="H13" s="289"/>
      <c r="I13" s="262"/>
      <c r="J13" s="162"/>
      <c r="K13" s="162"/>
      <c r="L13" s="162"/>
      <c r="M13" s="162"/>
      <c r="N13" s="162"/>
      <c r="O13" s="162"/>
      <c r="P13" s="162"/>
      <c r="Q13" s="162"/>
      <c r="R13" s="162"/>
      <c r="S13" s="162"/>
      <c r="T13" s="293"/>
      <c r="U13" s="93"/>
      <c r="V13" s="728"/>
      <c r="W13" s="728"/>
      <c r="X13" s="728"/>
      <c r="Y13" s="728"/>
      <c r="Z13" s="728"/>
      <c r="AA13" s="447"/>
      <c r="AB13" s="447" t="s">
        <v>445</v>
      </c>
      <c r="AC13" s="749">
        <f t="shared" si="0"/>
        <v>10.989010989010989</v>
      </c>
      <c r="AD13" s="749">
        <f t="shared" si="0"/>
        <v>10.663721456309496</v>
      </c>
      <c r="AE13" s="749">
        <f t="shared" si="0"/>
        <v>6.2447360209498619</v>
      </c>
      <c r="AF13" s="749">
        <f t="shared" si="0"/>
        <v>6.0203822580060207</v>
      </c>
      <c r="AG13" s="447"/>
      <c r="AL13" s="715"/>
      <c r="AM13" s="715"/>
      <c r="AN13" s="759"/>
      <c r="AO13" s="757" t="s">
        <v>75</v>
      </c>
      <c r="AP13" s="759"/>
      <c r="AQ13" s="756"/>
      <c r="AR13" s="756"/>
      <c r="AS13" s="756"/>
      <c r="AT13" s="756"/>
      <c r="AU13" s="756"/>
      <c r="AV13" s="756"/>
      <c r="AW13" s="756"/>
      <c r="AX13" s="759"/>
      <c r="AY13" s="759"/>
      <c r="AZ13" s="763"/>
      <c r="BA13" s="763"/>
      <c r="BB13" s="764"/>
      <c r="BC13" s="756"/>
      <c r="BD13" s="756"/>
      <c r="BE13" s="756"/>
      <c r="BF13" s="743"/>
      <c r="BG13" s="722"/>
    </row>
    <row r="14" spans="1:65">
      <c r="A14" s="299" t="s">
        <v>77</v>
      </c>
      <c r="B14" s="299">
        <f>AY15</f>
        <v>1088</v>
      </c>
      <c r="C14" s="299">
        <f>AP15</f>
        <v>4</v>
      </c>
      <c r="D14" s="300">
        <f>C14/(B14+C14)*1000</f>
        <v>3.6630036630036629</v>
      </c>
      <c r="E14" s="299">
        <f>AX15</f>
        <v>8</v>
      </c>
      <c r="F14" s="301">
        <f>E14/B14*1000</f>
        <v>7.3529411764705879</v>
      </c>
      <c r="G14" s="330"/>
      <c r="H14" s="289"/>
      <c r="I14" s="262"/>
      <c r="J14" s="162"/>
      <c r="K14" s="162"/>
      <c r="L14" s="162"/>
      <c r="M14" s="162"/>
      <c r="N14" s="162"/>
      <c r="O14" s="162"/>
      <c r="P14" s="162"/>
      <c r="Q14" s="162"/>
      <c r="R14" s="162"/>
      <c r="S14" s="162"/>
      <c r="T14" s="293"/>
      <c r="U14" s="93"/>
      <c r="V14" s="728"/>
      <c r="W14" s="728"/>
      <c r="X14" s="728"/>
      <c r="Y14" s="728"/>
      <c r="Z14" s="728"/>
      <c r="AA14" s="749" t="s">
        <v>365</v>
      </c>
      <c r="AB14" s="752" t="s">
        <v>80</v>
      </c>
      <c r="AC14" s="749">
        <f t="shared" ref="AC14:AF17" si="1">BB18</f>
        <v>8.8041085840058688</v>
      </c>
      <c r="AD14" s="749">
        <f t="shared" si="1"/>
        <v>6.5748973207461141</v>
      </c>
      <c r="AE14" s="749">
        <f t="shared" si="1"/>
        <v>4.2548972056330019</v>
      </c>
      <c r="AF14" s="749">
        <f t="shared" si="1"/>
        <v>5.3064318619161464</v>
      </c>
      <c r="AG14" s="447"/>
      <c r="AL14" s="715"/>
      <c r="AM14" s="715"/>
      <c r="AN14" s="756" t="str">
        <f>AO13&amp;AO14</f>
        <v>SexM</v>
      </c>
      <c r="AO14" s="756" t="s">
        <v>149</v>
      </c>
      <c r="AP14" s="761">
        <f>VLOOKUP(AP$9&amp;$AN14,DHBData,DHB!$AO$7,FALSE)</f>
        <v>15</v>
      </c>
      <c r="AQ14" s="756">
        <f>AP14+AY14</f>
        <v>1123</v>
      </c>
      <c r="AR14" s="762">
        <f>IF(AP14=0,0,IF(AP14&lt;389,CHIINV(0.5+$AQ$7/200,2*AP14)/2,AP14*(1-1/(9*AP14)-NORMSINV(0.5+$AQ$7/200)/3/SQRT(AP14))^3))/AQ14*1000</f>
        <v>7.4758558617838924</v>
      </c>
      <c r="AS14" s="762">
        <f>IF(AP14&lt;389,CHIINV(0.5-$AQ$7/200,2*AP14+2)/2,(AP14+1)*(1-1/(9*(AP14+1))+NORMSINV(0.5+$AQ$7/200)/3/SQRT(AP14+1))^3)/AQ14*1000</f>
        <v>22.030470945223364</v>
      </c>
      <c r="AT14" s="683">
        <f>AP14/AQ14*1000</f>
        <v>13.357079252003562</v>
      </c>
      <c r="AU14" s="683">
        <f>AS14-AT14</f>
        <v>8.6733916932198021</v>
      </c>
      <c r="AV14" s="683">
        <f>AT14-AR14</f>
        <v>5.8812233902196693</v>
      </c>
      <c r="AW14" s="683">
        <f>FetalTrend!S75</f>
        <v>6.4557988645579893</v>
      </c>
      <c r="AX14" s="761">
        <f>VLOOKUP(AX$9&amp;$AN14,DHBData,DHB!$AO$7,FALSE)</f>
        <v>5</v>
      </c>
      <c r="AY14" s="761">
        <f>VLOOKUP(AY$10&amp;$AN14,DHBData!$A:$Z,DHB!$AO$7,FALSE)</f>
        <v>1108</v>
      </c>
      <c r="AZ14" s="763">
        <f>IF(AX14=0,0,IF(AX14&lt;389,CHIINV(0.5+$AQ$7/200,2*AX14)/2,AX14*(1-1/(9*AX14)-NORMSINV(0.5+$AQ$7/200)/3/SQRT(AX14))^3))/AY14*1000</f>
        <v>1.4652404242946027</v>
      </c>
      <c r="BA14" s="763">
        <f>IF(AX14&lt;389,CHIINV(0.5-$AQ$7/200,2*AX14+2)/2,(AX14+1)*(1-1/(9*(AX14+1))+NORMSINV(0.5+$AQ$7/200)/3/SQRT(AX14+1))^3)/AY14*1000</f>
        <v>10.530985631157643</v>
      </c>
      <c r="BB14" s="683">
        <f>AX14/AY14*1000</f>
        <v>4.512635379061372</v>
      </c>
      <c r="BC14" s="683">
        <f>BA14-BB14</f>
        <v>6.0183502520962708</v>
      </c>
      <c r="BD14" s="683">
        <f>BB14-AZ14</f>
        <v>3.0473949547667694</v>
      </c>
      <c r="BE14" s="683">
        <f>InfantTrend!S75</f>
        <v>5.6487951413831388</v>
      </c>
      <c r="BF14" s="741"/>
      <c r="BG14" s="741"/>
      <c r="BH14" s="741"/>
      <c r="BI14" s="742"/>
      <c r="BJ14" s="742"/>
      <c r="BK14" s="742"/>
      <c r="BL14" s="143"/>
    </row>
    <row r="15" spans="1:65">
      <c r="A15" s="299" t="s">
        <v>69</v>
      </c>
      <c r="B15" s="299">
        <f>AY16</f>
        <v>0</v>
      </c>
      <c r="C15" s="299">
        <f>AP16</f>
        <v>0</v>
      </c>
      <c r="D15" s="303" t="s">
        <v>137</v>
      </c>
      <c r="E15" s="299">
        <f>AX16</f>
        <v>0</v>
      </c>
      <c r="F15" s="304" t="s">
        <v>137</v>
      </c>
      <c r="G15" s="330"/>
      <c r="H15" s="289"/>
      <c r="I15" s="262"/>
      <c r="J15" s="162"/>
      <c r="K15" s="162"/>
      <c r="L15" s="162"/>
      <c r="M15" s="162"/>
      <c r="N15" s="162"/>
      <c r="O15" s="162"/>
      <c r="P15" s="162"/>
      <c r="Q15" s="162"/>
      <c r="R15" s="162"/>
      <c r="S15" s="162"/>
      <c r="T15" s="293"/>
      <c r="U15" s="93"/>
      <c r="V15" s="728"/>
      <c r="W15" s="728"/>
      <c r="X15" s="728"/>
      <c r="Y15" s="728"/>
      <c r="Z15" s="728"/>
      <c r="AA15" s="749"/>
      <c r="AB15" s="752" t="s">
        <v>384</v>
      </c>
      <c r="AC15" s="749">
        <f t="shared" si="1"/>
        <v>0</v>
      </c>
      <c r="AD15" s="749">
        <f t="shared" si="1"/>
        <v>75.28325416559052</v>
      </c>
      <c r="AE15" s="749">
        <f t="shared" si="1"/>
        <v>0</v>
      </c>
      <c r="AF15" s="749">
        <f t="shared" si="1"/>
        <v>7.6110593351972664</v>
      </c>
      <c r="AG15" s="447"/>
      <c r="AL15" s="715"/>
      <c r="AM15" s="715"/>
      <c r="AN15" s="756" t="str">
        <f>AO13&amp;AO15</f>
        <v>SexF</v>
      </c>
      <c r="AO15" s="756" t="s">
        <v>150</v>
      </c>
      <c r="AP15" s="761">
        <f>VLOOKUP(AP$9&amp;$AN15,DHBData,DHB!$AO$7,FALSE)</f>
        <v>4</v>
      </c>
      <c r="AQ15" s="756">
        <f>AP15+AY15</f>
        <v>1092</v>
      </c>
      <c r="AR15" s="762">
        <f>IF(AP15=0,0,IF(AP15&lt;389,CHIINV(0.5+$AQ$7/200,2*AP15)/2,AP15*(1-1/(9*AP15)-NORMSINV(0.5+$AQ$7/200)/3/SQRT(AP15))^3))/AQ15*1000</f>
        <v>0.99804521394352119</v>
      </c>
      <c r="AS15" s="762">
        <f>IF(AP15&lt;389,CHIINV(0.5-$AQ$7/200,2*AP15+2)/2,(AP15+1)*(1-1/(9*(AP15+1))+NORMSINV(0.5+$AQ$7/200)/3/SQRT(AP15+1))^3)/AQ15*1000</f>
        <v>9.3787442082451449</v>
      </c>
      <c r="AT15" s="683">
        <f>AP15/AQ15*1000</f>
        <v>3.6630036630036629</v>
      </c>
      <c r="AU15" s="683">
        <f>AS15-AT15</f>
        <v>5.7157405452414825</v>
      </c>
      <c r="AV15" s="683">
        <f>AT15-AR15</f>
        <v>2.6649584490601415</v>
      </c>
      <c r="AW15" s="683">
        <f>FetalTrend!S76</f>
        <v>6.3565838488089952</v>
      </c>
      <c r="AX15" s="761">
        <f>VLOOKUP(AX$9&amp;$AN15,DHBData,DHB!$AO$7,FALSE)</f>
        <v>8</v>
      </c>
      <c r="AY15" s="761">
        <f>VLOOKUP(AY$10&amp;$AN15,DHBData!$A:$Z,DHB!$AO$7,FALSE)</f>
        <v>1088</v>
      </c>
      <c r="AZ15" s="763">
        <f>IF(AX15=0,0,IF(AX15&lt;389,CHIINV(0.5+$AQ$7/200,2*AX15)/2,AX15*(1-1/(9*AX15)-NORMSINV(0.5+$AQ$7/200)/3/SQRT(AX15))^3))/AY15*1000</f>
        <v>3.174478103629137</v>
      </c>
      <c r="BA15" s="763">
        <f>IF(AX15&lt;389,CHIINV(0.5-$AQ$7/200,2*AX15+2)/2,(AX15+1)*(1-1/(9*(AX15+1))+NORMSINV(0.5+$AQ$7/200)/3/SQRT(AX15+1))^3)/AY15*1000</f>
        <v>14.488225386207091</v>
      </c>
      <c r="BB15" s="683">
        <f>AX15/AY15*1000</f>
        <v>7.3529411764705879</v>
      </c>
      <c r="BC15" s="683">
        <f>BA15-BB15</f>
        <v>7.1352842097365032</v>
      </c>
      <c r="BD15" s="683">
        <f>BB15-AZ15</f>
        <v>4.1784630728414509</v>
      </c>
      <c r="BE15" s="683">
        <f>InfantTrend!S76</f>
        <v>4.2304385210662083</v>
      </c>
      <c r="BF15" s="741"/>
      <c r="BG15" s="741"/>
      <c r="BH15" s="741"/>
      <c r="BI15" s="742"/>
      <c r="BJ15" s="742"/>
      <c r="BK15" s="742"/>
      <c r="BL15" s="143"/>
    </row>
    <row r="16" spans="1:65">
      <c r="A16" s="296" t="s">
        <v>79</v>
      </c>
      <c r="B16" s="296"/>
      <c r="C16" s="296"/>
      <c r="D16" s="302"/>
      <c r="E16" s="296"/>
      <c r="F16" s="296"/>
      <c r="G16" s="330"/>
      <c r="H16" s="276"/>
      <c r="I16" s="262"/>
      <c r="J16" s="162"/>
      <c r="K16" s="162"/>
      <c r="L16" s="162"/>
      <c r="M16" s="162"/>
      <c r="N16" s="162"/>
      <c r="O16" s="162"/>
      <c r="P16" s="162"/>
      <c r="Q16" s="162"/>
      <c r="R16" s="162"/>
      <c r="S16" s="162"/>
      <c r="T16" s="293"/>
      <c r="U16" s="93"/>
      <c r="V16" s="728"/>
      <c r="W16" s="728"/>
      <c r="X16" s="728"/>
      <c r="Y16" s="728"/>
      <c r="Z16" s="728"/>
      <c r="AA16" s="749"/>
      <c r="AB16" s="752" t="s">
        <v>444</v>
      </c>
      <c r="AC16" s="749">
        <f t="shared" si="1"/>
        <v>15.625</v>
      </c>
      <c r="AD16" s="749">
        <f t="shared" si="1"/>
        <v>71.43192798342028</v>
      </c>
      <c r="AE16" s="749">
        <f t="shared" si="1"/>
        <v>15.229409250245471</v>
      </c>
      <c r="AF16" s="749">
        <f t="shared" si="1"/>
        <v>4.1346043413345583</v>
      </c>
      <c r="AG16" s="447"/>
      <c r="AL16" s="715"/>
      <c r="AM16" s="715"/>
      <c r="AN16" s="756" t="str">
        <f>AO13&amp;AO16</f>
        <v>SexU</v>
      </c>
      <c r="AO16" s="756" t="s">
        <v>151</v>
      </c>
      <c r="AP16" s="761">
        <f>VLOOKUP(AP$9&amp;$AN16,DHBData,DHB!$AO$7,FALSE)</f>
        <v>0</v>
      </c>
      <c r="AQ16" s="756">
        <f>AP16+AY16</f>
        <v>0</v>
      </c>
      <c r="AR16" s="756"/>
      <c r="AS16" s="756"/>
      <c r="AT16" s="756"/>
      <c r="AU16" s="756"/>
      <c r="AV16" s="756"/>
      <c r="AW16" s="756"/>
      <c r="AX16" s="761">
        <f>VLOOKUP(AX$9&amp;$AN16,DHBData,DHB!$AO$7,FALSE)</f>
        <v>0</v>
      </c>
      <c r="AY16" s="761">
        <f>VLOOKUP(AY$10&amp;$AN16,DHBData!$A:$Z,DHB!$AO$7,FALSE)</f>
        <v>0</v>
      </c>
      <c r="AZ16" s="763"/>
      <c r="BA16" s="763"/>
      <c r="BB16" s="764"/>
      <c r="BC16" s="756"/>
      <c r="BD16" s="756"/>
      <c r="BE16" s="683"/>
      <c r="BF16" s="741"/>
      <c r="BG16" s="741"/>
      <c r="BH16" s="741"/>
    </row>
    <row r="17" spans="1:64">
      <c r="A17" s="605" t="s">
        <v>537</v>
      </c>
      <c r="B17" s="299">
        <f>AY18</f>
        <v>1363</v>
      </c>
      <c r="C17" s="299">
        <f>AP18</f>
        <v>10</v>
      </c>
      <c r="D17" s="300">
        <f>C17/(B17+C17)*1000</f>
        <v>7.2833211944646763</v>
      </c>
      <c r="E17" s="299">
        <f>AX18</f>
        <v>12</v>
      </c>
      <c r="F17" s="301">
        <f>E17/B17*1000</f>
        <v>8.8041085840058688</v>
      </c>
      <c r="G17" s="330"/>
      <c r="H17" s="289"/>
      <c r="I17" s="262"/>
      <c r="J17" s="162"/>
      <c r="K17" s="162"/>
      <c r="L17" s="162"/>
      <c r="M17" s="162"/>
      <c r="N17" s="162"/>
      <c r="O17" s="162"/>
      <c r="P17" s="162"/>
      <c r="Q17" s="162"/>
      <c r="R17" s="162"/>
      <c r="S17" s="162"/>
      <c r="T17" s="293"/>
      <c r="U17" s="93"/>
      <c r="V17" s="728"/>
      <c r="W17" s="728"/>
      <c r="X17" s="728"/>
      <c r="Y17" s="728"/>
      <c r="Z17" s="728"/>
      <c r="AA17" s="729"/>
      <c r="AB17" s="447" t="s">
        <v>445</v>
      </c>
      <c r="AC17" s="749">
        <f t="shared" si="1"/>
        <v>0</v>
      </c>
      <c r="AD17" s="749">
        <f t="shared" si="1"/>
        <v>5.1234436862693551</v>
      </c>
      <c r="AE17" s="749">
        <f t="shared" si="1"/>
        <v>0</v>
      </c>
      <c r="AF17" s="749">
        <f t="shared" si="1"/>
        <v>4.3784434633487797</v>
      </c>
      <c r="AG17" s="447"/>
      <c r="AL17" s="715"/>
      <c r="AM17" s="715"/>
      <c r="AN17" s="759"/>
      <c r="AO17" s="757" t="s">
        <v>143</v>
      </c>
      <c r="AP17" s="759"/>
      <c r="AQ17" s="756"/>
      <c r="AR17" s="756"/>
      <c r="AS17" s="756"/>
      <c r="AT17" s="756"/>
      <c r="AU17" s="756"/>
      <c r="AV17" s="756"/>
      <c r="AW17" s="756"/>
      <c r="AX17" s="759"/>
      <c r="AY17" s="759"/>
      <c r="AZ17" s="763"/>
      <c r="BA17" s="763"/>
      <c r="BB17" s="764"/>
      <c r="BC17" s="756"/>
      <c r="BD17" s="756"/>
      <c r="BE17" s="756"/>
      <c r="BF17" s="743"/>
      <c r="BG17" s="722"/>
    </row>
    <row r="18" spans="1:64">
      <c r="A18" s="299" t="s">
        <v>384</v>
      </c>
      <c r="B18" s="299">
        <f>AY19</f>
        <v>49</v>
      </c>
      <c r="C18" s="299">
        <f>AP19</f>
        <v>0</v>
      </c>
      <c r="D18" s="300">
        <f>C18/(B18+C18)*1000</f>
        <v>0</v>
      </c>
      <c r="E18" s="299">
        <f>AX19</f>
        <v>0</v>
      </c>
      <c r="F18" s="301">
        <f>E18/B18*1000</f>
        <v>0</v>
      </c>
      <c r="G18" s="330"/>
      <c r="H18" s="289"/>
      <c r="I18" s="262"/>
      <c r="J18" s="162"/>
      <c r="K18" s="162"/>
      <c r="L18" s="162"/>
      <c r="M18" s="162"/>
      <c r="N18" s="162"/>
      <c r="O18" s="162"/>
      <c r="P18" s="162"/>
      <c r="Q18" s="162"/>
      <c r="R18" s="162"/>
      <c r="S18" s="162"/>
      <c r="T18" s="263"/>
      <c r="U18" s="96"/>
      <c r="V18" s="722"/>
      <c r="W18" s="722"/>
      <c r="X18" s="722"/>
      <c r="Y18" s="722"/>
      <c r="Z18" s="722"/>
      <c r="AA18" s="715"/>
      <c r="AB18" s="745"/>
      <c r="AC18" s="745"/>
      <c r="AD18" s="750"/>
      <c r="AE18" s="447"/>
      <c r="AF18" s="447"/>
      <c r="AG18" s="447"/>
      <c r="AL18" s="715"/>
      <c r="AM18" s="715"/>
      <c r="AN18" s="756" t="str">
        <f>AO$17&amp;AO18</f>
        <v>EthnicMaori</v>
      </c>
      <c r="AO18" s="756" t="s">
        <v>152</v>
      </c>
      <c r="AP18" s="761">
        <f>VLOOKUP(AP$9&amp;$AN18,DHBData,DHB!$AO$7,FALSE)</f>
        <v>10</v>
      </c>
      <c r="AQ18" s="756">
        <f>AP18+AY18</f>
        <v>1373</v>
      </c>
      <c r="AR18" s="762">
        <f>IF(AP18=0,0,IF(AP18&lt;389,CHIINV(0.5+$AQ$7/200,2*AP18)/2,AP18*(1-1/(9*AP18)-NORMSINV(0.5+$AQ$7/200)/3/SQRT(AP18))^3))/AQ18*1000</f>
        <v>3.4926356126237681</v>
      </c>
      <c r="AS18" s="762">
        <f>IF(AP18&lt;389,CHIINV(0.5-$AQ$7/200,2*AP18+2)/2,(AP18+1)*(1-1/(9*(AP18+1))+NORMSINV(0.5+$AQ$7/200)/3/SQRT(AP18+1))^3)/AQ18*1000</f>
        <v>13.39428699345796</v>
      </c>
      <c r="AT18" s="683">
        <f>AP18/AQ18*1000</f>
        <v>7.2833211944646763</v>
      </c>
      <c r="AU18" s="683">
        <f>AS18-AT18</f>
        <v>6.1109657989932842</v>
      </c>
      <c r="AV18" s="683">
        <f>AT18-AR18</f>
        <v>3.7906855818409082</v>
      </c>
      <c r="AW18" s="683">
        <f>FetalTrend!S78</f>
        <v>6.776323410170277</v>
      </c>
      <c r="AX18" s="761">
        <f>VLOOKUP(AX$9&amp;$AN18,DHBData,DHB!$AO$7,FALSE)</f>
        <v>12</v>
      </c>
      <c r="AY18" s="761">
        <f>VLOOKUP(AY$10&amp;$AN18,DHBData!$A:$Z,DHB!$AO$7,FALSE)</f>
        <v>1363</v>
      </c>
      <c r="AZ18" s="763">
        <f>IF(AX18=0,0,IF(AX18&lt;389,CHIINV(0.5+$AQ$7/200,2*AX18)/2,AX18*(1-1/(9*AX18)-NORMSINV(0.5+$AQ$7/200)/3/SQRT(AX18))^3))/AY18*1000</f>
        <v>4.5492113783728669</v>
      </c>
      <c r="BA18" s="763">
        <f>IF(AX18&lt;389,CHIINV(0.5-$AQ$7/200,2*AX18+2)/2,(AX18+1)*(1-1/(9*(AX18+1))+NORMSINV(0.5+$AQ$7/200)/3/SQRT(AX18+1))^3)/AY18*1000</f>
        <v>15.379005904751983</v>
      </c>
      <c r="BB18" s="683">
        <f>AX18/AY18*1000</f>
        <v>8.8041085840058688</v>
      </c>
      <c r="BC18" s="683">
        <f>BA18-BB18</f>
        <v>6.5748973207461141</v>
      </c>
      <c r="BD18" s="683">
        <f>BB18-AZ18</f>
        <v>4.2548972056330019</v>
      </c>
      <c r="BE18" s="683">
        <f>InfantTrend!S78</f>
        <v>5.3064318619161464</v>
      </c>
      <c r="BF18" s="741"/>
      <c r="BG18" s="741"/>
      <c r="BH18" s="741"/>
      <c r="BI18" s="742"/>
      <c r="BJ18" s="742"/>
      <c r="BK18" s="742"/>
      <c r="BL18" s="143"/>
    </row>
    <row r="19" spans="1:64">
      <c r="A19" s="456" t="s">
        <v>444</v>
      </c>
      <c r="B19" s="299">
        <f>AY20</f>
        <v>64</v>
      </c>
      <c r="C19" s="299">
        <f>AP20</f>
        <v>1</v>
      </c>
      <c r="D19" s="300">
        <f>C19/(B19+C19)*1000</f>
        <v>15.384615384615385</v>
      </c>
      <c r="E19" s="299">
        <f>AX20</f>
        <v>1</v>
      </c>
      <c r="F19" s="301">
        <f>E19/B19*1000</f>
        <v>15.625</v>
      </c>
      <c r="G19" s="330"/>
      <c r="H19" s="289"/>
      <c r="I19" s="262"/>
      <c r="J19" s="162"/>
      <c r="K19" s="162"/>
      <c r="L19" s="162"/>
      <c r="M19" s="162"/>
      <c r="N19" s="162"/>
      <c r="O19" s="162"/>
      <c r="P19" s="162"/>
      <c r="Q19" s="162"/>
      <c r="R19" s="162"/>
      <c r="S19" s="162"/>
      <c r="T19" s="263"/>
      <c r="U19" s="96"/>
      <c r="V19" s="722"/>
      <c r="W19" s="722"/>
      <c r="X19" s="722"/>
      <c r="Y19" s="722"/>
      <c r="Z19" s="722"/>
      <c r="AA19" s="715"/>
      <c r="AB19" s="715"/>
      <c r="AC19" s="715"/>
      <c r="AD19" s="723"/>
      <c r="AL19" s="715"/>
      <c r="AM19" s="715"/>
      <c r="AN19" s="756" t="str">
        <f>AO$17&amp;AO19</f>
        <v>EthnicPacific peoples</v>
      </c>
      <c r="AO19" s="756" t="s">
        <v>384</v>
      </c>
      <c r="AP19" s="761">
        <f>VLOOKUP(AP$9&amp;$AN19,DHBData,DHB!$AO$7,FALSE)</f>
        <v>0</v>
      </c>
      <c r="AQ19" s="756">
        <f>AP19+AY19</f>
        <v>49</v>
      </c>
      <c r="AR19" s="762">
        <f>IF(AP19=0,0,IF(AP19&lt;389,CHIINV(0.5+$AQ$7/200,2*AP19)/2,AP19*(1-1/(9*AP19)-NORMSINV(0.5+$AQ$7/200)/3/SQRT(AP19))^3))/AQ19*1000</f>
        <v>0</v>
      </c>
      <c r="AS19" s="762">
        <f>IF(AP19&lt;389,CHIINV(0.5-$AQ$7/200,2*AP19+2)/2,(AP19+1)*(1-1/(9*(AP19+1))+NORMSINV(0.5+$AQ$7/200)/3/SQRT(AP19+1))^3)/AQ19*1000</f>
        <v>75.28325416559052</v>
      </c>
      <c r="AT19" s="683">
        <f>AP19/AQ19*1000</f>
        <v>0</v>
      </c>
      <c r="AU19" s="683">
        <f>AS19-AT19</f>
        <v>75.28325416559052</v>
      </c>
      <c r="AV19" s="683">
        <f>AT19-AR19</f>
        <v>0</v>
      </c>
      <c r="AW19" s="683">
        <f>FetalTrend!S79</f>
        <v>7.5535686758131648</v>
      </c>
      <c r="AX19" s="761">
        <f>VLOOKUP(AX$9&amp;$AN19,DHBData,DHB!$AO$7,FALSE)</f>
        <v>0</v>
      </c>
      <c r="AY19" s="761">
        <f>VLOOKUP(AY$10&amp;$AN19,DHBData!$A:$Z,DHB!$AO$7,FALSE)</f>
        <v>49</v>
      </c>
      <c r="AZ19" s="763">
        <f>IF(AX19=0,0,IF(AX19&lt;389,CHIINV(0.5+$AQ$7/200,2*AX19)/2,AX19*(1-1/(9*AX19)-NORMSINV(0.5+$AQ$7/200)/3/SQRT(AX19))^3))/AY19*1000</f>
        <v>0</v>
      </c>
      <c r="BA19" s="763">
        <f>IF(AX19&lt;389,CHIINV(0.5-$AQ$7/200,2*AX19+2)/2,(AX19+1)*(1-1/(9*(AX19+1))+NORMSINV(0.5+$AQ$7/200)/3/SQRT(AX19+1))^3)/AY19*1000</f>
        <v>75.28325416559052</v>
      </c>
      <c r="BB19" s="683">
        <f>AX19/AY19*1000</f>
        <v>0</v>
      </c>
      <c r="BC19" s="683">
        <f>BA19-BB19</f>
        <v>75.28325416559052</v>
      </c>
      <c r="BD19" s="683">
        <f>BB19-AZ19</f>
        <v>0</v>
      </c>
      <c r="BE19" s="683">
        <f>InfantTrend!S79</f>
        <v>7.6110593351972664</v>
      </c>
      <c r="BF19" s="741"/>
      <c r="BG19" s="741"/>
      <c r="BH19" s="741"/>
      <c r="BI19" s="742"/>
      <c r="BJ19" s="742"/>
      <c r="BK19" s="742"/>
      <c r="BL19" s="143"/>
    </row>
    <row r="20" spans="1:64">
      <c r="A20" s="456" t="s">
        <v>445</v>
      </c>
      <c r="B20" s="299">
        <f>AY21</f>
        <v>720</v>
      </c>
      <c r="C20" s="299">
        <f>AP21</f>
        <v>8</v>
      </c>
      <c r="D20" s="300">
        <f>C20/(B20+C20)*1000</f>
        <v>10.989010989010989</v>
      </c>
      <c r="E20" s="299">
        <f>AX21</f>
        <v>0</v>
      </c>
      <c r="F20" s="301">
        <f>E20/B20*1000</f>
        <v>0</v>
      </c>
      <c r="G20" s="330"/>
      <c r="H20" s="276"/>
      <c r="I20" s="262"/>
      <c r="J20" s="162"/>
      <c r="K20" s="162"/>
      <c r="L20" s="162"/>
      <c r="M20" s="162"/>
      <c r="N20" s="162"/>
      <c r="O20" s="162"/>
      <c r="P20" s="162"/>
      <c r="Q20" s="162"/>
      <c r="R20" s="162"/>
      <c r="S20" s="162"/>
      <c r="T20" s="263"/>
      <c r="U20" s="96"/>
      <c r="V20" s="722"/>
      <c r="W20" s="722"/>
      <c r="X20" s="722"/>
      <c r="Y20" s="722"/>
      <c r="Z20" s="722"/>
      <c r="AA20" s="715"/>
      <c r="AB20" s="715"/>
      <c r="AC20" s="715"/>
      <c r="AD20" s="723"/>
      <c r="AL20" s="715"/>
      <c r="AM20" s="715"/>
      <c r="AN20" s="756" t="str">
        <f>AO$17&amp;AO20</f>
        <v>EthnicAsian</v>
      </c>
      <c r="AO20" s="756" t="s">
        <v>444</v>
      </c>
      <c r="AP20" s="761">
        <f>VLOOKUP(AP$9&amp;$AN20,DHBData,DHB!$AO$7,FALSE)</f>
        <v>1</v>
      </c>
      <c r="AQ20" s="756">
        <f>AP20+AY20</f>
        <v>65</v>
      </c>
      <c r="AR20" s="762">
        <f>IF(AP20=0,0,IF(AP20&lt;389,CHIINV(0.5+$AQ$7/200,2*AP20)/2,AP20*(1-1/(9*AP20)-NORMSINV(0.5+$AQ$7/200)/3/SQRT(AP20))^3))/AQ20*1000</f>
        <v>0.38950473821984455</v>
      </c>
      <c r="AS20" s="762">
        <f>IF(AP20&lt;389,CHIINV(0.5-$AQ$7/200,2*AP20+2)/2,(AP20+1)*(1-1/(9*(AP20+1))+NORMSINV(0.5+$AQ$7/200)/3/SQRT(AP20+1))^3)/AQ20*1000</f>
        <v>85.717590629829203</v>
      </c>
      <c r="AT20" s="683">
        <f>AP20/AQ20*1000</f>
        <v>15.384615384615385</v>
      </c>
      <c r="AU20" s="683">
        <f>AS20-AT20</f>
        <v>70.332975245213817</v>
      </c>
      <c r="AV20" s="683">
        <f>AT20-AR20</f>
        <v>14.99511064639554</v>
      </c>
      <c r="AW20" s="683">
        <f>FetalTrend!S80</f>
        <v>6.8438462415877721</v>
      </c>
      <c r="AX20" s="761">
        <f>VLOOKUP(AX$9&amp;$AN20,DHBData,DHB!$AO$7,FALSE)</f>
        <v>1</v>
      </c>
      <c r="AY20" s="761">
        <f>VLOOKUP(AY$10&amp;$AN20,DHBData!$A:$Z,DHB!$AO$7,FALSE)</f>
        <v>64</v>
      </c>
      <c r="AZ20" s="763">
        <f>IF(AX20=0,0,IF(AX20&lt;389,CHIINV(0.5+$AQ$7/200,2*AX20)/2,AX20*(1-1/(9*AX20)-NORMSINV(0.5+$AQ$7/200)/3/SQRT(AX20))^3))/AY20*1000</f>
        <v>0.39559074975452962</v>
      </c>
      <c r="BA20" s="763">
        <f>IF(AX20&lt;389,CHIINV(0.5-$AQ$7/200,2*AX20+2)/2,(AX20+1)*(1-1/(9*(AX20+1))+NORMSINV(0.5+$AQ$7/200)/3/SQRT(AX20+1))^3)/AY20*1000</f>
        <v>87.05692798342028</v>
      </c>
      <c r="BB20" s="683">
        <f>AX20/AY20*1000</f>
        <v>15.625</v>
      </c>
      <c r="BC20" s="683">
        <f>BA20-BB20</f>
        <v>71.43192798342028</v>
      </c>
      <c r="BD20" s="683">
        <f>BB20-AZ20</f>
        <v>15.229409250245471</v>
      </c>
      <c r="BE20" s="683">
        <f>InfantTrend!S80</f>
        <v>4.1346043413345583</v>
      </c>
      <c r="BF20" s="741"/>
      <c r="BG20" s="741"/>
      <c r="BH20" s="741"/>
      <c r="BI20" s="742"/>
      <c r="BJ20" s="742"/>
      <c r="BK20" s="742"/>
      <c r="BL20" s="143"/>
    </row>
    <row r="21" spans="1:64">
      <c r="A21" s="296" t="s">
        <v>185</v>
      </c>
      <c r="B21" s="296"/>
      <c r="C21" s="296"/>
      <c r="D21" s="302"/>
      <c r="E21" s="296"/>
      <c r="F21" s="296"/>
      <c r="G21" s="330"/>
      <c r="H21" s="289"/>
      <c r="I21" s="262"/>
      <c r="J21" s="162"/>
      <c r="K21" s="162"/>
      <c r="L21" s="162"/>
      <c r="M21" s="162"/>
      <c r="N21" s="162"/>
      <c r="O21" s="162"/>
      <c r="P21" s="162"/>
      <c r="Q21" s="162"/>
      <c r="R21" s="162"/>
      <c r="S21" s="162"/>
      <c r="T21" s="263"/>
      <c r="U21" s="96"/>
      <c r="V21" s="722"/>
      <c r="W21" s="722"/>
      <c r="X21" s="722"/>
      <c r="Y21" s="722"/>
      <c r="Z21" s="722"/>
      <c r="AA21" s="715"/>
      <c r="AB21" s="715"/>
      <c r="AC21" s="715"/>
      <c r="AD21" s="723"/>
      <c r="AL21" s="715"/>
      <c r="AM21" s="715"/>
      <c r="AN21" s="756" t="str">
        <f>AO$17&amp;AO21</f>
        <v>EthnicEuropean or Other</v>
      </c>
      <c r="AO21" s="756" t="s">
        <v>445</v>
      </c>
      <c r="AP21" s="761">
        <f>VLOOKUP(AP$9&amp;$AN21,DHBData,DHB!$AO$7,FALSE)</f>
        <v>8</v>
      </c>
      <c r="AQ21" s="756">
        <f>AP21+AY21</f>
        <v>728</v>
      </c>
      <c r="AR21" s="762">
        <f>IF(AP21=0,0,IF(AP21&lt;389,CHIINV(0.5+$AQ$7/200,2*AP21)/2,AP21*(1-1/(9*AP21)-NORMSINV(0.5+$AQ$7/200)/3/SQRT(AP21))^3))/AQ21*1000</f>
        <v>4.7442749680611271</v>
      </c>
      <c r="AS21" s="762">
        <f>IF(AP21&lt;389,CHIINV(0.5-$AQ$7/200,2*AP21+2)/2,(AP21+1)*(1-1/(9*(AP21+1))+NORMSINV(0.5+$AQ$7/200)/3/SQRT(AP21+1))^3)/AQ21*1000</f>
        <v>21.652732445320485</v>
      </c>
      <c r="AT21" s="683">
        <f>AP21/AQ21*1000</f>
        <v>10.989010989010989</v>
      </c>
      <c r="AU21" s="683">
        <f>AS21-AT21</f>
        <v>10.663721456309496</v>
      </c>
      <c r="AV21" s="683">
        <f>AT21-AR21</f>
        <v>6.2447360209498619</v>
      </c>
      <c r="AW21" s="683">
        <f>FetalTrend!S81</f>
        <v>6.0203822580060207</v>
      </c>
      <c r="AX21" s="761">
        <f>VLOOKUP(AX$9&amp;$AN21,DHBData,DHB!$AO$7,FALSE)</f>
        <v>0</v>
      </c>
      <c r="AY21" s="761">
        <f>VLOOKUP(AY$10&amp;$AN21,DHBData!$A:$Z,DHB!$AO$7,FALSE)</f>
        <v>720</v>
      </c>
      <c r="AZ21" s="763">
        <f>IF(AX21=0,0,IF(AX21&lt;389,CHIINV(0.5+$AQ$7/200,2*AX21)/2,AX21*(1-1/(9*AX21)-NORMSINV(0.5+$AQ$7/200)/3/SQRT(AX21))^3))/AY21*1000</f>
        <v>0</v>
      </c>
      <c r="BA21" s="763">
        <f>IF(AX21&lt;389,CHIINV(0.5-$AQ$7/200,2*AX21+2)/2,(AX21+1)*(1-1/(9*(AX21+1))+NORMSINV(0.5+$AQ$7/200)/3/SQRT(AX21+1))^3)/AY21*1000</f>
        <v>5.1234436862693551</v>
      </c>
      <c r="BB21" s="683">
        <f>AX21/AY21*1000</f>
        <v>0</v>
      </c>
      <c r="BC21" s="683">
        <f>BA21-BB21</f>
        <v>5.1234436862693551</v>
      </c>
      <c r="BD21" s="683">
        <f>BB21-AZ21</f>
        <v>0</v>
      </c>
      <c r="BE21" s="683">
        <f>InfantTrend!S81</f>
        <v>4.3784434633487797</v>
      </c>
      <c r="BF21" s="743"/>
      <c r="BG21" s="722"/>
    </row>
    <row r="22" spans="1:64">
      <c r="A22" s="299" t="s">
        <v>82</v>
      </c>
      <c r="B22" s="299">
        <f t="shared" ref="B22:B28" si="2">AY23</f>
        <v>225</v>
      </c>
      <c r="C22" s="299">
        <f t="shared" ref="C22:C28" si="3">AP23</f>
        <v>5</v>
      </c>
      <c r="D22" s="300">
        <f t="shared" ref="D22:D27" si="4">C22/(B22+C22)*1000</f>
        <v>21.739130434782609</v>
      </c>
      <c r="E22" s="299">
        <f t="shared" ref="E22:E28" si="5">AX23</f>
        <v>2</v>
      </c>
      <c r="F22" s="301">
        <f t="shared" ref="F22:F27" si="6">E22/B22*1000</f>
        <v>8.8888888888888893</v>
      </c>
      <c r="G22" s="330"/>
      <c r="H22" s="289"/>
      <c r="I22" s="262"/>
      <c r="J22" s="162"/>
      <c r="K22" s="162"/>
      <c r="L22" s="162"/>
      <c r="M22" s="162"/>
      <c r="N22" s="162"/>
      <c r="O22" s="162"/>
      <c r="P22" s="162"/>
      <c r="Q22" s="162"/>
      <c r="R22" s="162"/>
      <c r="S22" s="162"/>
      <c r="T22" s="263"/>
      <c r="U22" s="96"/>
      <c r="V22" s="722"/>
      <c r="W22" s="722"/>
      <c r="X22" s="722"/>
      <c r="Y22" s="722"/>
      <c r="Z22" s="722"/>
      <c r="AA22" s="715"/>
      <c r="AB22" s="715"/>
      <c r="AC22" s="715"/>
      <c r="AD22" s="723"/>
      <c r="AL22" s="715"/>
      <c r="AM22" s="715"/>
      <c r="AN22" s="759"/>
      <c r="AO22" s="757" t="s">
        <v>142</v>
      </c>
      <c r="AP22" s="759"/>
      <c r="AQ22" s="756"/>
      <c r="AR22" s="756"/>
      <c r="AS22" s="756"/>
      <c r="AT22" s="756"/>
      <c r="AU22" s="756"/>
      <c r="AV22" s="756"/>
      <c r="AW22" s="756"/>
      <c r="AX22" s="759"/>
      <c r="AY22" s="759"/>
      <c r="AZ22" s="763"/>
      <c r="BA22" s="763"/>
      <c r="BB22" s="764"/>
      <c r="BC22" s="756"/>
      <c r="BD22" s="756"/>
      <c r="BE22" s="756"/>
      <c r="BF22" s="741"/>
      <c r="BG22" s="741"/>
      <c r="BH22" s="741"/>
      <c r="BI22" s="742"/>
      <c r="BJ22" s="742"/>
      <c r="BK22" s="742"/>
      <c r="BL22" s="143"/>
    </row>
    <row r="23" spans="1:64">
      <c r="A23" s="299" t="s">
        <v>83</v>
      </c>
      <c r="B23" s="299">
        <f t="shared" si="2"/>
        <v>588</v>
      </c>
      <c r="C23" s="299">
        <f t="shared" si="3"/>
        <v>4</v>
      </c>
      <c r="D23" s="300">
        <f t="shared" si="4"/>
        <v>6.756756756756757</v>
      </c>
      <c r="E23" s="299">
        <f t="shared" si="5"/>
        <v>1</v>
      </c>
      <c r="F23" s="301">
        <f t="shared" si="6"/>
        <v>1.7006802721088434</v>
      </c>
      <c r="G23" s="330"/>
      <c r="H23" s="289"/>
      <c r="I23" s="262"/>
      <c r="J23" s="854"/>
      <c r="K23" s="854"/>
      <c r="L23" s="854"/>
      <c r="M23" s="854"/>
      <c r="N23" s="854"/>
      <c r="O23" s="854"/>
      <c r="P23" s="854"/>
      <c r="Q23" s="854"/>
      <c r="R23" s="854"/>
      <c r="S23" s="854"/>
      <c r="T23" s="263"/>
      <c r="U23" s="96"/>
      <c r="V23" s="722"/>
      <c r="W23" s="722"/>
      <c r="X23" s="722"/>
      <c r="Y23" s="722"/>
      <c r="Z23" s="722"/>
      <c r="AA23" s="745"/>
      <c r="AB23" s="745"/>
      <c r="AC23" s="745"/>
      <c r="AD23" s="750"/>
      <c r="AE23" s="447"/>
      <c r="AF23" s="447"/>
      <c r="AG23" s="447"/>
      <c r="AL23" s="715"/>
      <c r="AM23" s="715"/>
      <c r="AN23" s="756" t="str">
        <f>AO$22&amp;AO23</f>
        <v>MatAge&lt;20</v>
      </c>
      <c r="AO23" s="420" t="s">
        <v>408</v>
      </c>
      <c r="AP23" s="761">
        <f>VLOOKUP(AP$9&amp;$AN23,DHBData,DHB!$AO$7,FALSE)</f>
        <v>5</v>
      </c>
      <c r="AQ23" s="756">
        <f t="shared" ref="AQ23:AQ29" si="7">AP23+AY23</f>
        <v>230</v>
      </c>
      <c r="AR23" s="762">
        <f t="shared" ref="AR23:AR28" si="8">IF(AP23=0,0,IF(AP23&lt;389,CHIINV(0.5+$AQ$7/200,2*AP23)/2,AP23*(1-1/(9*AP23)-NORMSINV(0.5+$AQ$7/200)/3/SQRT(AP23))^3))/AQ23*1000</f>
        <v>7.0586364787757381</v>
      </c>
      <c r="AS23" s="762">
        <f t="shared" ref="AS23:AS28" si="9">IF(AP23&lt;389,CHIINV(0.5-$AQ$7/200,2*AP23+2)/2,(AP23+1)*(1-1/(9*(AP23+1))+NORMSINV(0.5+$AQ$7/200)/3/SQRT(AP23+1))^3)/AQ23*1000</f>
        <v>50.731878605750737</v>
      </c>
      <c r="AT23" s="683">
        <f t="shared" ref="AT23:AT28" si="10">AP23/AQ23*1000</f>
        <v>21.739130434782609</v>
      </c>
      <c r="AU23" s="683">
        <f t="shared" ref="AU23:AU28" si="11">AS23-AT23</f>
        <v>28.992748170968127</v>
      </c>
      <c r="AV23" s="683">
        <f t="shared" ref="AV23:AV28" si="12">AT23-AR23</f>
        <v>14.68049395600687</v>
      </c>
      <c r="AW23" s="683">
        <f>FetalTrend!S83</f>
        <v>9.8751089166424642</v>
      </c>
      <c r="AX23" s="761">
        <f>VLOOKUP(AX$9&amp;$AN23,DHBData,DHB!$AO$7,FALSE)</f>
        <v>2</v>
      </c>
      <c r="AY23" s="761">
        <f>VLOOKUP(AY$10&amp;$AN23,DHBData!$A:$Z,DHB!$AO$7,FALSE)</f>
        <v>225</v>
      </c>
      <c r="AZ23" s="763">
        <f t="shared" ref="AZ23:AZ28" si="13">IF(AX23=0,0,IF(AX23&lt;389,CHIINV(0.5+$AQ$7/200,2*AX23)/2,AX23*(1-1/(9*AX23)-NORMSINV(0.5+$AQ$7/200)/3/SQRT(AX23))^3))/AY23*1000</f>
        <v>1.076485682417623</v>
      </c>
      <c r="BA23" s="763">
        <f t="shared" ref="BA23:BA28" si="14">IF(AX23&lt;389,CHIINV(0.5-$AQ$7/200,2*AX23+2)/2,(AX23+1)*(1-1/(9*(AX23+1))+NORMSINV(0.5+$AQ$7/200)/3/SQRT(AX23+1))^3)/AY23*1000</f>
        <v>32.109722967662044</v>
      </c>
      <c r="BB23" s="683">
        <f t="shared" ref="BB23:BB28" si="15">AX23/AY23*1000</f>
        <v>8.8888888888888893</v>
      </c>
      <c r="BC23" s="683">
        <f t="shared" ref="BC23:BC28" si="16">BA23-BB23</f>
        <v>23.220834078773155</v>
      </c>
      <c r="BD23" s="683">
        <f t="shared" ref="BD23:BD28" si="17">BB23-AZ23</f>
        <v>7.8124032064712665</v>
      </c>
      <c r="BE23" s="683">
        <f>InfantTrend!S83</f>
        <v>11.146963919037841</v>
      </c>
      <c r="BF23" s="741"/>
      <c r="BG23" s="741"/>
      <c r="BH23" s="741"/>
      <c r="BI23" s="742"/>
      <c r="BJ23" s="742"/>
      <c r="BK23" s="742"/>
      <c r="BL23" s="143"/>
    </row>
    <row r="24" spans="1:64">
      <c r="A24" s="299" t="s">
        <v>84</v>
      </c>
      <c r="B24" s="299">
        <f t="shared" si="2"/>
        <v>562</v>
      </c>
      <c r="C24" s="299">
        <f t="shared" si="3"/>
        <v>2</v>
      </c>
      <c r="D24" s="300">
        <f t="shared" si="4"/>
        <v>3.5460992907801416</v>
      </c>
      <c r="E24" s="299">
        <f t="shared" si="5"/>
        <v>3</v>
      </c>
      <c r="F24" s="301">
        <f t="shared" si="6"/>
        <v>5.3380782918149468</v>
      </c>
      <c r="G24" s="330"/>
      <c r="H24" s="289"/>
      <c r="I24" s="262"/>
      <c r="J24" s="162"/>
      <c r="K24" s="162"/>
      <c r="L24" s="162"/>
      <c r="M24" s="162"/>
      <c r="N24" s="162"/>
      <c r="O24" s="162"/>
      <c r="P24" s="162"/>
      <c r="Q24" s="162"/>
      <c r="R24" s="162"/>
      <c r="S24" s="162"/>
      <c r="T24" s="263"/>
      <c r="U24" s="96"/>
      <c r="V24" s="722"/>
      <c r="W24" s="722"/>
      <c r="X24" s="722"/>
      <c r="Y24" s="722"/>
      <c r="Z24" s="722"/>
      <c r="AA24" s="746"/>
      <c r="AB24" s="746"/>
      <c r="AC24" s="751">
        <f>$AS$7</f>
        <v>1</v>
      </c>
      <c r="AD24" s="752" t="s">
        <v>368</v>
      </c>
      <c r="AE24" s="753" t="s">
        <v>369</v>
      </c>
      <c r="AF24" s="753" t="s">
        <v>370</v>
      </c>
      <c r="AG24" s="447"/>
      <c r="AL24" s="715"/>
      <c r="AM24" s="715"/>
      <c r="AN24" s="756" t="str">
        <f t="shared" ref="AN24:AN29" si="18">AO$22&amp;AO24</f>
        <v>MatAge20-24</v>
      </c>
      <c r="AO24" s="420" t="s">
        <v>153</v>
      </c>
      <c r="AP24" s="761">
        <f>VLOOKUP(AP$9&amp;$AN24,DHBData,DHB!$AO$7,FALSE)</f>
        <v>4</v>
      </c>
      <c r="AQ24" s="756">
        <f t="shared" si="7"/>
        <v>592</v>
      </c>
      <c r="AR24" s="762">
        <f t="shared" si="8"/>
        <v>1.8409888068012252</v>
      </c>
      <c r="AS24" s="762">
        <f t="shared" si="9"/>
        <v>17.299980870614355</v>
      </c>
      <c r="AT24" s="683">
        <f t="shared" si="10"/>
        <v>6.756756756756757</v>
      </c>
      <c r="AU24" s="683">
        <f t="shared" si="11"/>
        <v>10.543224113857598</v>
      </c>
      <c r="AV24" s="683">
        <f t="shared" si="12"/>
        <v>4.9157679499555318</v>
      </c>
      <c r="AW24" s="683">
        <f>FetalTrend!S84</f>
        <v>5.7934280800217248</v>
      </c>
      <c r="AX24" s="761">
        <f>VLOOKUP(AX$9&amp;$AN24,DHBData,DHB!$AO$7,FALSE)</f>
        <v>1</v>
      </c>
      <c r="AY24" s="761">
        <f>VLOOKUP(AY$10&amp;$AN24,DHBData!$A:$Z,DHB!$AO$7,FALSE)</f>
        <v>588</v>
      </c>
      <c r="AZ24" s="763">
        <f t="shared" si="13"/>
        <v>4.3057496571921594E-2</v>
      </c>
      <c r="BA24" s="763">
        <f t="shared" si="14"/>
        <v>9.475583998195404</v>
      </c>
      <c r="BB24" s="683">
        <f t="shared" si="15"/>
        <v>1.7006802721088434</v>
      </c>
      <c r="BC24" s="683">
        <f t="shared" si="16"/>
        <v>7.7749037260865608</v>
      </c>
      <c r="BD24" s="683">
        <f t="shared" si="17"/>
        <v>1.6576227755369217</v>
      </c>
      <c r="BE24" s="683">
        <f>InfantTrend!S84</f>
        <v>6.7376855139761451</v>
      </c>
      <c r="BF24" s="741"/>
      <c r="BG24" s="741"/>
      <c r="BH24" s="741"/>
      <c r="BI24" s="742"/>
      <c r="BJ24" s="742"/>
      <c r="BK24" s="742"/>
      <c r="BL24" s="143"/>
    </row>
    <row r="25" spans="1:64">
      <c r="A25" s="299" t="s">
        <v>85</v>
      </c>
      <c r="B25" s="299">
        <f t="shared" si="2"/>
        <v>424</v>
      </c>
      <c r="C25" s="299">
        <f t="shared" si="3"/>
        <v>5</v>
      </c>
      <c r="D25" s="300">
        <f t="shared" si="4"/>
        <v>11.655011655011656</v>
      </c>
      <c r="E25" s="299">
        <f t="shared" si="5"/>
        <v>3</v>
      </c>
      <c r="F25" s="301">
        <f t="shared" si="6"/>
        <v>7.0754716981132075</v>
      </c>
      <c r="G25" s="330"/>
      <c r="H25" s="289"/>
      <c r="I25" s="262"/>
      <c r="J25" s="162"/>
      <c r="K25" s="162"/>
      <c r="L25" s="162"/>
      <c r="M25" s="162"/>
      <c r="N25" s="162"/>
      <c r="O25" s="162"/>
      <c r="P25" s="162"/>
      <c r="Q25" s="162"/>
      <c r="R25" s="162"/>
      <c r="S25" s="162"/>
      <c r="T25" s="263"/>
      <c r="U25" s="96"/>
      <c r="V25" s="722"/>
      <c r="W25" s="722"/>
      <c r="X25" s="722"/>
      <c r="Y25" s="722"/>
      <c r="Z25" s="722"/>
      <c r="AA25" s="747" t="s">
        <v>364</v>
      </c>
      <c r="AB25" s="752" t="s">
        <v>82</v>
      </c>
      <c r="AC25" s="749">
        <f t="shared" ref="AC25:AC30" si="19">AT23</f>
        <v>21.739130434782609</v>
      </c>
      <c r="AD25" s="749">
        <f t="shared" ref="AD25:AF30" si="20">AU23</f>
        <v>28.992748170968127</v>
      </c>
      <c r="AE25" s="749">
        <f t="shared" si="20"/>
        <v>14.68049395600687</v>
      </c>
      <c r="AF25" s="749">
        <f t="shared" si="20"/>
        <v>9.8751089166424642</v>
      </c>
      <c r="AG25" s="447"/>
      <c r="AL25" s="715"/>
      <c r="AM25" s="715"/>
      <c r="AN25" s="756" t="str">
        <f t="shared" si="18"/>
        <v>MatAge25-29</v>
      </c>
      <c r="AO25" s="420" t="s">
        <v>154</v>
      </c>
      <c r="AP25" s="761">
        <f>VLOOKUP(AP$9&amp;$AN25,DHBData,DHB!$AO$7,FALSE)</f>
        <v>2</v>
      </c>
      <c r="AQ25" s="756">
        <f t="shared" si="7"/>
        <v>564</v>
      </c>
      <c r="AR25" s="762">
        <f t="shared" si="8"/>
        <v>0.42944907543256233</v>
      </c>
      <c r="AS25" s="762">
        <f t="shared" si="9"/>
        <v>12.809729907311985</v>
      </c>
      <c r="AT25" s="683">
        <f t="shared" si="10"/>
        <v>3.5460992907801416</v>
      </c>
      <c r="AU25" s="683">
        <f t="shared" si="11"/>
        <v>9.2636306165318434</v>
      </c>
      <c r="AV25" s="683">
        <f t="shared" si="12"/>
        <v>3.1166502153475792</v>
      </c>
      <c r="AW25" s="683">
        <f>FetalTrend!S85</f>
        <v>5.6504430461024784</v>
      </c>
      <c r="AX25" s="761">
        <f>VLOOKUP(AX$9&amp;$AN25,DHBData,DHB!$AO$7,FALSE)</f>
        <v>3</v>
      </c>
      <c r="AY25" s="761">
        <f>VLOOKUP(AY$10&amp;$AN25,DHBData!$A:$Z,DHB!$AO$7,FALSE)</f>
        <v>562</v>
      </c>
      <c r="AZ25" s="763">
        <f t="shared" si="13"/>
        <v>1.1008400763266943</v>
      </c>
      <c r="BA25" s="763">
        <f t="shared" si="14"/>
        <v>15.600130017335099</v>
      </c>
      <c r="BB25" s="683">
        <f t="shared" si="15"/>
        <v>5.3380782918149468</v>
      </c>
      <c r="BC25" s="683">
        <f t="shared" si="16"/>
        <v>10.262051725520152</v>
      </c>
      <c r="BD25" s="683">
        <f t="shared" si="17"/>
        <v>4.2372382154882526</v>
      </c>
      <c r="BE25" s="683">
        <f>InfantTrend!S85</f>
        <v>4.3264884411726721</v>
      </c>
      <c r="BF25" s="741"/>
      <c r="BG25" s="741"/>
      <c r="BH25" s="741"/>
      <c r="BI25" s="742"/>
      <c r="BJ25" s="742"/>
      <c r="BK25" s="742"/>
      <c r="BL25" s="143"/>
    </row>
    <row r="26" spans="1:64" ht="15" customHeight="1">
      <c r="A26" s="299" t="s">
        <v>86</v>
      </c>
      <c r="B26" s="299">
        <f t="shared" si="2"/>
        <v>293</v>
      </c>
      <c r="C26" s="299">
        <f t="shared" si="3"/>
        <v>1</v>
      </c>
      <c r="D26" s="300">
        <f t="shared" si="4"/>
        <v>3.4013605442176869</v>
      </c>
      <c r="E26" s="299">
        <f t="shared" si="5"/>
        <v>1</v>
      </c>
      <c r="F26" s="301">
        <f t="shared" si="6"/>
        <v>3.4129692832764507</v>
      </c>
      <c r="G26" s="330"/>
      <c r="H26" s="289"/>
      <c r="I26" s="262"/>
      <c r="J26" s="162"/>
      <c r="K26" s="162"/>
      <c r="L26" s="162"/>
      <c r="M26" s="162"/>
      <c r="N26" s="162"/>
      <c r="O26" s="162"/>
      <c r="P26" s="162"/>
      <c r="Q26" s="162"/>
      <c r="R26" s="162"/>
      <c r="S26" s="162"/>
      <c r="T26" s="263"/>
      <c r="U26" s="96"/>
      <c r="V26" s="722"/>
      <c r="W26" s="722"/>
      <c r="X26" s="722"/>
      <c r="Y26" s="722"/>
      <c r="Z26" s="722"/>
      <c r="AA26" s="748"/>
      <c r="AB26" s="752" t="s">
        <v>83</v>
      </c>
      <c r="AC26" s="749">
        <f t="shared" si="19"/>
        <v>6.756756756756757</v>
      </c>
      <c r="AD26" s="749">
        <f t="shared" si="20"/>
        <v>10.543224113857598</v>
      </c>
      <c r="AE26" s="749">
        <f t="shared" si="20"/>
        <v>4.9157679499555318</v>
      </c>
      <c r="AF26" s="749">
        <f t="shared" si="20"/>
        <v>5.7934280800217248</v>
      </c>
      <c r="AG26" s="447"/>
      <c r="AL26" s="715"/>
      <c r="AM26" s="715"/>
      <c r="AN26" s="756" t="str">
        <f t="shared" si="18"/>
        <v>MatAge30-34</v>
      </c>
      <c r="AO26" s="420" t="s">
        <v>155</v>
      </c>
      <c r="AP26" s="761">
        <f>VLOOKUP(AP$9&amp;$AN26,DHBData,DHB!$AO$7,FALSE)</f>
        <v>5</v>
      </c>
      <c r="AQ26" s="756">
        <f t="shared" si="7"/>
        <v>429</v>
      </c>
      <c r="AR26" s="762">
        <f t="shared" si="8"/>
        <v>3.7843505597165961</v>
      </c>
      <c r="AS26" s="762">
        <f t="shared" si="9"/>
        <v>27.198909275810415</v>
      </c>
      <c r="AT26" s="683">
        <f t="shared" si="10"/>
        <v>11.655011655011656</v>
      </c>
      <c r="AU26" s="683">
        <f t="shared" si="11"/>
        <v>15.543897620798759</v>
      </c>
      <c r="AV26" s="683">
        <f t="shared" si="12"/>
        <v>7.8706610952950591</v>
      </c>
      <c r="AW26" s="683">
        <f>FetalTrend!S86</f>
        <v>6.3239255182105634</v>
      </c>
      <c r="AX26" s="761">
        <f>VLOOKUP(AX$9&amp;$AN26,DHBData,DHB!$AO$7,FALSE)</f>
        <v>3</v>
      </c>
      <c r="AY26" s="761">
        <f>VLOOKUP(AY$10&amp;$AN26,DHBData!$A:$Z,DHB!$AO$7,FALSE)</f>
        <v>424</v>
      </c>
      <c r="AZ26" s="763">
        <f t="shared" si="13"/>
        <v>1.4591323653198167</v>
      </c>
      <c r="BA26" s="763">
        <f t="shared" si="14"/>
        <v>20.677530824863975</v>
      </c>
      <c r="BB26" s="683">
        <f t="shared" si="15"/>
        <v>7.0754716981132075</v>
      </c>
      <c r="BC26" s="683">
        <f t="shared" si="16"/>
        <v>13.602059126750767</v>
      </c>
      <c r="BD26" s="683">
        <f t="shared" si="17"/>
        <v>5.616339332793391</v>
      </c>
      <c r="BE26" s="683">
        <f>InfantTrend!S86</f>
        <v>3.1820860341779609</v>
      </c>
      <c r="BF26" s="741"/>
      <c r="BG26" s="741"/>
      <c r="BH26" s="741"/>
      <c r="BI26" s="742"/>
      <c r="BJ26" s="742"/>
      <c r="BK26" s="742"/>
      <c r="BL26" s="143"/>
    </row>
    <row r="27" spans="1:64">
      <c r="A27" s="299" t="s">
        <v>87</v>
      </c>
      <c r="B27" s="299">
        <f t="shared" si="2"/>
        <v>104</v>
      </c>
      <c r="C27" s="299">
        <f t="shared" si="3"/>
        <v>2</v>
      </c>
      <c r="D27" s="300">
        <f t="shared" si="4"/>
        <v>18.867924528301884</v>
      </c>
      <c r="E27" s="299">
        <f t="shared" si="5"/>
        <v>3</v>
      </c>
      <c r="F27" s="301">
        <f t="shared" si="6"/>
        <v>28.846153846153847</v>
      </c>
      <c r="G27" s="330"/>
      <c r="H27" s="289"/>
      <c r="I27" s="262"/>
      <c r="J27" s="162"/>
      <c r="K27" s="162"/>
      <c r="L27" s="162"/>
      <c r="M27" s="162"/>
      <c r="N27" s="162"/>
      <c r="O27" s="162"/>
      <c r="P27" s="162"/>
      <c r="Q27" s="162"/>
      <c r="R27" s="162"/>
      <c r="S27" s="162"/>
      <c r="T27" s="263"/>
      <c r="U27" s="96"/>
      <c r="V27" s="722"/>
      <c r="W27" s="722"/>
      <c r="X27" s="722"/>
      <c r="Y27" s="722"/>
      <c r="Z27" s="722"/>
      <c r="AA27" s="749"/>
      <c r="AB27" s="752" t="s">
        <v>84</v>
      </c>
      <c r="AC27" s="749">
        <f t="shared" si="19"/>
        <v>3.5460992907801416</v>
      </c>
      <c r="AD27" s="749">
        <f t="shared" si="20"/>
        <v>9.2636306165318434</v>
      </c>
      <c r="AE27" s="749">
        <f t="shared" si="20"/>
        <v>3.1166502153475792</v>
      </c>
      <c r="AF27" s="749">
        <f t="shared" si="20"/>
        <v>5.6504430461024784</v>
      </c>
      <c r="AG27" s="447"/>
      <c r="AL27" s="715"/>
      <c r="AM27" s="715"/>
      <c r="AN27" s="756" t="str">
        <f t="shared" si="18"/>
        <v>MatAge35-39</v>
      </c>
      <c r="AO27" s="420" t="s">
        <v>156</v>
      </c>
      <c r="AP27" s="761">
        <f>VLOOKUP(AP$9&amp;$AN27,DHBData,DHB!$AO$7,FALSE)</f>
        <v>1</v>
      </c>
      <c r="AQ27" s="756">
        <f t="shared" si="7"/>
        <v>294</v>
      </c>
      <c r="AR27" s="762">
        <f t="shared" si="8"/>
        <v>8.6114993143843188E-2</v>
      </c>
      <c r="AS27" s="762">
        <f t="shared" si="9"/>
        <v>18.951167996390808</v>
      </c>
      <c r="AT27" s="683">
        <f t="shared" si="10"/>
        <v>3.4013605442176869</v>
      </c>
      <c r="AU27" s="683">
        <f t="shared" si="11"/>
        <v>15.549807452173122</v>
      </c>
      <c r="AV27" s="683">
        <f t="shared" si="12"/>
        <v>3.3152455510738434</v>
      </c>
      <c r="AW27" s="683">
        <f>FetalTrend!S87</f>
        <v>6.2141955529663075</v>
      </c>
      <c r="AX27" s="761">
        <f>VLOOKUP(AX$9&amp;$AN27,DHBData,DHB!$AO$7,FALSE)</f>
        <v>1</v>
      </c>
      <c r="AY27" s="761">
        <f>VLOOKUP(AY$10&amp;$AN27,DHBData!$A:$Z,DHB!$AO$7,FALSE)</f>
        <v>293</v>
      </c>
      <c r="AZ27" s="763">
        <f t="shared" si="13"/>
        <v>8.6408900970272692E-2</v>
      </c>
      <c r="BA27" s="763">
        <f t="shared" si="14"/>
        <v>19.015847750644703</v>
      </c>
      <c r="BB27" s="683">
        <f t="shared" si="15"/>
        <v>3.4129692832764507</v>
      </c>
      <c r="BC27" s="683">
        <f t="shared" si="16"/>
        <v>15.602878467368253</v>
      </c>
      <c r="BD27" s="683">
        <f t="shared" si="17"/>
        <v>3.326560382306178</v>
      </c>
      <c r="BE27" s="683">
        <f>InfantTrend!S87</f>
        <v>3.9081582804103565</v>
      </c>
      <c r="BF27" s="741"/>
      <c r="BG27" s="741"/>
      <c r="BH27" s="741"/>
      <c r="BI27" s="742"/>
      <c r="BJ27" s="742"/>
      <c r="BK27" s="742"/>
      <c r="BL27" s="143"/>
    </row>
    <row r="28" spans="1:64">
      <c r="A28" s="299" t="s">
        <v>69</v>
      </c>
      <c r="B28" s="299">
        <f t="shared" si="2"/>
        <v>0</v>
      </c>
      <c r="C28" s="299">
        <f t="shared" si="3"/>
        <v>0</v>
      </c>
      <c r="D28" s="303" t="s">
        <v>137</v>
      </c>
      <c r="E28" s="299">
        <f t="shared" si="5"/>
        <v>0</v>
      </c>
      <c r="F28" s="304" t="s">
        <v>137</v>
      </c>
      <c r="G28" s="330"/>
      <c r="H28" s="276"/>
      <c r="I28" s="262"/>
      <c r="J28" s="162"/>
      <c r="K28" s="162"/>
      <c r="L28" s="162"/>
      <c r="M28" s="162"/>
      <c r="N28" s="162"/>
      <c r="O28" s="162"/>
      <c r="P28" s="162"/>
      <c r="Q28" s="162"/>
      <c r="R28" s="162"/>
      <c r="S28" s="162"/>
      <c r="T28" s="263"/>
      <c r="U28" s="96"/>
      <c r="V28" s="722"/>
      <c r="W28" s="722"/>
      <c r="X28" s="722"/>
      <c r="Y28" s="722"/>
      <c r="Z28" s="722"/>
      <c r="AA28" s="447"/>
      <c r="AB28" s="447" t="s">
        <v>85</v>
      </c>
      <c r="AC28" s="749">
        <f t="shared" si="19"/>
        <v>11.655011655011656</v>
      </c>
      <c r="AD28" s="749">
        <f t="shared" si="20"/>
        <v>15.543897620798759</v>
      </c>
      <c r="AE28" s="749">
        <f t="shared" si="20"/>
        <v>7.8706610952950591</v>
      </c>
      <c r="AF28" s="749">
        <f t="shared" si="20"/>
        <v>6.3239255182105634</v>
      </c>
      <c r="AG28" s="447"/>
      <c r="AL28" s="715"/>
      <c r="AM28" s="715"/>
      <c r="AN28" s="756" t="str">
        <f t="shared" si="18"/>
        <v>MatAge40+</v>
      </c>
      <c r="AO28" s="420" t="s">
        <v>157</v>
      </c>
      <c r="AP28" s="761">
        <f>VLOOKUP(AP$9&amp;$AN28,DHBData,DHB!$AO$7,FALSE)</f>
        <v>2</v>
      </c>
      <c r="AQ28" s="756">
        <f t="shared" si="7"/>
        <v>106</v>
      </c>
      <c r="AR28" s="762">
        <f t="shared" si="8"/>
        <v>2.2849931938109918</v>
      </c>
      <c r="AS28" s="762">
        <f t="shared" si="9"/>
        <v>68.15743082758452</v>
      </c>
      <c r="AT28" s="683">
        <f t="shared" si="10"/>
        <v>18.867924528301884</v>
      </c>
      <c r="AU28" s="683">
        <f t="shared" si="11"/>
        <v>49.289506299282635</v>
      </c>
      <c r="AV28" s="683">
        <f t="shared" si="12"/>
        <v>16.582931334490894</v>
      </c>
      <c r="AW28" s="683">
        <f>FetalTrend!S88</f>
        <v>12.820512820512819</v>
      </c>
      <c r="AX28" s="761">
        <f>VLOOKUP(AX$9&amp;$AN28,DHBData,DHB!$AO$7,FALSE)</f>
        <v>3</v>
      </c>
      <c r="AY28" s="761">
        <f>VLOOKUP(AY$10&amp;$AN28,DHBData!$A:$Z,DHB!$AO$7,FALSE)</f>
        <v>104</v>
      </c>
      <c r="AZ28" s="763">
        <f t="shared" si="13"/>
        <v>5.9487704124577139</v>
      </c>
      <c r="BA28" s="763">
        <f t="shared" si="14"/>
        <v>84.300702593676192</v>
      </c>
      <c r="BB28" s="683">
        <f t="shared" si="15"/>
        <v>28.846153846153847</v>
      </c>
      <c r="BC28" s="683">
        <f t="shared" si="16"/>
        <v>55.454548747522345</v>
      </c>
      <c r="BD28" s="683">
        <f t="shared" si="17"/>
        <v>22.897383433696135</v>
      </c>
      <c r="BE28" s="683">
        <f>InfantTrend!S88</f>
        <v>8.0213903743315509</v>
      </c>
      <c r="BF28" s="741"/>
      <c r="BG28" s="741"/>
      <c r="BH28" s="741"/>
    </row>
    <row r="29" spans="1:64">
      <c r="A29" s="296" t="s">
        <v>88</v>
      </c>
      <c r="B29" s="296"/>
      <c r="C29" s="296"/>
      <c r="D29" s="302"/>
      <c r="E29" s="296"/>
      <c r="F29" s="296"/>
      <c r="G29" s="330"/>
      <c r="H29" s="289"/>
      <c r="I29" s="262"/>
      <c r="J29" s="162"/>
      <c r="K29" s="162"/>
      <c r="L29" s="162"/>
      <c r="M29" s="162"/>
      <c r="N29" s="162"/>
      <c r="O29" s="162"/>
      <c r="P29" s="162"/>
      <c r="Q29" s="162"/>
      <c r="R29" s="162"/>
      <c r="S29" s="162"/>
      <c r="T29" s="263"/>
      <c r="U29" s="96"/>
      <c r="V29" s="722"/>
      <c r="W29" s="722"/>
      <c r="X29" s="722"/>
      <c r="Y29" s="722"/>
      <c r="Z29" s="722"/>
      <c r="AA29" s="447"/>
      <c r="AB29" s="447" t="s">
        <v>86</v>
      </c>
      <c r="AC29" s="749">
        <f t="shared" si="19"/>
        <v>3.4013605442176869</v>
      </c>
      <c r="AD29" s="749">
        <f t="shared" si="20"/>
        <v>15.549807452173122</v>
      </c>
      <c r="AE29" s="749">
        <f t="shared" si="20"/>
        <v>3.3152455510738434</v>
      </c>
      <c r="AF29" s="749">
        <f t="shared" si="20"/>
        <v>6.2141955529663075</v>
      </c>
      <c r="AG29" s="447"/>
      <c r="AL29" s="715"/>
      <c r="AM29" s="715"/>
      <c r="AN29" s="756" t="str">
        <f t="shared" si="18"/>
        <v>MatAgeUnknown</v>
      </c>
      <c r="AO29" s="760" t="s">
        <v>69</v>
      </c>
      <c r="AP29" s="761">
        <f>VLOOKUP(AP$9&amp;$AN29,DHBData,DHB!$AO$7,FALSE)</f>
        <v>0</v>
      </c>
      <c r="AQ29" s="756">
        <f t="shared" si="7"/>
        <v>0</v>
      </c>
      <c r="AR29" s="756"/>
      <c r="AS29" s="756"/>
      <c r="AT29" s="756"/>
      <c r="AU29" s="756"/>
      <c r="AV29" s="756"/>
      <c r="AW29" s="756"/>
      <c r="AX29" s="761">
        <f>VLOOKUP(AX$9&amp;$AN29,DHBData,DHB!$AO$7,FALSE)</f>
        <v>0</v>
      </c>
      <c r="AY29" s="761">
        <f>VLOOKUP(AY$10&amp;$AN29,DHBData!$A:$Z,DHB!$AO$7,FALSE)</f>
        <v>0</v>
      </c>
      <c r="AZ29" s="763"/>
      <c r="BA29" s="763"/>
      <c r="BB29" s="764"/>
      <c r="BC29" s="756"/>
      <c r="BD29" s="756"/>
      <c r="BE29" s="756"/>
      <c r="BF29" s="743"/>
      <c r="BG29" s="722"/>
    </row>
    <row r="30" spans="1:64" ht="15" customHeight="1">
      <c r="A30" s="299" t="s">
        <v>89</v>
      </c>
      <c r="B30" s="299">
        <f t="shared" ref="B30:B35" si="21">AY31</f>
        <v>59</v>
      </c>
      <c r="C30" s="299">
        <f t="shared" ref="C30:C35" si="22">AP31</f>
        <v>1</v>
      </c>
      <c r="D30" s="300">
        <f>C30/(B30+C30)*1000</f>
        <v>16.666666666666668</v>
      </c>
      <c r="E30" s="299">
        <f t="shared" ref="E30:E35" si="23">AX31</f>
        <v>0</v>
      </c>
      <c r="F30" s="301">
        <f>E30/B30*1000</f>
        <v>0</v>
      </c>
      <c r="G30" s="330"/>
      <c r="H30" s="289"/>
      <c r="I30" s="262"/>
      <c r="J30" s="162"/>
      <c r="K30" s="162"/>
      <c r="L30" s="162"/>
      <c r="M30" s="162"/>
      <c r="N30" s="162"/>
      <c r="O30" s="162"/>
      <c r="P30" s="162"/>
      <c r="Q30" s="162"/>
      <c r="R30" s="162"/>
      <c r="S30" s="162"/>
      <c r="T30" s="263"/>
      <c r="U30" s="96"/>
      <c r="V30" s="722"/>
      <c r="W30" s="722"/>
      <c r="X30" s="722"/>
      <c r="Y30" s="722"/>
      <c r="Z30" s="722"/>
      <c r="AA30" s="447"/>
      <c r="AB30" s="447" t="s">
        <v>87</v>
      </c>
      <c r="AC30" s="749">
        <f t="shared" si="19"/>
        <v>18.867924528301884</v>
      </c>
      <c r="AD30" s="749">
        <f t="shared" si="20"/>
        <v>49.289506299282635</v>
      </c>
      <c r="AE30" s="749">
        <f t="shared" si="20"/>
        <v>16.582931334490894</v>
      </c>
      <c r="AF30" s="749">
        <f t="shared" si="20"/>
        <v>12.820512820512819</v>
      </c>
      <c r="AG30" s="447"/>
      <c r="AL30" s="715"/>
      <c r="AM30" s="715"/>
      <c r="AN30" s="759"/>
      <c r="AO30" s="765" t="s">
        <v>144</v>
      </c>
      <c r="AP30" s="759"/>
      <c r="AQ30" s="756"/>
      <c r="AR30" s="756"/>
      <c r="AS30" s="756"/>
      <c r="AT30" s="756"/>
      <c r="AU30" s="756"/>
      <c r="AV30" s="756"/>
      <c r="AW30" s="756"/>
      <c r="AX30" s="759"/>
      <c r="AY30" s="759"/>
      <c r="AZ30" s="763"/>
      <c r="BA30" s="763"/>
      <c r="BB30" s="764"/>
      <c r="BC30" s="756"/>
      <c r="BD30" s="756"/>
      <c r="BE30" s="756"/>
      <c r="BF30" s="741"/>
      <c r="BG30" s="741"/>
      <c r="BH30" s="741"/>
      <c r="BI30" s="742"/>
      <c r="BJ30" s="742"/>
      <c r="BK30" s="742"/>
      <c r="BL30" s="143"/>
    </row>
    <row r="31" spans="1:64">
      <c r="A31" s="305">
        <v>2</v>
      </c>
      <c r="B31" s="299">
        <f t="shared" si="21"/>
        <v>255</v>
      </c>
      <c r="C31" s="299">
        <f t="shared" si="22"/>
        <v>1</v>
      </c>
      <c r="D31" s="300">
        <f>C31/(B31+C31)*1000</f>
        <v>3.90625</v>
      </c>
      <c r="E31" s="299">
        <f t="shared" si="23"/>
        <v>2</v>
      </c>
      <c r="F31" s="301">
        <f>E31/B31*1000</f>
        <v>7.8431372549019605</v>
      </c>
      <c r="G31" s="330"/>
      <c r="H31" s="289"/>
      <c r="I31" s="262"/>
      <c r="J31" s="162"/>
      <c r="K31" s="162"/>
      <c r="L31" s="162"/>
      <c r="M31" s="162"/>
      <c r="N31" s="162"/>
      <c r="O31" s="162"/>
      <c r="P31" s="162"/>
      <c r="Q31" s="162"/>
      <c r="R31" s="162"/>
      <c r="S31" s="162"/>
      <c r="T31" s="263"/>
      <c r="U31" s="96"/>
      <c r="V31" s="722"/>
      <c r="W31" s="722"/>
      <c r="X31" s="722"/>
      <c r="Y31" s="722"/>
      <c r="Z31" s="722"/>
      <c r="AA31" s="749" t="s">
        <v>365</v>
      </c>
      <c r="AB31" s="752" t="s">
        <v>82</v>
      </c>
      <c r="AC31" s="749">
        <f t="shared" ref="AC31:AC36" si="24">BB23</f>
        <v>8.8888888888888893</v>
      </c>
      <c r="AD31" s="749">
        <f t="shared" ref="AD31:AF36" si="25">BC23</f>
        <v>23.220834078773155</v>
      </c>
      <c r="AE31" s="749">
        <f t="shared" si="25"/>
        <v>7.8124032064712665</v>
      </c>
      <c r="AF31" s="749">
        <f t="shared" si="25"/>
        <v>11.146963919037841</v>
      </c>
      <c r="AG31" s="447"/>
      <c r="AL31" s="715"/>
      <c r="AM31" s="715"/>
      <c r="AN31" s="756" t="str">
        <f t="shared" ref="AN31:AN36" si="26">AO$30&amp;AO31</f>
        <v>DepQuin1</v>
      </c>
      <c r="AO31" s="766">
        <v>1</v>
      </c>
      <c r="AP31" s="761">
        <f>VLOOKUP(AP$9&amp;$AN31,DHBData,DHB!$AO$7,FALSE)</f>
        <v>1</v>
      </c>
      <c r="AQ31" s="756">
        <f t="shared" ref="AQ31:AQ36" si="27">AP31+AY31</f>
        <v>60</v>
      </c>
      <c r="AR31" s="762">
        <f>IF(AP31=0,0,IF(AP31&lt;389,CHIINV(0.5+$AQ$7/200,2*AP31)/2,AP31*(1-1/(9*AP31)-NORMSINV(0.5+$AQ$7/200)/3/SQRT(AP31))^3))/AQ31*1000</f>
        <v>0.42196346640483162</v>
      </c>
      <c r="AS31" s="762">
        <f>IF(AP31&lt;389,CHIINV(0.5-$AQ$7/200,2*AP31+2)/2,(AP31+1)*(1-1/(9*(AP31+1))+NORMSINV(0.5+$AQ$7/200)/3/SQRT(AP31+1))^3)/AQ31*1000</f>
        <v>92.860723182314956</v>
      </c>
      <c r="AT31" s="683">
        <f>AP31/AQ31*1000</f>
        <v>16.666666666666668</v>
      </c>
      <c r="AU31" s="683">
        <f>AS31-AT31</f>
        <v>76.194056515648285</v>
      </c>
      <c r="AV31" s="683">
        <f>AT31-AR31</f>
        <v>16.244703200261835</v>
      </c>
      <c r="AW31" s="683">
        <f>FetalTrend!S90</f>
        <v>5.8370044052863435</v>
      </c>
      <c r="AX31" s="761">
        <f>VLOOKUP(AX$9&amp;$AN31,DHBData,DHB!$AO$7,FALSE)</f>
        <v>0</v>
      </c>
      <c r="AY31" s="761">
        <f>VLOOKUP(AY$10&amp;$AN31,DHBData!$A:$Z,DHB!$AO$7,FALSE)</f>
        <v>59</v>
      </c>
      <c r="AZ31" s="763">
        <f>IF(AX31=0,0,IF(AX31&lt;389,CHIINV(0.5+$AQ$7/200,2*AX31)/2,AX31*(1-1/(9*AX31)-NORMSINV(0.5+$AQ$7/200)/3/SQRT(AX31))^3))/AY31*1000</f>
        <v>0</v>
      </c>
      <c r="BA31" s="763">
        <f>IF(AX31&lt;389,CHIINV(0.5-$AQ$7/200,2*AX31+2)/2,(AX31+1)*(1-1/(9*(AX31+1))+NORMSINV(0.5+$AQ$7/200)/3/SQRT(AX31+1))^3)/AY31*1000</f>
        <v>62.523380578202293</v>
      </c>
      <c r="BB31" s="683">
        <f>AX31/AY31*1000</f>
        <v>0</v>
      </c>
      <c r="BC31" s="683">
        <f>BA31-BB31</f>
        <v>62.523380578202293</v>
      </c>
      <c r="BD31" s="683">
        <f>BB31-AZ31</f>
        <v>0</v>
      </c>
      <c r="BE31" s="683">
        <f>InfantTrend!S90</f>
        <v>2.9910269192422732</v>
      </c>
      <c r="BF31" s="741"/>
      <c r="BG31" s="741"/>
      <c r="BH31" s="741"/>
      <c r="BI31" s="742"/>
      <c r="BJ31" s="742"/>
      <c r="BK31" s="742"/>
      <c r="BL31" s="143"/>
    </row>
    <row r="32" spans="1:64">
      <c r="A32" s="305">
        <v>3</v>
      </c>
      <c r="B32" s="299">
        <f t="shared" si="21"/>
        <v>369</v>
      </c>
      <c r="C32" s="299">
        <f t="shared" si="22"/>
        <v>2</v>
      </c>
      <c r="D32" s="300">
        <f>C32/(B32+C32)*1000</f>
        <v>5.3908355795148255</v>
      </c>
      <c r="E32" s="299">
        <f t="shared" si="23"/>
        <v>3</v>
      </c>
      <c r="F32" s="301">
        <f>E32/B32*1000</f>
        <v>8.1300813008130088</v>
      </c>
      <c r="G32" s="330"/>
      <c r="H32" s="289"/>
      <c r="I32" s="262"/>
      <c r="J32" s="162"/>
      <c r="K32" s="162"/>
      <c r="L32" s="162"/>
      <c r="M32" s="162"/>
      <c r="N32" s="162"/>
      <c r="O32" s="162"/>
      <c r="P32" s="162"/>
      <c r="Q32" s="162"/>
      <c r="R32" s="162"/>
      <c r="S32" s="162"/>
      <c r="T32" s="263"/>
      <c r="U32" s="96"/>
      <c r="V32" s="722"/>
      <c r="W32" s="722"/>
      <c r="X32" s="722"/>
      <c r="Y32" s="722"/>
      <c r="Z32" s="722"/>
      <c r="AA32" s="749"/>
      <c r="AB32" s="752" t="s">
        <v>83</v>
      </c>
      <c r="AC32" s="749">
        <f t="shared" si="24"/>
        <v>1.7006802721088434</v>
      </c>
      <c r="AD32" s="749">
        <f t="shared" si="25"/>
        <v>7.7749037260865608</v>
      </c>
      <c r="AE32" s="749">
        <f t="shared" si="25"/>
        <v>1.6576227755369217</v>
      </c>
      <c r="AF32" s="749">
        <f t="shared" si="25"/>
        <v>6.7376855139761451</v>
      </c>
      <c r="AG32" s="447"/>
      <c r="AL32" s="715"/>
      <c r="AM32" s="715"/>
      <c r="AN32" s="756" t="str">
        <f t="shared" si="26"/>
        <v>DepQuin2</v>
      </c>
      <c r="AO32" s="766">
        <v>2</v>
      </c>
      <c r="AP32" s="761">
        <f>VLOOKUP(AP$9&amp;$AN32,DHBData,DHB!$AO$7,FALSE)</f>
        <v>1</v>
      </c>
      <c r="AQ32" s="756">
        <f t="shared" si="27"/>
        <v>256</v>
      </c>
      <c r="AR32" s="762">
        <f>IF(AP32=0,0,IF(AP32&lt;389,CHIINV(0.5+$AQ$7/200,2*AP32)/2,AP32*(1-1/(9*AP32)-NORMSINV(0.5+$AQ$7/200)/3/SQRT(AP32))^3))/AQ32*1000</f>
        <v>9.8897687438632406E-2</v>
      </c>
      <c r="AS32" s="762">
        <f>IF(AP32&lt;389,CHIINV(0.5-$AQ$7/200,2*AP32+2)/2,(AP32+1)*(1-1/(9*(AP32+1))+NORMSINV(0.5+$AQ$7/200)/3/SQRT(AP32+1))^3)/AQ32*1000</f>
        <v>21.76423199585507</v>
      </c>
      <c r="AT32" s="683">
        <f>AP32/AQ32*1000</f>
        <v>3.90625</v>
      </c>
      <c r="AU32" s="683">
        <f>AS32-AT32</f>
        <v>17.85798199585507</v>
      </c>
      <c r="AV32" s="683">
        <f>AT32-AR32</f>
        <v>3.8073523125613677</v>
      </c>
      <c r="AW32" s="683">
        <f>FetalTrend!S91</f>
        <v>4.962527850921612</v>
      </c>
      <c r="AX32" s="761">
        <f>VLOOKUP(AX$9&amp;$AN32,DHBData,DHB!$AO$7,FALSE)</f>
        <v>2</v>
      </c>
      <c r="AY32" s="761">
        <f>VLOOKUP(AY$10&amp;$AN32,DHBData!$A:$Z,DHB!$AO$7,FALSE)</f>
        <v>255</v>
      </c>
      <c r="AZ32" s="763">
        <f>IF(AX32=0,0,IF(AX32&lt;389,CHIINV(0.5+$AQ$7/200,2*AX32)/2,AX32*(1-1/(9*AX32)-NORMSINV(0.5+$AQ$7/200)/3/SQRT(AX32))^3))/AY32*1000</f>
        <v>0.94984030801554953</v>
      </c>
      <c r="BA32" s="763">
        <f>IF(AX32&lt;389,CHIINV(0.5-$AQ$7/200,2*AX32+2)/2,(AX32+1)*(1-1/(9*(AX32+1))+NORMSINV(0.5+$AQ$7/200)/3/SQRT(AX32+1))^3)/AY32*1000</f>
        <v>28.33210850087827</v>
      </c>
      <c r="BB32" s="683">
        <f>AX32/AY32*1000</f>
        <v>7.8431372549019605</v>
      </c>
      <c r="BC32" s="683">
        <f>BA32-BB32</f>
        <v>20.488971245976309</v>
      </c>
      <c r="BD32" s="683">
        <f>BB32-AZ32</f>
        <v>6.8932969468864105</v>
      </c>
      <c r="BE32" s="683">
        <f>InfantTrend!S91</f>
        <v>3.5623409669211199</v>
      </c>
      <c r="BF32" s="741"/>
      <c r="BG32" s="741"/>
      <c r="BH32" s="741"/>
      <c r="BI32" s="742"/>
      <c r="BJ32" s="742"/>
      <c r="BK32" s="742"/>
      <c r="BL32" s="143"/>
    </row>
    <row r="33" spans="1:64">
      <c r="A33" s="305">
        <v>4</v>
      </c>
      <c r="B33" s="299">
        <f t="shared" si="21"/>
        <v>615</v>
      </c>
      <c r="C33" s="299">
        <f t="shared" si="22"/>
        <v>7</v>
      </c>
      <c r="D33" s="300">
        <f>C33/(B33+C33)*1000</f>
        <v>11.254019292604502</v>
      </c>
      <c r="E33" s="299">
        <f t="shared" si="23"/>
        <v>2</v>
      </c>
      <c r="F33" s="301">
        <f>E33/B33*1000</f>
        <v>3.2520325203252032</v>
      </c>
      <c r="G33" s="330"/>
      <c r="H33" s="289"/>
      <c r="I33" s="262"/>
      <c r="J33" s="162"/>
      <c r="K33" s="162"/>
      <c r="L33" s="162"/>
      <c r="M33" s="162"/>
      <c r="N33" s="162"/>
      <c r="O33" s="162"/>
      <c r="P33" s="162"/>
      <c r="Q33" s="162"/>
      <c r="R33" s="162"/>
      <c r="S33" s="162"/>
      <c r="T33" s="263"/>
      <c r="U33" s="96"/>
      <c r="V33" s="722"/>
      <c r="W33" s="722"/>
      <c r="X33" s="722"/>
      <c r="Y33" s="722"/>
      <c r="Z33" s="722"/>
      <c r="AA33" s="749"/>
      <c r="AB33" s="752" t="s">
        <v>84</v>
      </c>
      <c r="AC33" s="749">
        <f t="shared" si="24"/>
        <v>5.3380782918149468</v>
      </c>
      <c r="AD33" s="749">
        <f t="shared" si="25"/>
        <v>10.262051725520152</v>
      </c>
      <c r="AE33" s="749">
        <f t="shared" si="25"/>
        <v>4.2372382154882526</v>
      </c>
      <c r="AF33" s="749">
        <f t="shared" si="25"/>
        <v>4.3264884411726721</v>
      </c>
      <c r="AG33" s="447"/>
      <c r="AL33" s="715"/>
      <c r="AM33" s="715"/>
      <c r="AN33" s="756" t="str">
        <f t="shared" si="26"/>
        <v>DepQuin3</v>
      </c>
      <c r="AO33" s="766">
        <v>3</v>
      </c>
      <c r="AP33" s="761">
        <f>VLOOKUP(AP$9&amp;$AN33,DHBData,DHB!$AO$7,FALSE)</f>
        <v>2</v>
      </c>
      <c r="AQ33" s="756">
        <f t="shared" si="27"/>
        <v>371</v>
      </c>
      <c r="AR33" s="762">
        <f>IF(AP33=0,0,IF(AP33&lt;389,CHIINV(0.5+$AQ$7/200,2*AP33)/2,AP33*(1-1/(9*AP33)-NORMSINV(0.5+$AQ$7/200)/3/SQRT(AP33))^3))/AQ33*1000</f>
        <v>0.65285519823171201</v>
      </c>
      <c r="AS33" s="762">
        <f>IF(AP33&lt;389,CHIINV(0.5-$AQ$7/200,2*AP33+2)/2,(AP33+1)*(1-1/(9*(AP33+1))+NORMSINV(0.5+$AQ$7/200)/3/SQRT(AP33+1))^3)/AQ33*1000</f>
        <v>19.47355166502415</v>
      </c>
      <c r="AT33" s="683">
        <f>AP33/AQ33*1000</f>
        <v>5.3908355795148255</v>
      </c>
      <c r="AU33" s="683">
        <f>AS33-AT33</f>
        <v>14.082716085509325</v>
      </c>
      <c r="AV33" s="683">
        <f>AT33-AR33</f>
        <v>4.7379803812831138</v>
      </c>
      <c r="AW33" s="683">
        <f>FetalTrend!S92</f>
        <v>7.2934973637961331</v>
      </c>
      <c r="AX33" s="761">
        <f>VLOOKUP(AX$9&amp;$AN33,DHBData,DHB!$AO$7,FALSE)</f>
        <v>3</v>
      </c>
      <c r="AY33" s="761">
        <f>VLOOKUP(AY$10&amp;$AN33,DHBData!$A:$Z,DHB!$AO$7,FALSE)</f>
        <v>369</v>
      </c>
      <c r="AZ33" s="763">
        <f>IF(AX33=0,0,IF(AX33&lt;389,CHIINV(0.5+$AQ$7/200,2*AX33)/2,AX33*(1-1/(9*AX33)-NORMSINV(0.5+$AQ$7/200)/3/SQRT(AX33))^3))/AY33*1000</f>
        <v>1.6766182192292745</v>
      </c>
      <c r="BA33" s="763">
        <f>IF(AX33&lt;389,CHIINV(0.5-$AQ$7/200,2*AX33+2)/2,(AX33+1)*(1-1/(9*(AX33+1))+NORMSINV(0.5+$AQ$7/200)/3/SQRT(AX33+1))^3)/AY33*1000</f>
        <v>23.759547614477846</v>
      </c>
      <c r="BB33" s="683">
        <f>AX33/AY33*1000</f>
        <v>8.1300813008130088</v>
      </c>
      <c r="BC33" s="683">
        <f>BA33-BB33</f>
        <v>15.629466313664837</v>
      </c>
      <c r="BD33" s="683">
        <f>BB33-AZ33</f>
        <v>6.4534630815837346</v>
      </c>
      <c r="BE33" s="683">
        <f>InfantTrend!S92</f>
        <v>4.6029919447640966</v>
      </c>
      <c r="BF33" s="741"/>
      <c r="BG33" s="741"/>
      <c r="BH33" s="741"/>
      <c r="BI33" s="742"/>
      <c r="BJ33" s="742"/>
      <c r="BK33" s="742"/>
      <c r="BL33" s="143"/>
    </row>
    <row r="34" spans="1:64">
      <c r="A34" s="299" t="s">
        <v>90</v>
      </c>
      <c r="B34" s="299">
        <f t="shared" si="21"/>
        <v>898</v>
      </c>
      <c r="C34" s="299">
        <f t="shared" si="22"/>
        <v>8</v>
      </c>
      <c r="D34" s="300">
        <f>C34/(B34+C34)*1000</f>
        <v>8.8300220750551883</v>
      </c>
      <c r="E34" s="299">
        <f t="shared" si="23"/>
        <v>6</v>
      </c>
      <c r="F34" s="301">
        <f>E34/B34*1000</f>
        <v>6.6815144766146997</v>
      </c>
      <c r="G34" s="330"/>
      <c r="H34" s="289"/>
      <c r="I34" s="262"/>
      <c r="J34" s="162"/>
      <c r="K34" s="162"/>
      <c r="L34" s="162"/>
      <c r="M34" s="162"/>
      <c r="N34" s="162"/>
      <c r="O34" s="162"/>
      <c r="P34" s="162"/>
      <c r="Q34" s="162"/>
      <c r="R34" s="162"/>
      <c r="S34" s="162"/>
      <c r="T34" s="263"/>
      <c r="U34" s="147"/>
      <c r="V34" s="730"/>
      <c r="W34" s="730"/>
      <c r="X34" s="730"/>
      <c r="Y34" s="730"/>
      <c r="Z34" s="730"/>
      <c r="AA34" s="750"/>
      <c r="AB34" s="447" t="s">
        <v>85</v>
      </c>
      <c r="AC34" s="749">
        <f t="shared" si="24"/>
        <v>7.0754716981132075</v>
      </c>
      <c r="AD34" s="749">
        <f t="shared" si="25"/>
        <v>13.602059126750767</v>
      </c>
      <c r="AE34" s="749">
        <f t="shared" si="25"/>
        <v>5.616339332793391</v>
      </c>
      <c r="AF34" s="749">
        <f t="shared" si="25"/>
        <v>3.1820860341779609</v>
      </c>
      <c r="AG34" s="447"/>
      <c r="AL34" s="715"/>
      <c r="AM34" s="715"/>
      <c r="AN34" s="756" t="str">
        <f t="shared" si="26"/>
        <v>DepQuin4</v>
      </c>
      <c r="AO34" s="766">
        <v>4</v>
      </c>
      <c r="AP34" s="761">
        <f>VLOOKUP(AP$9&amp;$AN34,DHBData,DHB!$AO$7,FALSE)</f>
        <v>7</v>
      </c>
      <c r="AQ34" s="756">
        <f t="shared" si="27"/>
        <v>622</v>
      </c>
      <c r="AR34" s="762">
        <f>IF(AP34=0,0,IF(AP34&lt;389,CHIINV(0.5+$AQ$7/200,2*AP34)/2,AP34*(1-1/(9*AP34)-NORMSINV(0.5+$AQ$7/200)/3/SQRT(AP34))^3))/AQ34*1000</f>
        <v>4.52469943974255</v>
      </c>
      <c r="AS34" s="762">
        <f>IF(AP34&lt;389,CHIINV(0.5-$AQ$7/200,2*AP34+2)/2,(AP34+1)*(1-1/(9*(AP34+1))+NORMSINV(0.5+$AQ$7/200)/3/SQRT(AP34+1))^3)/AQ34*1000</f>
        <v>23.187580967367168</v>
      </c>
      <c r="AT34" s="683">
        <f>AP34/AQ34*1000</f>
        <v>11.254019292604502</v>
      </c>
      <c r="AU34" s="683">
        <f>AS34-AT34</f>
        <v>11.933561674762666</v>
      </c>
      <c r="AV34" s="683">
        <f>AT34-AR34</f>
        <v>6.729319852861952</v>
      </c>
      <c r="AW34" s="683">
        <f>FetalTrend!S93</f>
        <v>6.5251685070988099</v>
      </c>
      <c r="AX34" s="761">
        <f>VLOOKUP(AX$9&amp;$AN34,DHBData,DHB!$AO$7,FALSE)</f>
        <v>2</v>
      </c>
      <c r="AY34" s="761">
        <f>VLOOKUP(AY$10&amp;$AN34,DHBData!$A:$Z,DHB!$AO$7,FALSE)</f>
        <v>615</v>
      </c>
      <c r="AZ34" s="763">
        <f>IF(AX34=0,0,IF(AX34&lt;389,CHIINV(0.5+$AQ$7/200,2*AX34)/2,AX34*(1-1/(9*AX34)-NORMSINV(0.5+$AQ$7/200)/3/SQRT(AX34))^3))/AY34*1000</f>
        <v>0.3938362252747401</v>
      </c>
      <c r="BA34" s="763">
        <f>IF(AX34&lt;389,CHIINV(0.5-$AQ$7/200,2*AX34+2)/2,(AX34+1)*(1-1/(9*(AX34+1))+NORMSINV(0.5+$AQ$7/200)/3/SQRT(AX34+1))^3)/AY34*1000</f>
        <v>11.747459622315381</v>
      </c>
      <c r="BB34" s="683">
        <f>AX34/AY34*1000</f>
        <v>3.2520325203252032</v>
      </c>
      <c r="BC34" s="683">
        <f>BA34-BB34</f>
        <v>8.4954271019901775</v>
      </c>
      <c r="BD34" s="683">
        <f>BB34-AZ34</f>
        <v>2.8581962950504631</v>
      </c>
      <c r="BE34" s="683">
        <f>InfantTrend!S93</f>
        <v>4.8357993504150132</v>
      </c>
      <c r="BF34" s="741"/>
      <c r="BG34" s="741"/>
      <c r="BH34" s="741"/>
      <c r="BI34" s="742"/>
      <c r="BJ34" s="742"/>
      <c r="BK34" s="742"/>
      <c r="BL34" s="143"/>
    </row>
    <row r="35" spans="1:64">
      <c r="A35" s="299" t="s">
        <v>69</v>
      </c>
      <c r="B35" s="299">
        <f t="shared" si="21"/>
        <v>0</v>
      </c>
      <c r="C35" s="299">
        <f t="shared" si="22"/>
        <v>0</v>
      </c>
      <c r="D35" s="303" t="s">
        <v>137</v>
      </c>
      <c r="E35" s="299">
        <f t="shared" si="23"/>
        <v>0</v>
      </c>
      <c r="F35" s="304" t="s">
        <v>137</v>
      </c>
      <c r="G35" s="330"/>
      <c r="H35" s="276"/>
      <c r="I35" s="262"/>
      <c r="J35" s="162"/>
      <c r="K35" s="162"/>
      <c r="L35" s="162"/>
      <c r="M35" s="162"/>
      <c r="N35" s="162"/>
      <c r="O35" s="162"/>
      <c r="P35" s="162"/>
      <c r="Q35" s="162"/>
      <c r="R35" s="162"/>
      <c r="S35" s="162"/>
      <c r="T35" s="263"/>
      <c r="AA35" s="447"/>
      <c r="AB35" s="447" t="s">
        <v>86</v>
      </c>
      <c r="AC35" s="749">
        <f t="shared" si="24"/>
        <v>3.4129692832764507</v>
      </c>
      <c r="AD35" s="749">
        <f t="shared" si="25"/>
        <v>15.602878467368253</v>
      </c>
      <c r="AE35" s="749">
        <f t="shared" si="25"/>
        <v>3.326560382306178</v>
      </c>
      <c r="AF35" s="749">
        <f t="shared" si="25"/>
        <v>3.9081582804103565</v>
      </c>
      <c r="AG35" s="447"/>
      <c r="AL35" s="715"/>
      <c r="AM35" s="715"/>
      <c r="AN35" s="756" t="str">
        <f t="shared" si="26"/>
        <v>DepQuin5</v>
      </c>
      <c r="AO35" s="766">
        <v>5</v>
      </c>
      <c r="AP35" s="761">
        <f>VLOOKUP(AP$9&amp;$AN35,DHBData,DHB!$AO$7,FALSE)</f>
        <v>8</v>
      </c>
      <c r="AQ35" s="756">
        <f t="shared" si="27"/>
        <v>906</v>
      </c>
      <c r="AR35" s="762">
        <f>IF(AP35=0,0,IF(AP35&lt;389,CHIINV(0.5+$AQ$7/200,2*AP35)/2,AP35*(1-1/(9*AP35)-NORMSINV(0.5+$AQ$7/200)/3/SQRT(AP35))^3))/AQ35*1000</f>
        <v>3.8121767955281469</v>
      </c>
      <c r="AS35" s="762">
        <f>IF(AP35&lt;389,CHIINV(0.5-$AQ$7/200,2*AP35+2)/2,(AP35+1)*(1-1/(9*(AP35+1))+NORMSINV(0.5+$AQ$7/200)/3/SQRT(AP35+1))^3)/AQ35*1000</f>
        <v>17.398663598447367</v>
      </c>
      <c r="AT35" s="683">
        <f>AP35/AQ35*1000</f>
        <v>8.8300220750551883</v>
      </c>
      <c r="AU35" s="683">
        <f>AS35-AT35</f>
        <v>8.5686415233921789</v>
      </c>
      <c r="AV35" s="683">
        <f>AT35-AR35</f>
        <v>5.017845279527041</v>
      </c>
      <c r="AW35" s="683">
        <f>FetalTrend!S94</f>
        <v>7.1103708923195184</v>
      </c>
      <c r="AX35" s="761">
        <f>VLOOKUP(AX$9&amp;$AN35,DHBData,DHB!$AO$7,FALSE)</f>
        <v>6</v>
      </c>
      <c r="AY35" s="761">
        <f>VLOOKUP(AY$10&amp;$AN35,DHBData!$A:$Z,DHB!$AO$7,FALSE)</f>
        <v>898</v>
      </c>
      <c r="AZ35" s="763">
        <f>IF(AX35=0,0,IF(AX35&lt;389,CHIINV(0.5+$AQ$7/200,2*AX35)/2,AX35*(1-1/(9*AX35)-NORMSINV(0.5+$AQ$7/200)/3/SQRT(AX35))^3))/AY35*1000</f>
        <v>2.4519980551123068</v>
      </c>
      <c r="BA35" s="763">
        <f>IF(AX35&lt;389,CHIINV(0.5-$AQ$7/200,2*AX35+2)/2,(AX35+1)*(1-1/(9*(AX35+1))+NORMSINV(0.5+$AQ$7/200)/3/SQRT(AX35+1))^3)/AY35*1000</f>
        <v>14.542844123072031</v>
      </c>
      <c r="BB35" s="683">
        <f>AX35/AY35*1000</f>
        <v>6.6815144766146997</v>
      </c>
      <c r="BC35" s="683">
        <f>BA35-BB35</f>
        <v>7.8613296464573317</v>
      </c>
      <c r="BD35" s="683">
        <f>BB35-AZ35</f>
        <v>4.2295164215023924</v>
      </c>
      <c r="BE35" s="683">
        <f>InfantTrend!S94</f>
        <v>7.354838709677419</v>
      </c>
      <c r="BF35" s="741"/>
      <c r="BG35" s="741"/>
      <c r="BH35" s="741"/>
    </row>
    <row r="36" spans="1:64" ht="15.75" customHeight="1">
      <c r="A36" s="296" t="s">
        <v>118</v>
      </c>
      <c r="B36" s="296"/>
      <c r="C36" s="296"/>
      <c r="D36" s="302"/>
      <c r="E36" s="296"/>
      <c r="F36" s="296"/>
      <c r="G36" s="330"/>
      <c r="H36" s="289"/>
      <c r="I36" s="262"/>
      <c r="J36" s="162"/>
      <c r="K36" s="162"/>
      <c r="L36" s="162"/>
      <c r="M36" s="162"/>
      <c r="N36" s="162"/>
      <c r="O36" s="162"/>
      <c r="P36" s="162"/>
      <c r="Q36" s="162"/>
      <c r="R36" s="162"/>
      <c r="S36" s="162"/>
      <c r="T36" s="263"/>
      <c r="AA36" s="447"/>
      <c r="AB36" s="447" t="s">
        <v>87</v>
      </c>
      <c r="AC36" s="749">
        <f t="shared" si="24"/>
        <v>28.846153846153847</v>
      </c>
      <c r="AD36" s="749">
        <f t="shared" si="25"/>
        <v>55.454548747522345</v>
      </c>
      <c r="AE36" s="749">
        <f t="shared" si="25"/>
        <v>22.897383433696135</v>
      </c>
      <c r="AF36" s="749">
        <f t="shared" si="25"/>
        <v>8.0213903743315509</v>
      </c>
      <c r="AG36" s="447"/>
      <c r="AL36" s="715"/>
      <c r="AM36" s="715"/>
      <c r="AN36" s="756" t="str">
        <f t="shared" si="26"/>
        <v>DepQuinUnknown</v>
      </c>
      <c r="AO36" s="766" t="s">
        <v>69</v>
      </c>
      <c r="AP36" s="761">
        <f>VLOOKUP(AP$9&amp;$AN36,DHBData,DHB!$AO$7,FALSE)</f>
        <v>0</v>
      </c>
      <c r="AQ36" s="756">
        <f t="shared" si="27"/>
        <v>0</v>
      </c>
      <c r="AR36" s="756"/>
      <c r="AS36" s="756"/>
      <c r="AT36" s="756"/>
      <c r="AU36" s="756"/>
      <c r="AV36" s="756"/>
      <c r="AW36" s="756"/>
      <c r="AX36" s="761">
        <f>VLOOKUP(AX$9&amp;$AN36,DHBData,DHB!$AO$7,FALSE)</f>
        <v>0</v>
      </c>
      <c r="AY36" s="761">
        <f>VLOOKUP(AY$10&amp;$AN36,DHBData!$A:$Z,DHB!$AO$7,FALSE)</f>
        <v>0</v>
      </c>
      <c r="AZ36" s="763"/>
      <c r="BA36" s="763"/>
      <c r="BB36" s="764"/>
      <c r="BC36" s="756"/>
      <c r="BD36" s="756"/>
      <c r="BE36" s="756"/>
      <c r="BF36" s="743"/>
      <c r="BG36" s="722"/>
    </row>
    <row r="37" spans="1:64">
      <c r="A37" s="299" t="s">
        <v>117</v>
      </c>
      <c r="B37" s="299">
        <f>AY38</f>
        <v>32</v>
      </c>
      <c r="C37" s="299">
        <f>AP38</f>
        <v>11</v>
      </c>
      <c r="D37" s="300">
        <f>C37/(B37+C37)*1000</f>
        <v>255.81395348837211</v>
      </c>
      <c r="E37" s="299">
        <f>AX38</f>
        <v>8</v>
      </c>
      <c r="F37" s="301">
        <f>E37/B37*1000</f>
        <v>250</v>
      </c>
      <c r="G37" s="330"/>
      <c r="H37" s="289"/>
      <c r="I37" s="262"/>
      <c r="J37" s="162"/>
      <c r="K37" s="162"/>
      <c r="L37" s="162"/>
      <c r="M37" s="162"/>
      <c r="N37" s="162"/>
      <c r="O37" s="162"/>
      <c r="P37" s="162"/>
      <c r="Q37" s="162"/>
      <c r="R37" s="162"/>
      <c r="S37" s="162"/>
      <c r="T37" s="263"/>
      <c r="AA37" s="447"/>
      <c r="AB37" s="447"/>
      <c r="AC37" s="447"/>
      <c r="AD37" s="447"/>
      <c r="AE37" s="447"/>
      <c r="AF37" s="447"/>
      <c r="AG37" s="447"/>
      <c r="AL37" s="715"/>
      <c r="AM37" s="715"/>
      <c r="AN37" s="759"/>
      <c r="AO37" s="757" t="s">
        <v>158</v>
      </c>
      <c r="AP37" s="759"/>
      <c r="AQ37" s="756"/>
      <c r="AR37" s="756"/>
      <c r="AS37" s="756"/>
      <c r="AT37" s="756"/>
      <c r="AU37" s="756"/>
      <c r="AV37" s="756"/>
      <c r="AW37" s="756"/>
      <c r="AX37" s="759"/>
      <c r="AY37" s="759"/>
      <c r="AZ37" s="763"/>
      <c r="BA37" s="763"/>
      <c r="BB37" s="764"/>
      <c r="BC37" s="756"/>
      <c r="BD37" s="756"/>
      <c r="BE37" s="756"/>
      <c r="BF37" s="741"/>
      <c r="BG37" s="741"/>
      <c r="BH37" s="741"/>
      <c r="BI37" s="742"/>
      <c r="BJ37" s="742"/>
      <c r="BK37" s="742"/>
      <c r="BL37" s="143"/>
    </row>
    <row r="38" spans="1:64">
      <c r="A38" s="299" t="s">
        <v>70</v>
      </c>
      <c r="B38" s="299">
        <f>AY39</f>
        <v>137</v>
      </c>
      <c r="C38" s="299">
        <f>AP39</f>
        <v>2</v>
      </c>
      <c r="D38" s="300">
        <f>C38/(B38+C38)*1000</f>
        <v>14.388489208633095</v>
      </c>
      <c r="E38" s="299">
        <f>AX39</f>
        <v>1</v>
      </c>
      <c r="F38" s="301">
        <f>E38/B38*1000</f>
        <v>7.2992700729927007</v>
      </c>
      <c r="G38" s="330"/>
      <c r="H38" s="289"/>
      <c r="I38" s="262"/>
      <c r="J38" s="162"/>
      <c r="K38" s="162"/>
      <c r="L38" s="162"/>
      <c r="M38" s="162"/>
      <c r="N38" s="162"/>
      <c r="O38" s="162"/>
      <c r="P38" s="162"/>
      <c r="Q38" s="162"/>
      <c r="R38" s="162"/>
      <c r="S38" s="162"/>
      <c r="T38" s="263"/>
      <c r="AA38" s="447"/>
      <c r="AB38" s="447"/>
      <c r="AC38" s="447"/>
      <c r="AD38" s="447"/>
      <c r="AE38" s="447"/>
      <c r="AF38" s="447"/>
      <c r="AG38" s="447"/>
      <c r="AL38" s="715"/>
      <c r="AM38" s="715"/>
      <c r="AN38" s="756" t="str">
        <f>AO$37&amp;AO38</f>
        <v>Gest&lt;32</v>
      </c>
      <c r="AO38" s="420" t="s">
        <v>117</v>
      </c>
      <c r="AP38" s="761">
        <f>VLOOKUP(AP$9&amp;$AN38,DHBData,DHB!$AO$7,FALSE)</f>
        <v>11</v>
      </c>
      <c r="AQ38" s="756">
        <f>AP38+AY38</f>
        <v>43</v>
      </c>
      <c r="AR38" s="762">
        <f>IF(AP38=0,0,IF(AP38&lt;389,CHIINV(0.5+$AQ$7/200,2*AP38)/2,AP38*(1-1/(9*AP38)-NORMSINV(0.5+$AQ$7/200)/3/SQRT(AP38))^3))/AQ38*1000</f>
        <v>127.7014038892288</v>
      </c>
      <c r="AS38" s="762">
        <f>IF(AP38&lt;389,CHIINV(0.5-$AQ$7/200,2*AP38+2)/2,(AP38+1)*(1-1/(9*(AP38+1))+NORMSINV(0.5+$AQ$7/200)/3/SQRT(AP38+1))^3)/AQ38*1000</f>
        <v>457.7218258907431</v>
      </c>
      <c r="AT38" s="683">
        <f>AP38/AQ38*1000</f>
        <v>255.81395348837211</v>
      </c>
      <c r="AU38" s="683">
        <f>AS38-AT38</f>
        <v>201.907872402371</v>
      </c>
      <c r="AV38" s="683">
        <f>AT38-AR38</f>
        <v>128.11254959914331</v>
      </c>
      <c r="AW38" s="683">
        <f>FetalTrend!S96</f>
        <v>254.49101796407186</v>
      </c>
      <c r="AX38" s="761">
        <f>VLOOKUP(AX$9&amp;$AN38,DHBData,DHB!$AO$7,FALSE)</f>
        <v>8</v>
      </c>
      <c r="AY38" s="761">
        <f>VLOOKUP(AY$10&amp;$AN38,DHBData!$A:$Z,DHB!$AO$7,FALSE)</f>
        <v>32</v>
      </c>
      <c r="AZ38" s="763">
        <f>IF(AX38=0,0,IF(AX38&lt;389,CHIINV(0.5+$AQ$7/200,2*AX38)/2,AX38*(1-1/(9*AX38)-NORMSINV(0.5+$AQ$7/200)/3/SQRT(AX38))^3))/AY38*1000</f>
        <v>107.93225552339065</v>
      </c>
      <c r="BA38" s="763">
        <f>IF(AX38&lt;389,CHIINV(0.5-$AQ$7/200,2*AX38+2)/2,(AX38+1)*(1-1/(9*(AX38+1))+NORMSINV(0.5+$AQ$7/200)/3/SQRT(AX38+1))^3)/AY38*1000</f>
        <v>492.5996631310411</v>
      </c>
      <c r="BB38" s="683">
        <f>AX38/AY38*1000</f>
        <v>250</v>
      </c>
      <c r="BC38" s="683">
        <f>BA38-BB38</f>
        <v>242.5996631310411</v>
      </c>
      <c r="BD38" s="683">
        <f>BB38-AZ38</f>
        <v>142.06774447660933</v>
      </c>
      <c r="BE38" s="683">
        <f>InfantTrend!S96</f>
        <v>207.49665327978582</v>
      </c>
      <c r="BF38" s="741"/>
      <c r="BG38" s="741"/>
      <c r="BH38" s="741"/>
      <c r="BI38" s="742"/>
      <c r="BJ38" s="742"/>
      <c r="BK38" s="742"/>
      <c r="BL38" s="143"/>
    </row>
    <row r="39" spans="1:64">
      <c r="A39" s="299" t="s">
        <v>71</v>
      </c>
      <c r="B39" s="299">
        <f>AY40</f>
        <v>2000</v>
      </c>
      <c r="C39" s="299">
        <f>AP40</f>
        <v>4</v>
      </c>
      <c r="D39" s="300">
        <f>C39/(B39+C39)*1000</f>
        <v>1.996007984031936</v>
      </c>
      <c r="E39" s="299">
        <f>AX40</f>
        <v>4</v>
      </c>
      <c r="F39" s="301">
        <f>E39/B39*1000</f>
        <v>2</v>
      </c>
      <c r="G39" s="330"/>
      <c r="H39" s="289"/>
      <c r="I39" s="262"/>
      <c r="J39" s="162"/>
      <c r="K39" s="162"/>
      <c r="L39" s="162"/>
      <c r="M39" s="162"/>
      <c r="N39" s="162"/>
      <c r="O39" s="162"/>
      <c r="P39" s="162"/>
      <c r="Q39" s="162"/>
      <c r="R39" s="162"/>
      <c r="S39" s="162"/>
      <c r="T39" s="263"/>
      <c r="AL39" s="715"/>
      <c r="AM39" s="715"/>
      <c r="AN39" s="756" t="str">
        <f>AO$37&amp;AO39</f>
        <v>Gest32-36</v>
      </c>
      <c r="AO39" s="760" t="s">
        <v>159</v>
      </c>
      <c r="AP39" s="761">
        <f>VLOOKUP(AP$9&amp;$AN39,DHBData,DHB!$AO$7,FALSE)</f>
        <v>2</v>
      </c>
      <c r="AQ39" s="756">
        <f>AP39+AY39</f>
        <v>139</v>
      </c>
      <c r="AR39" s="762">
        <f>IF(AP39=0,0,IF(AP39&lt;389,CHIINV(0.5+$AQ$7/200,2*AP39)/2,AP39*(1-1/(9*AP39)-NORMSINV(0.5+$AQ$7/200)/3/SQRT(AP39))^3))/AQ39*1000</f>
        <v>1.7425127952803248</v>
      </c>
      <c r="AS39" s="762">
        <f>IF(AP39&lt;389,CHIINV(0.5-$AQ$7/200,2*AP39+2)/2,(AP39+1)*(1-1/(9*(AP39+1))+NORMSINV(0.5+$AQ$7/200)/3/SQRT(AP39+1))^3)/AQ39*1000</f>
        <v>51.976170271395389</v>
      </c>
      <c r="AT39" s="683">
        <f>AP39/AQ39*1000</f>
        <v>14.388489208633095</v>
      </c>
      <c r="AU39" s="683">
        <f>AS39-AT39</f>
        <v>37.587681062762293</v>
      </c>
      <c r="AV39" s="683">
        <f>AT39-AR39</f>
        <v>12.64597641335277</v>
      </c>
      <c r="AW39" s="683">
        <f>FetalTrend!S97</f>
        <v>16.393442622950822</v>
      </c>
      <c r="AX39" s="761">
        <f>VLOOKUP(AX$9&amp;$AN39,DHBData,DHB!$AO$7,FALSE)</f>
        <v>1</v>
      </c>
      <c r="AY39" s="761">
        <f>VLOOKUP(AY$10&amp;$AN39,DHBData!$A:$Z,DHB!$AO$7,FALSE)</f>
        <v>137</v>
      </c>
      <c r="AZ39" s="763">
        <f>IF(AX39=0,0,IF(AX39&lt;389,CHIINV(0.5+$AQ$7/200,2*AX39)/2,AX39*(1-1/(9*AX39)-NORMSINV(0.5+$AQ$7/200)/3/SQRT(AX39))^3))/AY39*1000</f>
        <v>0.1848015181335029</v>
      </c>
      <c r="BA39" s="763">
        <f>IF(AX39&lt;389,CHIINV(0.5-$AQ$7/200,2*AX39+2)/2,(AX39+1)*(1-1/(9*(AX39+1))+NORMSINV(0.5+$AQ$7/200)/3/SQRT(AX39+1))^3)/AY39*1000</f>
        <v>40.66892986086787</v>
      </c>
      <c r="BB39" s="683">
        <f>AX39/AY39*1000</f>
        <v>7.2992700729927007</v>
      </c>
      <c r="BC39" s="683">
        <f>BA39-BB39</f>
        <v>33.369659787875172</v>
      </c>
      <c r="BD39" s="683">
        <f>BB39-AZ39</f>
        <v>7.1144685548591982</v>
      </c>
      <c r="BE39" s="683">
        <f>InfantTrend!S97</f>
        <v>10.752688172043012</v>
      </c>
      <c r="BF39" s="741"/>
      <c r="BG39" s="741"/>
      <c r="BH39" s="741"/>
      <c r="BI39" s="742"/>
      <c r="BJ39" s="742"/>
      <c r="BK39" s="742"/>
      <c r="BL39" s="143"/>
    </row>
    <row r="40" spans="1:64">
      <c r="A40" s="299" t="s">
        <v>72</v>
      </c>
      <c r="B40" s="299">
        <f>AY41</f>
        <v>25</v>
      </c>
      <c r="C40" s="299">
        <f>AP41</f>
        <v>1</v>
      </c>
      <c r="D40" s="300">
        <f>C40/(B40+C40)*1000</f>
        <v>38.461538461538467</v>
      </c>
      <c r="E40" s="299">
        <f>AX41</f>
        <v>0</v>
      </c>
      <c r="F40" s="301">
        <f>E40/B40*1000</f>
        <v>0</v>
      </c>
      <c r="G40" s="330"/>
      <c r="H40" s="289"/>
      <c r="I40" s="262"/>
      <c r="J40" s="162"/>
      <c r="K40" s="162"/>
      <c r="L40" s="162"/>
      <c r="M40" s="162"/>
      <c r="N40" s="162"/>
      <c r="O40" s="162"/>
      <c r="P40" s="162"/>
      <c r="Q40" s="162"/>
      <c r="R40" s="162"/>
      <c r="S40" s="162"/>
      <c r="T40" s="263"/>
      <c r="AA40" s="447"/>
      <c r="AB40" s="447"/>
      <c r="AC40" s="447"/>
      <c r="AD40" s="447"/>
      <c r="AE40" s="447"/>
      <c r="AF40" s="447"/>
      <c r="AG40" s="447"/>
      <c r="AL40" s="715"/>
      <c r="AM40" s="715"/>
      <c r="AN40" s="756" t="str">
        <f>AO$37&amp;AO40</f>
        <v>Gest37-41</v>
      </c>
      <c r="AO40" s="760" t="s">
        <v>160</v>
      </c>
      <c r="AP40" s="761">
        <f>VLOOKUP(AP$9&amp;$AN40,DHBData,DHB!$AO$7,FALSE)</f>
        <v>4</v>
      </c>
      <c r="AQ40" s="756">
        <f>AP40+AY40</f>
        <v>2004</v>
      </c>
      <c r="AR40" s="762">
        <f>IF(AP40=0,0,IF(AP40&lt;389,CHIINV(0.5+$AQ$7/200,2*AP40)/2,AP40*(1-1/(9*AP40)-NORMSINV(0.5+$AQ$7/200)/3/SQRT(AP40))^3))/AQ40*1000</f>
        <v>0.54384499681952359</v>
      </c>
      <c r="AS40" s="762">
        <f>IF(AP40&lt;389,CHIINV(0.5-$AQ$7/200,2*AP40+2)/2,(AP40+1)*(1-1/(9*(AP40+1))+NORMSINV(0.5+$AQ$7/200)/3/SQRT(AP40+1))^3)/AQ40*1000</f>
        <v>5.1105731913192107</v>
      </c>
      <c r="AT40" s="683">
        <f>AP40/AQ40*1000</f>
        <v>1.996007984031936</v>
      </c>
      <c r="AU40" s="683">
        <f>AS40-AT40</f>
        <v>3.1145652072872747</v>
      </c>
      <c r="AV40" s="683">
        <f>AT40-AR40</f>
        <v>1.4521629872124124</v>
      </c>
      <c r="AW40" s="683">
        <f>FetalTrend!S98</f>
        <v>1.3490787455415718</v>
      </c>
      <c r="AX40" s="761">
        <f>VLOOKUP(AX$9&amp;$AN40,DHBData,DHB!$AO$7,FALSE)</f>
        <v>4</v>
      </c>
      <c r="AY40" s="761">
        <f>VLOOKUP(AY$10&amp;$AN40,DHBData!$A:$Z,DHB!$AO$7,FALSE)</f>
        <v>2000</v>
      </c>
      <c r="AZ40" s="763">
        <f>IF(AX40=0,0,IF(AX40&lt;389,CHIINV(0.5+$AQ$7/200,2*AX40)/2,AX40*(1-1/(9*AX40)-NORMSINV(0.5+$AQ$7/200)/3/SQRT(AX40))^3))/AY40*1000</f>
        <v>0.54493268681316265</v>
      </c>
      <c r="BA40" s="763">
        <f>IF(AX40&lt;389,CHIINV(0.5-$AQ$7/200,2*AX40+2)/2,(AX40+1)*(1-1/(9*(AX40+1))+NORMSINV(0.5+$AQ$7/200)/3/SQRT(AX40+1))^3)/AY40*1000</f>
        <v>5.1207943377018488</v>
      </c>
      <c r="BB40" s="683">
        <f>AX40/AY40*1000</f>
        <v>2</v>
      </c>
      <c r="BC40" s="683">
        <f>BA40-BB40</f>
        <v>3.1207943377018488</v>
      </c>
      <c r="BD40" s="683">
        <f>BB40-AZ40</f>
        <v>1.4550673131868375</v>
      </c>
      <c r="BE40" s="683">
        <f>InfantTrend!S98</f>
        <v>1.6099781635145638</v>
      </c>
      <c r="BF40" s="741"/>
      <c r="BG40" s="741"/>
      <c r="BH40" s="741"/>
      <c r="BI40" s="742"/>
      <c r="BJ40" s="742"/>
      <c r="BK40" s="742"/>
      <c r="BL40" s="143"/>
    </row>
    <row r="41" spans="1:64">
      <c r="A41" s="299" t="s">
        <v>69</v>
      </c>
      <c r="B41" s="299">
        <f>AY42</f>
        <v>2</v>
      </c>
      <c r="C41" s="299">
        <f>AP42</f>
        <v>1</v>
      </c>
      <c r="D41" s="303" t="s">
        <v>137</v>
      </c>
      <c r="E41" s="299">
        <f>AX42</f>
        <v>0</v>
      </c>
      <c r="F41" s="304" t="s">
        <v>137</v>
      </c>
      <c r="G41" s="330"/>
      <c r="H41" s="276"/>
      <c r="I41" s="262"/>
      <c r="J41" s="162"/>
      <c r="K41" s="162"/>
      <c r="L41" s="162"/>
      <c r="M41" s="162"/>
      <c r="N41" s="162"/>
      <c r="O41" s="162"/>
      <c r="P41" s="162"/>
      <c r="Q41" s="162"/>
      <c r="R41" s="162"/>
      <c r="S41" s="162"/>
      <c r="T41" s="263"/>
      <c r="AA41" s="746"/>
      <c r="AB41" s="746"/>
      <c r="AC41" s="751">
        <f>$AS$7</f>
        <v>1</v>
      </c>
      <c r="AD41" s="752" t="s">
        <v>368</v>
      </c>
      <c r="AE41" s="753" t="s">
        <v>369</v>
      </c>
      <c r="AF41" s="753" t="s">
        <v>370</v>
      </c>
      <c r="AG41" s="447"/>
      <c r="AL41" s="715"/>
      <c r="AM41" s="715"/>
      <c r="AN41" s="756" t="str">
        <f>AO$37&amp;AO41</f>
        <v>Gest42+</v>
      </c>
      <c r="AO41" s="760" t="s">
        <v>161</v>
      </c>
      <c r="AP41" s="761">
        <f>VLOOKUP(AP$9&amp;$AN41,DHBData,DHB!$AO$7,FALSE)</f>
        <v>1</v>
      </c>
      <c r="AQ41" s="756">
        <f>AP41+AY41</f>
        <v>26</v>
      </c>
      <c r="AR41" s="762">
        <f>IF(AP41=0,0,IF(AP41&lt;389,CHIINV(0.5+$AQ$7/200,2*AP41)/2,AP41*(1-1/(9*AP41)-NORMSINV(0.5+$AQ$7/200)/3/SQRT(AP41))^3))/AQ41*1000</f>
        <v>0.97376184554961143</v>
      </c>
      <c r="AS41" s="762">
        <f>IF(AP41&lt;389,CHIINV(0.5-$AQ$7/200,2*AP41+2)/2,(AP41+1)*(1-1/(9*(AP41+1))+NORMSINV(0.5+$AQ$7/200)/3/SQRT(AP41+1))^3)/AQ41*1000</f>
        <v>214.29397657457301</v>
      </c>
      <c r="AT41" s="683">
        <f>AP41/AQ41*1000</f>
        <v>38.461538461538467</v>
      </c>
      <c r="AU41" s="683">
        <f>AS41-AT41</f>
        <v>175.83243811303453</v>
      </c>
      <c r="AV41" s="683">
        <f>AT41-AR41</f>
        <v>37.487776615988857</v>
      </c>
      <c r="AW41" s="683">
        <f>FetalTrend!S99</f>
        <v>0.85034013605442171</v>
      </c>
      <c r="AX41" s="761">
        <f>VLOOKUP(AX$9&amp;$AN41,DHBData,DHB!$AO$7,FALSE)</f>
        <v>0</v>
      </c>
      <c r="AY41" s="761">
        <f>VLOOKUP(AY$10&amp;$AN41,DHBData!$A:$Z,DHB!$AO$7,FALSE)</f>
        <v>25</v>
      </c>
      <c r="AZ41" s="763">
        <f>IF(AX41=0,0,IF(AX41&lt;389,CHIINV(0.5+$AQ$7/200,2*AX41)/2,AX41*(1-1/(9*AX41)-NORMSINV(0.5+$AQ$7/200)/3/SQRT(AX41))^3))/AY41*1000</f>
        <v>0</v>
      </c>
      <c r="BA41" s="763">
        <f>IF(AX41&lt;389,CHIINV(0.5-$AQ$7/200,2*AX41+2)/2,(AX41+1)*(1-1/(9*(AX41+1))+NORMSINV(0.5+$AQ$7/200)/3/SQRT(AX41+1))^3)/AY41*1000</f>
        <v>147.55517816455742</v>
      </c>
      <c r="BB41" s="683">
        <f>AX41/AY41*1000</f>
        <v>0</v>
      </c>
      <c r="BC41" s="683">
        <f>BA41-BB41</f>
        <v>147.55517816455742</v>
      </c>
      <c r="BD41" s="683">
        <f>BB41-AZ41</f>
        <v>0</v>
      </c>
      <c r="BE41" s="683">
        <f>InfantTrend!S99</f>
        <v>1.7021276595744681</v>
      </c>
      <c r="BF41" s="741"/>
      <c r="BG41" s="741"/>
      <c r="BH41" s="741"/>
    </row>
    <row r="42" spans="1:64">
      <c r="A42" s="296" t="s">
        <v>1</v>
      </c>
      <c r="B42" s="296"/>
      <c r="C42" s="296"/>
      <c r="D42" s="302"/>
      <c r="E42" s="296"/>
      <c r="F42" s="296"/>
      <c r="G42" s="330"/>
      <c r="H42" s="289"/>
      <c r="I42" s="262"/>
      <c r="J42" s="162"/>
      <c r="K42" s="162"/>
      <c r="L42" s="162"/>
      <c r="M42" s="162"/>
      <c r="N42" s="162"/>
      <c r="O42" s="162"/>
      <c r="P42" s="162"/>
      <c r="Q42" s="162"/>
      <c r="R42" s="162"/>
      <c r="S42" s="162"/>
      <c r="T42" s="263"/>
      <c r="AA42" s="747" t="s">
        <v>364</v>
      </c>
      <c r="AB42" s="754" t="s">
        <v>89</v>
      </c>
      <c r="AC42" s="749">
        <f>AT31</f>
        <v>16.666666666666668</v>
      </c>
      <c r="AD42" s="749">
        <f t="shared" ref="AD42:AF46" si="28">AU31</f>
        <v>76.194056515648285</v>
      </c>
      <c r="AE42" s="749">
        <f t="shared" si="28"/>
        <v>16.244703200261835</v>
      </c>
      <c r="AF42" s="749">
        <f t="shared" si="28"/>
        <v>5.8370044052863435</v>
      </c>
      <c r="AG42" s="447"/>
      <c r="AL42" s="715"/>
      <c r="AM42" s="715"/>
      <c r="AN42" s="756" t="str">
        <f>AO$37&amp;AO42</f>
        <v>GestUnknown</v>
      </c>
      <c r="AO42" s="760" t="s">
        <v>69</v>
      </c>
      <c r="AP42" s="761">
        <f>VLOOKUP(AP$9&amp;$AN42,DHBData,DHB!$AO$7,FALSE)</f>
        <v>1</v>
      </c>
      <c r="AQ42" s="756">
        <f>AP42+AY42</f>
        <v>3</v>
      </c>
      <c r="AR42" s="756"/>
      <c r="AS42" s="756"/>
      <c r="AT42" s="756"/>
      <c r="AU42" s="756"/>
      <c r="AV42" s="756"/>
      <c r="AW42" s="756"/>
      <c r="AX42" s="761">
        <f>VLOOKUP(AX$9&amp;$AN42,DHBData,DHB!$AO$7,FALSE)</f>
        <v>0</v>
      </c>
      <c r="AY42" s="761">
        <f>VLOOKUP(AY$10&amp;$AN42,DHBData!$A:$Z,DHB!$AO$7,FALSE)</f>
        <v>2</v>
      </c>
      <c r="AZ42" s="763"/>
      <c r="BA42" s="763"/>
      <c r="BB42" s="764"/>
      <c r="BC42" s="756"/>
      <c r="BD42" s="756"/>
      <c r="BE42" s="756"/>
      <c r="BF42" s="743"/>
      <c r="BG42" s="722"/>
    </row>
    <row r="43" spans="1:64">
      <c r="A43" s="299" t="s">
        <v>111</v>
      </c>
      <c r="B43" s="299">
        <f t="shared" ref="B43:B48" si="29">AY44</f>
        <v>13</v>
      </c>
      <c r="C43" s="299">
        <f t="shared" ref="C43:C48" si="30">AP44</f>
        <v>11</v>
      </c>
      <c r="D43" s="300">
        <f>C43/(B43+C43)*1000</f>
        <v>458.33333333333331</v>
      </c>
      <c r="E43" s="299">
        <f t="shared" ref="E43:E48" si="31">AX44</f>
        <v>7</v>
      </c>
      <c r="F43" s="301">
        <f>E43/B43*1000</f>
        <v>538.46153846153845</v>
      </c>
      <c r="G43" s="330"/>
      <c r="H43" s="289"/>
      <c r="I43" s="262"/>
      <c r="J43" s="162"/>
      <c r="K43" s="162"/>
      <c r="L43" s="162"/>
      <c r="M43" s="162"/>
      <c r="N43" s="162"/>
      <c r="O43" s="162"/>
      <c r="P43" s="162"/>
      <c r="Q43" s="162"/>
      <c r="R43" s="162"/>
      <c r="S43" s="162"/>
      <c r="T43" s="263"/>
      <c r="AA43" s="748"/>
      <c r="AB43" s="754">
        <v>2</v>
      </c>
      <c r="AC43" s="749">
        <f>AT32</f>
        <v>3.90625</v>
      </c>
      <c r="AD43" s="749">
        <f t="shared" si="28"/>
        <v>17.85798199585507</v>
      </c>
      <c r="AE43" s="749">
        <f t="shared" si="28"/>
        <v>3.8073523125613677</v>
      </c>
      <c r="AF43" s="749">
        <f t="shared" si="28"/>
        <v>4.962527850921612</v>
      </c>
      <c r="AG43" s="447"/>
      <c r="AL43" s="715"/>
      <c r="AM43" s="715"/>
      <c r="AN43" s="759"/>
      <c r="AO43" s="757" t="s">
        <v>1</v>
      </c>
      <c r="AP43" s="759"/>
      <c r="AQ43" s="756"/>
      <c r="AR43" s="756"/>
      <c r="AS43" s="756"/>
      <c r="AT43" s="756"/>
      <c r="AU43" s="756"/>
      <c r="AV43" s="756"/>
      <c r="AW43" s="756"/>
      <c r="AX43" s="759"/>
      <c r="AY43" s="759"/>
      <c r="AZ43" s="763"/>
      <c r="BA43" s="763"/>
      <c r="BB43" s="764"/>
      <c r="BC43" s="756"/>
      <c r="BD43" s="756"/>
      <c r="BE43" s="756"/>
      <c r="BF43" s="741"/>
      <c r="BG43" s="741"/>
      <c r="BH43" s="741"/>
      <c r="BI43" s="742"/>
      <c r="BJ43" s="742"/>
      <c r="BK43" s="742"/>
      <c r="BL43" s="143"/>
    </row>
    <row r="44" spans="1:64">
      <c r="A44" s="299" t="s">
        <v>114</v>
      </c>
      <c r="B44" s="299">
        <f t="shared" si="29"/>
        <v>13</v>
      </c>
      <c r="C44" s="299">
        <f t="shared" si="30"/>
        <v>0</v>
      </c>
      <c r="D44" s="300">
        <f>C44/(B44+C44)*1000</f>
        <v>0</v>
      </c>
      <c r="E44" s="299">
        <f t="shared" si="31"/>
        <v>1</v>
      </c>
      <c r="F44" s="301">
        <f>E44/B44*1000</f>
        <v>76.923076923076934</v>
      </c>
      <c r="G44" s="330"/>
      <c r="H44" s="289"/>
      <c r="I44" s="262"/>
      <c r="J44" s="162"/>
      <c r="K44" s="162"/>
      <c r="L44" s="162"/>
      <c r="M44" s="162"/>
      <c r="N44" s="162"/>
      <c r="O44" s="162"/>
      <c r="P44" s="162"/>
      <c r="Q44" s="162"/>
      <c r="R44" s="162"/>
      <c r="S44" s="162"/>
      <c r="T44" s="263"/>
      <c r="AA44" s="749"/>
      <c r="AB44" s="754">
        <v>3</v>
      </c>
      <c r="AC44" s="749">
        <f>AT33</f>
        <v>5.3908355795148255</v>
      </c>
      <c r="AD44" s="749">
        <f t="shared" si="28"/>
        <v>14.082716085509325</v>
      </c>
      <c r="AE44" s="749">
        <f t="shared" si="28"/>
        <v>4.7379803812831138</v>
      </c>
      <c r="AF44" s="749">
        <f t="shared" si="28"/>
        <v>7.2934973637961331</v>
      </c>
      <c r="AG44" s="447"/>
      <c r="AL44" s="715"/>
      <c r="AM44" s="715"/>
      <c r="AN44" s="756" t="str">
        <f t="shared" ref="AN44:AN49" si="32">AO$43&amp;AO44</f>
        <v>Birthweight1 Extremely low</v>
      </c>
      <c r="AO44" s="760" t="s">
        <v>162</v>
      </c>
      <c r="AP44" s="761">
        <f>VLOOKUP(AP$9&amp;$AN44,DHBData,DHB!$AO$7,FALSE)</f>
        <v>11</v>
      </c>
      <c r="AQ44" s="756">
        <f t="shared" ref="AQ44:AQ49" si="33">AP44+AY44</f>
        <v>24</v>
      </c>
      <c r="AR44" s="762">
        <f>IF(AP44=0,0,IF(AP44&lt;389,CHIINV(0.5+$AQ$7/200,2*AP44)/2,AP44*(1-1/(9*AP44)-NORMSINV(0.5+$AQ$7/200)/3/SQRT(AP44))^3))/AQ44*1000</f>
        <v>228.79834863486826</v>
      </c>
      <c r="AS44" s="762">
        <f>IF(AP44&lt;389,CHIINV(0.5-$AQ$7/200,2*AP44+2)/2,(AP44+1)*(1-1/(9*(AP44+1))+NORMSINV(0.5+$AQ$7/200)/3/SQRT(AP44+1))^3)/AQ44*1000</f>
        <v>820.08493805424814</v>
      </c>
      <c r="AT44" s="683">
        <f>AP44/AQ44*1000</f>
        <v>458.33333333333331</v>
      </c>
      <c r="AU44" s="683">
        <f>AS44-AT44</f>
        <v>361.75160472091483</v>
      </c>
      <c r="AV44" s="683">
        <f>AT44-AR44</f>
        <v>229.53498469846505</v>
      </c>
      <c r="AW44" s="683">
        <f>FetalTrend!S101</f>
        <v>457.52895752895751</v>
      </c>
      <c r="AX44" s="761">
        <f>VLOOKUP(AX$9&amp;$AN44,DHBData,DHB!$AO$7,FALSE)</f>
        <v>7</v>
      </c>
      <c r="AY44" s="761">
        <f>VLOOKUP(AY$10&amp;$AN44,DHBData!$A:$Z,DHB!$AO$7,FALSE)</f>
        <v>13</v>
      </c>
      <c r="AZ44" s="763">
        <f>IF(AX44=0,0,IF(AX44&lt;389,CHIINV(0.5+$AQ$7/200,2*AX44)/2,AX44*(1-1/(9*AX44)-NORMSINV(0.5+$AQ$7/200)/3/SQRT(AX44))^3))/AY44*1000</f>
        <v>216.48946550152814</v>
      </c>
      <c r="BA44" s="763">
        <f>IF(AX44&lt;389,CHIINV(0.5-$AQ$7/200,2*AX44+2)/2,(AX44+1)*(1-1/(9*(AX44+1))+NORMSINV(0.5+$AQ$7/200)/3/SQRT(AX44+1))^3)/AY44*1000</f>
        <v>1109.4365662847983</v>
      </c>
      <c r="BB44" s="683">
        <f>AX44/AY44*1000</f>
        <v>538.46153846153845</v>
      </c>
      <c r="BC44" s="683">
        <f>BA44-BB44</f>
        <v>570.97502782325989</v>
      </c>
      <c r="BD44" s="683">
        <f>BB44-AZ44</f>
        <v>321.97207296001034</v>
      </c>
      <c r="BE44" s="683">
        <f>InfantTrend!S101</f>
        <v>487.54448398576511</v>
      </c>
      <c r="BF44" s="741"/>
      <c r="BG44" s="741"/>
      <c r="BH44" s="741"/>
      <c r="BI44" s="742"/>
      <c r="BJ44" s="742"/>
      <c r="BK44" s="742"/>
      <c r="BL44" s="143"/>
    </row>
    <row r="45" spans="1:64" ht="15" customHeight="1">
      <c r="A45" s="299" t="s">
        <v>112</v>
      </c>
      <c r="B45" s="299">
        <f t="shared" si="29"/>
        <v>118</v>
      </c>
      <c r="C45" s="299">
        <f t="shared" si="30"/>
        <v>3</v>
      </c>
      <c r="D45" s="300">
        <f>C45/(B45+C45)*1000</f>
        <v>24.793388429752067</v>
      </c>
      <c r="E45" s="299">
        <f t="shared" si="31"/>
        <v>1</v>
      </c>
      <c r="F45" s="301">
        <f>E45/B45*1000</f>
        <v>8.4745762711864412</v>
      </c>
      <c r="G45" s="330"/>
      <c r="H45" s="289"/>
      <c r="I45" s="262"/>
      <c r="J45" s="162"/>
      <c r="K45" s="162"/>
      <c r="L45" s="162"/>
      <c r="M45" s="162"/>
      <c r="N45" s="162"/>
      <c r="O45" s="162"/>
      <c r="P45" s="162"/>
      <c r="Q45" s="162"/>
      <c r="R45" s="162"/>
      <c r="S45" s="162"/>
      <c r="T45" s="263"/>
      <c r="AA45" s="447"/>
      <c r="AB45" s="755">
        <v>4</v>
      </c>
      <c r="AC45" s="749">
        <f>AT34</f>
        <v>11.254019292604502</v>
      </c>
      <c r="AD45" s="749">
        <f t="shared" si="28"/>
        <v>11.933561674762666</v>
      </c>
      <c r="AE45" s="749">
        <f t="shared" si="28"/>
        <v>6.729319852861952</v>
      </c>
      <c r="AF45" s="749">
        <f t="shared" si="28"/>
        <v>6.5251685070988099</v>
      </c>
      <c r="AG45" s="447"/>
      <c r="AL45" s="715"/>
      <c r="AM45" s="715"/>
      <c r="AN45" s="756" t="str">
        <f t="shared" si="32"/>
        <v>Birthweight2 Very low</v>
      </c>
      <c r="AO45" s="760" t="s">
        <v>163</v>
      </c>
      <c r="AP45" s="761">
        <f>VLOOKUP(AP$9&amp;$AN45,DHBData,DHB!$AO$7,FALSE)</f>
        <v>0</v>
      </c>
      <c r="AQ45" s="756">
        <f t="shared" si="33"/>
        <v>13</v>
      </c>
      <c r="AR45" s="762">
        <f>IF(AP45=0,0,IF(AP45&lt;389,CHIINV(0.5+$AQ$7/200,2*AP45)/2,AP45*(1-1/(9*AP45)-NORMSINV(0.5+$AQ$7/200)/3/SQRT(AP45))^3))/AQ45*1000</f>
        <v>0</v>
      </c>
      <c r="AS45" s="762">
        <f>IF(AP45&lt;389,CHIINV(0.5-$AQ$7/200,2*AP45+2)/2,(AP45+1)*(1-1/(9*(AP45+1))+NORMSINV(0.5+$AQ$7/200)/3/SQRT(AP45+1))^3)/AQ45*1000</f>
        <v>283.75995800876427</v>
      </c>
      <c r="AT45" s="683">
        <f>AP45/AQ45*1000</f>
        <v>0</v>
      </c>
      <c r="AU45" s="683">
        <f>AS45-AT45</f>
        <v>283.75995800876427</v>
      </c>
      <c r="AV45" s="683">
        <f>AT45-AR45</f>
        <v>0</v>
      </c>
      <c r="AW45" s="683">
        <f>FetalTrend!S102</f>
        <v>62.130177514792898</v>
      </c>
      <c r="AX45" s="761">
        <f>VLOOKUP(AX$9&amp;$AN45,DHBData,DHB!$AO$7,FALSE)</f>
        <v>1</v>
      </c>
      <c r="AY45" s="761">
        <f>VLOOKUP(AY$10&amp;$AN45,DHBData!$A:$Z,DHB!$AO$7,FALSE)</f>
        <v>13</v>
      </c>
      <c r="AZ45" s="763">
        <f>IF(AX45=0,0,IF(AX45&lt;389,CHIINV(0.5+$AQ$7/200,2*AX45)/2,AX45*(1-1/(9*AX45)-NORMSINV(0.5+$AQ$7/200)/3/SQRT(AX45))^3))/AY45*1000</f>
        <v>1.9475236910992229</v>
      </c>
      <c r="BA45" s="763">
        <f>IF(AX45&lt;389,CHIINV(0.5-$AQ$7/200,2*AX45+2)/2,(AX45+1)*(1-1/(9*(AX45+1))+NORMSINV(0.5+$AQ$7/200)/3/SQRT(AX45+1))^3)/AY45*1000</f>
        <v>428.58795314914602</v>
      </c>
      <c r="BB45" s="683">
        <f>AX45/AY45*1000</f>
        <v>76.923076923076934</v>
      </c>
      <c r="BC45" s="683">
        <f>BA45-BB45</f>
        <v>351.66487622606905</v>
      </c>
      <c r="BD45" s="683">
        <f>BB45-AZ45</f>
        <v>74.975553231977713</v>
      </c>
      <c r="BE45" s="683">
        <f>InfantTrend!S102</f>
        <v>34.700315457413247</v>
      </c>
      <c r="BF45" s="741"/>
      <c r="BG45" s="741"/>
      <c r="BH45" s="741"/>
      <c r="BI45" s="742"/>
      <c r="BJ45" s="742"/>
      <c r="BK45" s="742"/>
      <c r="BL45" s="143"/>
    </row>
    <row r="46" spans="1:64">
      <c r="A46" s="299" t="s">
        <v>113</v>
      </c>
      <c r="B46" s="299">
        <f t="shared" si="29"/>
        <v>1999</v>
      </c>
      <c r="C46" s="299">
        <f t="shared" si="30"/>
        <v>4</v>
      </c>
      <c r="D46" s="300">
        <f>C46/(B46+C46)*1000</f>
        <v>1.9970044932601101</v>
      </c>
      <c r="E46" s="299">
        <f t="shared" si="31"/>
        <v>4</v>
      </c>
      <c r="F46" s="301">
        <f>E46/B46*1000</f>
        <v>2.0010005002501248</v>
      </c>
      <c r="G46" s="330"/>
      <c r="H46" s="289"/>
      <c r="I46" s="262"/>
      <c r="J46" s="162"/>
      <c r="K46" s="162"/>
      <c r="L46" s="162"/>
      <c r="M46" s="162"/>
      <c r="N46" s="162"/>
      <c r="O46" s="162"/>
      <c r="P46" s="162"/>
      <c r="Q46" s="162"/>
      <c r="R46" s="162"/>
      <c r="S46" s="162"/>
      <c r="T46" s="263"/>
      <c r="AA46" s="447"/>
      <c r="AB46" s="755" t="s">
        <v>90</v>
      </c>
      <c r="AC46" s="749">
        <f>AT35</f>
        <v>8.8300220750551883</v>
      </c>
      <c r="AD46" s="749">
        <f t="shared" si="28"/>
        <v>8.5686415233921789</v>
      </c>
      <c r="AE46" s="749">
        <f t="shared" si="28"/>
        <v>5.017845279527041</v>
      </c>
      <c r="AF46" s="749">
        <f t="shared" si="28"/>
        <v>7.1103708923195184</v>
      </c>
      <c r="AG46" s="447"/>
      <c r="AL46" s="715"/>
      <c r="AM46" s="715"/>
      <c r="AN46" s="756" t="str">
        <f t="shared" si="32"/>
        <v>Birthweight3 Low</v>
      </c>
      <c r="AO46" s="760" t="s">
        <v>164</v>
      </c>
      <c r="AP46" s="761">
        <f>VLOOKUP(AP$9&amp;$AN46,DHBData,DHB!$AO$7,FALSE)</f>
        <v>3</v>
      </c>
      <c r="AQ46" s="756">
        <f t="shared" si="33"/>
        <v>121</v>
      </c>
      <c r="AR46" s="762">
        <f>IF(AP46=0,0,IF(AP46&lt;389,CHIINV(0.5+$AQ$7/200,2*AP46)/2,AP46*(1-1/(9*AP46)-NORMSINV(0.5+$AQ$7/200)/3/SQRT(AP46))^3))/AQ46*1000</f>
        <v>5.1129927512033246</v>
      </c>
      <c r="AS46" s="762">
        <f>IF(AP46&lt;389,CHIINV(0.5-$AQ$7/200,2*AP46+2)/2,(AP46+1)*(1-1/(9*(AP46+1))+NORMSINV(0.5+$AQ$7/200)/3/SQRT(AP46+1))^3)/AQ46*1000</f>
        <v>72.456802229275425</v>
      </c>
      <c r="AT46" s="683">
        <f>AP46/AQ46*1000</f>
        <v>24.793388429752067</v>
      </c>
      <c r="AU46" s="683">
        <f>AS46-AT46</f>
        <v>47.663413799523354</v>
      </c>
      <c r="AV46" s="683">
        <f>AT46-AR46</f>
        <v>19.680395678548742</v>
      </c>
      <c r="AW46" s="683">
        <f>FetalTrend!S103</f>
        <v>16</v>
      </c>
      <c r="AX46" s="761">
        <f>VLOOKUP(AX$9&amp;$AN46,DHBData,DHB!$AO$7,FALSE)</f>
        <v>1</v>
      </c>
      <c r="AY46" s="761">
        <f>VLOOKUP(AY$10&amp;$AN46,DHBData!$A:$Z,DHB!$AO$7,FALSE)</f>
        <v>118</v>
      </c>
      <c r="AZ46" s="763">
        <f>IF(AX46=0,0,IF(AX46&lt;389,CHIINV(0.5+$AQ$7/200,2*AX46)/2,AX46*(1-1/(9*AX46)-NORMSINV(0.5+$AQ$7/200)/3/SQRT(AX46))^3))/AY46*1000</f>
        <v>0.21455769478211778</v>
      </c>
      <c r="BA46" s="763">
        <f>IF(AX46&lt;389,CHIINV(0.5-$AQ$7/200,2*AX46+2)/2,(AX46+1)*(1-1/(9*(AX46+1))+NORMSINV(0.5+$AQ$7/200)/3/SQRT(AX46+1))^3)/AY46*1000</f>
        <v>47.217316872363547</v>
      </c>
      <c r="BB46" s="683">
        <f>AX46/AY46*1000</f>
        <v>8.4745762711864412</v>
      </c>
      <c r="BC46" s="683">
        <f>BA46-BB46</f>
        <v>38.742740601177104</v>
      </c>
      <c r="BD46" s="683">
        <f>BB46-AZ46</f>
        <v>8.2600185764043239</v>
      </c>
      <c r="BE46" s="683">
        <f>InfantTrend!S103</f>
        <v>11.856368563685637</v>
      </c>
      <c r="BF46" s="741"/>
      <c r="BG46" s="741"/>
      <c r="BH46" s="741"/>
      <c r="BI46" s="742"/>
      <c r="BJ46" s="742"/>
      <c r="BK46" s="742"/>
      <c r="BL46" s="143"/>
    </row>
    <row r="47" spans="1:64">
      <c r="A47" s="299" t="s">
        <v>115</v>
      </c>
      <c r="B47" s="299">
        <f t="shared" si="29"/>
        <v>52</v>
      </c>
      <c r="C47" s="299">
        <f t="shared" si="30"/>
        <v>0</v>
      </c>
      <c r="D47" s="300">
        <f>C47/(B47+C47)*1000</f>
        <v>0</v>
      </c>
      <c r="E47" s="299">
        <f t="shared" si="31"/>
        <v>0</v>
      </c>
      <c r="F47" s="301">
        <f>E47/B47*1000</f>
        <v>0</v>
      </c>
      <c r="G47" s="330"/>
      <c r="H47" s="289"/>
      <c r="I47" s="262"/>
      <c r="J47" s="162"/>
      <c r="K47" s="162"/>
      <c r="L47" s="162"/>
      <c r="M47" s="162"/>
      <c r="N47" s="162"/>
      <c r="O47" s="162"/>
      <c r="P47" s="162"/>
      <c r="Q47" s="162"/>
      <c r="R47" s="162"/>
      <c r="S47" s="162"/>
      <c r="T47" s="263"/>
      <c r="AA47" s="749" t="s">
        <v>365</v>
      </c>
      <c r="AB47" s="754" t="s">
        <v>89</v>
      </c>
      <c r="AC47" s="749">
        <f>BB31</f>
        <v>0</v>
      </c>
      <c r="AD47" s="749">
        <f t="shared" ref="AD47:AF51" si="34">BC31</f>
        <v>62.523380578202293</v>
      </c>
      <c r="AE47" s="749">
        <f t="shared" si="34"/>
        <v>0</v>
      </c>
      <c r="AF47" s="749">
        <f t="shared" si="34"/>
        <v>2.9910269192422732</v>
      </c>
      <c r="AG47" s="447"/>
      <c r="AL47" s="715"/>
      <c r="AM47" s="715"/>
      <c r="AN47" s="756" t="str">
        <f t="shared" si="32"/>
        <v>Birthweight4 Normal</v>
      </c>
      <c r="AO47" s="760" t="s">
        <v>165</v>
      </c>
      <c r="AP47" s="761">
        <f>VLOOKUP(AP$9&amp;$AN47,DHBData,DHB!$AO$7,FALSE)</f>
        <v>4</v>
      </c>
      <c r="AQ47" s="756">
        <f t="shared" si="33"/>
        <v>2003</v>
      </c>
      <c r="AR47" s="762">
        <f>IF(AP47=0,0,IF(AP47&lt;389,CHIINV(0.5+$AQ$7/200,2*AP47)/2,AP47*(1-1/(9*AP47)-NORMSINV(0.5+$AQ$7/200)/3/SQRT(AP47))^3))/AQ47*1000</f>
        <v>0.54411651204509504</v>
      </c>
      <c r="AS47" s="762">
        <f>IF(AP47&lt;389,CHIINV(0.5-$AQ$7/200,2*AP47+2)/2,(AP47+1)*(1-1/(9*(AP47+1))+NORMSINV(0.5+$AQ$7/200)/3/SQRT(AP47+1))^3)/AQ47*1000</f>
        <v>5.1131246507257595</v>
      </c>
      <c r="AT47" s="683">
        <f>AP47/AQ47*1000</f>
        <v>1.9970044932601101</v>
      </c>
      <c r="AU47" s="683">
        <f>AS47-AT47</f>
        <v>3.1161201574656494</v>
      </c>
      <c r="AV47" s="683">
        <f>AT47-AR47</f>
        <v>1.4528879812150151</v>
      </c>
      <c r="AW47" s="683">
        <f>FetalTrend!S104</f>
        <v>1.3897015798712697</v>
      </c>
      <c r="AX47" s="761">
        <f>VLOOKUP(AX$9&amp;$AN47,DHBData,DHB!$AO$7,FALSE)</f>
        <v>4</v>
      </c>
      <c r="AY47" s="761">
        <f>VLOOKUP(AY$10&amp;$AN47,DHBData!$A:$Z,DHB!$AO$7,FALSE)</f>
        <v>1999</v>
      </c>
      <c r="AZ47" s="763">
        <f>IF(AX47=0,0,IF(AX47&lt;389,CHIINV(0.5+$AQ$7/200,2*AX47)/2,AX47*(1-1/(9*AX47)-NORMSINV(0.5+$AQ$7/200)/3/SQRT(AX47))^3))/AY47*1000</f>
        <v>0.5452052894578916</v>
      </c>
      <c r="BA47" s="763">
        <f>IF(AX47&lt;389,CHIINV(0.5-$AQ$7/200,2*AX47+2)/2,(AX47+1)*(1-1/(9*(AX47+1))+NORMSINV(0.5+$AQ$7/200)/3/SQRT(AX47+1))^3)/AY47*1000</f>
        <v>5.1233560157097031</v>
      </c>
      <c r="BB47" s="683">
        <f>AX47/AY47*1000</f>
        <v>2.0010005002501248</v>
      </c>
      <c r="BC47" s="683">
        <f>BA47-BB47</f>
        <v>3.1223555154595783</v>
      </c>
      <c r="BD47" s="683">
        <f>BB47-AZ47</f>
        <v>1.4557952107922332</v>
      </c>
      <c r="BE47" s="683">
        <f>InfantTrend!S104</f>
        <v>1.7578554163920019</v>
      </c>
      <c r="BF47" s="741"/>
      <c r="BG47" s="741"/>
      <c r="BH47" s="741"/>
      <c r="BI47" s="742"/>
      <c r="BJ47" s="742"/>
      <c r="BK47" s="742"/>
      <c r="BL47" s="143"/>
    </row>
    <row r="48" spans="1:64">
      <c r="A48" s="306" t="s">
        <v>69</v>
      </c>
      <c r="B48" s="306">
        <f t="shared" si="29"/>
        <v>1</v>
      </c>
      <c r="C48" s="306">
        <f t="shared" si="30"/>
        <v>1</v>
      </c>
      <c r="D48" s="307" t="s">
        <v>137</v>
      </c>
      <c r="E48" s="306">
        <f t="shared" si="31"/>
        <v>0</v>
      </c>
      <c r="F48" s="308" t="s">
        <v>137</v>
      </c>
      <c r="G48" s="276"/>
      <c r="H48" s="276"/>
      <c r="I48" s="262"/>
      <c r="J48" s="162"/>
      <c r="K48" s="162"/>
      <c r="L48" s="162"/>
      <c r="M48" s="162"/>
      <c r="N48" s="162"/>
      <c r="O48" s="162"/>
      <c r="P48" s="162"/>
      <c r="Q48" s="162"/>
      <c r="R48" s="162"/>
      <c r="S48" s="162"/>
      <c r="T48" s="263"/>
      <c r="AA48" s="749"/>
      <c r="AB48" s="754">
        <v>2</v>
      </c>
      <c r="AC48" s="749">
        <f>BB32</f>
        <v>7.8431372549019605</v>
      </c>
      <c r="AD48" s="749">
        <f t="shared" si="34"/>
        <v>20.488971245976309</v>
      </c>
      <c r="AE48" s="749">
        <f t="shared" si="34"/>
        <v>6.8932969468864105</v>
      </c>
      <c r="AF48" s="749">
        <f t="shared" si="34"/>
        <v>3.5623409669211199</v>
      </c>
      <c r="AG48" s="447"/>
      <c r="AL48" s="715"/>
      <c r="AM48" s="715"/>
      <c r="AN48" s="756" t="str">
        <f t="shared" si="32"/>
        <v>Birthweight5 High</v>
      </c>
      <c r="AO48" s="760" t="s">
        <v>166</v>
      </c>
      <c r="AP48" s="761">
        <f>VLOOKUP(AP$9&amp;$AN48,DHBData,DHB!$AO$7,FALSE)</f>
        <v>0</v>
      </c>
      <c r="AQ48" s="756">
        <f t="shared" si="33"/>
        <v>52</v>
      </c>
      <c r="AR48" s="762">
        <f>IF(AP48=0,0,IF(AP48&lt;389,CHIINV(0.5+$AQ$7/200,2*AP48)/2,AP48*(1-1/(9*AP48)-NORMSINV(0.5+$AQ$7/200)/3/SQRT(AP48))^3))/AQ48*1000</f>
        <v>0</v>
      </c>
      <c r="AS48" s="762">
        <f>IF(AP48&lt;389,CHIINV(0.5-$AQ$7/200,2*AP48+2)/2,(AP48+1)*(1-1/(9*(AP48+1))+NORMSINV(0.5+$AQ$7/200)/3/SQRT(AP48+1))^3)/AQ48*1000</f>
        <v>70.939989502191068</v>
      </c>
      <c r="AT48" s="683">
        <f>AP48/AQ48*1000</f>
        <v>0</v>
      </c>
      <c r="AU48" s="683">
        <f>AS48-AT48</f>
        <v>70.939989502191068</v>
      </c>
      <c r="AV48" s="683">
        <f>AT48-AR48</f>
        <v>0</v>
      </c>
      <c r="AW48" s="683">
        <f>FetalTrend!S105</f>
        <v>1.3245033112582782</v>
      </c>
      <c r="AX48" s="761">
        <f>VLOOKUP(AX$9&amp;$AN48,DHBData,DHB!$AO$7,FALSE)</f>
        <v>0</v>
      </c>
      <c r="AY48" s="761">
        <f>VLOOKUP(AY$10&amp;$AN48,DHBData!$A:$Z,DHB!$AO$7,FALSE)</f>
        <v>52</v>
      </c>
      <c r="AZ48" s="763">
        <f>IF(AX48=0,0,IF(AX48&lt;389,CHIINV(0.5+$AQ$7/200,2*AX48)/2,AX48*(1-1/(9*AX48)-NORMSINV(0.5+$AQ$7/200)/3/SQRT(AX48))^3))/AY48*1000</f>
        <v>0</v>
      </c>
      <c r="BA48" s="763">
        <f>IF(AX48&lt;389,CHIINV(0.5-$AQ$7/200,2*AX48+2)/2,(AX48+1)*(1-1/(9*(AX48+1))+NORMSINV(0.5+$AQ$7/200)/3/SQRT(AX48+1))^3)/AY48*1000</f>
        <v>70.939989502191068</v>
      </c>
      <c r="BB48" s="683">
        <f>AX48/AY48*1000</f>
        <v>0</v>
      </c>
      <c r="BC48" s="683">
        <f>BA48-BB48</f>
        <v>70.939989502191068</v>
      </c>
      <c r="BD48" s="683">
        <f>BB48-AZ48</f>
        <v>0</v>
      </c>
      <c r="BE48" s="683">
        <f>InfantTrend!S105</f>
        <v>1.9893899204244032</v>
      </c>
      <c r="BF48" s="741"/>
      <c r="BG48" s="741"/>
      <c r="BH48" s="741"/>
    </row>
    <row r="49" spans="1:59">
      <c r="A49" s="429" t="s">
        <v>423</v>
      </c>
      <c r="B49" s="276"/>
      <c r="C49" s="276"/>
      <c r="D49" s="288"/>
      <c r="E49" s="276"/>
      <c r="F49" s="288"/>
      <c r="G49" s="276"/>
      <c r="H49" s="276"/>
      <c r="I49" s="262"/>
      <c r="J49" s="162"/>
      <c r="K49" s="162"/>
      <c r="L49" s="162"/>
      <c r="M49" s="162"/>
      <c r="N49" s="162"/>
      <c r="O49" s="162"/>
      <c r="P49" s="162"/>
      <c r="Q49" s="162"/>
      <c r="R49" s="162"/>
      <c r="S49" s="162"/>
      <c r="T49" s="263"/>
      <c r="AA49" s="749"/>
      <c r="AB49" s="754">
        <v>3</v>
      </c>
      <c r="AC49" s="749">
        <f>BB33</f>
        <v>8.1300813008130088</v>
      </c>
      <c r="AD49" s="749">
        <f t="shared" si="34"/>
        <v>15.629466313664837</v>
      </c>
      <c r="AE49" s="749">
        <f t="shared" si="34"/>
        <v>6.4534630815837346</v>
      </c>
      <c r="AF49" s="749">
        <f t="shared" si="34"/>
        <v>4.6029919447640966</v>
      </c>
      <c r="AG49" s="447"/>
      <c r="AL49" s="715"/>
      <c r="AM49" s="715"/>
      <c r="AN49" s="756" t="str">
        <f t="shared" si="32"/>
        <v>Birthweight9 Unknown</v>
      </c>
      <c r="AO49" s="760" t="s">
        <v>167</v>
      </c>
      <c r="AP49" s="761">
        <f>VLOOKUP(AP$9&amp;$AN49,DHBData,DHB!$AO$7,FALSE)</f>
        <v>1</v>
      </c>
      <c r="AQ49" s="756">
        <f t="shared" si="33"/>
        <v>2</v>
      </c>
      <c r="AR49" s="756"/>
      <c r="AS49" s="756"/>
      <c r="AT49" s="756"/>
      <c r="AU49" s="756"/>
      <c r="AV49" s="756"/>
      <c r="AW49" s="756"/>
      <c r="AX49" s="761">
        <f>VLOOKUP(AX$9&amp;$AN49,DHBData,DHB!$AO$7,FALSE)</f>
        <v>0</v>
      </c>
      <c r="AY49" s="761">
        <f>VLOOKUP(AY$10&amp;$AN49,DHBData!$A:$Z,DHB!$AO$7,FALSE)</f>
        <v>1</v>
      </c>
      <c r="AZ49" s="756"/>
      <c r="BA49" s="725"/>
      <c r="BB49" s="725"/>
      <c r="BC49" s="725"/>
      <c r="BD49" s="725"/>
      <c r="BE49" s="725"/>
      <c r="BF49" s="722"/>
      <c r="BG49" s="722"/>
    </row>
    <row r="50" spans="1:59">
      <c r="A50" s="429" t="s">
        <v>422</v>
      </c>
      <c r="B50" s="276"/>
      <c r="C50" s="276"/>
      <c r="D50" s="288"/>
      <c r="E50" s="276"/>
      <c r="F50" s="288"/>
      <c r="G50" s="276"/>
      <c r="H50" s="276"/>
      <c r="I50" s="262"/>
      <c r="J50" s="162"/>
      <c r="K50" s="162"/>
      <c r="L50" s="162"/>
      <c r="M50" s="162"/>
      <c r="N50" s="162"/>
      <c r="O50" s="162"/>
      <c r="P50" s="162"/>
      <c r="Q50" s="162"/>
      <c r="R50" s="162"/>
      <c r="S50" s="162"/>
      <c r="T50" s="263"/>
      <c r="AA50" s="750"/>
      <c r="AB50" s="755">
        <v>4</v>
      </c>
      <c r="AC50" s="749">
        <f>BB34</f>
        <v>3.2520325203252032</v>
      </c>
      <c r="AD50" s="749">
        <f t="shared" si="34"/>
        <v>8.4954271019901775</v>
      </c>
      <c r="AE50" s="749">
        <f t="shared" si="34"/>
        <v>2.8581962950504631</v>
      </c>
      <c r="AF50" s="749">
        <f t="shared" si="34"/>
        <v>4.8357993504150132</v>
      </c>
      <c r="AG50" s="447"/>
      <c r="AL50" s="715"/>
      <c r="AM50" s="715"/>
      <c r="AN50" s="715"/>
      <c r="AO50" s="715"/>
      <c r="AP50" s="715"/>
      <c r="AQ50" s="715"/>
      <c r="AR50" s="715"/>
      <c r="AS50" s="715"/>
      <c r="AT50" s="715"/>
      <c r="AU50" s="715"/>
      <c r="AV50" s="715"/>
      <c r="AW50" s="715"/>
      <c r="AX50" s="715"/>
      <c r="AY50" s="715"/>
      <c r="AZ50" s="715"/>
      <c r="BA50" s="715"/>
      <c r="BB50" s="715"/>
      <c r="BC50" s="715"/>
      <c r="BD50" s="715"/>
      <c r="BE50" s="715"/>
      <c r="BF50" s="722"/>
      <c r="BG50" s="722"/>
    </row>
    <row r="51" spans="1:59">
      <c r="A51" s="309"/>
      <c r="B51" s="276"/>
      <c r="C51" s="276"/>
      <c r="D51" s="288"/>
      <c r="E51" s="276"/>
      <c r="F51" s="288"/>
      <c r="G51" s="276"/>
      <c r="H51" s="276"/>
      <c r="I51" s="262"/>
      <c r="J51" s="162"/>
      <c r="K51" s="162"/>
      <c r="L51" s="162"/>
      <c r="M51" s="162"/>
      <c r="N51" s="162"/>
      <c r="O51" s="162"/>
      <c r="P51" s="162"/>
      <c r="Q51" s="162"/>
      <c r="R51" s="162"/>
      <c r="S51" s="162"/>
      <c r="T51" s="263"/>
      <c r="AA51" s="447"/>
      <c r="AB51" s="755" t="s">
        <v>90</v>
      </c>
      <c r="AC51" s="749">
        <f>BB35</f>
        <v>6.6815144766146997</v>
      </c>
      <c r="AD51" s="749">
        <f t="shared" si="34"/>
        <v>7.8613296464573317</v>
      </c>
      <c r="AE51" s="749">
        <f t="shared" si="34"/>
        <v>4.2295164215023924</v>
      </c>
      <c r="AF51" s="749">
        <f t="shared" si="34"/>
        <v>7.354838709677419</v>
      </c>
      <c r="AG51" s="447"/>
      <c r="AL51" s="715"/>
      <c r="AM51" s="715"/>
      <c r="AN51" s="715"/>
      <c r="AO51" s="715"/>
      <c r="AP51" s="715"/>
      <c r="AQ51" s="715"/>
      <c r="AR51" s="715"/>
      <c r="AS51" s="715"/>
      <c r="AT51" s="715"/>
      <c r="AU51" s="715"/>
      <c r="AV51" s="715"/>
      <c r="AW51" s="715"/>
      <c r="AX51" s="715"/>
      <c r="AY51" s="715"/>
      <c r="AZ51" s="715"/>
      <c r="BA51" s="715"/>
      <c r="BB51" s="715"/>
      <c r="BC51" s="715"/>
      <c r="BD51" s="715"/>
      <c r="BE51" s="715"/>
      <c r="BF51" s="722"/>
      <c r="BG51" s="722"/>
    </row>
    <row r="52" spans="1:59">
      <c r="A52" s="309"/>
      <c r="B52" s="276"/>
      <c r="C52" s="276"/>
      <c r="D52" s="288"/>
      <c r="E52" s="276"/>
      <c r="F52" s="288"/>
      <c r="G52" s="276"/>
      <c r="H52" s="276"/>
      <c r="I52" s="262"/>
      <c r="J52" s="162"/>
      <c r="K52" s="162"/>
      <c r="L52" s="162"/>
      <c r="M52" s="162"/>
      <c r="N52" s="162"/>
      <c r="O52" s="162"/>
      <c r="P52" s="162"/>
      <c r="Q52" s="162"/>
      <c r="R52" s="162"/>
      <c r="S52" s="162"/>
      <c r="T52" s="263"/>
      <c r="AA52" s="447"/>
      <c r="AB52" s="755"/>
      <c r="AC52" s="447"/>
      <c r="AD52" s="447"/>
      <c r="AE52" s="447"/>
      <c r="AF52" s="447"/>
      <c r="AG52" s="447"/>
      <c r="AL52" s="715"/>
      <c r="AM52" s="715"/>
      <c r="AN52" s="715"/>
      <c r="AO52" s="715"/>
      <c r="AP52" s="715"/>
      <c r="AQ52" s="715"/>
      <c r="AR52" s="715"/>
      <c r="AS52" s="715"/>
      <c r="AT52" s="715"/>
      <c r="AU52" s="715"/>
      <c r="AV52" s="715"/>
      <c r="AW52" s="715"/>
      <c r="AX52" s="715"/>
      <c r="AY52" s="715"/>
      <c r="AZ52" s="715"/>
      <c r="BA52" s="715"/>
      <c r="BB52" s="715"/>
      <c r="BC52" s="715"/>
      <c r="BD52" s="715"/>
      <c r="BE52" s="715"/>
      <c r="BF52" s="722"/>
      <c r="BG52" s="722"/>
    </row>
    <row r="53" spans="1:59">
      <c r="A53" s="276"/>
      <c r="B53" s="276"/>
      <c r="C53" s="276"/>
      <c r="D53" s="288"/>
      <c r="E53" s="276"/>
      <c r="F53" s="288"/>
      <c r="G53" s="276"/>
      <c r="H53" s="276"/>
      <c r="I53" s="262"/>
      <c r="J53" s="162"/>
      <c r="K53" s="162"/>
      <c r="L53" s="162"/>
      <c r="M53" s="162"/>
      <c r="N53" s="162"/>
      <c r="O53" s="162"/>
      <c r="P53" s="162"/>
      <c r="Q53" s="162"/>
      <c r="R53" s="162"/>
      <c r="S53" s="162"/>
      <c r="T53" s="263"/>
      <c r="AC53" s="727"/>
      <c r="AD53" s="727"/>
      <c r="AE53" s="727"/>
      <c r="AF53" s="727"/>
      <c r="AN53" s="723"/>
      <c r="AO53" s="731"/>
      <c r="AP53" s="731"/>
      <c r="AQ53" s="731"/>
      <c r="AR53" s="731"/>
      <c r="AS53" s="731"/>
      <c r="AT53" s="731"/>
      <c r="AU53" s="731"/>
      <c r="AV53" s="731"/>
      <c r="AW53" s="731"/>
      <c r="AX53" s="731"/>
      <c r="AY53" s="731"/>
      <c r="AZ53" s="731"/>
      <c r="BA53" s="731"/>
      <c r="BB53" s="731"/>
      <c r="BC53" s="731"/>
      <c r="BD53" s="731"/>
      <c r="BE53" s="731"/>
    </row>
    <row r="54" spans="1:59">
      <c r="G54" s="276"/>
      <c r="H54" s="276"/>
      <c r="I54" s="262"/>
      <c r="J54" s="162"/>
      <c r="K54" s="162"/>
      <c r="L54" s="162"/>
      <c r="M54" s="162"/>
      <c r="N54" s="162"/>
      <c r="O54" s="162"/>
      <c r="P54" s="162"/>
      <c r="Q54" s="162"/>
      <c r="R54" s="162"/>
      <c r="S54" s="162"/>
      <c r="T54" s="263"/>
      <c r="AN54" s="732"/>
      <c r="AO54" s="731"/>
      <c r="AQ54" s="731"/>
      <c r="AR54" s="731"/>
      <c r="AT54" s="731"/>
      <c r="AU54" s="731"/>
      <c r="BB54" s="731"/>
      <c r="BC54" s="731"/>
      <c r="BE54" s="731"/>
    </row>
    <row r="55" spans="1:59">
      <c r="G55" s="276"/>
      <c r="H55" s="276"/>
      <c r="I55" s="262"/>
      <c r="J55" s="162"/>
      <c r="K55" s="162"/>
      <c r="L55" s="162"/>
      <c r="M55" s="162"/>
      <c r="N55" s="162"/>
      <c r="O55" s="162"/>
      <c r="P55" s="162"/>
      <c r="Q55" s="162"/>
      <c r="R55" s="162"/>
      <c r="S55" s="162"/>
      <c r="T55" s="263"/>
      <c r="AN55" s="733"/>
      <c r="AO55" s="734"/>
      <c r="AP55" s="734"/>
      <c r="AQ55" s="734"/>
      <c r="AR55" s="735"/>
      <c r="AS55" s="735"/>
      <c r="AT55" s="735"/>
      <c r="AU55" s="735"/>
      <c r="AV55" s="735"/>
      <c r="AW55" s="735"/>
      <c r="AX55" s="735"/>
      <c r="AY55" s="735"/>
      <c r="AZ55" s="735"/>
      <c r="BA55" s="735"/>
      <c r="BB55" s="735"/>
      <c r="BC55" s="735"/>
      <c r="BD55" s="735"/>
      <c r="BE55" s="735"/>
    </row>
    <row r="56" spans="1:59">
      <c r="A56" s="44"/>
      <c r="G56" s="276"/>
      <c r="H56" s="276"/>
      <c r="I56" s="262"/>
      <c r="J56" s="162"/>
      <c r="K56" s="162"/>
      <c r="L56" s="162"/>
      <c r="M56" s="162"/>
      <c r="N56" s="162"/>
      <c r="O56" s="162"/>
      <c r="P56" s="162"/>
      <c r="Q56" s="162"/>
      <c r="R56" s="162"/>
      <c r="S56" s="162"/>
      <c r="T56" s="263"/>
      <c r="AN56" s="716"/>
    </row>
    <row r="57" spans="1:59">
      <c r="G57" s="276"/>
      <c r="H57" s="276"/>
      <c r="I57" s="273"/>
      <c r="J57" s="274"/>
      <c r="K57" s="274"/>
      <c r="L57" s="274"/>
      <c r="M57" s="274"/>
      <c r="N57" s="274"/>
      <c r="O57" s="274"/>
      <c r="P57" s="274"/>
      <c r="Q57" s="274"/>
      <c r="R57" s="274"/>
      <c r="S57" s="274"/>
      <c r="T57" s="275"/>
      <c r="AN57" s="715"/>
      <c r="AO57" s="734"/>
      <c r="AP57" s="734"/>
      <c r="AQ57" s="734"/>
      <c r="AR57" s="735"/>
      <c r="AS57" s="735"/>
      <c r="AT57" s="735"/>
      <c r="AU57" s="735"/>
      <c r="AV57" s="735"/>
      <c r="AW57" s="735"/>
      <c r="AX57" s="735"/>
      <c r="AY57" s="735"/>
      <c r="AZ57" s="735"/>
      <c r="BA57" s="735"/>
      <c r="BB57" s="735"/>
      <c r="BC57" s="735"/>
      <c r="BD57" s="735"/>
      <c r="BE57" s="735"/>
    </row>
    <row r="58" spans="1:59">
      <c r="G58" s="276"/>
      <c r="H58" s="276"/>
      <c r="AN58" s="715"/>
      <c r="AO58" s="734"/>
      <c r="AP58" s="734"/>
      <c r="AQ58" s="734"/>
      <c r="AR58" s="735"/>
      <c r="AS58" s="735"/>
      <c r="AT58" s="735"/>
      <c r="AU58" s="735"/>
      <c r="AV58" s="735"/>
      <c r="AW58" s="735"/>
      <c r="AX58" s="735"/>
      <c r="AY58" s="735"/>
      <c r="AZ58" s="735"/>
      <c r="BA58" s="735"/>
      <c r="BB58" s="735"/>
      <c r="BC58" s="735"/>
      <c r="BD58" s="735"/>
      <c r="BE58" s="735"/>
    </row>
    <row r="59" spans="1:59">
      <c r="G59" s="276"/>
      <c r="H59" s="276"/>
      <c r="AN59" s="715"/>
    </row>
    <row r="60" spans="1:59">
      <c r="AN60" s="716"/>
    </row>
    <row r="61" spans="1:59">
      <c r="AN61" s="715"/>
      <c r="AO61" s="734"/>
      <c r="AP61" s="734"/>
      <c r="AQ61" s="734"/>
      <c r="AR61" s="735"/>
      <c r="AS61" s="735"/>
      <c r="AT61" s="735"/>
      <c r="AU61" s="735"/>
      <c r="AV61" s="735"/>
      <c r="AW61" s="735"/>
      <c r="AX61" s="735"/>
      <c r="AY61" s="735"/>
      <c r="AZ61" s="735"/>
      <c r="BA61" s="735"/>
      <c r="BB61" s="735"/>
      <c r="BC61" s="735"/>
      <c r="BD61" s="735"/>
      <c r="BE61" s="735"/>
    </row>
    <row r="62" spans="1:59">
      <c r="AN62" s="715"/>
      <c r="AO62" s="734"/>
      <c r="AP62" s="734"/>
      <c r="AQ62" s="734"/>
      <c r="AR62" s="735"/>
      <c r="AS62" s="735"/>
      <c r="AT62" s="735"/>
      <c r="AU62" s="735"/>
      <c r="AV62" s="735"/>
      <c r="AW62" s="735"/>
      <c r="AX62" s="735"/>
      <c r="AY62" s="735"/>
      <c r="AZ62" s="735"/>
      <c r="BA62" s="735"/>
      <c r="BB62" s="735"/>
      <c r="BC62" s="735"/>
      <c r="BD62" s="735"/>
      <c r="BE62" s="735"/>
    </row>
    <row r="63" spans="1:59">
      <c r="AN63" s="715"/>
      <c r="AO63" s="734"/>
      <c r="AP63" s="734"/>
      <c r="AQ63" s="734"/>
      <c r="AR63" s="735"/>
      <c r="AS63" s="735"/>
      <c r="AT63" s="735"/>
      <c r="AU63" s="735"/>
      <c r="AV63" s="735"/>
      <c r="AW63" s="735"/>
      <c r="AX63" s="735"/>
      <c r="AY63" s="735"/>
      <c r="AZ63" s="735"/>
      <c r="BA63" s="735"/>
      <c r="BB63" s="735"/>
      <c r="BC63" s="735"/>
      <c r="BD63" s="735"/>
      <c r="BE63" s="735"/>
    </row>
    <row r="64" spans="1:59">
      <c r="AN64" s="716"/>
    </row>
    <row r="65" spans="40:57">
      <c r="AN65" s="715"/>
      <c r="AO65" s="734"/>
      <c r="AP65" s="734"/>
      <c r="AQ65" s="734"/>
      <c r="AR65" s="735"/>
      <c r="AS65" s="735"/>
      <c r="AT65" s="735"/>
      <c r="AU65" s="735"/>
      <c r="AV65" s="735"/>
      <c r="AW65" s="735"/>
      <c r="AX65" s="735"/>
      <c r="AY65" s="735"/>
      <c r="AZ65" s="735"/>
      <c r="BA65" s="735"/>
      <c r="BB65" s="735"/>
      <c r="BC65" s="735"/>
      <c r="BD65" s="735"/>
      <c r="BE65" s="735"/>
    </row>
    <row r="66" spans="40:57">
      <c r="AN66" s="715"/>
      <c r="AO66" s="734"/>
      <c r="AP66" s="734"/>
      <c r="AQ66" s="734"/>
      <c r="AR66" s="735"/>
      <c r="AS66" s="735"/>
      <c r="AT66" s="735"/>
      <c r="AU66" s="735"/>
      <c r="AV66" s="735"/>
      <c r="AW66" s="735"/>
      <c r="AX66" s="735"/>
      <c r="AY66" s="735"/>
      <c r="AZ66" s="735"/>
      <c r="BA66" s="735"/>
      <c r="BB66" s="735"/>
      <c r="BC66" s="735"/>
      <c r="BD66" s="735"/>
      <c r="BE66" s="735"/>
    </row>
    <row r="67" spans="40:57">
      <c r="AN67" s="715"/>
      <c r="AO67" s="734"/>
      <c r="AP67" s="734"/>
      <c r="AQ67" s="734"/>
      <c r="AR67" s="735"/>
      <c r="AS67" s="735"/>
      <c r="AT67" s="735"/>
      <c r="AU67" s="735"/>
      <c r="AV67" s="735"/>
      <c r="AW67" s="735"/>
      <c r="AX67" s="735"/>
      <c r="AY67" s="735"/>
      <c r="AZ67" s="735"/>
      <c r="BA67" s="735"/>
      <c r="BB67" s="735"/>
      <c r="BC67" s="735"/>
      <c r="BD67" s="735"/>
      <c r="BE67" s="735"/>
    </row>
    <row r="68" spans="40:57">
      <c r="AN68" s="715"/>
      <c r="AO68" s="734"/>
      <c r="AP68" s="734"/>
      <c r="AQ68" s="734"/>
      <c r="AR68" s="735"/>
      <c r="AS68" s="735"/>
      <c r="AT68" s="735"/>
      <c r="AU68" s="735"/>
      <c r="AV68" s="735"/>
      <c r="AW68" s="735"/>
      <c r="AX68" s="735"/>
      <c r="AY68" s="735"/>
      <c r="AZ68" s="735"/>
      <c r="BA68" s="735"/>
      <c r="BB68" s="735"/>
      <c r="BC68" s="735"/>
      <c r="BD68" s="735"/>
      <c r="BE68" s="735"/>
    </row>
    <row r="69" spans="40:57">
      <c r="AN69" s="715"/>
      <c r="AO69" s="734"/>
      <c r="AP69" s="734"/>
      <c r="AQ69" s="734"/>
      <c r="AR69" s="735"/>
      <c r="AS69" s="735"/>
      <c r="AT69" s="735"/>
      <c r="AU69" s="735"/>
      <c r="AV69" s="735"/>
      <c r="AW69" s="735"/>
      <c r="AX69" s="735"/>
      <c r="AY69" s="735"/>
      <c r="AZ69" s="735"/>
      <c r="BA69" s="735"/>
      <c r="BB69" s="735"/>
      <c r="BC69" s="735"/>
      <c r="BD69" s="735"/>
      <c r="BE69" s="735"/>
    </row>
    <row r="70" spans="40:57">
      <c r="AN70" s="715"/>
      <c r="AO70" s="734"/>
      <c r="AP70" s="734"/>
      <c r="AQ70" s="734"/>
      <c r="AR70" s="735"/>
      <c r="AS70" s="735"/>
      <c r="AT70" s="735"/>
      <c r="AU70" s="735"/>
      <c r="AV70" s="735"/>
      <c r="AW70" s="735"/>
      <c r="AX70" s="735"/>
      <c r="AY70" s="735"/>
      <c r="AZ70" s="735"/>
      <c r="BA70" s="735"/>
      <c r="BB70" s="735"/>
      <c r="BC70" s="735"/>
      <c r="BD70" s="735"/>
      <c r="BE70" s="735"/>
    </row>
    <row r="71" spans="40:57">
      <c r="AN71" s="733"/>
    </row>
    <row r="72" spans="40:57">
      <c r="AN72" s="736"/>
    </row>
    <row r="73" spans="40:57">
      <c r="AN73" s="737"/>
      <c r="AO73" s="734"/>
      <c r="AP73" s="734"/>
      <c r="AQ73" s="734"/>
      <c r="AR73" s="735"/>
      <c r="AS73" s="735"/>
      <c r="AT73" s="735"/>
      <c r="AU73" s="735"/>
      <c r="AV73" s="735"/>
      <c r="AW73" s="735"/>
      <c r="AX73" s="735"/>
      <c r="AY73" s="735"/>
      <c r="AZ73" s="735"/>
      <c r="BA73" s="735"/>
      <c r="BB73" s="735"/>
      <c r="BC73" s="735"/>
      <c r="BD73" s="735"/>
      <c r="BE73" s="735"/>
    </row>
    <row r="74" spans="40:57">
      <c r="AN74" s="737"/>
      <c r="AO74" s="734"/>
      <c r="AP74" s="734"/>
      <c r="AQ74" s="734"/>
      <c r="AR74" s="735"/>
      <c r="AS74" s="735"/>
      <c r="AT74" s="735"/>
      <c r="AU74" s="735"/>
      <c r="AV74" s="735"/>
      <c r="AW74" s="735"/>
      <c r="AX74" s="735"/>
      <c r="AY74" s="735"/>
      <c r="AZ74" s="735"/>
      <c r="BA74" s="735"/>
      <c r="BB74" s="735"/>
      <c r="BC74" s="735"/>
      <c r="BD74" s="735"/>
      <c r="BE74" s="735"/>
    </row>
    <row r="75" spans="40:57">
      <c r="AN75" s="737"/>
      <c r="AO75" s="734"/>
      <c r="AP75" s="734"/>
      <c r="AQ75" s="734"/>
      <c r="AR75" s="735"/>
      <c r="AS75" s="735"/>
      <c r="AT75" s="735"/>
      <c r="AU75" s="735"/>
      <c r="AV75" s="735"/>
      <c r="AW75" s="735"/>
      <c r="AX75" s="735"/>
      <c r="AY75" s="735"/>
      <c r="AZ75" s="735"/>
      <c r="BA75" s="735"/>
      <c r="BB75" s="735"/>
      <c r="BC75" s="735"/>
      <c r="BD75" s="735"/>
      <c r="BE75" s="735"/>
    </row>
    <row r="76" spans="40:57">
      <c r="AN76" s="737"/>
      <c r="AO76" s="734"/>
      <c r="AP76" s="734"/>
      <c r="AQ76" s="734"/>
      <c r="AR76" s="735"/>
      <c r="AS76" s="735"/>
      <c r="AT76" s="735"/>
      <c r="AU76" s="735"/>
      <c r="AV76" s="735"/>
      <c r="AW76" s="735"/>
      <c r="AX76" s="735"/>
      <c r="AY76" s="735"/>
      <c r="AZ76" s="735"/>
      <c r="BA76" s="735"/>
      <c r="BB76" s="735"/>
      <c r="BC76" s="735"/>
      <c r="BD76" s="735"/>
      <c r="BE76" s="735"/>
    </row>
    <row r="77" spans="40:57">
      <c r="AN77" s="737"/>
      <c r="AO77" s="734"/>
      <c r="AP77" s="734"/>
      <c r="AQ77" s="734"/>
      <c r="AR77" s="735"/>
      <c r="AS77" s="735"/>
      <c r="AT77" s="735"/>
      <c r="AU77" s="735"/>
      <c r="AV77" s="735"/>
      <c r="AW77" s="735"/>
      <c r="AX77" s="735"/>
      <c r="AY77" s="735"/>
      <c r="AZ77" s="735"/>
      <c r="BA77" s="735"/>
      <c r="BB77" s="735"/>
      <c r="BC77" s="735"/>
      <c r="BD77" s="735"/>
      <c r="BE77" s="735"/>
    </row>
    <row r="78" spans="40:57">
      <c r="AN78" s="737"/>
    </row>
  </sheetData>
  <sheetProtection selectLockedCells="1"/>
  <mergeCells count="9">
    <mergeCell ref="J23:S23"/>
    <mergeCell ref="J7:S7"/>
    <mergeCell ref="A7:F7"/>
    <mergeCell ref="AO9:AO10"/>
    <mergeCell ref="A8:A9"/>
    <mergeCell ref="C8:D8"/>
    <mergeCell ref="E8:F8"/>
    <mergeCell ref="B8:B9"/>
    <mergeCell ref="T10:T11"/>
  </mergeCells>
  <hyperlinks>
    <hyperlink ref="B1" location="Glossary!A1" display="Glossary"/>
    <hyperlink ref="A1" location="Contents!A1" display="Table of contents"/>
    <hyperlink ref="C1" location="About!A1" display="About the publication"/>
  </hyperlinks>
  <pageMargins left="0.70866141732283472" right="0.70866141732283472" top="0.74803149606299213" bottom="0.74803149606299213" header="0.31496062992125984" footer="0.31496062992125984"/>
  <pageSetup paperSize="9" scale="59" orientation="landscape" r:id="rId1"/>
  <headerFooter>
    <oddFooter>&amp;L&amp;"Arial,Regular"&amp;8&amp;K01+022Fetal and Infant Deaths 2013&amp;R&amp;"Arial,Regular"&amp;8&amp;K01+021Page &amp;P of &amp;N</oddFooter>
  </headerFooter>
  <ignoredErrors>
    <ignoredError sqref="B11:F4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1515" r:id="rId4" name="Drop Down 11">
              <controlPr defaultSize="0" autoLine="0" autoPict="0" altText="Select DHB">
                <anchor moveWithCells="1">
                  <from>
                    <xdr:col>0</xdr:col>
                    <xdr:colOff>895350</xdr:colOff>
                    <xdr:row>2</xdr:row>
                    <xdr:rowOff>9525</xdr:rowOff>
                  </from>
                  <to>
                    <xdr:col>3</xdr:col>
                    <xdr:colOff>104775</xdr:colOff>
                    <xdr:row>3</xdr:row>
                    <xdr:rowOff>19050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1"/>
  <dimension ref="A1:S96"/>
  <sheetViews>
    <sheetView showGridLines="0" zoomScaleNormal="100" workbookViewId="0">
      <pane ySplit="3" topLeftCell="A4" activePane="bottomLeft" state="frozen"/>
      <selection pane="bottomLeft" activeCell="L12" sqref="L12"/>
    </sheetView>
  </sheetViews>
  <sheetFormatPr defaultRowHeight="15"/>
  <cols>
    <col min="1" max="1" width="18.5703125" style="74" customWidth="1"/>
    <col min="2" max="5" width="8.7109375" style="74" customWidth="1"/>
    <col min="6" max="16384" width="9.140625" style="74"/>
  </cols>
  <sheetData>
    <row r="1" spans="1:18">
      <c r="A1" s="73" t="s">
        <v>197</v>
      </c>
      <c r="B1" s="73" t="s">
        <v>133</v>
      </c>
      <c r="E1" s="75"/>
      <c r="F1" s="73"/>
      <c r="G1" s="70"/>
    </row>
    <row r="2" spans="1:18" ht="9" customHeight="1">
      <c r="A2" s="73"/>
      <c r="B2" s="70"/>
      <c r="C2" s="75"/>
      <c r="D2" s="75"/>
      <c r="E2" s="75"/>
      <c r="F2" s="75"/>
    </row>
    <row r="3" spans="1:18" ht="20.25">
      <c r="A3" s="4" t="s">
        <v>212</v>
      </c>
      <c r="G3" s="78"/>
      <c r="M3" s="78"/>
    </row>
    <row r="5" spans="1:18">
      <c r="A5" s="11" t="s">
        <v>132</v>
      </c>
      <c r="B5" s="11"/>
      <c r="C5" s="11"/>
      <c r="D5" s="11"/>
      <c r="E5" s="11"/>
      <c r="F5" s="11"/>
      <c r="G5" s="11"/>
      <c r="H5" s="11"/>
      <c r="I5" s="11"/>
      <c r="J5" s="11"/>
      <c r="K5" s="11"/>
      <c r="L5" s="11"/>
      <c r="M5" s="11"/>
      <c r="N5" s="7"/>
      <c r="O5" s="7"/>
      <c r="P5" s="7"/>
      <c r="Q5" s="7"/>
      <c r="R5" s="7"/>
    </row>
    <row r="6" spans="1:18">
      <c r="A6" s="58" t="s">
        <v>449</v>
      </c>
      <c r="B6" s="58"/>
      <c r="C6" s="58"/>
      <c r="D6" s="58"/>
      <c r="E6" s="58"/>
      <c r="F6" s="58"/>
      <c r="G6" s="58"/>
      <c r="H6" s="58"/>
      <c r="I6" s="58"/>
      <c r="J6" s="58"/>
      <c r="K6" s="58"/>
      <c r="L6" s="58"/>
      <c r="M6" s="58"/>
      <c r="N6" s="7"/>
      <c r="O6" s="7"/>
      <c r="P6" s="7"/>
      <c r="Q6" s="7"/>
      <c r="R6" s="7"/>
    </row>
    <row r="7" spans="1:18" s="96" customFormat="1" ht="121.5" customHeight="1">
      <c r="A7" s="865" t="s">
        <v>571</v>
      </c>
      <c r="B7" s="866"/>
      <c r="C7" s="866"/>
      <c r="D7" s="866"/>
      <c r="E7" s="866"/>
      <c r="F7" s="866"/>
      <c r="G7" s="866"/>
      <c r="H7" s="866"/>
      <c r="I7" s="866"/>
      <c r="J7" s="866"/>
      <c r="K7" s="866"/>
      <c r="L7" s="866"/>
      <c r="M7" s="866"/>
      <c r="N7" s="65"/>
      <c r="O7" s="65"/>
      <c r="P7" s="65"/>
      <c r="Q7" s="65"/>
      <c r="R7" s="65"/>
    </row>
    <row r="8" spans="1:18" s="76" customFormat="1" ht="14.25">
      <c r="A8" s="58" t="s">
        <v>407</v>
      </c>
      <c r="B8" s="58"/>
      <c r="C8" s="58"/>
      <c r="D8" s="58"/>
      <c r="E8" s="58"/>
      <c r="F8" s="58"/>
      <c r="G8" s="58"/>
      <c r="H8" s="58"/>
      <c r="I8" s="58"/>
      <c r="J8" s="58"/>
      <c r="K8" s="58"/>
      <c r="L8" s="58"/>
      <c r="M8" s="58"/>
      <c r="N8" s="7"/>
      <c r="O8" s="7"/>
      <c r="P8" s="7"/>
      <c r="Q8" s="7"/>
      <c r="R8" s="7"/>
    </row>
    <row r="9" spans="1:18" s="77" customFormat="1" ht="200.25" customHeight="1">
      <c r="A9" s="867" t="s">
        <v>585</v>
      </c>
      <c r="B9" s="868"/>
      <c r="C9" s="868"/>
      <c r="D9" s="868"/>
      <c r="E9" s="868"/>
      <c r="F9" s="868"/>
      <c r="G9" s="868"/>
      <c r="H9" s="868"/>
      <c r="I9" s="868"/>
      <c r="J9" s="868"/>
      <c r="K9" s="868"/>
      <c r="L9" s="868"/>
      <c r="M9" s="868"/>
      <c r="N9" s="7"/>
      <c r="O9" s="7"/>
      <c r="P9" s="7"/>
      <c r="Q9" s="7"/>
      <c r="R9" s="7"/>
    </row>
    <row r="10" spans="1:18" s="2" customFormat="1" ht="20.25" customHeight="1">
      <c r="A10" s="254" t="s">
        <v>328</v>
      </c>
    </row>
    <row r="11" spans="1:18" s="77" customFormat="1" ht="14.25"/>
    <row r="12" spans="1:18" s="77" customFormat="1" ht="14.25">
      <c r="A12" s="79"/>
    </row>
    <row r="13" spans="1:18" s="77" customFormat="1" ht="14.25">
      <c r="A13" s="79"/>
    </row>
    <row r="14" spans="1:18" s="77" customFormat="1" ht="14.25">
      <c r="A14" s="11" t="s">
        <v>343</v>
      </c>
      <c r="B14" s="11"/>
      <c r="C14" s="11"/>
      <c r="D14" s="11"/>
      <c r="E14" s="11"/>
      <c r="F14" s="11"/>
      <c r="G14" s="11"/>
      <c r="H14" s="11"/>
      <c r="I14" s="11"/>
      <c r="J14" s="11"/>
      <c r="K14" s="11"/>
      <c r="L14" s="11"/>
      <c r="M14" s="11"/>
    </row>
    <row r="15" spans="1:18" s="77" customFormat="1" ht="14.25">
      <c r="A15" s="131" t="s">
        <v>344</v>
      </c>
      <c r="B15" s="131"/>
      <c r="C15" s="131"/>
      <c r="D15" s="131"/>
      <c r="E15" s="131"/>
      <c r="F15" s="131"/>
      <c r="G15" s="131"/>
      <c r="H15" s="131"/>
      <c r="I15" s="131"/>
      <c r="J15" s="131"/>
      <c r="K15" s="131"/>
      <c r="L15" s="131"/>
      <c r="M15" s="131"/>
    </row>
    <row r="16" spans="1:18" s="77" customFormat="1" ht="132.75" customHeight="1">
      <c r="A16" s="869" t="s">
        <v>385</v>
      </c>
      <c r="B16" s="869"/>
      <c r="C16" s="869"/>
      <c r="D16" s="869"/>
      <c r="E16" s="869"/>
      <c r="F16" s="869"/>
      <c r="G16" s="869"/>
      <c r="H16" s="869"/>
      <c r="I16" s="869"/>
      <c r="J16" s="869"/>
      <c r="K16" s="869"/>
      <c r="L16" s="869"/>
      <c r="M16" s="869"/>
    </row>
    <row r="17" spans="1:19" s="77" customFormat="1" ht="14.25">
      <c r="A17" s="131" t="s">
        <v>345</v>
      </c>
      <c r="B17" s="131"/>
      <c r="C17" s="131"/>
      <c r="D17" s="131"/>
      <c r="E17" s="131"/>
      <c r="F17" s="131"/>
      <c r="G17" s="131"/>
      <c r="H17" s="131"/>
      <c r="I17" s="131"/>
      <c r="J17" s="131"/>
      <c r="K17" s="131"/>
      <c r="L17" s="131"/>
      <c r="M17" s="131"/>
    </row>
    <row r="18" spans="1:19" s="77" customFormat="1" ht="45" customHeight="1">
      <c r="A18" s="870" t="s">
        <v>378</v>
      </c>
      <c r="B18" s="870"/>
      <c r="C18" s="870"/>
      <c r="D18" s="870"/>
      <c r="E18" s="870"/>
      <c r="F18" s="870"/>
      <c r="G18" s="870"/>
      <c r="H18" s="870"/>
      <c r="I18" s="870"/>
      <c r="J18" s="870"/>
      <c r="K18" s="870"/>
      <c r="L18" s="870"/>
      <c r="M18" s="870"/>
    </row>
    <row r="19" spans="1:19" s="77" customFormat="1" ht="40.5" customHeight="1">
      <c r="A19" s="870" t="s">
        <v>447</v>
      </c>
      <c r="B19" s="870"/>
      <c r="C19" s="870"/>
      <c r="D19" s="870"/>
      <c r="E19" s="870"/>
      <c r="F19" s="870"/>
      <c r="G19" s="870"/>
      <c r="H19" s="870"/>
      <c r="I19" s="870"/>
      <c r="J19" s="870"/>
      <c r="K19" s="870"/>
      <c r="L19" s="870"/>
      <c r="M19" s="870"/>
    </row>
    <row r="20" spans="1:19" s="77" customFormat="1" ht="14.25">
      <c r="A20" s="79"/>
    </row>
    <row r="21" spans="1:19" s="76" customFormat="1" ht="14.25"/>
    <row r="22" spans="1:19" s="77" customFormat="1" ht="14.25">
      <c r="A22" s="80" t="s">
        <v>217</v>
      </c>
      <c r="B22" s="11"/>
      <c r="C22" s="11"/>
      <c r="D22" s="11"/>
      <c r="E22" s="11"/>
      <c r="F22" s="11"/>
      <c r="G22" s="11"/>
      <c r="H22" s="11"/>
      <c r="I22" s="11"/>
      <c r="J22" s="11"/>
      <c r="K22" s="11"/>
      <c r="L22" s="11"/>
      <c r="M22" s="11"/>
      <c r="N22" s="7"/>
      <c r="O22" s="7"/>
      <c r="P22" s="7"/>
      <c r="Q22" s="7"/>
      <c r="R22" s="7"/>
      <c r="S22" s="7"/>
    </row>
    <row r="23" spans="1:19" s="77" customFormat="1" ht="14.25">
      <c r="A23" s="58" t="s">
        <v>213</v>
      </c>
      <c r="B23" s="58"/>
      <c r="C23" s="58"/>
      <c r="D23" s="58"/>
      <c r="E23" s="58"/>
      <c r="F23" s="58"/>
      <c r="G23" s="58"/>
      <c r="H23" s="58"/>
      <c r="I23" s="58"/>
      <c r="J23" s="58"/>
      <c r="K23" s="58"/>
      <c r="L23" s="58"/>
      <c r="M23" s="131"/>
      <c r="N23" s="7"/>
      <c r="O23" s="7"/>
      <c r="P23" s="7"/>
      <c r="Q23" s="7"/>
      <c r="R23" s="7"/>
      <c r="S23" s="7"/>
    </row>
    <row r="24" spans="1:19" s="77" customFormat="1">
      <c r="A24" s="5"/>
      <c r="B24" s="5"/>
      <c r="C24" s="5"/>
      <c r="D24" s="5"/>
      <c r="E24" s="5"/>
      <c r="F24" s="5"/>
      <c r="G24" s="5"/>
      <c r="H24" s="5"/>
      <c r="I24" s="5"/>
      <c r="J24" s="5"/>
      <c r="K24" s="5"/>
      <c r="L24" s="5"/>
      <c r="M24" s="7"/>
      <c r="N24" s="7"/>
      <c r="O24" s="7"/>
      <c r="P24" s="7"/>
      <c r="Q24" s="7"/>
      <c r="R24" s="7"/>
      <c r="S24" s="7"/>
    </row>
    <row r="25" spans="1:19" s="77" customFormat="1">
      <c r="A25" s="5"/>
      <c r="B25" s="5"/>
      <c r="C25" s="5"/>
      <c r="D25" s="5"/>
      <c r="E25" s="5"/>
      <c r="F25" s="5"/>
      <c r="G25" s="5"/>
      <c r="H25" s="5"/>
      <c r="I25" s="5"/>
      <c r="J25" s="5"/>
      <c r="K25" s="5"/>
      <c r="L25" s="5"/>
      <c r="M25" s="7"/>
      <c r="N25" s="7"/>
      <c r="O25" s="7"/>
      <c r="P25" s="7"/>
      <c r="Q25" s="7"/>
      <c r="R25" s="7"/>
      <c r="S25" s="7"/>
    </row>
    <row r="26" spans="1:19">
      <c r="A26" s="5"/>
      <c r="B26" s="5"/>
      <c r="C26" s="5"/>
      <c r="D26" s="5"/>
      <c r="E26" s="5"/>
      <c r="F26" s="5"/>
      <c r="G26" s="5"/>
      <c r="H26" s="5"/>
      <c r="I26" s="5"/>
      <c r="J26" s="5"/>
      <c r="K26" s="5"/>
      <c r="L26" s="5"/>
      <c r="M26" s="7"/>
      <c r="N26" s="7"/>
      <c r="O26" s="7"/>
      <c r="P26" s="7"/>
      <c r="Q26" s="7"/>
      <c r="R26" s="7"/>
      <c r="S26" s="7"/>
    </row>
    <row r="27" spans="1:19">
      <c r="A27" s="5"/>
      <c r="B27" s="5"/>
      <c r="C27" s="5"/>
      <c r="D27" s="5"/>
      <c r="E27" s="5"/>
      <c r="F27" s="5"/>
      <c r="G27" s="5"/>
      <c r="H27" s="5"/>
      <c r="I27" s="5"/>
      <c r="J27" s="5"/>
      <c r="K27" s="5"/>
      <c r="L27" s="5"/>
      <c r="M27" s="7"/>
      <c r="N27" s="7"/>
      <c r="O27" s="7"/>
      <c r="P27" s="7"/>
      <c r="Q27" s="7"/>
      <c r="R27" s="7"/>
      <c r="S27" s="7"/>
    </row>
    <row r="28" spans="1:19">
      <c r="A28" s="5"/>
      <c r="B28" s="5"/>
      <c r="C28" s="5"/>
      <c r="D28" s="5"/>
      <c r="E28" s="5"/>
      <c r="F28" s="5"/>
      <c r="G28" s="5"/>
      <c r="H28" s="5"/>
      <c r="I28" s="5"/>
      <c r="J28" s="5"/>
      <c r="K28" s="5"/>
      <c r="L28" s="5"/>
      <c r="M28" s="7"/>
      <c r="N28" s="7"/>
      <c r="O28" s="7"/>
      <c r="P28" s="7"/>
      <c r="Q28" s="7"/>
      <c r="R28" s="7"/>
      <c r="S28" s="7"/>
    </row>
    <row r="29" spans="1:19">
      <c r="A29" s="5"/>
      <c r="B29" s="5"/>
      <c r="C29" s="5"/>
      <c r="D29" s="5"/>
      <c r="E29" s="5"/>
      <c r="F29" s="5"/>
      <c r="G29" s="5"/>
      <c r="H29" s="5"/>
      <c r="I29" s="5"/>
      <c r="J29" s="5"/>
      <c r="K29" s="5"/>
      <c r="L29" s="5"/>
      <c r="M29" s="7"/>
      <c r="N29" s="7"/>
      <c r="O29" s="7"/>
      <c r="P29" s="7"/>
      <c r="Q29" s="7"/>
      <c r="R29" s="7"/>
      <c r="S29" s="7"/>
    </row>
    <row r="30" spans="1:19">
      <c r="A30" s="5"/>
      <c r="B30" s="5"/>
      <c r="C30" s="5"/>
      <c r="D30" s="5"/>
      <c r="E30" s="5"/>
      <c r="F30" s="5"/>
      <c r="G30" s="5"/>
      <c r="H30" s="5"/>
      <c r="I30" s="5"/>
      <c r="J30" s="5"/>
      <c r="K30" s="5"/>
      <c r="L30" s="5"/>
      <c r="M30" s="7"/>
      <c r="N30" s="7"/>
      <c r="O30" s="7"/>
      <c r="P30" s="7"/>
      <c r="Q30" s="7"/>
      <c r="R30" s="7"/>
      <c r="S30" s="7"/>
    </row>
    <row r="31" spans="1:19">
      <c r="A31" s="5"/>
      <c r="B31" s="5"/>
      <c r="C31" s="5"/>
      <c r="D31" s="5"/>
      <c r="E31" s="5"/>
      <c r="F31" s="5"/>
      <c r="G31" s="5"/>
      <c r="H31" s="5"/>
      <c r="I31" s="5"/>
      <c r="J31" s="5"/>
      <c r="K31" s="5"/>
      <c r="L31" s="5"/>
      <c r="M31" s="7"/>
      <c r="N31" s="7"/>
      <c r="O31" s="7"/>
      <c r="P31" s="7"/>
      <c r="Q31" s="7"/>
      <c r="R31" s="7"/>
      <c r="S31" s="7"/>
    </row>
    <row r="32" spans="1:19">
      <c r="A32" s="5"/>
      <c r="B32" s="5"/>
      <c r="C32" s="5"/>
      <c r="D32" s="5"/>
      <c r="E32" s="5"/>
      <c r="F32" s="5"/>
      <c r="G32" s="5"/>
      <c r="H32" s="5"/>
      <c r="I32" s="5"/>
      <c r="J32" s="5"/>
      <c r="K32" s="5"/>
      <c r="L32" s="5"/>
      <c r="M32" s="7"/>
      <c r="N32" s="7"/>
      <c r="O32" s="7"/>
      <c r="P32" s="7"/>
      <c r="Q32" s="7"/>
      <c r="R32" s="7"/>
      <c r="S32" s="7"/>
    </row>
    <row r="33" spans="1:19">
      <c r="A33" s="5"/>
      <c r="B33" s="5"/>
      <c r="C33" s="5"/>
      <c r="D33" s="5"/>
      <c r="E33" s="5"/>
      <c r="F33" s="5"/>
      <c r="G33" s="5"/>
      <c r="H33" s="5"/>
      <c r="I33" s="5"/>
      <c r="J33" s="5"/>
      <c r="K33" s="5"/>
      <c r="L33" s="5"/>
      <c r="M33" s="7"/>
      <c r="N33" s="7"/>
      <c r="O33" s="7"/>
      <c r="P33" s="7"/>
      <c r="Q33" s="7"/>
      <c r="R33" s="7"/>
      <c r="S33" s="7"/>
    </row>
    <row r="34" spans="1:19">
      <c r="A34" s="5"/>
      <c r="B34" s="5"/>
      <c r="C34" s="5"/>
      <c r="D34" s="5"/>
      <c r="E34" s="5"/>
      <c r="F34" s="5"/>
      <c r="G34" s="5"/>
      <c r="H34" s="5"/>
      <c r="I34" s="5"/>
      <c r="J34" s="5"/>
      <c r="K34" s="5"/>
      <c r="L34" s="5"/>
      <c r="M34" s="7"/>
      <c r="N34" s="7"/>
      <c r="O34" s="7"/>
      <c r="P34" s="7"/>
      <c r="Q34" s="7"/>
      <c r="R34" s="7"/>
      <c r="S34" s="7"/>
    </row>
    <row r="35" spans="1:19">
      <c r="A35" s="5"/>
      <c r="B35" s="5"/>
      <c r="C35" s="5"/>
      <c r="D35" s="5"/>
      <c r="E35" s="5"/>
      <c r="F35" s="5"/>
      <c r="G35" s="5"/>
      <c r="H35" s="5"/>
      <c r="I35" s="5"/>
      <c r="J35" s="5"/>
      <c r="K35" s="5"/>
      <c r="L35" s="5"/>
      <c r="M35" s="7"/>
      <c r="N35" s="7"/>
      <c r="O35" s="7"/>
      <c r="P35" s="7"/>
      <c r="Q35" s="7"/>
      <c r="R35" s="7"/>
      <c r="S35" s="7"/>
    </row>
    <row r="36" spans="1:19">
      <c r="A36" s="5"/>
      <c r="B36" s="5"/>
      <c r="C36" s="5"/>
      <c r="D36" s="5"/>
      <c r="E36" s="5"/>
      <c r="F36" s="5"/>
      <c r="G36" s="5"/>
      <c r="H36" s="5"/>
      <c r="I36" s="5"/>
      <c r="J36" s="5"/>
      <c r="K36" s="5"/>
      <c r="L36" s="5"/>
      <c r="M36" s="7"/>
      <c r="N36" s="7"/>
      <c r="O36" s="7"/>
      <c r="P36" s="7"/>
      <c r="Q36" s="7"/>
      <c r="R36" s="7"/>
      <c r="S36" s="7"/>
    </row>
    <row r="37" spans="1:19">
      <c r="A37" s="5"/>
      <c r="B37" s="5"/>
      <c r="C37" s="5"/>
      <c r="D37" s="5"/>
      <c r="E37" s="5"/>
      <c r="F37" s="5"/>
      <c r="G37" s="5"/>
      <c r="H37" s="5"/>
      <c r="I37" s="5"/>
      <c r="J37" s="5"/>
      <c r="K37" s="5"/>
      <c r="L37" s="5"/>
      <c r="M37" s="7"/>
      <c r="N37" s="7"/>
      <c r="O37" s="7"/>
      <c r="P37" s="7"/>
      <c r="Q37" s="7"/>
      <c r="R37" s="7"/>
      <c r="S37" s="7"/>
    </row>
    <row r="38" spans="1:19">
      <c r="A38" s="5"/>
      <c r="B38" s="5"/>
      <c r="C38" s="5"/>
      <c r="D38" s="5"/>
      <c r="E38" s="5"/>
      <c r="F38" s="5"/>
      <c r="G38" s="5"/>
      <c r="H38" s="5"/>
      <c r="I38" s="5"/>
      <c r="J38" s="5"/>
      <c r="K38" s="5"/>
      <c r="L38" s="5"/>
      <c r="M38" s="7"/>
      <c r="N38" s="7"/>
      <c r="O38" s="7"/>
      <c r="P38" s="7"/>
      <c r="Q38" s="7"/>
      <c r="R38" s="7"/>
      <c r="S38" s="7"/>
    </row>
    <row r="39" spans="1:19">
      <c r="A39" s="5"/>
      <c r="B39" s="5"/>
      <c r="C39" s="5"/>
      <c r="D39" s="5"/>
      <c r="E39" s="5"/>
      <c r="F39" s="5"/>
      <c r="G39" s="5"/>
      <c r="H39" s="5"/>
      <c r="I39" s="5"/>
      <c r="J39" s="5"/>
      <c r="K39" s="5"/>
      <c r="L39" s="5"/>
      <c r="M39" s="7"/>
      <c r="N39" s="7"/>
      <c r="O39" s="7"/>
      <c r="P39" s="7"/>
      <c r="Q39" s="7"/>
      <c r="R39" s="7"/>
      <c r="S39" s="7"/>
    </row>
    <row r="40" spans="1:19">
      <c r="A40" s="5"/>
      <c r="B40" s="5"/>
      <c r="C40" s="5"/>
      <c r="D40" s="5"/>
      <c r="E40" s="5"/>
      <c r="F40" s="5"/>
      <c r="G40" s="5"/>
      <c r="H40" s="5"/>
      <c r="I40" s="5"/>
      <c r="J40" s="5"/>
      <c r="K40" s="5"/>
      <c r="L40" s="5"/>
      <c r="M40" s="7"/>
      <c r="N40" s="7"/>
      <c r="O40" s="7"/>
      <c r="P40" s="7"/>
      <c r="Q40" s="7"/>
      <c r="R40" s="7"/>
      <c r="S40" s="7"/>
    </row>
    <row r="41" spans="1:19">
      <c r="M41" s="7"/>
      <c r="N41" s="7"/>
      <c r="O41" s="7"/>
      <c r="P41" s="7"/>
      <c r="Q41" s="7"/>
      <c r="R41" s="7"/>
      <c r="S41" s="7"/>
    </row>
    <row r="42" spans="1:19">
      <c r="A42" s="58" t="s">
        <v>214</v>
      </c>
      <c r="B42" s="58"/>
      <c r="C42" s="58"/>
      <c r="D42" s="58"/>
      <c r="E42" s="58"/>
      <c r="F42" s="58"/>
      <c r="G42" s="58"/>
      <c r="H42" s="58"/>
      <c r="I42" s="58"/>
      <c r="J42" s="58"/>
      <c r="K42" s="58"/>
      <c r="L42" s="58"/>
      <c r="M42" s="131"/>
      <c r="N42" s="7"/>
      <c r="O42" s="7"/>
      <c r="P42" s="7"/>
      <c r="Q42" s="7"/>
      <c r="R42" s="7"/>
      <c r="S42" s="7"/>
    </row>
    <row r="43" spans="1:19">
      <c r="M43" s="7"/>
      <c r="N43" s="7"/>
      <c r="O43" s="7"/>
      <c r="P43" s="7"/>
      <c r="Q43" s="7"/>
      <c r="R43" s="7"/>
      <c r="S43" s="7"/>
    </row>
    <row r="44" spans="1:19">
      <c r="M44" s="7"/>
      <c r="N44" s="7"/>
      <c r="O44" s="7"/>
      <c r="P44" s="7"/>
      <c r="Q44" s="7"/>
      <c r="R44" s="7"/>
      <c r="S44" s="7"/>
    </row>
    <row r="45" spans="1:19">
      <c r="M45" s="7"/>
      <c r="N45" s="7"/>
      <c r="O45" s="7"/>
      <c r="P45" s="7"/>
      <c r="Q45" s="7"/>
      <c r="R45" s="7"/>
      <c r="S45" s="7"/>
    </row>
    <row r="96" spans="1:13">
      <c r="A96" s="58" t="s">
        <v>215</v>
      </c>
      <c r="B96" s="58"/>
      <c r="C96" s="58"/>
      <c r="D96" s="58"/>
      <c r="E96" s="58"/>
      <c r="F96" s="58"/>
      <c r="G96" s="58"/>
      <c r="H96" s="58"/>
      <c r="I96" s="58"/>
      <c r="J96" s="58"/>
      <c r="K96" s="58"/>
      <c r="L96" s="58"/>
      <c r="M96" s="131"/>
    </row>
  </sheetData>
  <mergeCells count="5">
    <mergeCell ref="A7:M7"/>
    <mergeCell ref="A9:M9"/>
    <mergeCell ref="A16:M16"/>
    <mergeCell ref="A18:M18"/>
    <mergeCell ref="A19:M19"/>
  </mergeCells>
  <hyperlinks>
    <hyperlink ref="B1" location="Glossary!A1" display="Glossary"/>
    <hyperlink ref="A1" location="Contents!A1" display="Table of contents"/>
  </hyperlinks>
  <pageMargins left="0.70866141732283472" right="0.70866141732283472" top="0.74803149606299213" bottom="0.74803149606299213" header="0.31496062992125984" footer="0.31496062992125984"/>
  <pageSetup paperSize="9" scale="60" orientation="landscape" r:id="rId1"/>
  <headerFooter>
    <oddFooter>&amp;L&amp;"Arial,Regular"&amp;8&amp;K01+022Fetal and Infant Deaths 2013&amp;R&amp;"Arial,Regular"&amp;8&amp;K01+021Page &amp;P of &amp;N</oddFooter>
  </headerFooter>
  <rowBreaks count="3" manualBreakCount="3">
    <brk id="20" max="12" man="1"/>
    <brk id="41" max="12" man="1"/>
    <brk id="95" max="12"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BQ145"/>
  <sheetViews>
    <sheetView zoomScaleNormal="100" workbookViewId="0">
      <pane ySplit="3" topLeftCell="A4" activePane="bottomLeft" state="frozen"/>
      <selection pane="bottomLeft" activeCell="B18" sqref="B18"/>
    </sheetView>
  </sheetViews>
  <sheetFormatPr defaultRowHeight="15"/>
  <cols>
    <col min="1" max="1" width="20.42578125" customWidth="1"/>
    <col min="2" max="2" width="126.42578125" customWidth="1"/>
    <col min="3" max="69" width="9.140625" style="125"/>
  </cols>
  <sheetData>
    <row r="1" spans="1:69" s="74" customFormat="1">
      <c r="A1" s="73" t="s">
        <v>197</v>
      </c>
      <c r="B1" s="73" t="s">
        <v>212</v>
      </c>
      <c r="C1" s="73"/>
      <c r="E1" s="75"/>
      <c r="F1" s="73"/>
      <c r="G1" s="99"/>
    </row>
    <row r="2" spans="1:69" s="74" customFormat="1" ht="9" customHeight="1">
      <c r="A2" s="73"/>
      <c r="B2" s="99"/>
      <c r="C2" s="75"/>
      <c r="D2" s="75"/>
      <c r="E2" s="75"/>
      <c r="F2" s="75"/>
    </row>
    <row r="3" spans="1:69" s="74" customFormat="1" ht="20.25">
      <c r="A3" s="85" t="s">
        <v>133</v>
      </c>
      <c r="G3" s="78"/>
      <c r="M3" s="78"/>
    </row>
    <row r="4" spans="1:69" s="7" customFormat="1" ht="12.75">
      <c r="B4" s="6"/>
    </row>
    <row r="5" spans="1:69">
      <c r="A5" s="108" t="s">
        <v>27</v>
      </c>
      <c r="B5" s="108" t="s">
        <v>28</v>
      </c>
    </row>
    <row r="6" spans="1:69" ht="25.5">
      <c r="A6" s="257" t="s">
        <v>402</v>
      </c>
      <c r="B6" s="256" t="s">
        <v>448</v>
      </c>
    </row>
    <row r="7" spans="1:69" s="352" customFormat="1" ht="38.25">
      <c r="A7" s="107" t="s">
        <v>1</v>
      </c>
      <c r="B7" s="109" t="s">
        <v>403</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row>
    <row r="8" spans="1:69" ht="51">
      <c r="A8" s="351" t="s">
        <v>3</v>
      </c>
      <c r="B8" s="256" t="s">
        <v>456</v>
      </c>
    </row>
    <row r="9" spans="1:69" s="124" customFormat="1" ht="89.25">
      <c r="A9" s="146" t="s">
        <v>346</v>
      </c>
      <c r="B9" s="109" t="s">
        <v>404</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row>
    <row r="10" spans="1:69" ht="25.5">
      <c r="A10" s="255" t="s">
        <v>179</v>
      </c>
      <c r="B10" s="255" t="s">
        <v>180</v>
      </c>
    </row>
    <row r="11" spans="1:69" s="340" customFormat="1" ht="51">
      <c r="A11" s="349" t="s">
        <v>392</v>
      </c>
      <c r="B11" s="349" t="s">
        <v>393</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row>
    <row r="12" spans="1:69" ht="76.5">
      <c r="A12" s="255" t="s">
        <v>81</v>
      </c>
      <c r="B12" s="255" t="s">
        <v>347</v>
      </c>
    </row>
    <row r="13" spans="1:69" ht="51">
      <c r="A13" s="349" t="s">
        <v>400</v>
      </c>
      <c r="B13" s="109" t="s">
        <v>259</v>
      </c>
    </row>
    <row r="14" spans="1:69" ht="76.5">
      <c r="A14" s="255" t="s">
        <v>79</v>
      </c>
      <c r="B14" s="256" t="s">
        <v>446</v>
      </c>
    </row>
    <row r="15" spans="1:69" ht="153">
      <c r="A15" s="107" t="s">
        <v>30</v>
      </c>
      <c r="B15" s="708" t="s">
        <v>577</v>
      </c>
    </row>
    <row r="16" spans="1:69" ht="63.75">
      <c r="A16" s="255" t="s">
        <v>31</v>
      </c>
      <c r="B16" s="257" t="s">
        <v>250</v>
      </c>
    </row>
    <row r="17" spans="1:69" ht="51">
      <c r="A17" s="107" t="s">
        <v>2</v>
      </c>
      <c r="B17" s="109" t="s">
        <v>40</v>
      </c>
    </row>
    <row r="18" spans="1:69" s="340" customFormat="1" ht="63.75">
      <c r="A18" s="257" t="s">
        <v>394</v>
      </c>
      <c r="B18" s="256" t="s">
        <v>582</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row>
    <row r="19" spans="1:69" ht="63.75">
      <c r="A19" s="107" t="s">
        <v>258</v>
      </c>
      <c r="B19" s="109" t="s">
        <v>260</v>
      </c>
    </row>
    <row r="20" spans="1:69" ht="63.75">
      <c r="A20" s="255" t="s">
        <v>32</v>
      </c>
      <c r="B20" s="255" t="s">
        <v>251</v>
      </c>
    </row>
    <row r="21" spans="1:69" ht="25.5">
      <c r="A21" s="107" t="s">
        <v>244</v>
      </c>
      <c r="B21" s="109" t="s">
        <v>41</v>
      </c>
    </row>
    <row r="22" spans="1:69" ht="63.75">
      <c r="A22" s="255" t="s">
        <v>29</v>
      </c>
      <c r="B22" s="257" t="s">
        <v>405</v>
      </c>
    </row>
    <row r="23" spans="1:69" ht="51">
      <c r="A23" s="107" t="s">
        <v>245</v>
      </c>
      <c r="B23" s="107" t="s">
        <v>261</v>
      </c>
    </row>
    <row r="24" spans="1:69" ht="63.75">
      <c r="A24" s="255" t="s">
        <v>243</v>
      </c>
      <c r="B24" s="255" t="s">
        <v>246</v>
      </c>
    </row>
    <row r="25" spans="1:69" ht="51">
      <c r="A25" s="107" t="s">
        <v>247</v>
      </c>
      <c r="B25" s="107" t="s">
        <v>262</v>
      </c>
    </row>
    <row r="26" spans="1:69" ht="63.75">
      <c r="A26" s="255" t="s">
        <v>248</v>
      </c>
      <c r="B26" s="255" t="s">
        <v>249</v>
      </c>
    </row>
    <row r="27" spans="1:69" ht="25.5">
      <c r="A27" s="349" t="s">
        <v>401</v>
      </c>
      <c r="B27" s="109" t="s">
        <v>441</v>
      </c>
    </row>
    <row r="28" spans="1:69" ht="63.75">
      <c r="A28" s="255" t="s">
        <v>254</v>
      </c>
      <c r="B28" s="257" t="s">
        <v>379</v>
      </c>
    </row>
    <row r="29" spans="1:69" ht="25.5">
      <c r="A29" s="146" t="s">
        <v>37</v>
      </c>
      <c r="B29" s="109" t="s">
        <v>42</v>
      </c>
    </row>
    <row r="30" spans="1:69" ht="25.5">
      <c r="A30" s="255" t="s">
        <v>34</v>
      </c>
      <c r="B30" s="255" t="s">
        <v>43</v>
      </c>
    </row>
    <row r="31" spans="1:69" ht="63.75">
      <c r="A31" s="107" t="s">
        <v>33</v>
      </c>
      <c r="B31" s="107" t="s">
        <v>242</v>
      </c>
    </row>
    <row r="32" spans="1:69" ht="63.75">
      <c r="A32" s="255" t="s">
        <v>181</v>
      </c>
      <c r="B32" s="257" t="s">
        <v>457</v>
      </c>
    </row>
    <row r="33" spans="1:69" ht="38.25">
      <c r="A33" s="107" t="s">
        <v>0</v>
      </c>
      <c r="B33" s="107" t="s">
        <v>252</v>
      </c>
    </row>
    <row r="34" spans="1:69" ht="51">
      <c r="A34" s="255" t="s">
        <v>374</v>
      </c>
      <c r="B34" s="257" t="s">
        <v>44</v>
      </c>
    </row>
    <row r="35" spans="1:69" ht="25.5">
      <c r="A35" s="107" t="s">
        <v>35</v>
      </c>
      <c r="B35" s="107" t="s">
        <v>375</v>
      </c>
    </row>
    <row r="36" spans="1:69" ht="63.75">
      <c r="A36" s="255" t="s">
        <v>36</v>
      </c>
      <c r="B36" s="255" t="s">
        <v>376</v>
      </c>
    </row>
    <row r="37" spans="1:69" ht="25.5">
      <c r="A37" s="146" t="s">
        <v>39</v>
      </c>
      <c r="B37" s="109" t="s">
        <v>42</v>
      </c>
    </row>
    <row r="38" spans="1:69" s="352" customFormat="1" ht="127.5">
      <c r="A38" s="257" t="s">
        <v>399</v>
      </c>
      <c r="B38" s="256" t="s">
        <v>570</v>
      </c>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row>
    <row r="39" spans="1:69" ht="25.5">
      <c r="A39" s="107" t="s">
        <v>253</v>
      </c>
      <c r="B39" s="707" t="s">
        <v>567</v>
      </c>
    </row>
    <row r="40" spans="1:69" s="322" customFormat="1" ht="38.25">
      <c r="A40" s="257" t="s">
        <v>383</v>
      </c>
      <c r="B40" s="257" t="s">
        <v>406</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row>
    <row r="41" spans="1:69" ht="25.5">
      <c r="A41" s="353" t="s">
        <v>38</v>
      </c>
      <c r="B41" s="354" t="s">
        <v>42</v>
      </c>
    </row>
    <row r="42" spans="1:69" s="125" customFormat="1"/>
    <row r="43" spans="1:69" s="125" customFormat="1"/>
    <row r="44" spans="1:69" s="125" customFormat="1"/>
    <row r="45" spans="1:69" s="125" customFormat="1"/>
    <row r="46" spans="1:69" s="125" customFormat="1"/>
    <row r="47" spans="1:69" s="125" customFormat="1"/>
    <row r="48" spans="1:69" s="125" customFormat="1"/>
    <row r="49" s="125" customFormat="1"/>
    <row r="50" s="125" customFormat="1"/>
    <row r="51" s="125" customFormat="1"/>
    <row r="52" s="125" customFormat="1"/>
    <row r="53" s="125" customFormat="1"/>
    <row r="54" s="125" customFormat="1"/>
    <row r="55" s="125" customFormat="1"/>
    <row r="56" s="125" customFormat="1"/>
    <row r="57" s="125" customFormat="1"/>
    <row r="58" s="125" customFormat="1"/>
    <row r="59" s="125" customFormat="1"/>
    <row r="60" s="125" customFormat="1"/>
    <row r="61" s="125" customFormat="1"/>
    <row r="62" s="125" customFormat="1"/>
    <row r="63" s="125" customFormat="1"/>
    <row r="64" s="125" customFormat="1"/>
    <row r="65" s="125" customFormat="1"/>
    <row r="66" s="125" customFormat="1"/>
    <row r="67" s="125" customFormat="1"/>
    <row r="68" s="125" customFormat="1"/>
    <row r="69" s="125" customFormat="1"/>
    <row r="70" s="125" customFormat="1"/>
    <row r="71" s="125" customFormat="1"/>
    <row r="72" s="125" customFormat="1"/>
    <row r="73" s="125" customFormat="1"/>
    <row r="74" s="125" customFormat="1"/>
    <row r="75" s="125" customFormat="1"/>
    <row r="76" s="125" customFormat="1"/>
    <row r="77" s="125" customFormat="1"/>
    <row r="78" s="125" customFormat="1"/>
    <row r="79" s="125" customFormat="1"/>
    <row r="80" s="125" customFormat="1"/>
    <row r="81" s="125" customFormat="1"/>
    <row r="82" s="125" customFormat="1"/>
    <row r="83" s="125" customFormat="1"/>
    <row r="84" s="125" customFormat="1"/>
    <row r="85" s="125" customFormat="1"/>
    <row r="86" s="125" customFormat="1"/>
    <row r="87" s="125" customFormat="1"/>
    <row r="88" s="125" customFormat="1"/>
    <row r="89" s="125" customFormat="1"/>
    <row r="90" s="125" customFormat="1"/>
    <row r="91" s="125" customFormat="1"/>
    <row r="92" s="125" customFormat="1"/>
    <row r="93" s="125" customFormat="1"/>
    <row r="94" s="125" customFormat="1"/>
    <row r="95" s="125" customFormat="1"/>
    <row r="96" s="125" customFormat="1"/>
    <row r="97" s="125" customFormat="1"/>
    <row r="98" s="125" customFormat="1"/>
    <row r="99" s="125" customFormat="1"/>
    <row r="100" s="125" customFormat="1"/>
    <row r="101" s="125" customFormat="1"/>
    <row r="102" s="125" customFormat="1"/>
    <row r="103" s="125" customFormat="1"/>
    <row r="104" s="125" customFormat="1"/>
    <row r="105" s="125" customFormat="1"/>
    <row r="106" s="125" customFormat="1"/>
    <row r="107" s="125" customFormat="1"/>
    <row r="108" s="125" customFormat="1"/>
    <row r="109" s="125" customFormat="1"/>
    <row r="110" s="125" customFormat="1"/>
    <row r="111" s="125" customFormat="1"/>
    <row r="112" s="125" customFormat="1"/>
    <row r="113" s="125" customFormat="1"/>
    <row r="114" s="125" customFormat="1"/>
    <row r="115" s="125" customFormat="1"/>
    <row r="116" s="125" customFormat="1"/>
    <row r="117" s="125" customFormat="1"/>
    <row r="118" s="125" customFormat="1"/>
    <row r="119" s="125" customFormat="1"/>
    <row r="120" s="125" customFormat="1"/>
    <row r="121" s="125" customFormat="1"/>
    <row r="122" s="125" customFormat="1"/>
    <row r="123" s="125" customFormat="1"/>
    <row r="124" s="125" customFormat="1"/>
    <row r="125" s="125" customFormat="1"/>
    <row r="126" s="125" customFormat="1"/>
    <row r="127" s="125" customFormat="1"/>
    <row r="128" s="125" customFormat="1"/>
    <row r="129" s="125" customFormat="1"/>
    <row r="130" s="125" customFormat="1"/>
    <row r="131" s="125" customFormat="1"/>
    <row r="132" s="125" customFormat="1"/>
    <row r="133" s="125" customFormat="1"/>
    <row r="134" s="125" customFormat="1"/>
    <row r="135" s="125" customFormat="1"/>
    <row r="136" s="125" customFormat="1"/>
    <row r="137" s="125" customFormat="1"/>
    <row r="138" s="125" customFormat="1"/>
    <row r="139" s="125" customFormat="1"/>
    <row r="140" s="125" customFormat="1"/>
    <row r="141" s="125" customFormat="1"/>
    <row r="142" s="125" customFormat="1"/>
    <row r="143" s="125" customFormat="1"/>
    <row r="144" s="125" customFormat="1"/>
    <row r="145" s="125" customFormat="1"/>
  </sheetData>
  <hyperlinks>
    <hyperlink ref="B1" location="About!A1" display="About the publication"/>
    <hyperlink ref="A1" location="Contents!A1" display="Table of contents"/>
  </hyperlinks>
  <pageMargins left="0.70866141732283472" right="0.70866141732283472" top="0.74803149606299213" bottom="0.74803149606299213" header="0.31496062992125984" footer="0.31496062992125984"/>
  <pageSetup paperSize="9" scale="77" orientation="landscape" r:id="rId1"/>
  <headerFooter>
    <oddFooter>&amp;L&amp;"Arial,Regular"&amp;8&amp;K01+022Fetal and Infant Deaths 2013&amp;R&amp;"Arial,Regular"&amp;8&amp;K01+021Page &amp;P of &amp;N</oddFooter>
  </headerFooter>
  <rowBreaks count="3" manualBreakCount="3">
    <brk id="14" max="1" man="1"/>
    <brk id="22" max="1" man="1"/>
    <brk id="32" max="1"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I27"/>
  <sheetViews>
    <sheetView workbookViewId="0">
      <selection activeCell="G13" sqref="G13"/>
    </sheetView>
  </sheetViews>
  <sheetFormatPr defaultRowHeight="15"/>
  <cols>
    <col min="2" max="2" width="23.7109375" bestFit="1" customWidth="1"/>
  </cols>
  <sheetData>
    <row r="1" spans="1:9">
      <c r="A1" s="88" t="s">
        <v>238</v>
      </c>
      <c r="B1" s="88" t="s">
        <v>218</v>
      </c>
      <c r="C1" s="88" t="s">
        <v>168</v>
      </c>
      <c r="D1" s="88" t="s">
        <v>169</v>
      </c>
    </row>
    <row r="2" spans="1:9">
      <c r="A2" s="83">
        <v>1</v>
      </c>
      <c r="B2" s="83" t="s">
        <v>219</v>
      </c>
      <c r="C2" s="83" t="s">
        <v>91</v>
      </c>
      <c r="D2" s="87">
        <v>5</v>
      </c>
    </row>
    <row r="3" spans="1:9">
      <c r="A3" s="148">
        <v>2</v>
      </c>
      <c r="B3" s="83" t="s">
        <v>220</v>
      </c>
      <c r="C3" s="83" t="s">
        <v>92</v>
      </c>
      <c r="D3" s="87">
        <v>6</v>
      </c>
      <c r="I3" s="378"/>
    </row>
    <row r="4" spans="1:9">
      <c r="A4" s="148">
        <v>3</v>
      </c>
      <c r="B4" s="83" t="s">
        <v>221</v>
      </c>
      <c r="C4" s="83" t="s">
        <v>93</v>
      </c>
      <c r="D4" s="87">
        <v>7</v>
      </c>
      <c r="I4" s="378"/>
    </row>
    <row r="5" spans="1:9">
      <c r="A5" s="148">
        <v>4</v>
      </c>
      <c r="B5" s="83" t="s">
        <v>222</v>
      </c>
      <c r="C5" s="83" t="s">
        <v>94</v>
      </c>
      <c r="D5" s="87">
        <v>8</v>
      </c>
      <c r="I5" s="378"/>
    </row>
    <row r="6" spans="1:9">
      <c r="A6" s="148">
        <v>5</v>
      </c>
      <c r="B6" s="83" t="s">
        <v>223</v>
      </c>
      <c r="C6" s="83" t="s">
        <v>95</v>
      </c>
      <c r="D6" s="87">
        <v>9</v>
      </c>
      <c r="I6" s="378"/>
    </row>
    <row r="7" spans="1:9">
      <c r="A7" s="148">
        <v>6</v>
      </c>
      <c r="B7" s="83" t="s">
        <v>224</v>
      </c>
      <c r="C7" s="83" t="s">
        <v>96</v>
      </c>
      <c r="D7" s="87">
        <v>10</v>
      </c>
      <c r="I7" s="378"/>
    </row>
    <row r="8" spans="1:9">
      <c r="A8" s="148">
        <v>7</v>
      </c>
      <c r="B8" s="83" t="s">
        <v>225</v>
      </c>
      <c r="C8" s="83" t="s">
        <v>97</v>
      </c>
      <c r="D8" s="87">
        <v>11</v>
      </c>
      <c r="I8" s="378"/>
    </row>
    <row r="9" spans="1:9">
      <c r="A9" s="148">
        <v>8</v>
      </c>
      <c r="B9" s="83" t="s">
        <v>539</v>
      </c>
      <c r="C9" s="83" t="s">
        <v>538</v>
      </c>
      <c r="D9" s="87">
        <v>12</v>
      </c>
      <c r="I9" s="378"/>
    </row>
    <row r="10" spans="1:9">
      <c r="A10" s="148">
        <v>9</v>
      </c>
      <c r="B10" s="83" t="s">
        <v>226</v>
      </c>
      <c r="C10" s="83" t="s">
        <v>98</v>
      </c>
      <c r="D10" s="87">
        <v>13</v>
      </c>
      <c r="I10" s="378"/>
    </row>
    <row r="11" spans="1:9">
      <c r="A11" s="148">
        <v>10</v>
      </c>
      <c r="B11" s="83" t="s">
        <v>227</v>
      </c>
      <c r="C11" s="83" t="s">
        <v>99</v>
      </c>
      <c r="D11" s="87">
        <v>14</v>
      </c>
      <c r="I11" s="378"/>
    </row>
    <row r="12" spans="1:9">
      <c r="A12" s="148">
        <v>11</v>
      </c>
      <c r="B12" s="83" t="s">
        <v>228</v>
      </c>
      <c r="C12" s="83" t="s">
        <v>100</v>
      </c>
      <c r="D12" s="87">
        <v>15</v>
      </c>
      <c r="I12" s="378"/>
    </row>
    <row r="13" spans="1:9">
      <c r="A13" s="148">
        <v>12</v>
      </c>
      <c r="B13" s="83" t="s">
        <v>229</v>
      </c>
      <c r="C13" s="83" t="s">
        <v>101</v>
      </c>
      <c r="D13" s="87">
        <v>16</v>
      </c>
      <c r="I13" s="378"/>
    </row>
    <row r="14" spans="1:9">
      <c r="A14" s="148">
        <v>13</v>
      </c>
      <c r="B14" s="83" t="s">
        <v>230</v>
      </c>
      <c r="C14" s="83" t="s">
        <v>102</v>
      </c>
      <c r="D14" s="87">
        <v>17</v>
      </c>
      <c r="I14" s="378"/>
    </row>
    <row r="15" spans="1:9">
      <c r="A15" s="148">
        <v>14</v>
      </c>
      <c r="B15" s="83" t="s">
        <v>231</v>
      </c>
      <c r="C15" s="83" t="s">
        <v>103</v>
      </c>
      <c r="D15" s="87">
        <v>18</v>
      </c>
      <c r="I15" s="378"/>
    </row>
    <row r="16" spans="1:9">
      <c r="A16" s="148">
        <v>15</v>
      </c>
      <c r="B16" s="83" t="s">
        <v>232</v>
      </c>
      <c r="C16" s="83" t="s">
        <v>104</v>
      </c>
      <c r="D16" s="87">
        <v>19</v>
      </c>
      <c r="I16" s="378"/>
    </row>
    <row r="17" spans="1:9">
      <c r="A17" s="148">
        <v>16</v>
      </c>
      <c r="B17" s="83" t="s">
        <v>233</v>
      </c>
      <c r="C17" s="83" t="s">
        <v>105</v>
      </c>
      <c r="D17" s="87">
        <v>20</v>
      </c>
      <c r="I17" s="378"/>
    </row>
    <row r="18" spans="1:9">
      <c r="A18" s="148">
        <v>17</v>
      </c>
      <c r="B18" s="83" t="s">
        <v>234</v>
      </c>
      <c r="C18" s="83" t="s">
        <v>106</v>
      </c>
      <c r="D18" s="87">
        <v>21</v>
      </c>
      <c r="I18" s="378"/>
    </row>
    <row r="19" spans="1:9">
      <c r="A19" s="148">
        <v>18</v>
      </c>
      <c r="B19" s="83" t="s">
        <v>235</v>
      </c>
      <c r="C19" s="83" t="s">
        <v>107</v>
      </c>
      <c r="D19" s="87">
        <v>22</v>
      </c>
      <c r="I19" s="378"/>
    </row>
    <row r="20" spans="1:9">
      <c r="A20" s="148">
        <v>19</v>
      </c>
      <c r="B20" s="83" t="s">
        <v>236</v>
      </c>
      <c r="C20" s="83" t="s">
        <v>108</v>
      </c>
      <c r="D20" s="87">
        <v>23</v>
      </c>
      <c r="I20" s="378"/>
    </row>
    <row r="21" spans="1:9">
      <c r="A21" s="148">
        <v>20</v>
      </c>
      <c r="B21" s="83" t="s">
        <v>237</v>
      </c>
      <c r="C21" s="83" t="s">
        <v>109</v>
      </c>
      <c r="D21" s="87">
        <v>24</v>
      </c>
      <c r="I21" s="378"/>
    </row>
    <row r="22" spans="1:9">
      <c r="A22" s="83">
        <v>99</v>
      </c>
      <c r="B22" s="83" t="s">
        <v>17</v>
      </c>
      <c r="C22" s="83" t="s">
        <v>17</v>
      </c>
      <c r="D22" s="83">
        <v>26</v>
      </c>
      <c r="I22" s="378"/>
    </row>
    <row r="23" spans="1:9">
      <c r="I23" s="378"/>
    </row>
    <row r="24" spans="1:9">
      <c r="I24" s="378"/>
    </row>
    <row r="25" spans="1:9">
      <c r="I25" s="378"/>
    </row>
    <row r="26" spans="1:9">
      <c r="I26" s="378"/>
    </row>
    <row r="27" spans="1:9">
      <c r="I27" s="378"/>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1"/>
  <dimension ref="A1:Z97"/>
  <sheetViews>
    <sheetView workbookViewId="0">
      <selection activeCell="O4" sqref="O4"/>
    </sheetView>
  </sheetViews>
  <sheetFormatPr defaultRowHeight="15"/>
  <cols>
    <col min="1" max="1" width="31.5703125" bestFit="1" customWidth="1"/>
    <col min="2" max="2" width="10" bestFit="1" customWidth="1"/>
    <col min="3" max="3" width="11.42578125" bestFit="1" customWidth="1"/>
    <col min="4" max="4" width="17.5703125" bestFit="1" customWidth="1"/>
    <col min="5" max="5" width="10" bestFit="1" customWidth="1"/>
    <col min="6" max="6" width="10.85546875" bestFit="1" customWidth="1"/>
    <col min="7" max="7" width="9.140625" bestFit="1" customWidth="1"/>
    <col min="8" max="8" width="17.85546875" bestFit="1" customWidth="1"/>
    <col min="9" max="9" width="8.42578125" bestFit="1" customWidth="1"/>
    <col min="10" max="10" width="5.85546875" bestFit="1" customWidth="1"/>
    <col min="11" max="11" width="12.5703125" bestFit="1" customWidth="1"/>
    <col min="12" max="12" width="9.85546875" bestFit="1" customWidth="1"/>
    <col min="13" max="13" width="12" bestFit="1" customWidth="1"/>
    <col min="14" max="14" width="8.42578125" bestFit="1" customWidth="1"/>
    <col min="15" max="15" width="11" bestFit="1" customWidth="1"/>
    <col min="16" max="16" width="11.140625" bestFit="1" customWidth="1"/>
    <col min="17" max="17" width="14.5703125" bestFit="1" customWidth="1"/>
    <col min="18" max="18" width="10.85546875" bestFit="1" customWidth="1"/>
    <col min="19" max="19" width="10.140625" bestFit="1" customWidth="1"/>
    <col min="20" max="20" width="19.5703125" bestFit="1" customWidth="1"/>
    <col min="21" max="21" width="11" bestFit="1" customWidth="1"/>
    <col min="22" max="22" width="10.85546875" bestFit="1" customWidth="1"/>
    <col min="23" max="23" width="16.5703125" bestFit="1" customWidth="1"/>
    <col min="24" max="24" width="9.140625" bestFit="1" customWidth="1"/>
    <col min="25" max="25" width="10.28515625" bestFit="1" customWidth="1"/>
    <col min="26" max="26" width="12.5703125" bestFit="1" customWidth="1"/>
  </cols>
  <sheetData>
    <row r="1" spans="1:26">
      <c r="A1" s="52" t="s">
        <v>170</v>
      </c>
      <c r="B1" s="50" t="s">
        <v>171</v>
      </c>
      <c r="C1" s="50" t="s">
        <v>74</v>
      </c>
      <c r="D1" s="50" t="s">
        <v>75</v>
      </c>
      <c r="E1" s="50" t="s">
        <v>91</v>
      </c>
      <c r="F1" s="50" t="s">
        <v>92</v>
      </c>
      <c r="G1" s="50" t="s">
        <v>93</v>
      </c>
      <c r="H1" s="50" t="s">
        <v>94</v>
      </c>
      <c r="I1" s="50" t="s">
        <v>95</v>
      </c>
      <c r="J1" s="50" t="s">
        <v>96</v>
      </c>
      <c r="K1" s="50" t="s">
        <v>97</v>
      </c>
      <c r="L1" s="112" t="s">
        <v>538</v>
      </c>
      <c r="M1" s="50" t="s">
        <v>98</v>
      </c>
      <c r="N1" s="50" t="s">
        <v>99</v>
      </c>
      <c r="O1" s="50" t="s">
        <v>100</v>
      </c>
      <c r="P1" s="50" t="s">
        <v>101</v>
      </c>
      <c r="Q1" s="50" t="s">
        <v>102</v>
      </c>
      <c r="R1" s="50" t="s">
        <v>103</v>
      </c>
      <c r="S1" s="50" t="s">
        <v>104</v>
      </c>
      <c r="T1" s="50" t="s">
        <v>105</v>
      </c>
      <c r="U1" s="50" t="s">
        <v>106</v>
      </c>
      <c r="V1" s="50" t="s">
        <v>107</v>
      </c>
      <c r="W1" s="50" t="s">
        <v>108</v>
      </c>
      <c r="X1" s="50" t="s">
        <v>109</v>
      </c>
      <c r="Y1" s="50" t="s">
        <v>110</v>
      </c>
      <c r="Z1" s="50" t="s">
        <v>17</v>
      </c>
    </row>
    <row r="2" spans="1:26">
      <c r="A2" s="53" t="str">
        <f>B2&amp;C2&amp;D2</f>
        <v>FetalSexM</v>
      </c>
      <c r="B2" s="47" t="s">
        <v>51</v>
      </c>
      <c r="C2" s="47" t="s">
        <v>75</v>
      </c>
      <c r="D2" s="47" t="s">
        <v>149</v>
      </c>
      <c r="E2" s="371">
        <v>15</v>
      </c>
      <c r="F2" s="371">
        <v>30</v>
      </c>
      <c r="G2" s="371">
        <v>17</v>
      </c>
      <c r="H2" s="371">
        <v>28</v>
      </c>
      <c r="I2" s="371">
        <v>20</v>
      </c>
      <c r="J2" s="371">
        <v>7</v>
      </c>
      <c r="K2" s="371">
        <v>5</v>
      </c>
      <c r="L2" s="371">
        <v>3</v>
      </c>
      <c r="M2" s="371">
        <v>9</v>
      </c>
      <c r="N2" s="371">
        <v>6</v>
      </c>
      <c r="O2" s="371">
        <v>5</v>
      </c>
      <c r="P2" s="371">
        <v>1</v>
      </c>
      <c r="Q2" s="371">
        <v>8</v>
      </c>
      <c r="R2" s="371">
        <v>4</v>
      </c>
      <c r="S2" s="371">
        <v>4</v>
      </c>
      <c r="T2" s="371">
        <v>6</v>
      </c>
      <c r="U2" s="371">
        <v>2</v>
      </c>
      <c r="V2" s="371">
        <v>15</v>
      </c>
      <c r="W2" s="371">
        <v>3</v>
      </c>
      <c r="X2" s="371">
        <v>7</v>
      </c>
      <c r="Y2" s="371">
        <v>4</v>
      </c>
      <c r="Z2" s="371">
        <f t="shared" ref="Z2:Z68" si="0">SUM(E2:Y2)</f>
        <v>199</v>
      </c>
    </row>
    <row r="3" spans="1:26">
      <c r="A3" s="53" t="str">
        <f t="shared" ref="A3:A68" si="1">B3&amp;C3&amp;D3</f>
        <v>FetalSexF</v>
      </c>
      <c r="B3" s="47" t="s">
        <v>51</v>
      </c>
      <c r="C3" s="47" t="s">
        <v>75</v>
      </c>
      <c r="D3" s="47" t="s">
        <v>150</v>
      </c>
      <c r="E3" s="371">
        <v>4</v>
      </c>
      <c r="F3" s="371">
        <v>21</v>
      </c>
      <c r="G3" s="371">
        <v>28</v>
      </c>
      <c r="H3" s="371">
        <v>32</v>
      </c>
      <c r="I3" s="371">
        <v>12</v>
      </c>
      <c r="J3" s="371">
        <v>3</v>
      </c>
      <c r="K3" s="371">
        <v>6</v>
      </c>
      <c r="L3" s="371">
        <v>2</v>
      </c>
      <c r="M3" s="371">
        <v>7</v>
      </c>
      <c r="N3" s="371">
        <v>4</v>
      </c>
      <c r="O3" s="371">
        <v>8</v>
      </c>
      <c r="P3" s="371">
        <v>3</v>
      </c>
      <c r="Q3" s="371">
        <v>9</v>
      </c>
      <c r="R3" s="371">
        <v>3</v>
      </c>
      <c r="S3" s="371">
        <v>6</v>
      </c>
      <c r="T3" s="371">
        <v>2</v>
      </c>
      <c r="U3" s="371">
        <v>2</v>
      </c>
      <c r="V3" s="371">
        <v>20</v>
      </c>
      <c r="W3" s="371">
        <v>2</v>
      </c>
      <c r="X3" s="371">
        <v>11</v>
      </c>
      <c r="Y3" s="371">
        <v>1</v>
      </c>
      <c r="Z3" s="371">
        <f t="shared" si="0"/>
        <v>186</v>
      </c>
    </row>
    <row r="4" spans="1:26">
      <c r="A4" s="53" t="str">
        <f t="shared" si="1"/>
        <v>FetalSexU</v>
      </c>
      <c r="B4" s="47" t="s">
        <v>51</v>
      </c>
      <c r="C4" s="47" t="s">
        <v>75</v>
      </c>
      <c r="D4" s="47" t="s">
        <v>151</v>
      </c>
      <c r="E4" s="371"/>
      <c r="F4" s="371"/>
      <c r="G4" s="371">
        <v>2</v>
      </c>
      <c r="H4" s="371">
        <v>2</v>
      </c>
      <c r="I4" s="371">
        <v>3</v>
      </c>
      <c r="J4" s="371"/>
      <c r="K4" s="371"/>
      <c r="L4" s="371"/>
      <c r="M4" s="371"/>
      <c r="N4" s="371"/>
      <c r="O4" s="371"/>
      <c r="P4" s="371"/>
      <c r="Q4" s="371"/>
      <c r="R4" s="371"/>
      <c r="S4" s="371"/>
      <c r="T4" s="371"/>
      <c r="U4" s="371"/>
      <c r="V4" s="371"/>
      <c r="W4" s="371"/>
      <c r="X4" s="371"/>
      <c r="Y4" s="371"/>
      <c r="Z4" s="371">
        <f t="shared" si="0"/>
        <v>7</v>
      </c>
    </row>
    <row r="5" spans="1:26">
      <c r="A5" s="53" t="str">
        <f t="shared" si="1"/>
        <v>InfantSexM</v>
      </c>
      <c r="B5" s="47" t="s">
        <v>52</v>
      </c>
      <c r="C5" s="47" t="s">
        <v>75</v>
      </c>
      <c r="D5" s="47" t="s">
        <v>149</v>
      </c>
      <c r="E5" s="371">
        <v>5</v>
      </c>
      <c r="F5" s="371">
        <v>8</v>
      </c>
      <c r="G5" s="371">
        <v>14</v>
      </c>
      <c r="H5" s="371">
        <v>44</v>
      </c>
      <c r="I5" s="371">
        <v>12</v>
      </c>
      <c r="J5" s="371">
        <v>5</v>
      </c>
      <c r="K5" s="371">
        <v>10</v>
      </c>
      <c r="L5" s="371">
        <v>1</v>
      </c>
      <c r="M5" s="371">
        <v>8</v>
      </c>
      <c r="N5" s="371">
        <v>4</v>
      </c>
      <c r="O5" s="371">
        <v>6</v>
      </c>
      <c r="P5" s="371">
        <v>2</v>
      </c>
      <c r="Q5" s="371">
        <v>9</v>
      </c>
      <c r="R5" s="371">
        <v>13</v>
      </c>
      <c r="S5" s="371"/>
      <c r="T5" s="371">
        <v>4</v>
      </c>
      <c r="U5" s="371">
        <v>1</v>
      </c>
      <c r="V5" s="371">
        <v>16</v>
      </c>
      <c r="W5" s="371">
        <v>3</v>
      </c>
      <c r="X5" s="371">
        <v>8</v>
      </c>
      <c r="Y5" s="371"/>
      <c r="Z5" s="371">
        <f t="shared" si="0"/>
        <v>173</v>
      </c>
    </row>
    <row r="6" spans="1:26">
      <c r="A6" s="53" t="str">
        <f t="shared" si="1"/>
        <v>InfantSexF</v>
      </c>
      <c r="B6" s="47" t="s">
        <v>52</v>
      </c>
      <c r="C6" s="47" t="s">
        <v>75</v>
      </c>
      <c r="D6" s="47" t="s">
        <v>150</v>
      </c>
      <c r="E6" s="371">
        <v>8</v>
      </c>
      <c r="F6" s="371">
        <v>12</v>
      </c>
      <c r="G6" s="371">
        <v>13</v>
      </c>
      <c r="H6" s="371">
        <v>23</v>
      </c>
      <c r="I6" s="371">
        <v>13</v>
      </c>
      <c r="J6" s="371">
        <v>2</v>
      </c>
      <c r="K6" s="371">
        <v>6</v>
      </c>
      <c r="L6" s="371">
        <v>2</v>
      </c>
      <c r="M6" s="371">
        <v>6</v>
      </c>
      <c r="N6" s="371">
        <v>4</v>
      </c>
      <c r="O6" s="371">
        <v>4</v>
      </c>
      <c r="P6" s="371">
        <v>1</v>
      </c>
      <c r="Q6" s="371">
        <v>4</v>
      </c>
      <c r="R6" s="371">
        <v>2</v>
      </c>
      <c r="S6" s="371">
        <v>2</v>
      </c>
      <c r="T6" s="371">
        <v>5</v>
      </c>
      <c r="U6" s="371"/>
      <c r="V6" s="371">
        <v>8</v>
      </c>
      <c r="W6" s="371">
        <v>3</v>
      </c>
      <c r="X6" s="371">
        <v>4</v>
      </c>
      <c r="Y6" s="371">
        <v>1</v>
      </c>
      <c r="Z6" s="371">
        <f t="shared" si="0"/>
        <v>123</v>
      </c>
    </row>
    <row r="7" spans="1:26">
      <c r="A7" s="53" t="str">
        <f t="shared" si="1"/>
        <v>InfantSexU</v>
      </c>
      <c r="B7" s="47" t="s">
        <v>52</v>
      </c>
      <c r="C7" s="47" t="s">
        <v>75</v>
      </c>
      <c r="D7" s="47" t="s">
        <v>151</v>
      </c>
      <c r="E7" s="371"/>
      <c r="F7" s="371"/>
      <c r="G7" s="371"/>
      <c r="H7" s="371"/>
      <c r="I7" s="371"/>
      <c r="J7" s="371"/>
      <c r="K7" s="371"/>
      <c r="L7" s="371"/>
      <c r="M7" s="371"/>
      <c r="N7" s="371"/>
      <c r="O7" s="371"/>
      <c r="P7" s="371"/>
      <c r="Q7" s="371"/>
      <c r="R7" s="371"/>
      <c r="S7" s="371"/>
      <c r="T7" s="371"/>
      <c r="U7" s="371"/>
      <c r="V7" s="371"/>
      <c r="W7" s="371"/>
      <c r="X7" s="371"/>
      <c r="Y7" s="371"/>
      <c r="Z7" s="371">
        <f t="shared" si="0"/>
        <v>0</v>
      </c>
    </row>
    <row r="8" spans="1:26">
      <c r="A8" s="53" t="str">
        <f t="shared" si="1"/>
        <v>FetalEthnicMaori</v>
      </c>
      <c r="B8" s="47" t="s">
        <v>51</v>
      </c>
      <c r="C8" s="47" t="s">
        <v>143</v>
      </c>
      <c r="D8" s="47" t="s">
        <v>152</v>
      </c>
      <c r="E8" s="371">
        <v>10</v>
      </c>
      <c r="F8" s="371">
        <v>9</v>
      </c>
      <c r="G8" s="371">
        <v>6</v>
      </c>
      <c r="H8" s="371">
        <v>20</v>
      </c>
      <c r="I8" s="371">
        <v>18</v>
      </c>
      <c r="J8" s="371">
        <v>7</v>
      </c>
      <c r="K8" s="371">
        <v>5</v>
      </c>
      <c r="L8" s="371">
        <v>2</v>
      </c>
      <c r="M8" s="371">
        <v>6</v>
      </c>
      <c r="N8" s="371">
        <v>4</v>
      </c>
      <c r="O8" s="371">
        <v>7</v>
      </c>
      <c r="P8" s="371">
        <v>1</v>
      </c>
      <c r="Q8" s="371">
        <v>3</v>
      </c>
      <c r="R8" s="371"/>
      <c r="S8" s="371">
        <v>4</v>
      </c>
      <c r="T8" s="371"/>
      <c r="U8" s="371">
        <v>2</v>
      </c>
      <c r="V8" s="371">
        <v>4</v>
      </c>
      <c r="W8" s="371">
        <v>1</v>
      </c>
      <c r="X8" s="371">
        <v>4</v>
      </c>
      <c r="Y8" s="371">
        <v>4</v>
      </c>
      <c r="Z8" s="371">
        <f t="shared" si="0"/>
        <v>117</v>
      </c>
    </row>
    <row r="9" spans="1:26">
      <c r="A9" s="53" t="str">
        <f t="shared" si="1"/>
        <v>FetalEthnicPacific peoples</v>
      </c>
      <c r="B9" s="47" t="s">
        <v>51</v>
      </c>
      <c r="C9" s="47" t="s">
        <v>143</v>
      </c>
      <c r="D9" s="47" t="s">
        <v>384</v>
      </c>
      <c r="E9" s="371"/>
      <c r="F9" s="371">
        <v>8</v>
      </c>
      <c r="G9" s="371">
        <v>7</v>
      </c>
      <c r="H9" s="371">
        <v>22</v>
      </c>
      <c r="I9" s="371"/>
      <c r="J9" s="371"/>
      <c r="K9" s="371">
        <v>1</v>
      </c>
      <c r="L9" s="371"/>
      <c r="M9" s="371">
        <v>1</v>
      </c>
      <c r="N9" s="371">
        <v>2</v>
      </c>
      <c r="O9" s="371"/>
      <c r="P9" s="371">
        <v>2</v>
      </c>
      <c r="Q9" s="371">
        <v>3</v>
      </c>
      <c r="R9" s="371"/>
      <c r="S9" s="371"/>
      <c r="T9" s="371"/>
      <c r="U9" s="371"/>
      <c r="V9" s="371">
        <v>1</v>
      </c>
      <c r="W9" s="371">
        <v>1</v>
      </c>
      <c r="X9" s="371"/>
      <c r="Y9" s="371">
        <v>1</v>
      </c>
      <c r="Z9" s="371">
        <f t="shared" si="0"/>
        <v>49</v>
      </c>
    </row>
    <row r="10" spans="1:26">
      <c r="A10" s="53" t="str">
        <f t="shared" si="1"/>
        <v>FetalEthnicAsian</v>
      </c>
      <c r="B10" s="47" t="s">
        <v>51</v>
      </c>
      <c r="C10" s="47" t="s">
        <v>143</v>
      </c>
      <c r="D10" s="47" t="s">
        <v>444</v>
      </c>
      <c r="E10" s="371">
        <v>1</v>
      </c>
      <c r="F10" s="371">
        <v>15</v>
      </c>
      <c r="G10" s="371">
        <v>18</v>
      </c>
      <c r="H10" s="371">
        <v>7</v>
      </c>
      <c r="I10" s="371">
        <v>3</v>
      </c>
      <c r="J10" s="371"/>
      <c r="K10" s="371">
        <v>1</v>
      </c>
      <c r="L10" s="371">
        <v>1</v>
      </c>
      <c r="M10" s="371">
        <v>2</v>
      </c>
      <c r="N10" s="371">
        <v>2</v>
      </c>
      <c r="O10" s="371">
        <v>1</v>
      </c>
      <c r="P10" s="371"/>
      <c r="Q10" s="371">
        <v>2</v>
      </c>
      <c r="R10" s="371">
        <v>1</v>
      </c>
      <c r="S10" s="371"/>
      <c r="T10" s="371"/>
      <c r="U10" s="371"/>
      <c r="V10" s="371">
        <v>5</v>
      </c>
      <c r="W10" s="371"/>
      <c r="X10" s="371">
        <v>1</v>
      </c>
      <c r="Y10" s="371"/>
      <c r="Z10" s="371">
        <f t="shared" si="0"/>
        <v>60</v>
      </c>
    </row>
    <row r="11" spans="1:26" s="448" customFormat="1">
      <c r="A11" s="53" t="str">
        <f>B11&amp;C11&amp;D11</f>
        <v>FetalEthnicEuropean or Other</v>
      </c>
      <c r="B11" s="448" t="s">
        <v>51</v>
      </c>
      <c r="C11" s="448" t="s">
        <v>143</v>
      </c>
      <c r="D11" s="448" t="s">
        <v>445</v>
      </c>
      <c r="E11" s="371">
        <v>8</v>
      </c>
      <c r="F11" s="371">
        <v>19</v>
      </c>
      <c r="G11" s="371">
        <v>16</v>
      </c>
      <c r="H11" s="371">
        <v>13</v>
      </c>
      <c r="I11" s="371">
        <v>14</v>
      </c>
      <c r="J11" s="371">
        <v>3</v>
      </c>
      <c r="K11" s="371">
        <v>4</v>
      </c>
      <c r="L11" s="371">
        <v>2</v>
      </c>
      <c r="M11" s="371">
        <v>7</v>
      </c>
      <c r="N11" s="371">
        <v>2</v>
      </c>
      <c r="O11" s="371">
        <v>5</v>
      </c>
      <c r="P11" s="371">
        <v>1</v>
      </c>
      <c r="Q11" s="371">
        <v>9</v>
      </c>
      <c r="R11" s="371">
        <v>6</v>
      </c>
      <c r="S11" s="371">
        <v>6</v>
      </c>
      <c r="T11" s="371">
        <v>8</v>
      </c>
      <c r="U11" s="371">
        <v>2</v>
      </c>
      <c r="V11" s="371">
        <v>25</v>
      </c>
      <c r="W11" s="371">
        <v>3</v>
      </c>
      <c r="X11" s="371">
        <v>13</v>
      </c>
      <c r="Y11" s="371"/>
      <c r="Z11" s="371">
        <f t="shared" si="0"/>
        <v>166</v>
      </c>
    </row>
    <row r="12" spans="1:26">
      <c r="A12" s="53" t="str">
        <f t="shared" si="1"/>
        <v>InfantEthnicMaori</v>
      </c>
      <c r="B12" s="47" t="s">
        <v>52</v>
      </c>
      <c r="C12" s="47" t="s">
        <v>143</v>
      </c>
      <c r="D12" s="47" t="s">
        <v>152</v>
      </c>
      <c r="E12" s="371">
        <v>12</v>
      </c>
      <c r="F12" s="371">
        <v>4</v>
      </c>
      <c r="G12" s="371">
        <v>2</v>
      </c>
      <c r="H12" s="371">
        <v>16</v>
      </c>
      <c r="I12" s="371">
        <v>8</v>
      </c>
      <c r="J12" s="371">
        <v>4</v>
      </c>
      <c r="K12" s="371">
        <v>9</v>
      </c>
      <c r="L12" s="371">
        <v>3</v>
      </c>
      <c r="M12" s="371">
        <v>5</v>
      </c>
      <c r="N12" s="371">
        <v>3</v>
      </c>
      <c r="O12" s="371">
        <v>3</v>
      </c>
      <c r="P12" s="371">
        <v>2</v>
      </c>
      <c r="Q12" s="371">
        <v>5</v>
      </c>
      <c r="R12" s="371">
        <v>4</v>
      </c>
      <c r="S12" s="371">
        <v>1</v>
      </c>
      <c r="T12" s="371">
        <v>2</v>
      </c>
      <c r="U12" s="371"/>
      <c r="V12" s="371">
        <v>5</v>
      </c>
      <c r="W12" s="371"/>
      <c r="X12" s="371">
        <v>3</v>
      </c>
      <c r="Y12" s="371"/>
      <c r="Z12" s="371">
        <f t="shared" si="0"/>
        <v>91</v>
      </c>
    </row>
    <row r="13" spans="1:26">
      <c r="A13" s="53" t="str">
        <f t="shared" si="1"/>
        <v>InfantEthnicPacific peoples</v>
      </c>
      <c r="B13" s="47" t="s">
        <v>52</v>
      </c>
      <c r="C13" s="47" t="s">
        <v>143</v>
      </c>
      <c r="D13" s="448" t="s">
        <v>384</v>
      </c>
      <c r="E13" s="371"/>
      <c r="F13" s="371">
        <v>2</v>
      </c>
      <c r="G13" s="371">
        <v>8</v>
      </c>
      <c r="H13" s="371">
        <v>25</v>
      </c>
      <c r="I13" s="371">
        <v>2</v>
      </c>
      <c r="J13" s="371"/>
      <c r="K13" s="371"/>
      <c r="L13" s="371"/>
      <c r="M13" s="371">
        <v>1</v>
      </c>
      <c r="N13" s="371"/>
      <c r="O13" s="371">
        <v>1</v>
      </c>
      <c r="P13" s="371"/>
      <c r="Q13" s="371">
        <v>1</v>
      </c>
      <c r="R13" s="371">
        <v>3</v>
      </c>
      <c r="S13" s="371"/>
      <c r="T13" s="371"/>
      <c r="U13" s="371"/>
      <c r="V13" s="371">
        <v>2</v>
      </c>
      <c r="W13" s="371">
        <v>1</v>
      </c>
      <c r="X13" s="371">
        <v>2</v>
      </c>
      <c r="Y13" s="371">
        <v>1</v>
      </c>
      <c r="Z13" s="371">
        <f t="shared" si="0"/>
        <v>49</v>
      </c>
    </row>
    <row r="14" spans="1:26">
      <c r="A14" s="53" t="str">
        <f t="shared" si="1"/>
        <v>InfantEthnicAsian</v>
      </c>
      <c r="B14" s="47" t="s">
        <v>52</v>
      </c>
      <c r="C14" s="47" t="s">
        <v>143</v>
      </c>
      <c r="D14" s="448" t="s">
        <v>444</v>
      </c>
      <c r="E14" s="371">
        <v>1</v>
      </c>
      <c r="F14" s="371">
        <v>3</v>
      </c>
      <c r="G14" s="371">
        <v>7</v>
      </c>
      <c r="H14" s="371">
        <v>16</v>
      </c>
      <c r="I14" s="371">
        <v>1</v>
      </c>
      <c r="J14" s="371">
        <v>1</v>
      </c>
      <c r="K14" s="371"/>
      <c r="L14" s="371"/>
      <c r="M14" s="371">
        <v>2</v>
      </c>
      <c r="N14" s="371"/>
      <c r="O14" s="371"/>
      <c r="P14" s="371"/>
      <c r="Q14" s="371">
        <v>2</v>
      </c>
      <c r="R14" s="371">
        <v>2</v>
      </c>
      <c r="S14" s="371"/>
      <c r="T14" s="371"/>
      <c r="U14" s="371"/>
      <c r="V14" s="371">
        <v>1</v>
      </c>
      <c r="W14" s="371"/>
      <c r="X14" s="371"/>
      <c r="Y14" s="371"/>
      <c r="Z14" s="371">
        <f t="shared" si="0"/>
        <v>36</v>
      </c>
    </row>
    <row r="15" spans="1:26" s="448" customFormat="1">
      <c r="A15" s="53" t="str">
        <f>B15&amp;C15&amp;D15</f>
        <v>InfantEthnicEuropean or Other</v>
      </c>
      <c r="B15" s="448" t="s">
        <v>52</v>
      </c>
      <c r="C15" s="448" t="s">
        <v>143</v>
      </c>
      <c r="D15" s="448" t="s">
        <v>445</v>
      </c>
      <c r="E15" s="371"/>
      <c r="F15" s="371">
        <v>11</v>
      </c>
      <c r="G15" s="371">
        <v>10</v>
      </c>
      <c r="H15" s="371">
        <v>10</v>
      </c>
      <c r="I15" s="371">
        <v>14</v>
      </c>
      <c r="J15" s="371">
        <v>2</v>
      </c>
      <c r="K15" s="371">
        <v>7</v>
      </c>
      <c r="L15" s="371"/>
      <c r="M15" s="371">
        <v>6</v>
      </c>
      <c r="N15" s="371">
        <v>5</v>
      </c>
      <c r="O15" s="371">
        <v>6</v>
      </c>
      <c r="P15" s="371">
        <v>1</v>
      </c>
      <c r="Q15" s="371">
        <v>5</v>
      </c>
      <c r="R15" s="371">
        <v>6</v>
      </c>
      <c r="S15" s="371">
        <v>1</v>
      </c>
      <c r="T15" s="371">
        <v>7</v>
      </c>
      <c r="U15" s="371">
        <v>1</v>
      </c>
      <c r="V15" s="371">
        <v>16</v>
      </c>
      <c r="W15" s="371">
        <v>5</v>
      </c>
      <c r="X15" s="371">
        <v>7</v>
      </c>
      <c r="Y15" s="371"/>
      <c r="Z15" s="371">
        <f t="shared" si="0"/>
        <v>120</v>
      </c>
    </row>
    <row r="16" spans="1:26">
      <c r="A16" s="53" t="str">
        <f t="shared" si="1"/>
        <v>FetalMatAge&lt;20</v>
      </c>
      <c r="B16" s="47" t="s">
        <v>51</v>
      </c>
      <c r="C16" s="47" t="s">
        <v>142</v>
      </c>
      <c r="D16" s="47" t="s">
        <v>408</v>
      </c>
      <c r="E16" s="371">
        <v>5</v>
      </c>
      <c r="F16" s="371">
        <v>3</v>
      </c>
      <c r="G16" s="371">
        <v>2</v>
      </c>
      <c r="H16" s="371">
        <v>8</v>
      </c>
      <c r="I16" s="371">
        <v>2</v>
      </c>
      <c r="J16" s="371">
        <v>3</v>
      </c>
      <c r="K16" s="371">
        <v>1</v>
      </c>
      <c r="L16" s="371"/>
      <c r="M16" s="371">
        <v>1</v>
      </c>
      <c r="N16" s="371">
        <v>1</v>
      </c>
      <c r="O16" s="371">
        <v>2</v>
      </c>
      <c r="P16" s="371"/>
      <c r="Q16" s="371">
        <v>1</v>
      </c>
      <c r="R16" s="371"/>
      <c r="S16" s="371">
        <v>1</v>
      </c>
      <c r="T16" s="371">
        <v>1</v>
      </c>
      <c r="U16" s="371">
        <v>1</v>
      </c>
      <c r="V16" s="371"/>
      <c r="W16" s="371"/>
      <c r="X16" s="371">
        <v>2</v>
      </c>
      <c r="Y16" s="371"/>
      <c r="Z16" s="371">
        <f t="shared" si="0"/>
        <v>34</v>
      </c>
    </row>
    <row r="17" spans="1:26">
      <c r="A17" s="53" t="str">
        <f t="shared" si="1"/>
        <v>FetalMatAge20-24</v>
      </c>
      <c r="B17" s="47" t="s">
        <v>51</v>
      </c>
      <c r="C17" s="47" t="s">
        <v>142</v>
      </c>
      <c r="D17" s="47" t="s">
        <v>153</v>
      </c>
      <c r="E17" s="371">
        <v>4</v>
      </c>
      <c r="F17" s="371">
        <v>5</v>
      </c>
      <c r="G17" s="371">
        <v>4</v>
      </c>
      <c r="H17" s="371">
        <v>13</v>
      </c>
      <c r="I17" s="371">
        <v>11</v>
      </c>
      <c r="J17" s="371">
        <v>2</v>
      </c>
      <c r="K17" s="371">
        <v>1</v>
      </c>
      <c r="L17" s="371">
        <v>1</v>
      </c>
      <c r="M17" s="371">
        <v>3</v>
      </c>
      <c r="N17" s="371">
        <v>1</v>
      </c>
      <c r="O17" s="371">
        <v>3</v>
      </c>
      <c r="P17" s="371"/>
      <c r="Q17" s="371">
        <v>1</v>
      </c>
      <c r="R17" s="371">
        <v>1</v>
      </c>
      <c r="S17" s="371">
        <v>1</v>
      </c>
      <c r="T17" s="371">
        <v>1</v>
      </c>
      <c r="U17" s="371"/>
      <c r="V17" s="371">
        <v>4</v>
      </c>
      <c r="W17" s="371"/>
      <c r="X17" s="371">
        <v>7</v>
      </c>
      <c r="Y17" s="371">
        <v>1</v>
      </c>
      <c r="Z17" s="371">
        <f t="shared" si="0"/>
        <v>64</v>
      </c>
    </row>
    <row r="18" spans="1:26">
      <c r="A18" s="53" t="str">
        <f t="shared" si="1"/>
        <v>FetalMatAge25-29</v>
      </c>
      <c r="B18" s="47" t="s">
        <v>51</v>
      </c>
      <c r="C18" s="47" t="s">
        <v>142</v>
      </c>
      <c r="D18" s="47" t="s">
        <v>154</v>
      </c>
      <c r="E18" s="371">
        <v>2</v>
      </c>
      <c r="F18" s="371">
        <v>11</v>
      </c>
      <c r="G18" s="371">
        <v>9</v>
      </c>
      <c r="H18" s="371">
        <v>12</v>
      </c>
      <c r="I18" s="371">
        <v>12</v>
      </c>
      <c r="J18" s="371">
        <v>4</v>
      </c>
      <c r="K18" s="371">
        <v>2</v>
      </c>
      <c r="L18" s="371"/>
      <c r="M18" s="371">
        <v>3</v>
      </c>
      <c r="N18" s="371">
        <v>3</v>
      </c>
      <c r="O18" s="371">
        <v>1</v>
      </c>
      <c r="P18" s="371">
        <v>1</v>
      </c>
      <c r="Q18" s="371">
        <v>6</v>
      </c>
      <c r="R18" s="371"/>
      <c r="S18" s="371">
        <v>1</v>
      </c>
      <c r="T18" s="371">
        <v>2</v>
      </c>
      <c r="U18" s="371">
        <v>2</v>
      </c>
      <c r="V18" s="371">
        <v>9</v>
      </c>
      <c r="W18" s="371">
        <v>1</v>
      </c>
      <c r="X18" s="371">
        <v>5</v>
      </c>
      <c r="Y18" s="371">
        <v>2</v>
      </c>
      <c r="Z18" s="371">
        <f t="shared" si="0"/>
        <v>88</v>
      </c>
    </row>
    <row r="19" spans="1:26">
      <c r="A19" s="53" t="str">
        <f t="shared" si="1"/>
        <v>FetalMatAge30-34</v>
      </c>
      <c r="B19" s="47" t="s">
        <v>51</v>
      </c>
      <c r="C19" s="47" t="s">
        <v>142</v>
      </c>
      <c r="D19" s="47" t="s">
        <v>155</v>
      </c>
      <c r="E19" s="371">
        <v>5</v>
      </c>
      <c r="F19" s="371">
        <v>16</v>
      </c>
      <c r="G19" s="371">
        <v>15</v>
      </c>
      <c r="H19" s="371">
        <v>17</v>
      </c>
      <c r="I19" s="371">
        <v>5</v>
      </c>
      <c r="J19" s="371">
        <v>1</v>
      </c>
      <c r="K19" s="371">
        <v>5</v>
      </c>
      <c r="L19" s="371">
        <v>3</v>
      </c>
      <c r="M19" s="371">
        <v>4</v>
      </c>
      <c r="N19" s="371">
        <v>4</v>
      </c>
      <c r="O19" s="371">
        <v>5</v>
      </c>
      <c r="P19" s="371">
        <v>2</v>
      </c>
      <c r="Q19" s="371">
        <v>3</v>
      </c>
      <c r="R19" s="371">
        <v>3</v>
      </c>
      <c r="S19" s="371">
        <v>4</v>
      </c>
      <c r="T19" s="371">
        <v>1</v>
      </c>
      <c r="U19" s="371">
        <v>1</v>
      </c>
      <c r="V19" s="371">
        <v>11</v>
      </c>
      <c r="W19" s="371">
        <v>1</v>
      </c>
      <c r="X19" s="371">
        <v>2</v>
      </c>
      <c r="Y19" s="371"/>
      <c r="Z19" s="371">
        <f t="shared" si="0"/>
        <v>108</v>
      </c>
    </row>
    <row r="20" spans="1:26">
      <c r="A20" s="53" t="str">
        <f t="shared" si="1"/>
        <v>FetalMatAge35-39</v>
      </c>
      <c r="B20" s="47" t="s">
        <v>51</v>
      </c>
      <c r="C20" s="47" t="s">
        <v>142</v>
      </c>
      <c r="D20" s="47" t="s">
        <v>156</v>
      </c>
      <c r="E20" s="371">
        <v>1</v>
      </c>
      <c r="F20" s="371">
        <v>13</v>
      </c>
      <c r="G20" s="371">
        <v>12</v>
      </c>
      <c r="H20" s="371">
        <v>7</v>
      </c>
      <c r="I20" s="371">
        <v>3</v>
      </c>
      <c r="J20" s="371"/>
      <c r="K20" s="371">
        <v>2</v>
      </c>
      <c r="L20" s="371"/>
      <c r="M20" s="371">
        <v>1</v>
      </c>
      <c r="N20" s="371">
        <v>1</v>
      </c>
      <c r="O20" s="371">
        <v>1</v>
      </c>
      <c r="P20" s="371"/>
      <c r="Q20" s="371">
        <v>6</v>
      </c>
      <c r="R20" s="371">
        <v>2</v>
      </c>
      <c r="S20" s="371">
        <v>1</v>
      </c>
      <c r="T20" s="371">
        <v>2</v>
      </c>
      <c r="U20" s="371"/>
      <c r="V20" s="371">
        <v>7</v>
      </c>
      <c r="W20" s="371">
        <v>1</v>
      </c>
      <c r="X20" s="371">
        <v>2</v>
      </c>
      <c r="Y20" s="371">
        <v>2</v>
      </c>
      <c r="Z20" s="371">
        <f t="shared" si="0"/>
        <v>64</v>
      </c>
    </row>
    <row r="21" spans="1:26">
      <c r="A21" s="53" t="str">
        <f t="shared" si="1"/>
        <v>FetalMatAge40+</v>
      </c>
      <c r="B21" s="47" t="s">
        <v>51</v>
      </c>
      <c r="C21" s="47" t="s">
        <v>142</v>
      </c>
      <c r="D21" s="47" t="s">
        <v>157</v>
      </c>
      <c r="E21" s="371">
        <v>2</v>
      </c>
      <c r="F21" s="371">
        <v>3</v>
      </c>
      <c r="G21" s="371">
        <v>5</v>
      </c>
      <c r="H21" s="371">
        <v>5</v>
      </c>
      <c r="I21" s="371">
        <v>2</v>
      </c>
      <c r="J21" s="371"/>
      <c r="K21" s="371"/>
      <c r="L21" s="371">
        <v>1</v>
      </c>
      <c r="M21" s="371">
        <v>4</v>
      </c>
      <c r="N21" s="371"/>
      <c r="O21" s="371">
        <v>1</v>
      </c>
      <c r="P21" s="371">
        <v>1</v>
      </c>
      <c r="Q21" s="371"/>
      <c r="R21" s="371">
        <v>1</v>
      </c>
      <c r="S21" s="371">
        <v>2</v>
      </c>
      <c r="T21" s="371">
        <v>1</v>
      </c>
      <c r="U21" s="371"/>
      <c r="V21" s="371">
        <v>4</v>
      </c>
      <c r="W21" s="371">
        <v>2</v>
      </c>
      <c r="X21" s="371"/>
      <c r="Y21" s="371"/>
      <c r="Z21" s="371">
        <f t="shared" si="0"/>
        <v>34</v>
      </c>
    </row>
    <row r="22" spans="1:26">
      <c r="A22" s="53" t="str">
        <f t="shared" si="1"/>
        <v>InfantMatAge&lt;20</v>
      </c>
      <c r="B22" s="47" t="s">
        <v>52</v>
      </c>
      <c r="C22" s="47" t="s">
        <v>142</v>
      </c>
      <c r="D22" s="47" t="s">
        <v>408</v>
      </c>
      <c r="E22" s="371">
        <v>2</v>
      </c>
      <c r="F22" s="371"/>
      <c r="G22" s="371">
        <v>3</v>
      </c>
      <c r="H22" s="371">
        <v>12</v>
      </c>
      <c r="I22" s="371">
        <v>3</v>
      </c>
      <c r="J22" s="371">
        <v>1</v>
      </c>
      <c r="K22" s="371">
        <v>1</v>
      </c>
      <c r="L22" s="371">
        <v>1</v>
      </c>
      <c r="M22" s="371">
        <v>2</v>
      </c>
      <c r="N22" s="371">
        <v>1</v>
      </c>
      <c r="O22" s="371">
        <v>1</v>
      </c>
      <c r="P22" s="371"/>
      <c r="Q22" s="371">
        <v>2</v>
      </c>
      <c r="R22" s="371">
        <v>1</v>
      </c>
      <c r="S22" s="371">
        <v>2</v>
      </c>
      <c r="T22" s="371">
        <v>1</v>
      </c>
      <c r="U22" s="371"/>
      <c r="V22" s="371">
        <v>3</v>
      </c>
      <c r="W22" s="371"/>
      <c r="X22" s="371">
        <v>2</v>
      </c>
      <c r="Y22" s="371"/>
      <c r="Z22" s="371">
        <f t="shared" si="0"/>
        <v>38</v>
      </c>
    </row>
    <row r="23" spans="1:26">
      <c r="A23" s="53" t="str">
        <f t="shared" si="1"/>
        <v>InfantMatAge20-24</v>
      </c>
      <c r="B23" s="47" t="s">
        <v>52</v>
      </c>
      <c r="C23" s="47" t="s">
        <v>142</v>
      </c>
      <c r="D23" s="47" t="s">
        <v>153</v>
      </c>
      <c r="E23" s="371">
        <v>1</v>
      </c>
      <c r="F23" s="371">
        <v>5</v>
      </c>
      <c r="G23" s="371">
        <v>7</v>
      </c>
      <c r="H23" s="371">
        <v>15</v>
      </c>
      <c r="I23" s="371">
        <v>7</v>
      </c>
      <c r="J23" s="371">
        <v>2</v>
      </c>
      <c r="K23" s="371">
        <v>3</v>
      </c>
      <c r="L23" s="371">
        <v>2</v>
      </c>
      <c r="M23" s="371">
        <v>2</v>
      </c>
      <c r="N23" s="371">
        <v>3</v>
      </c>
      <c r="O23" s="371">
        <v>4</v>
      </c>
      <c r="P23" s="371">
        <v>2</v>
      </c>
      <c r="Q23" s="371">
        <v>4</v>
      </c>
      <c r="R23" s="371">
        <v>4</v>
      </c>
      <c r="S23" s="371"/>
      <c r="T23" s="371"/>
      <c r="U23" s="371"/>
      <c r="V23" s="371">
        <v>6</v>
      </c>
      <c r="W23" s="371">
        <v>4</v>
      </c>
      <c r="X23" s="371">
        <v>3</v>
      </c>
      <c r="Y23" s="371"/>
      <c r="Z23" s="371">
        <f t="shared" si="0"/>
        <v>74</v>
      </c>
    </row>
    <row r="24" spans="1:26">
      <c r="A24" s="53" t="str">
        <f t="shared" si="1"/>
        <v>InfantMatAge25-29</v>
      </c>
      <c r="B24" s="47" t="s">
        <v>52</v>
      </c>
      <c r="C24" s="47" t="s">
        <v>142</v>
      </c>
      <c r="D24" s="47" t="s">
        <v>154</v>
      </c>
      <c r="E24" s="371">
        <v>3</v>
      </c>
      <c r="F24" s="371">
        <v>9</v>
      </c>
      <c r="G24" s="371">
        <v>4</v>
      </c>
      <c r="H24" s="371">
        <v>14</v>
      </c>
      <c r="I24" s="371">
        <v>3</v>
      </c>
      <c r="J24" s="371">
        <v>1</v>
      </c>
      <c r="K24" s="371">
        <v>4</v>
      </c>
      <c r="L24" s="371"/>
      <c r="M24" s="371">
        <v>2</v>
      </c>
      <c r="N24" s="371">
        <v>3</v>
      </c>
      <c r="O24" s="371">
        <v>2</v>
      </c>
      <c r="P24" s="371">
        <v>1</v>
      </c>
      <c r="Q24" s="371">
        <v>2</v>
      </c>
      <c r="R24" s="371">
        <v>3</v>
      </c>
      <c r="S24" s="371"/>
      <c r="T24" s="371">
        <v>4</v>
      </c>
      <c r="U24" s="371">
        <v>1</v>
      </c>
      <c r="V24" s="371">
        <v>5</v>
      </c>
      <c r="W24" s="371">
        <v>1</v>
      </c>
      <c r="X24" s="371">
        <v>4</v>
      </c>
      <c r="Y24" s="371">
        <v>1</v>
      </c>
      <c r="Z24" s="371">
        <f t="shared" si="0"/>
        <v>67</v>
      </c>
    </row>
    <row r="25" spans="1:26">
      <c r="A25" s="53" t="str">
        <f t="shared" si="1"/>
        <v>InfantMatAge30-34</v>
      </c>
      <c r="B25" s="47" t="s">
        <v>52</v>
      </c>
      <c r="C25" s="47" t="s">
        <v>142</v>
      </c>
      <c r="D25" s="47" t="s">
        <v>155</v>
      </c>
      <c r="E25" s="371">
        <v>3</v>
      </c>
      <c r="F25" s="371">
        <v>6</v>
      </c>
      <c r="G25" s="371">
        <v>6</v>
      </c>
      <c r="H25" s="371">
        <v>14</v>
      </c>
      <c r="I25" s="371">
        <v>6</v>
      </c>
      <c r="J25" s="371">
        <v>1</v>
      </c>
      <c r="K25" s="371">
        <v>3</v>
      </c>
      <c r="L25" s="371"/>
      <c r="M25" s="371">
        <v>3</v>
      </c>
      <c r="N25" s="371">
        <v>1</v>
      </c>
      <c r="O25" s="371"/>
      <c r="P25" s="371"/>
      <c r="Q25" s="371">
        <v>2</v>
      </c>
      <c r="R25" s="371">
        <v>1</v>
      </c>
      <c r="S25" s="371"/>
      <c r="T25" s="371">
        <v>3</v>
      </c>
      <c r="U25" s="371"/>
      <c r="V25" s="371">
        <v>3</v>
      </c>
      <c r="W25" s="371"/>
      <c r="X25" s="371">
        <v>2</v>
      </c>
      <c r="Y25" s="371"/>
      <c r="Z25" s="371">
        <f t="shared" si="0"/>
        <v>54</v>
      </c>
    </row>
    <row r="26" spans="1:26">
      <c r="A26" s="53" t="str">
        <f t="shared" si="1"/>
        <v>InfantMatAge35-39</v>
      </c>
      <c r="B26" s="47" t="s">
        <v>52</v>
      </c>
      <c r="C26" s="47" t="s">
        <v>142</v>
      </c>
      <c r="D26" s="47" t="s">
        <v>156</v>
      </c>
      <c r="E26" s="371">
        <v>1</v>
      </c>
      <c r="F26" s="371"/>
      <c r="G26" s="371">
        <v>4</v>
      </c>
      <c r="H26" s="371">
        <v>9</v>
      </c>
      <c r="I26" s="371">
        <v>4</v>
      </c>
      <c r="J26" s="371">
        <v>2</v>
      </c>
      <c r="K26" s="371">
        <v>4</v>
      </c>
      <c r="L26" s="371"/>
      <c r="M26" s="371">
        <v>4</v>
      </c>
      <c r="N26" s="371"/>
      <c r="O26" s="371">
        <v>1</v>
      </c>
      <c r="P26" s="371"/>
      <c r="Q26" s="371">
        <v>3</v>
      </c>
      <c r="R26" s="371">
        <v>3</v>
      </c>
      <c r="S26" s="371"/>
      <c r="T26" s="371">
        <v>1</v>
      </c>
      <c r="U26" s="371"/>
      <c r="V26" s="371">
        <v>3</v>
      </c>
      <c r="W26" s="371"/>
      <c r="X26" s="371">
        <v>1</v>
      </c>
      <c r="Y26" s="371"/>
      <c r="Z26" s="371">
        <f t="shared" si="0"/>
        <v>40</v>
      </c>
    </row>
    <row r="27" spans="1:26">
      <c r="A27" s="53" t="str">
        <f t="shared" si="1"/>
        <v>InfantMatAge40+</v>
      </c>
      <c r="B27" s="47" t="s">
        <v>52</v>
      </c>
      <c r="C27" s="47" t="s">
        <v>142</v>
      </c>
      <c r="D27" s="47" t="s">
        <v>157</v>
      </c>
      <c r="E27" s="371">
        <v>3</v>
      </c>
      <c r="F27" s="371"/>
      <c r="G27" s="371">
        <v>2</v>
      </c>
      <c r="H27" s="371">
        <v>3</v>
      </c>
      <c r="I27" s="371">
        <v>1</v>
      </c>
      <c r="J27" s="371"/>
      <c r="K27" s="371">
        <v>1</v>
      </c>
      <c r="L27" s="371"/>
      <c r="M27" s="371">
        <v>1</v>
      </c>
      <c r="N27" s="371"/>
      <c r="O27" s="371">
        <v>2</v>
      </c>
      <c r="P27" s="371"/>
      <c r="Q27" s="371"/>
      <c r="R27" s="371">
        <v>3</v>
      </c>
      <c r="S27" s="371"/>
      <c r="T27" s="371"/>
      <c r="U27" s="371"/>
      <c r="V27" s="371">
        <v>4</v>
      </c>
      <c r="W27" s="371">
        <v>1</v>
      </c>
      <c r="X27" s="371"/>
      <c r="Y27" s="371"/>
      <c r="Z27" s="371">
        <f t="shared" si="0"/>
        <v>21</v>
      </c>
    </row>
    <row r="28" spans="1:26">
      <c r="A28" s="53" t="str">
        <f t="shared" si="1"/>
        <v>InfantMatAgeUnknown</v>
      </c>
      <c r="B28" s="47" t="s">
        <v>52</v>
      </c>
      <c r="C28" s="47" t="s">
        <v>142</v>
      </c>
      <c r="D28" s="47" t="s">
        <v>69</v>
      </c>
      <c r="E28" s="371"/>
      <c r="F28" s="371"/>
      <c r="G28" s="371">
        <v>1</v>
      </c>
      <c r="H28" s="371"/>
      <c r="I28" s="371">
        <v>1</v>
      </c>
      <c r="J28" s="371"/>
      <c r="K28" s="371"/>
      <c r="L28" s="371"/>
      <c r="M28" s="371"/>
      <c r="N28" s="371"/>
      <c r="O28" s="371"/>
      <c r="P28" s="371"/>
      <c r="Q28" s="371"/>
      <c r="R28" s="371"/>
      <c r="S28" s="371"/>
      <c r="T28" s="371"/>
      <c r="U28" s="371"/>
      <c r="V28" s="371"/>
      <c r="W28" s="371"/>
      <c r="X28" s="371"/>
      <c r="Y28" s="371"/>
      <c r="Z28" s="371">
        <f t="shared" si="0"/>
        <v>2</v>
      </c>
    </row>
    <row r="29" spans="1:26">
      <c r="A29" s="53" t="str">
        <f t="shared" si="1"/>
        <v>FetalMatAgeUnknown</v>
      </c>
      <c r="B29" s="47" t="s">
        <v>51</v>
      </c>
      <c r="C29" s="47" t="s">
        <v>142</v>
      </c>
      <c r="D29" s="47" t="s">
        <v>69</v>
      </c>
      <c r="E29" s="371"/>
      <c r="F29" s="371"/>
      <c r="G29" s="371"/>
      <c r="H29" s="371"/>
      <c r="I29" s="371"/>
      <c r="J29" s="371"/>
      <c r="K29" s="371"/>
      <c r="L29" s="371"/>
      <c r="M29" s="371"/>
      <c r="N29" s="371"/>
      <c r="O29" s="371"/>
      <c r="P29" s="371"/>
      <c r="Q29" s="371"/>
      <c r="R29" s="371"/>
      <c r="S29" s="371"/>
      <c r="T29" s="371"/>
      <c r="U29" s="371"/>
      <c r="V29" s="371"/>
      <c r="W29" s="371"/>
      <c r="X29" s="371"/>
      <c r="Y29" s="371"/>
      <c r="Z29" s="371">
        <f t="shared" si="0"/>
        <v>0</v>
      </c>
    </row>
    <row r="30" spans="1:26">
      <c r="A30" s="53" t="str">
        <f t="shared" si="1"/>
        <v>FetalDepQuin1</v>
      </c>
      <c r="B30" s="47" t="s">
        <v>51</v>
      </c>
      <c r="C30" s="47" t="s">
        <v>144</v>
      </c>
      <c r="D30" s="47">
        <v>1</v>
      </c>
      <c r="E30" s="371">
        <v>1</v>
      </c>
      <c r="F30" s="371">
        <v>7</v>
      </c>
      <c r="G30" s="371">
        <v>10</v>
      </c>
      <c r="H30" s="371">
        <v>7</v>
      </c>
      <c r="I30" s="371">
        <v>5</v>
      </c>
      <c r="J30" s="371"/>
      <c r="K30" s="371">
        <v>1</v>
      </c>
      <c r="L30" s="371"/>
      <c r="M30" s="371">
        <v>3</v>
      </c>
      <c r="N30" s="371"/>
      <c r="O30" s="371">
        <v>1</v>
      </c>
      <c r="P30" s="371"/>
      <c r="Q30" s="371">
        <v>4</v>
      </c>
      <c r="R30" s="371"/>
      <c r="S30" s="371">
        <v>1</v>
      </c>
      <c r="T30" s="371">
        <v>1</v>
      </c>
      <c r="U30" s="371"/>
      <c r="V30" s="371">
        <v>10</v>
      </c>
      <c r="W30" s="371"/>
      <c r="X30" s="371">
        <v>2</v>
      </c>
      <c r="Y30" s="371"/>
      <c r="Z30" s="371">
        <f t="shared" si="0"/>
        <v>53</v>
      </c>
    </row>
    <row r="31" spans="1:26">
      <c r="A31" s="53" t="str">
        <f t="shared" si="1"/>
        <v>FetalDepQuin2</v>
      </c>
      <c r="B31" s="47" t="s">
        <v>51</v>
      </c>
      <c r="C31" s="47" t="s">
        <v>144</v>
      </c>
      <c r="D31" s="47">
        <v>2</v>
      </c>
      <c r="E31" s="371">
        <v>1</v>
      </c>
      <c r="F31" s="371">
        <v>13</v>
      </c>
      <c r="G31" s="371">
        <v>5</v>
      </c>
      <c r="H31" s="371">
        <v>4</v>
      </c>
      <c r="I31" s="371"/>
      <c r="J31" s="371">
        <v>3</v>
      </c>
      <c r="K31" s="371">
        <v>2</v>
      </c>
      <c r="L31" s="371">
        <v>1</v>
      </c>
      <c r="M31" s="371">
        <v>3</v>
      </c>
      <c r="N31" s="371"/>
      <c r="O31" s="371">
        <v>1</v>
      </c>
      <c r="P31" s="371"/>
      <c r="Q31" s="371">
        <v>4</v>
      </c>
      <c r="R31" s="371"/>
      <c r="S31" s="371"/>
      <c r="T31" s="371">
        <v>1</v>
      </c>
      <c r="U31" s="371">
        <v>1</v>
      </c>
      <c r="V31" s="371">
        <v>2</v>
      </c>
      <c r="W31" s="371">
        <v>1</v>
      </c>
      <c r="X31" s="371">
        <v>7</v>
      </c>
      <c r="Y31" s="371"/>
      <c r="Z31" s="371">
        <f t="shared" si="0"/>
        <v>49</v>
      </c>
    </row>
    <row r="32" spans="1:26">
      <c r="A32" s="53" t="str">
        <f t="shared" si="1"/>
        <v>FetalDepQuin3</v>
      </c>
      <c r="B32" s="47" t="s">
        <v>51</v>
      </c>
      <c r="C32" s="47" t="s">
        <v>144</v>
      </c>
      <c r="D32" s="47">
        <v>3</v>
      </c>
      <c r="E32" s="371">
        <v>2</v>
      </c>
      <c r="F32" s="371">
        <v>13</v>
      </c>
      <c r="G32" s="371">
        <v>14</v>
      </c>
      <c r="H32" s="371">
        <v>7</v>
      </c>
      <c r="I32" s="371">
        <v>5</v>
      </c>
      <c r="J32" s="371"/>
      <c r="K32" s="371">
        <v>4</v>
      </c>
      <c r="L32" s="371">
        <v>2</v>
      </c>
      <c r="M32" s="371">
        <v>1</v>
      </c>
      <c r="N32" s="371">
        <v>4</v>
      </c>
      <c r="O32" s="371"/>
      <c r="P32" s="371"/>
      <c r="Q32" s="371">
        <v>5</v>
      </c>
      <c r="R32" s="371">
        <v>4</v>
      </c>
      <c r="S32" s="371">
        <v>3</v>
      </c>
      <c r="T32" s="371">
        <v>4</v>
      </c>
      <c r="U32" s="371">
        <v>1</v>
      </c>
      <c r="V32" s="371">
        <v>9</v>
      </c>
      <c r="W32" s="371">
        <v>2</v>
      </c>
      <c r="X32" s="371">
        <v>3</v>
      </c>
      <c r="Y32" s="371"/>
      <c r="Z32" s="371">
        <f t="shared" si="0"/>
        <v>83</v>
      </c>
    </row>
    <row r="33" spans="1:26">
      <c r="A33" s="53" t="str">
        <f t="shared" si="1"/>
        <v>FetalDepQuin4</v>
      </c>
      <c r="B33" s="47" t="s">
        <v>51</v>
      </c>
      <c r="C33" s="47" t="s">
        <v>144</v>
      </c>
      <c r="D33" s="47">
        <v>4</v>
      </c>
      <c r="E33" s="371">
        <v>7</v>
      </c>
      <c r="F33" s="371">
        <v>16</v>
      </c>
      <c r="G33" s="371">
        <v>11</v>
      </c>
      <c r="H33" s="371">
        <v>7</v>
      </c>
      <c r="I33" s="371">
        <v>11</v>
      </c>
      <c r="J33" s="371">
        <v>1</v>
      </c>
      <c r="K33" s="371">
        <v>3</v>
      </c>
      <c r="L33" s="371">
        <v>1</v>
      </c>
      <c r="M33" s="371">
        <v>3</v>
      </c>
      <c r="N33" s="371">
        <v>5</v>
      </c>
      <c r="O33" s="371">
        <v>3</v>
      </c>
      <c r="P33" s="371">
        <v>2</v>
      </c>
      <c r="Q33" s="371"/>
      <c r="R33" s="371">
        <v>2</v>
      </c>
      <c r="S33" s="371">
        <v>3</v>
      </c>
      <c r="T33" s="371">
        <v>2</v>
      </c>
      <c r="U33" s="371"/>
      <c r="V33" s="371">
        <v>9</v>
      </c>
      <c r="W33" s="371"/>
      <c r="X33" s="371">
        <v>5</v>
      </c>
      <c r="Y33" s="371"/>
      <c r="Z33" s="371">
        <f t="shared" si="0"/>
        <v>91</v>
      </c>
    </row>
    <row r="34" spans="1:26">
      <c r="A34" s="53" t="str">
        <f t="shared" si="1"/>
        <v>FetalDepQuin5</v>
      </c>
      <c r="B34" s="47" t="s">
        <v>51</v>
      </c>
      <c r="C34" s="47" t="s">
        <v>144</v>
      </c>
      <c r="D34" s="47">
        <v>5</v>
      </c>
      <c r="E34" s="371">
        <v>8</v>
      </c>
      <c r="F34" s="371">
        <v>2</v>
      </c>
      <c r="G34" s="371">
        <v>7</v>
      </c>
      <c r="H34" s="371">
        <v>37</v>
      </c>
      <c r="I34" s="371">
        <v>14</v>
      </c>
      <c r="J34" s="371">
        <v>6</v>
      </c>
      <c r="K34" s="371">
        <v>1</v>
      </c>
      <c r="L34" s="371">
        <v>1</v>
      </c>
      <c r="M34" s="371">
        <v>6</v>
      </c>
      <c r="N34" s="371">
        <v>1</v>
      </c>
      <c r="O34" s="371">
        <v>8</v>
      </c>
      <c r="P34" s="371">
        <v>2</v>
      </c>
      <c r="Q34" s="371">
        <v>4</v>
      </c>
      <c r="R34" s="371">
        <v>1</v>
      </c>
      <c r="S34" s="371">
        <v>3</v>
      </c>
      <c r="T34" s="371"/>
      <c r="U34" s="371">
        <v>2</v>
      </c>
      <c r="V34" s="371">
        <v>5</v>
      </c>
      <c r="W34" s="371">
        <v>2</v>
      </c>
      <c r="X34" s="371">
        <v>1</v>
      </c>
      <c r="Y34" s="371"/>
      <c r="Z34" s="371">
        <f t="shared" si="0"/>
        <v>111</v>
      </c>
    </row>
    <row r="35" spans="1:26">
      <c r="A35" s="53" t="str">
        <f t="shared" si="1"/>
        <v>FetalDepQuinUnknown</v>
      </c>
      <c r="B35" s="47" t="s">
        <v>51</v>
      </c>
      <c r="C35" s="47" t="s">
        <v>144</v>
      </c>
      <c r="D35" s="47" t="s">
        <v>69</v>
      </c>
      <c r="E35" s="371"/>
      <c r="F35" s="371"/>
      <c r="G35" s="371"/>
      <c r="H35" s="371"/>
      <c r="I35" s="371"/>
      <c r="J35" s="371"/>
      <c r="K35" s="371"/>
      <c r="L35" s="371"/>
      <c r="M35" s="371"/>
      <c r="N35" s="371"/>
      <c r="O35" s="371"/>
      <c r="P35" s="371"/>
      <c r="Q35" s="371"/>
      <c r="R35" s="371"/>
      <c r="S35" s="371"/>
      <c r="T35" s="371"/>
      <c r="U35" s="371"/>
      <c r="V35" s="371"/>
      <c r="W35" s="371"/>
      <c r="X35" s="371"/>
      <c r="Y35" s="371">
        <v>5</v>
      </c>
      <c r="Z35" s="371">
        <f t="shared" si="0"/>
        <v>5</v>
      </c>
    </row>
    <row r="36" spans="1:26">
      <c r="A36" s="53" t="str">
        <f t="shared" si="1"/>
        <v>InfantDepQuin1</v>
      </c>
      <c r="B36" s="47" t="s">
        <v>52</v>
      </c>
      <c r="C36" s="47" t="s">
        <v>144</v>
      </c>
      <c r="D36" s="47">
        <v>1</v>
      </c>
      <c r="E36" s="371"/>
      <c r="F36" s="371">
        <v>6</v>
      </c>
      <c r="G36" s="371"/>
      <c r="H36" s="371">
        <v>5</v>
      </c>
      <c r="I36" s="371"/>
      <c r="J36" s="371">
        <v>1</v>
      </c>
      <c r="K36" s="371"/>
      <c r="L36" s="371"/>
      <c r="M36" s="371"/>
      <c r="N36" s="371">
        <v>1</v>
      </c>
      <c r="O36" s="371"/>
      <c r="P36" s="371"/>
      <c r="Q36" s="371">
        <v>5</v>
      </c>
      <c r="R36" s="371">
        <v>3</v>
      </c>
      <c r="S36" s="371"/>
      <c r="T36" s="371">
        <v>1</v>
      </c>
      <c r="U36" s="371"/>
      <c r="V36" s="371">
        <v>5</v>
      </c>
      <c r="W36" s="371"/>
      <c r="X36" s="371"/>
      <c r="Y36" s="371"/>
      <c r="Z36" s="371">
        <f t="shared" si="0"/>
        <v>27</v>
      </c>
    </row>
    <row r="37" spans="1:26">
      <c r="A37" s="53" t="str">
        <f t="shared" si="1"/>
        <v>InfantDepQuin2</v>
      </c>
      <c r="B37" s="47" t="s">
        <v>52</v>
      </c>
      <c r="C37" s="47" t="s">
        <v>144</v>
      </c>
      <c r="D37" s="47">
        <v>2</v>
      </c>
      <c r="E37" s="371">
        <v>2</v>
      </c>
      <c r="F37" s="371">
        <v>4</v>
      </c>
      <c r="G37" s="371">
        <v>8</v>
      </c>
      <c r="H37" s="371">
        <v>2</v>
      </c>
      <c r="I37" s="371">
        <v>2</v>
      </c>
      <c r="J37" s="371"/>
      <c r="K37" s="371">
        <v>3</v>
      </c>
      <c r="L37" s="371"/>
      <c r="M37" s="371">
        <v>4</v>
      </c>
      <c r="N37" s="371"/>
      <c r="O37" s="371">
        <v>1</v>
      </c>
      <c r="P37" s="371">
        <v>1</v>
      </c>
      <c r="Q37" s="371"/>
      <c r="R37" s="371"/>
      <c r="S37" s="371"/>
      <c r="T37" s="371">
        <v>2</v>
      </c>
      <c r="U37" s="371"/>
      <c r="V37" s="371">
        <v>3</v>
      </c>
      <c r="W37" s="371">
        <v>2</v>
      </c>
      <c r="X37" s="371">
        <v>1</v>
      </c>
      <c r="Y37" s="371"/>
      <c r="Z37" s="371">
        <f t="shared" si="0"/>
        <v>35</v>
      </c>
    </row>
    <row r="38" spans="1:26">
      <c r="A38" s="53" t="str">
        <f t="shared" si="1"/>
        <v>InfantDepQuin3</v>
      </c>
      <c r="B38" s="47" t="s">
        <v>52</v>
      </c>
      <c r="C38" s="47" t="s">
        <v>144</v>
      </c>
      <c r="D38" s="47">
        <v>3</v>
      </c>
      <c r="E38" s="371">
        <v>3</v>
      </c>
      <c r="F38" s="371">
        <v>2</v>
      </c>
      <c r="G38" s="371">
        <v>6</v>
      </c>
      <c r="H38" s="371">
        <v>2</v>
      </c>
      <c r="I38" s="371">
        <v>11</v>
      </c>
      <c r="J38" s="371">
        <v>1</v>
      </c>
      <c r="K38" s="371">
        <v>3</v>
      </c>
      <c r="L38" s="371"/>
      <c r="M38" s="371"/>
      <c r="N38" s="371">
        <v>6</v>
      </c>
      <c r="O38" s="371">
        <v>1</v>
      </c>
      <c r="P38" s="371"/>
      <c r="Q38" s="371">
        <v>4</v>
      </c>
      <c r="R38" s="371"/>
      <c r="S38" s="371"/>
      <c r="T38" s="371">
        <v>4</v>
      </c>
      <c r="U38" s="371">
        <v>1</v>
      </c>
      <c r="V38" s="371">
        <v>2</v>
      </c>
      <c r="W38" s="371">
        <v>2</v>
      </c>
      <c r="X38" s="371">
        <v>4</v>
      </c>
      <c r="Y38" s="371"/>
      <c r="Z38" s="371">
        <f t="shared" si="0"/>
        <v>52</v>
      </c>
    </row>
    <row r="39" spans="1:26">
      <c r="A39" s="53" t="str">
        <f t="shared" si="1"/>
        <v>InfantDepQuin4</v>
      </c>
      <c r="B39" s="47" t="s">
        <v>52</v>
      </c>
      <c r="C39" s="47" t="s">
        <v>144</v>
      </c>
      <c r="D39" s="47">
        <v>4</v>
      </c>
      <c r="E39" s="371">
        <v>2</v>
      </c>
      <c r="F39" s="371">
        <v>7</v>
      </c>
      <c r="G39" s="371">
        <v>5</v>
      </c>
      <c r="H39" s="371">
        <v>12</v>
      </c>
      <c r="I39" s="371">
        <v>4</v>
      </c>
      <c r="J39" s="371">
        <v>2</v>
      </c>
      <c r="K39" s="371">
        <v>4</v>
      </c>
      <c r="L39" s="371"/>
      <c r="M39" s="371">
        <v>4</v>
      </c>
      <c r="N39" s="371">
        <v>1</v>
      </c>
      <c r="O39" s="371">
        <v>2</v>
      </c>
      <c r="P39" s="371"/>
      <c r="Q39" s="371"/>
      <c r="R39" s="371">
        <v>7</v>
      </c>
      <c r="S39" s="371">
        <v>1</v>
      </c>
      <c r="T39" s="371">
        <v>2</v>
      </c>
      <c r="U39" s="371"/>
      <c r="V39" s="371">
        <v>11</v>
      </c>
      <c r="W39" s="371">
        <v>2</v>
      </c>
      <c r="X39" s="371">
        <v>1</v>
      </c>
      <c r="Y39" s="371"/>
      <c r="Z39" s="371">
        <f t="shared" si="0"/>
        <v>67</v>
      </c>
    </row>
    <row r="40" spans="1:26">
      <c r="A40" s="53" t="str">
        <f t="shared" si="1"/>
        <v>InfantDepQuin5</v>
      </c>
      <c r="B40" s="47" t="s">
        <v>52</v>
      </c>
      <c r="C40" s="47" t="s">
        <v>144</v>
      </c>
      <c r="D40" s="47">
        <v>5</v>
      </c>
      <c r="E40" s="371">
        <v>6</v>
      </c>
      <c r="F40" s="371">
        <v>1</v>
      </c>
      <c r="G40" s="371">
        <v>8</v>
      </c>
      <c r="H40" s="371">
        <v>46</v>
      </c>
      <c r="I40" s="371">
        <v>8</v>
      </c>
      <c r="J40" s="371">
        <v>3</v>
      </c>
      <c r="K40" s="371">
        <v>6</v>
      </c>
      <c r="L40" s="371">
        <v>3</v>
      </c>
      <c r="M40" s="371">
        <v>6</v>
      </c>
      <c r="N40" s="371"/>
      <c r="O40" s="371">
        <v>6</v>
      </c>
      <c r="P40" s="371">
        <v>2</v>
      </c>
      <c r="Q40" s="371">
        <v>4</v>
      </c>
      <c r="R40" s="371">
        <v>5</v>
      </c>
      <c r="S40" s="371">
        <v>1</v>
      </c>
      <c r="T40" s="371"/>
      <c r="U40" s="371"/>
      <c r="V40" s="371">
        <v>3</v>
      </c>
      <c r="W40" s="371"/>
      <c r="X40" s="371">
        <v>6</v>
      </c>
      <c r="Y40" s="371"/>
      <c r="Z40" s="371">
        <f t="shared" si="0"/>
        <v>114</v>
      </c>
    </row>
    <row r="41" spans="1:26">
      <c r="A41" s="53" t="str">
        <f t="shared" si="1"/>
        <v>InfantDepQuinUnknown</v>
      </c>
      <c r="B41" s="47" t="s">
        <v>52</v>
      </c>
      <c r="C41" s="47" t="s">
        <v>144</v>
      </c>
      <c r="D41" s="47" t="s">
        <v>69</v>
      </c>
      <c r="E41" s="371"/>
      <c r="F41" s="371"/>
      <c r="G41" s="371"/>
      <c r="H41" s="371"/>
      <c r="I41" s="371"/>
      <c r="J41" s="371"/>
      <c r="K41" s="371"/>
      <c r="L41" s="371"/>
      <c r="M41" s="371"/>
      <c r="N41" s="371"/>
      <c r="O41" s="371"/>
      <c r="P41" s="371"/>
      <c r="Q41" s="371"/>
      <c r="R41" s="371"/>
      <c r="S41" s="371"/>
      <c r="T41" s="371"/>
      <c r="U41" s="371"/>
      <c r="V41" s="371"/>
      <c r="W41" s="371"/>
      <c r="X41" s="371"/>
      <c r="Y41" s="371">
        <v>1</v>
      </c>
      <c r="Z41" s="371">
        <f t="shared" si="0"/>
        <v>1</v>
      </c>
    </row>
    <row r="42" spans="1:26">
      <c r="A42" s="53" t="str">
        <f t="shared" si="1"/>
        <v>FetalGest&lt;32</v>
      </c>
      <c r="B42" s="47" t="s">
        <v>51</v>
      </c>
      <c r="C42" s="47" t="s">
        <v>158</v>
      </c>
      <c r="D42" s="369" t="s">
        <v>117</v>
      </c>
      <c r="E42" s="371">
        <v>11</v>
      </c>
      <c r="F42" s="371">
        <v>36</v>
      </c>
      <c r="G42" s="371">
        <v>36</v>
      </c>
      <c r="H42" s="371">
        <v>34</v>
      </c>
      <c r="I42" s="371">
        <v>21</v>
      </c>
      <c r="J42" s="371">
        <v>6</v>
      </c>
      <c r="K42" s="371">
        <v>9</v>
      </c>
      <c r="L42" s="371">
        <v>5</v>
      </c>
      <c r="M42" s="371">
        <v>11</v>
      </c>
      <c r="N42" s="371">
        <v>5</v>
      </c>
      <c r="O42" s="371">
        <v>9</v>
      </c>
      <c r="P42" s="371">
        <v>3</v>
      </c>
      <c r="Q42" s="371">
        <v>16</v>
      </c>
      <c r="R42" s="371">
        <v>5</v>
      </c>
      <c r="S42" s="371">
        <v>6</v>
      </c>
      <c r="T42" s="371">
        <v>4</v>
      </c>
      <c r="U42" s="371">
        <v>2</v>
      </c>
      <c r="V42" s="371">
        <v>22</v>
      </c>
      <c r="W42" s="371">
        <v>3</v>
      </c>
      <c r="X42" s="371">
        <v>7</v>
      </c>
      <c r="Y42" s="371">
        <v>4</v>
      </c>
      <c r="Z42" s="371">
        <f t="shared" si="0"/>
        <v>255</v>
      </c>
    </row>
    <row r="43" spans="1:26">
      <c r="A43" s="53" t="str">
        <f t="shared" si="1"/>
        <v>FetalGest32-36</v>
      </c>
      <c r="B43" s="47" t="s">
        <v>51</v>
      </c>
      <c r="C43" s="47" t="s">
        <v>158</v>
      </c>
      <c r="D43" s="369" t="s">
        <v>159</v>
      </c>
      <c r="E43" s="371">
        <v>2</v>
      </c>
      <c r="F43" s="371">
        <v>5</v>
      </c>
      <c r="G43" s="371">
        <v>3</v>
      </c>
      <c r="H43" s="371">
        <v>11</v>
      </c>
      <c r="I43" s="371">
        <v>7</v>
      </c>
      <c r="J43" s="371">
        <v>2</v>
      </c>
      <c r="K43" s="371">
        <v>1</v>
      </c>
      <c r="L43" s="371"/>
      <c r="M43" s="371">
        <v>3</v>
      </c>
      <c r="N43" s="371">
        <v>3</v>
      </c>
      <c r="O43" s="371">
        <v>3</v>
      </c>
      <c r="P43" s="371">
        <v>1</v>
      </c>
      <c r="Q43" s="371">
        <v>1</v>
      </c>
      <c r="R43" s="371">
        <v>1</v>
      </c>
      <c r="S43" s="371">
        <v>2</v>
      </c>
      <c r="T43" s="371">
        <v>3</v>
      </c>
      <c r="U43" s="371">
        <v>1</v>
      </c>
      <c r="V43" s="371">
        <v>7</v>
      </c>
      <c r="W43" s="371">
        <v>2</v>
      </c>
      <c r="X43" s="371">
        <v>3</v>
      </c>
      <c r="Y43" s="371">
        <v>1</v>
      </c>
      <c r="Z43" s="371">
        <f t="shared" si="0"/>
        <v>62</v>
      </c>
    </row>
    <row r="44" spans="1:26">
      <c r="A44" s="53" t="str">
        <f t="shared" si="1"/>
        <v>FetalGest37-41</v>
      </c>
      <c r="B44" s="47" t="s">
        <v>51</v>
      </c>
      <c r="C44" s="47" t="s">
        <v>158</v>
      </c>
      <c r="D44" s="369" t="s">
        <v>160</v>
      </c>
      <c r="E44" s="371">
        <v>4</v>
      </c>
      <c r="F44" s="371">
        <v>10</v>
      </c>
      <c r="G44" s="371">
        <v>8</v>
      </c>
      <c r="H44" s="371">
        <v>17</v>
      </c>
      <c r="I44" s="371">
        <v>7</v>
      </c>
      <c r="J44" s="371">
        <v>2</v>
      </c>
      <c r="K44" s="371">
        <v>1</v>
      </c>
      <c r="L44" s="371"/>
      <c r="M44" s="371">
        <v>2</v>
      </c>
      <c r="N44" s="371">
        <v>2</v>
      </c>
      <c r="O44" s="371">
        <v>1</v>
      </c>
      <c r="P44" s="371"/>
      <c r="Q44" s="371"/>
      <c r="R44" s="371">
        <v>1</v>
      </c>
      <c r="S44" s="371">
        <v>2</v>
      </c>
      <c r="T44" s="371">
        <v>1</v>
      </c>
      <c r="U44" s="371">
        <v>1</v>
      </c>
      <c r="V44" s="371">
        <v>6</v>
      </c>
      <c r="W44" s="371"/>
      <c r="X44" s="371">
        <v>8</v>
      </c>
      <c r="Y44" s="371"/>
      <c r="Z44" s="371">
        <f t="shared" si="0"/>
        <v>73</v>
      </c>
    </row>
    <row r="45" spans="1:26">
      <c r="A45" s="53" t="str">
        <f t="shared" si="1"/>
        <v>FetalGest42+</v>
      </c>
      <c r="B45" s="47" t="s">
        <v>51</v>
      </c>
      <c r="C45" s="47" t="s">
        <v>158</v>
      </c>
      <c r="D45" s="369" t="s">
        <v>161</v>
      </c>
      <c r="E45" s="371">
        <v>1</v>
      </c>
      <c r="F45" s="371"/>
      <c r="G45" s="371"/>
      <c r="H45" s="371"/>
      <c r="I45" s="371"/>
      <c r="J45" s="371"/>
      <c r="K45" s="371"/>
      <c r="L45" s="371"/>
      <c r="M45" s="371"/>
      <c r="N45" s="371"/>
      <c r="O45" s="371"/>
      <c r="P45" s="371"/>
      <c r="Q45" s="371"/>
      <c r="R45" s="371"/>
      <c r="S45" s="371"/>
      <c r="T45" s="371"/>
      <c r="U45" s="371"/>
      <c r="V45" s="371"/>
      <c r="W45" s="371"/>
      <c r="X45" s="371"/>
      <c r="Y45" s="371"/>
      <c r="Z45" s="371">
        <f t="shared" si="0"/>
        <v>1</v>
      </c>
    </row>
    <row r="46" spans="1:26">
      <c r="A46" s="53" t="str">
        <f t="shared" si="1"/>
        <v>FetalGestUnknown</v>
      </c>
      <c r="B46" s="369" t="s">
        <v>51</v>
      </c>
      <c r="C46" s="47" t="s">
        <v>158</v>
      </c>
      <c r="D46" s="369" t="s">
        <v>69</v>
      </c>
      <c r="E46" s="371">
        <v>1</v>
      </c>
      <c r="F46" s="371"/>
      <c r="G46" s="371"/>
      <c r="H46" s="371"/>
      <c r="I46" s="371"/>
      <c r="J46" s="371"/>
      <c r="K46" s="371"/>
      <c r="L46" s="371"/>
      <c r="M46" s="371"/>
      <c r="N46" s="371"/>
      <c r="O46" s="371"/>
      <c r="P46" s="371"/>
      <c r="Q46" s="371"/>
      <c r="R46" s="371"/>
      <c r="S46" s="371"/>
      <c r="T46" s="371"/>
      <c r="U46" s="371"/>
      <c r="V46" s="371"/>
      <c r="W46" s="371"/>
      <c r="X46" s="371"/>
      <c r="Y46" s="371"/>
      <c r="Z46" s="371">
        <f t="shared" si="0"/>
        <v>1</v>
      </c>
    </row>
    <row r="47" spans="1:26">
      <c r="A47" s="53" t="str">
        <f t="shared" si="1"/>
        <v>InfantGest&lt;32</v>
      </c>
      <c r="B47" s="47" t="s">
        <v>52</v>
      </c>
      <c r="C47" s="47" t="s">
        <v>158</v>
      </c>
      <c r="D47" s="369" t="s">
        <v>117</v>
      </c>
      <c r="E47" s="371">
        <v>8</v>
      </c>
      <c r="F47" s="371">
        <v>11</v>
      </c>
      <c r="G47" s="371">
        <v>16</v>
      </c>
      <c r="H47" s="371">
        <v>41</v>
      </c>
      <c r="I47" s="371">
        <v>12</v>
      </c>
      <c r="J47" s="371">
        <v>1</v>
      </c>
      <c r="K47" s="371">
        <v>6</v>
      </c>
      <c r="L47" s="371">
        <v>1</v>
      </c>
      <c r="M47" s="371">
        <v>7</v>
      </c>
      <c r="N47" s="371">
        <v>5</v>
      </c>
      <c r="O47" s="371">
        <v>6</v>
      </c>
      <c r="P47" s="371">
        <v>1</v>
      </c>
      <c r="Q47" s="371">
        <v>5</v>
      </c>
      <c r="R47" s="371">
        <v>8</v>
      </c>
      <c r="S47" s="371">
        <v>1</v>
      </c>
      <c r="T47" s="371">
        <v>4</v>
      </c>
      <c r="U47" s="371">
        <v>1</v>
      </c>
      <c r="V47" s="371">
        <v>15</v>
      </c>
      <c r="W47" s="371">
        <v>3</v>
      </c>
      <c r="X47" s="371">
        <v>3</v>
      </c>
      <c r="Y47" s="371"/>
      <c r="Z47" s="371">
        <f t="shared" si="0"/>
        <v>155</v>
      </c>
    </row>
    <row r="48" spans="1:26">
      <c r="A48" s="53" t="str">
        <f t="shared" si="1"/>
        <v>InfantGest32-36</v>
      </c>
      <c r="B48" s="47" t="s">
        <v>52</v>
      </c>
      <c r="C48" s="47" t="s">
        <v>158</v>
      </c>
      <c r="D48" s="369" t="s">
        <v>159</v>
      </c>
      <c r="E48" s="371">
        <v>1</v>
      </c>
      <c r="F48" s="371">
        <v>1</v>
      </c>
      <c r="G48" s="371">
        <v>3</v>
      </c>
      <c r="H48" s="371">
        <v>5</v>
      </c>
      <c r="I48" s="371">
        <v>3</v>
      </c>
      <c r="J48" s="371">
        <v>1</v>
      </c>
      <c r="K48" s="371">
        <v>4</v>
      </c>
      <c r="L48" s="371"/>
      <c r="M48" s="371">
        <v>4</v>
      </c>
      <c r="N48" s="371">
        <v>3</v>
      </c>
      <c r="O48" s="371"/>
      <c r="P48" s="371">
        <v>1</v>
      </c>
      <c r="Q48" s="371">
        <v>1</v>
      </c>
      <c r="R48" s="371"/>
      <c r="S48" s="371"/>
      <c r="T48" s="371">
        <v>2</v>
      </c>
      <c r="U48" s="371"/>
      <c r="V48" s="371">
        <v>5</v>
      </c>
      <c r="W48" s="371"/>
      <c r="X48" s="371">
        <v>5</v>
      </c>
      <c r="Y48" s="371">
        <v>1</v>
      </c>
      <c r="Z48" s="371">
        <f t="shared" si="0"/>
        <v>40</v>
      </c>
    </row>
    <row r="49" spans="1:26">
      <c r="A49" s="53" t="str">
        <f t="shared" si="1"/>
        <v>InfantGest37-41</v>
      </c>
      <c r="B49" s="47" t="s">
        <v>52</v>
      </c>
      <c r="C49" s="47" t="s">
        <v>158</v>
      </c>
      <c r="D49" s="369" t="s">
        <v>160</v>
      </c>
      <c r="E49" s="371">
        <v>4</v>
      </c>
      <c r="F49" s="371">
        <v>7</v>
      </c>
      <c r="G49" s="371">
        <v>6</v>
      </c>
      <c r="H49" s="371">
        <v>21</v>
      </c>
      <c r="I49" s="371">
        <v>7</v>
      </c>
      <c r="J49" s="371">
        <v>5</v>
      </c>
      <c r="K49" s="371">
        <v>5</v>
      </c>
      <c r="L49" s="371">
        <v>2</v>
      </c>
      <c r="M49" s="371">
        <v>2</v>
      </c>
      <c r="N49" s="371"/>
      <c r="O49" s="371">
        <v>4</v>
      </c>
      <c r="P49" s="371">
        <v>1</v>
      </c>
      <c r="Q49" s="371">
        <v>5</v>
      </c>
      <c r="R49" s="371">
        <v>6</v>
      </c>
      <c r="S49" s="371">
        <v>1</v>
      </c>
      <c r="T49" s="371">
        <v>3</v>
      </c>
      <c r="U49" s="371"/>
      <c r="V49" s="371">
        <v>4</v>
      </c>
      <c r="W49" s="371">
        <v>2</v>
      </c>
      <c r="X49" s="371">
        <v>2</v>
      </c>
      <c r="Y49" s="371"/>
      <c r="Z49" s="371">
        <f t="shared" si="0"/>
        <v>87</v>
      </c>
    </row>
    <row r="50" spans="1:26">
      <c r="A50" s="53" t="str">
        <f t="shared" si="1"/>
        <v>InfantGest42+</v>
      </c>
      <c r="B50" s="47" t="s">
        <v>52</v>
      </c>
      <c r="C50" s="47" t="s">
        <v>158</v>
      </c>
      <c r="D50" s="369" t="s">
        <v>161</v>
      </c>
      <c r="E50" s="371"/>
      <c r="F50" s="371"/>
      <c r="G50" s="371">
        <v>1</v>
      </c>
      <c r="H50" s="371"/>
      <c r="I50" s="371"/>
      <c r="J50" s="371"/>
      <c r="K50" s="371"/>
      <c r="L50" s="371"/>
      <c r="M50" s="371">
        <v>1</v>
      </c>
      <c r="N50" s="371"/>
      <c r="O50" s="371"/>
      <c r="P50" s="371"/>
      <c r="Q50" s="371"/>
      <c r="R50" s="371"/>
      <c r="S50" s="371"/>
      <c r="T50" s="371"/>
      <c r="U50" s="371"/>
      <c r="V50" s="371"/>
      <c r="W50" s="371"/>
      <c r="X50" s="371"/>
      <c r="Y50" s="371"/>
      <c r="Z50" s="371">
        <f t="shared" si="0"/>
        <v>2</v>
      </c>
    </row>
    <row r="51" spans="1:26">
      <c r="A51" s="53" t="str">
        <f t="shared" si="1"/>
        <v>InfantGestUnknown</v>
      </c>
      <c r="B51" s="369" t="s">
        <v>52</v>
      </c>
      <c r="C51" s="47" t="s">
        <v>158</v>
      </c>
      <c r="D51" s="369" t="s">
        <v>69</v>
      </c>
      <c r="E51" s="371"/>
      <c r="F51" s="371">
        <v>1</v>
      </c>
      <c r="G51" s="371">
        <v>1</v>
      </c>
      <c r="H51" s="371"/>
      <c r="I51" s="371">
        <v>3</v>
      </c>
      <c r="J51" s="371"/>
      <c r="K51" s="371">
        <v>1</v>
      </c>
      <c r="L51" s="371"/>
      <c r="M51" s="371"/>
      <c r="N51" s="371"/>
      <c r="O51" s="371"/>
      <c r="P51" s="371"/>
      <c r="Q51" s="371">
        <v>2</v>
      </c>
      <c r="R51" s="371">
        <v>1</v>
      </c>
      <c r="S51" s="371"/>
      <c r="T51" s="371"/>
      <c r="U51" s="371"/>
      <c r="V51" s="371"/>
      <c r="W51" s="371">
        <v>1</v>
      </c>
      <c r="X51" s="371">
        <v>2</v>
      </c>
      <c r="Y51" s="371"/>
      <c r="Z51" s="371">
        <f t="shared" si="0"/>
        <v>12</v>
      </c>
    </row>
    <row r="52" spans="1:26">
      <c r="A52" s="53" t="str">
        <f t="shared" si="1"/>
        <v>FetalBirthweight1 Extremely low</v>
      </c>
      <c r="B52" s="47" t="s">
        <v>51</v>
      </c>
      <c r="C52" s="47" t="s">
        <v>1</v>
      </c>
      <c r="D52" s="47" t="s">
        <v>162</v>
      </c>
      <c r="E52" s="371">
        <v>11</v>
      </c>
      <c r="F52" s="371">
        <v>32</v>
      </c>
      <c r="G52" s="371">
        <v>34</v>
      </c>
      <c r="H52" s="371">
        <v>32</v>
      </c>
      <c r="I52" s="371">
        <v>19</v>
      </c>
      <c r="J52" s="371">
        <v>6</v>
      </c>
      <c r="K52" s="371">
        <v>9</v>
      </c>
      <c r="L52" s="371">
        <v>4</v>
      </c>
      <c r="M52" s="371">
        <v>10</v>
      </c>
      <c r="N52" s="371">
        <v>6</v>
      </c>
      <c r="O52" s="371">
        <v>7</v>
      </c>
      <c r="P52" s="371">
        <v>3</v>
      </c>
      <c r="Q52" s="371">
        <v>14</v>
      </c>
      <c r="R52" s="371">
        <v>4</v>
      </c>
      <c r="S52" s="371">
        <v>6</v>
      </c>
      <c r="T52" s="371">
        <v>4</v>
      </c>
      <c r="U52" s="371">
        <v>2</v>
      </c>
      <c r="V52" s="371">
        <v>22</v>
      </c>
      <c r="W52" s="371">
        <v>4</v>
      </c>
      <c r="X52" s="371">
        <v>6</v>
      </c>
      <c r="Y52" s="371">
        <v>2</v>
      </c>
      <c r="Z52" s="371">
        <f t="shared" si="0"/>
        <v>237</v>
      </c>
    </row>
    <row r="53" spans="1:26">
      <c r="A53" s="53" t="str">
        <f t="shared" si="1"/>
        <v>FetalBirthweight2 Very low</v>
      </c>
      <c r="B53" s="47" t="s">
        <v>51</v>
      </c>
      <c r="C53" s="47" t="s">
        <v>1</v>
      </c>
      <c r="D53" s="47" t="s">
        <v>163</v>
      </c>
      <c r="E53" s="371"/>
      <c r="F53" s="371">
        <v>3</v>
      </c>
      <c r="G53" s="371">
        <v>1</v>
      </c>
      <c r="H53" s="371">
        <v>5</v>
      </c>
      <c r="I53" s="371">
        <v>1</v>
      </c>
      <c r="J53" s="371"/>
      <c r="K53" s="371"/>
      <c r="L53" s="371">
        <v>1</v>
      </c>
      <c r="M53" s="371"/>
      <c r="N53" s="371">
        <v>1</v>
      </c>
      <c r="O53" s="371">
        <v>3</v>
      </c>
      <c r="P53" s="371"/>
      <c r="Q53" s="371">
        <v>1</v>
      </c>
      <c r="R53" s="371">
        <v>1</v>
      </c>
      <c r="S53" s="371">
        <v>1</v>
      </c>
      <c r="T53" s="371"/>
      <c r="U53" s="371"/>
      <c r="V53" s="371">
        <v>1</v>
      </c>
      <c r="W53" s="371"/>
      <c r="X53" s="371">
        <v>1</v>
      </c>
      <c r="Y53" s="371">
        <v>1</v>
      </c>
      <c r="Z53" s="371">
        <f t="shared" si="0"/>
        <v>21</v>
      </c>
    </row>
    <row r="54" spans="1:26">
      <c r="A54" s="53" t="str">
        <f t="shared" si="1"/>
        <v>FetalBirthweight3 Low</v>
      </c>
      <c r="B54" s="47" t="s">
        <v>51</v>
      </c>
      <c r="C54" s="47" t="s">
        <v>1</v>
      </c>
      <c r="D54" s="47" t="s">
        <v>164</v>
      </c>
      <c r="E54" s="371">
        <v>3</v>
      </c>
      <c r="F54" s="371">
        <v>6</v>
      </c>
      <c r="G54" s="371">
        <v>6</v>
      </c>
      <c r="H54" s="371">
        <v>4</v>
      </c>
      <c r="I54" s="371">
        <v>6</v>
      </c>
      <c r="J54" s="371">
        <v>2</v>
      </c>
      <c r="K54" s="371">
        <v>1</v>
      </c>
      <c r="L54" s="371"/>
      <c r="M54" s="371">
        <v>5</v>
      </c>
      <c r="N54" s="371"/>
      <c r="O54" s="371">
        <v>2</v>
      </c>
      <c r="P54" s="371">
        <v>1</v>
      </c>
      <c r="Q54" s="371"/>
      <c r="R54" s="371"/>
      <c r="S54" s="371">
        <v>1</v>
      </c>
      <c r="T54" s="371">
        <v>2</v>
      </c>
      <c r="U54" s="371"/>
      <c r="V54" s="371">
        <v>5</v>
      </c>
      <c r="W54" s="371"/>
      <c r="X54" s="371">
        <v>2</v>
      </c>
      <c r="Y54" s="371">
        <v>2</v>
      </c>
      <c r="Z54" s="371">
        <f t="shared" si="0"/>
        <v>48</v>
      </c>
    </row>
    <row r="55" spans="1:26">
      <c r="A55" s="53" t="str">
        <f t="shared" si="1"/>
        <v>FetalBirthweight4 Normal</v>
      </c>
      <c r="B55" s="47" t="s">
        <v>51</v>
      </c>
      <c r="C55" s="47" t="s">
        <v>1</v>
      </c>
      <c r="D55" s="47" t="s">
        <v>165</v>
      </c>
      <c r="E55" s="371">
        <v>4</v>
      </c>
      <c r="F55" s="371">
        <v>10</v>
      </c>
      <c r="G55" s="371">
        <v>6</v>
      </c>
      <c r="H55" s="371">
        <v>18</v>
      </c>
      <c r="I55" s="371">
        <v>6</v>
      </c>
      <c r="J55" s="371">
        <v>2</v>
      </c>
      <c r="K55" s="371">
        <v>1</v>
      </c>
      <c r="L55" s="371"/>
      <c r="M55" s="371">
        <v>1</v>
      </c>
      <c r="N55" s="371">
        <v>3</v>
      </c>
      <c r="O55" s="371">
        <v>1</v>
      </c>
      <c r="P55" s="371"/>
      <c r="Q55" s="371">
        <v>1</v>
      </c>
      <c r="R55" s="371">
        <v>2</v>
      </c>
      <c r="S55" s="371">
        <v>2</v>
      </c>
      <c r="T55" s="371">
        <v>2</v>
      </c>
      <c r="U55" s="371">
        <v>2</v>
      </c>
      <c r="V55" s="371">
        <v>6</v>
      </c>
      <c r="W55" s="371">
        <v>1</v>
      </c>
      <c r="X55" s="371">
        <v>8</v>
      </c>
      <c r="Y55" s="371"/>
      <c r="Z55" s="371">
        <f t="shared" si="0"/>
        <v>76</v>
      </c>
    </row>
    <row r="56" spans="1:26">
      <c r="A56" s="53" t="str">
        <f t="shared" si="1"/>
        <v>FetalBirthweight5 High</v>
      </c>
      <c r="B56" s="47" t="s">
        <v>51</v>
      </c>
      <c r="C56" s="47" t="s">
        <v>1</v>
      </c>
      <c r="D56" s="47" t="s">
        <v>166</v>
      </c>
      <c r="E56" s="371"/>
      <c r="F56" s="371"/>
      <c r="G56" s="371"/>
      <c r="H56" s="371">
        <v>2</v>
      </c>
      <c r="I56" s="371"/>
      <c r="J56" s="371"/>
      <c r="K56" s="371"/>
      <c r="L56" s="371"/>
      <c r="M56" s="371"/>
      <c r="N56" s="371"/>
      <c r="O56" s="371"/>
      <c r="P56" s="371"/>
      <c r="Q56" s="371"/>
      <c r="R56" s="371"/>
      <c r="S56" s="371"/>
      <c r="T56" s="371"/>
      <c r="U56" s="371"/>
      <c r="V56" s="371"/>
      <c r="W56" s="371"/>
      <c r="X56" s="371"/>
      <c r="Y56" s="371"/>
      <c r="Z56" s="371">
        <f t="shared" si="0"/>
        <v>2</v>
      </c>
    </row>
    <row r="57" spans="1:26">
      <c r="A57" s="53" t="str">
        <f t="shared" si="1"/>
        <v>FetalBirthweight9 Unknown</v>
      </c>
      <c r="B57" s="378" t="s">
        <v>51</v>
      </c>
      <c r="C57" s="47" t="s">
        <v>1</v>
      </c>
      <c r="D57" s="47" t="s">
        <v>167</v>
      </c>
      <c r="E57" s="371">
        <v>1</v>
      </c>
      <c r="F57" s="371"/>
      <c r="G57" s="371"/>
      <c r="H57" s="371">
        <v>1</v>
      </c>
      <c r="I57" s="371">
        <v>3</v>
      </c>
      <c r="J57" s="371"/>
      <c r="K57" s="371"/>
      <c r="L57" s="371"/>
      <c r="M57" s="371"/>
      <c r="N57" s="371"/>
      <c r="O57" s="371"/>
      <c r="P57" s="371"/>
      <c r="Q57" s="371">
        <v>1</v>
      </c>
      <c r="R57" s="371"/>
      <c r="S57" s="371"/>
      <c r="T57" s="371"/>
      <c r="U57" s="371"/>
      <c r="V57" s="371">
        <v>1</v>
      </c>
      <c r="W57" s="371"/>
      <c r="X57" s="371">
        <v>1</v>
      </c>
      <c r="Y57" s="371"/>
      <c r="Z57" s="371">
        <f t="shared" si="0"/>
        <v>8</v>
      </c>
    </row>
    <row r="58" spans="1:26">
      <c r="A58" s="53" t="str">
        <f t="shared" si="1"/>
        <v>InfantBirthweight1 Extremely low</v>
      </c>
      <c r="B58" s="47" t="s">
        <v>52</v>
      </c>
      <c r="C58" s="47" t="s">
        <v>1</v>
      </c>
      <c r="D58" s="47" t="s">
        <v>162</v>
      </c>
      <c r="E58" s="371">
        <v>7</v>
      </c>
      <c r="F58" s="371">
        <v>9</v>
      </c>
      <c r="G58" s="371">
        <v>14</v>
      </c>
      <c r="H58" s="371">
        <v>41</v>
      </c>
      <c r="I58" s="371">
        <v>12</v>
      </c>
      <c r="J58" s="371">
        <v>1</v>
      </c>
      <c r="K58" s="371">
        <v>4</v>
      </c>
      <c r="L58" s="371">
        <v>1</v>
      </c>
      <c r="M58" s="371">
        <v>5</v>
      </c>
      <c r="N58" s="371">
        <v>4</v>
      </c>
      <c r="O58" s="371">
        <v>6</v>
      </c>
      <c r="P58" s="371">
        <v>1</v>
      </c>
      <c r="Q58" s="371">
        <v>5</v>
      </c>
      <c r="R58" s="371">
        <v>6</v>
      </c>
      <c r="S58" s="371">
        <v>1</v>
      </c>
      <c r="T58" s="371">
        <v>2</v>
      </c>
      <c r="U58" s="371"/>
      <c r="V58" s="371">
        <v>12</v>
      </c>
      <c r="W58" s="371">
        <v>3</v>
      </c>
      <c r="X58" s="371">
        <v>3</v>
      </c>
      <c r="Y58" s="371"/>
      <c r="Z58" s="371">
        <f t="shared" si="0"/>
        <v>137</v>
      </c>
    </row>
    <row r="59" spans="1:26">
      <c r="A59" s="53" t="str">
        <f t="shared" si="1"/>
        <v>InfantBirthweight2 Very low</v>
      </c>
      <c r="B59" s="47" t="s">
        <v>52</v>
      </c>
      <c r="C59" s="47" t="s">
        <v>1</v>
      </c>
      <c r="D59" s="47" t="s">
        <v>163</v>
      </c>
      <c r="E59" s="371">
        <v>1</v>
      </c>
      <c r="F59" s="371"/>
      <c r="G59" s="371">
        <v>1</v>
      </c>
      <c r="H59" s="371"/>
      <c r="I59" s="371">
        <v>1</v>
      </c>
      <c r="J59" s="371"/>
      <c r="K59" s="371">
        <v>1</v>
      </c>
      <c r="L59" s="371"/>
      <c r="M59" s="371">
        <v>4</v>
      </c>
      <c r="N59" s="371">
        <v>1</v>
      </c>
      <c r="O59" s="371"/>
      <c r="P59" s="371"/>
      <c r="Q59" s="371"/>
      <c r="R59" s="371">
        <v>1</v>
      </c>
      <c r="S59" s="371"/>
      <c r="T59" s="371"/>
      <c r="U59" s="371"/>
      <c r="V59" s="371">
        <v>1</v>
      </c>
      <c r="W59" s="371"/>
      <c r="X59" s="371"/>
      <c r="Y59" s="371"/>
      <c r="Z59" s="371">
        <f t="shared" si="0"/>
        <v>11</v>
      </c>
    </row>
    <row r="60" spans="1:26">
      <c r="A60" s="53" t="str">
        <f t="shared" si="1"/>
        <v>InfantBirthweight3 Low</v>
      </c>
      <c r="B60" s="47" t="s">
        <v>52</v>
      </c>
      <c r="C60" s="47" t="s">
        <v>1</v>
      </c>
      <c r="D60" s="47" t="s">
        <v>164</v>
      </c>
      <c r="E60" s="371">
        <v>1</v>
      </c>
      <c r="F60" s="371">
        <v>2</v>
      </c>
      <c r="G60" s="371">
        <v>4</v>
      </c>
      <c r="H60" s="371">
        <v>6</v>
      </c>
      <c r="I60" s="371">
        <v>2</v>
      </c>
      <c r="J60" s="371">
        <v>2</v>
      </c>
      <c r="K60" s="371">
        <v>4</v>
      </c>
      <c r="L60" s="371"/>
      <c r="M60" s="371">
        <v>3</v>
      </c>
      <c r="N60" s="371">
        <v>1</v>
      </c>
      <c r="O60" s="371">
        <v>1</v>
      </c>
      <c r="P60" s="371">
        <v>1</v>
      </c>
      <c r="Q60" s="371">
        <v>1</v>
      </c>
      <c r="R60" s="371">
        <v>1</v>
      </c>
      <c r="S60" s="371"/>
      <c r="T60" s="371">
        <v>2</v>
      </c>
      <c r="U60" s="371"/>
      <c r="V60" s="371">
        <v>2</v>
      </c>
      <c r="W60" s="371"/>
      <c r="X60" s="371">
        <v>2</v>
      </c>
      <c r="Y60" s="371"/>
      <c r="Z60" s="371">
        <f t="shared" si="0"/>
        <v>35</v>
      </c>
    </row>
    <row r="61" spans="1:26">
      <c r="A61" s="53" t="str">
        <f t="shared" si="1"/>
        <v>InfantBirthweight4 Normal</v>
      </c>
      <c r="B61" s="47" t="s">
        <v>52</v>
      </c>
      <c r="C61" s="47" t="s">
        <v>1</v>
      </c>
      <c r="D61" s="47" t="s">
        <v>165</v>
      </c>
      <c r="E61" s="371">
        <v>4</v>
      </c>
      <c r="F61" s="371">
        <v>8</v>
      </c>
      <c r="G61" s="371">
        <v>6</v>
      </c>
      <c r="H61" s="371">
        <v>20</v>
      </c>
      <c r="I61" s="371">
        <v>7</v>
      </c>
      <c r="J61" s="371">
        <v>4</v>
      </c>
      <c r="K61" s="371">
        <v>4</v>
      </c>
      <c r="L61" s="371">
        <v>2</v>
      </c>
      <c r="M61" s="371">
        <v>2</v>
      </c>
      <c r="N61" s="371">
        <v>1</v>
      </c>
      <c r="O61" s="371">
        <v>3</v>
      </c>
      <c r="P61" s="371">
        <v>1</v>
      </c>
      <c r="Q61" s="371">
        <v>5</v>
      </c>
      <c r="R61" s="371">
        <v>6</v>
      </c>
      <c r="S61" s="371">
        <v>1</v>
      </c>
      <c r="T61" s="371">
        <v>5</v>
      </c>
      <c r="U61" s="371">
        <v>1</v>
      </c>
      <c r="V61" s="371">
        <v>9</v>
      </c>
      <c r="W61" s="371">
        <v>2</v>
      </c>
      <c r="X61" s="371">
        <v>5</v>
      </c>
      <c r="Y61" s="371"/>
      <c r="Z61" s="371">
        <f t="shared" si="0"/>
        <v>96</v>
      </c>
    </row>
    <row r="62" spans="1:26">
      <c r="A62" s="53" t="str">
        <f t="shared" si="1"/>
        <v>InfantBirthweight5 High</v>
      </c>
      <c r="B62" s="47" t="s">
        <v>52</v>
      </c>
      <c r="C62" s="47" t="s">
        <v>1</v>
      </c>
      <c r="D62" s="47" t="s">
        <v>166</v>
      </c>
      <c r="E62" s="371"/>
      <c r="F62" s="371"/>
      <c r="G62" s="371">
        <v>1</v>
      </c>
      <c r="H62" s="371"/>
      <c r="I62" s="371"/>
      <c r="J62" s="371"/>
      <c r="K62" s="371">
        <v>1</v>
      </c>
      <c r="L62" s="371"/>
      <c r="M62" s="371"/>
      <c r="N62" s="371">
        <v>1</v>
      </c>
      <c r="O62" s="371"/>
      <c r="P62" s="371"/>
      <c r="Q62" s="371"/>
      <c r="R62" s="371"/>
      <c r="S62" s="371"/>
      <c r="T62" s="371"/>
      <c r="U62" s="371"/>
      <c r="V62" s="371"/>
      <c r="W62" s="371"/>
      <c r="X62" s="371"/>
      <c r="Y62" s="371"/>
      <c r="Z62" s="371">
        <f t="shared" si="0"/>
        <v>3</v>
      </c>
    </row>
    <row r="63" spans="1:26">
      <c r="A63" s="53" t="str">
        <f t="shared" si="1"/>
        <v>InfantBirthweight9 Unknown</v>
      </c>
      <c r="B63" s="378" t="s">
        <v>52</v>
      </c>
      <c r="C63" s="47" t="s">
        <v>1</v>
      </c>
      <c r="D63" s="47" t="s">
        <v>167</v>
      </c>
      <c r="E63" s="371"/>
      <c r="F63" s="371">
        <v>1</v>
      </c>
      <c r="G63" s="371">
        <v>1</v>
      </c>
      <c r="H63" s="371"/>
      <c r="I63" s="371">
        <v>3</v>
      </c>
      <c r="J63" s="371"/>
      <c r="K63" s="371">
        <v>2</v>
      </c>
      <c r="L63" s="371"/>
      <c r="M63" s="371"/>
      <c r="N63" s="371"/>
      <c r="O63" s="371"/>
      <c r="P63" s="371"/>
      <c r="Q63" s="371">
        <v>2</v>
      </c>
      <c r="R63" s="371">
        <v>1</v>
      </c>
      <c r="S63" s="371"/>
      <c r="T63" s="371"/>
      <c r="U63" s="371"/>
      <c r="V63" s="371"/>
      <c r="W63" s="371">
        <v>1</v>
      </c>
      <c r="X63" s="371">
        <v>2</v>
      </c>
      <c r="Y63" s="371">
        <v>1</v>
      </c>
      <c r="Z63" s="371">
        <f t="shared" si="0"/>
        <v>14</v>
      </c>
    </row>
    <row r="64" spans="1:26">
      <c r="A64" s="53" t="str">
        <f t="shared" si="1"/>
        <v>BirthsSexF</v>
      </c>
      <c r="B64" s="47" t="s">
        <v>50</v>
      </c>
      <c r="C64" s="55" t="s">
        <v>75</v>
      </c>
      <c r="D64" s="370" t="s">
        <v>150</v>
      </c>
      <c r="E64" s="371">
        <v>1088</v>
      </c>
      <c r="F64" s="371">
        <v>3635</v>
      </c>
      <c r="G64" s="371">
        <v>3029</v>
      </c>
      <c r="H64" s="371">
        <v>4029</v>
      </c>
      <c r="I64" s="371">
        <v>2612</v>
      </c>
      <c r="J64" s="371">
        <v>730</v>
      </c>
      <c r="K64" s="371">
        <v>1393</v>
      </c>
      <c r="L64" s="371">
        <v>340</v>
      </c>
      <c r="M64" s="371">
        <v>1112</v>
      </c>
      <c r="N64" s="371">
        <v>752</v>
      </c>
      <c r="O64" s="371">
        <v>1058</v>
      </c>
      <c r="P64" s="371">
        <v>421</v>
      </c>
      <c r="Q64" s="371">
        <v>1753</v>
      </c>
      <c r="R64" s="371">
        <v>950</v>
      </c>
      <c r="S64" s="371">
        <v>230</v>
      </c>
      <c r="T64" s="371">
        <v>766</v>
      </c>
      <c r="U64" s="371">
        <v>209</v>
      </c>
      <c r="V64" s="371">
        <v>2857</v>
      </c>
      <c r="W64" s="371">
        <v>306</v>
      </c>
      <c r="X64" s="371">
        <v>1705</v>
      </c>
      <c r="Y64" s="371">
        <v>100</v>
      </c>
      <c r="Z64" s="371">
        <f t="shared" si="0"/>
        <v>29075</v>
      </c>
    </row>
    <row r="65" spans="1:26">
      <c r="A65" s="53" t="str">
        <f t="shared" si="1"/>
        <v>BirthsSexM</v>
      </c>
      <c r="B65" s="47" t="s">
        <v>50</v>
      </c>
      <c r="C65" s="55" t="s">
        <v>75</v>
      </c>
      <c r="D65" s="370" t="s">
        <v>149</v>
      </c>
      <c r="E65" s="371">
        <v>1108</v>
      </c>
      <c r="F65" s="371">
        <v>4043</v>
      </c>
      <c r="G65" s="371">
        <v>3186</v>
      </c>
      <c r="H65" s="371">
        <v>4321</v>
      </c>
      <c r="I65" s="371">
        <v>2675</v>
      </c>
      <c r="J65" s="371">
        <v>750</v>
      </c>
      <c r="K65" s="371">
        <v>1413</v>
      </c>
      <c r="L65" s="371">
        <v>374</v>
      </c>
      <c r="M65" s="371">
        <v>1099</v>
      </c>
      <c r="N65" s="371">
        <v>770</v>
      </c>
      <c r="O65" s="371">
        <v>1087</v>
      </c>
      <c r="P65" s="371">
        <v>446</v>
      </c>
      <c r="Q65" s="371">
        <v>1885</v>
      </c>
      <c r="R65" s="371">
        <v>953</v>
      </c>
      <c r="S65" s="371">
        <v>267</v>
      </c>
      <c r="T65" s="371">
        <v>790</v>
      </c>
      <c r="U65" s="371">
        <v>183</v>
      </c>
      <c r="V65" s="371">
        <v>3084</v>
      </c>
      <c r="W65" s="371">
        <v>323</v>
      </c>
      <c r="X65" s="371">
        <v>1773</v>
      </c>
      <c r="Y65" s="371">
        <v>96</v>
      </c>
      <c r="Z65" s="371">
        <f t="shared" si="0"/>
        <v>30626</v>
      </c>
    </row>
    <row r="66" spans="1:26">
      <c r="A66" s="53" t="str">
        <f t="shared" si="1"/>
        <v>BirthsSexU</v>
      </c>
      <c r="B66" s="47" t="s">
        <v>50</v>
      </c>
      <c r="C66" s="55" t="s">
        <v>75</v>
      </c>
      <c r="D66" s="55" t="s">
        <v>151</v>
      </c>
      <c r="E66" s="371"/>
      <c r="F66" s="371"/>
      <c r="G66" s="371"/>
      <c r="H66" s="371"/>
      <c r="I66" s="371"/>
      <c r="J66" s="371"/>
      <c r="K66" s="371"/>
      <c r="L66" s="371"/>
      <c r="M66" s="371"/>
      <c r="N66" s="371"/>
      <c r="O66" s="371"/>
      <c r="P66" s="371"/>
      <c r="Q66" s="371"/>
      <c r="R66" s="371"/>
      <c r="S66" s="371"/>
      <c r="T66" s="371"/>
      <c r="U66" s="371"/>
      <c r="V66" s="371"/>
      <c r="W66" s="371"/>
      <c r="X66" s="371"/>
      <c r="Y66" s="371"/>
      <c r="Z66" s="371">
        <f t="shared" si="0"/>
        <v>0</v>
      </c>
    </row>
    <row r="67" spans="1:26">
      <c r="A67" s="53" t="str">
        <f t="shared" si="1"/>
        <v>BirthsEthnicMaori</v>
      </c>
      <c r="B67" s="47" t="s">
        <v>50</v>
      </c>
      <c r="C67" s="47" t="s">
        <v>143</v>
      </c>
      <c r="D67" s="47" t="s">
        <v>152</v>
      </c>
      <c r="E67" s="371">
        <v>1363</v>
      </c>
      <c r="F67" s="371">
        <v>1381</v>
      </c>
      <c r="G67" s="371">
        <v>859</v>
      </c>
      <c r="H67" s="371">
        <v>2250</v>
      </c>
      <c r="I67" s="371">
        <v>2082</v>
      </c>
      <c r="J67" s="371">
        <v>833</v>
      </c>
      <c r="K67" s="371">
        <v>1295</v>
      </c>
      <c r="L67" s="371">
        <v>488</v>
      </c>
      <c r="M67" s="371">
        <v>1042</v>
      </c>
      <c r="N67" s="371">
        <v>517</v>
      </c>
      <c r="O67" s="371">
        <v>788</v>
      </c>
      <c r="P67" s="371">
        <v>420</v>
      </c>
      <c r="Q67" s="371">
        <v>750</v>
      </c>
      <c r="R67" s="371">
        <v>593</v>
      </c>
      <c r="S67" s="371">
        <v>174</v>
      </c>
      <c r="T67" s="371">
        <v>340</v>
      </c>
      <c r="U67" s="371">
        <v>87</v>
      </c>
      <c r="V67" s="371">
        <v>1047</v>
      </c>
      <c r="W67" s="371">
        <v>126</v>
      </c>
      <c r="X67" s="371">
        <v>693</v>
      </c>
      <c r="Y67" s="371">
        <v>21</v>
      </c>
      <c r="Z67" s="371">
        <f t="shared" si="0"/>
        <v>17149</v>
      </c>
    </row>
    <row r="68" spans="1:26">
      <c r="A68" s="53" t="str">
        <f t="shared" si="1"/>
        <v>BirthsEthnicPacific peoples</v>
      </c>
      <c r="B68" s="47" t="s">
        <v>50</v>
      </c>
      <c r="C68" s="47" t="s">
        <v>143</v>
      </c>
      <c r="D68" s="448" t="s">
        <v>384</v>
      </c>
      <c r="E68" s="371">
        <v>49</v>
      </c>
      <c r="F68" s="371">
        <v>859</v>
      </c>
      <c r="G68" s="371">
        <v>1132</v>
      </c>
      <c r="H68" s="371">
        <v>2569</v>
      </c>
      <c r="I68" s="371">
        <v>202</v>
      </c>
      <c r="J68" s="371">
        <v>49</v>
      </c>
      <c r="K68" s="371">
        <v>95</v>
      </c>
      <c r="L68" s="371">
        <v>16</v>
      </c>
      <c r="M68" s="371">
        <v>134</v>
      </c>
      <c r="N68" s="371">
        <v>25</v>
      </c>
      <c r="O68" s="371">
        <v>108</v>
      </c>
      <c r="P68" s="371">
        <v>25</v>
      </c>
      <c r="Q68" s="371">
        <v>407</v>
      </c>
      <c r="R68" s="371">
        <v>204</v>
      </c>
      <c r="S68" s="371">
        <v>12</v>
      </c>
      <c r="T68" s="371">
        <v>50</v>
      </c>
      <c r="U68" s="371">
        <v>12</v>
      </c>
      <c r="V68" s="371">
        <v>282</v>
      </c>
      <c r="W68" s="371">
        <v>23</v>
      </c>
      <c r="X68" s="371">
        <v>138</v>
      </c>
      <c r="Y68" s="371">
        <v>47</v>
      </c>
      <c r="Z68" s="371">
        <f t="shared" si="0"/>
        <v>6438</v>
      </c>
    </row>
    <row r="69" spans="1:26">
      <c r="A69" s="53" t="str">
        <f t="shared" ref="A69:A97" si="2">B69&amp;C69&amp;D69</f>
        <v>BirthsEthnicAsian</v>
      </c>
      <c r="B69" s="47" t="s">
        <v>50</v>
      </c>
      <c r="C69" s="47" t="s">
        <v>143</v>
      </c>
      <c r="D69" s="448" t="s">
        <v>444</v>
      </c>
      <c r="E69" s="371">
        <v>64</v>
      </c>
      <c r="F69" s="371">
        <v>1800</v>
      </c>
      <c r="G69" s="371">
        <v>1864</v>
      </c>
      <c r="H69" s="371">
        <v>1780</v>
      </c>
      <c r="I69" s="371">
        <v>500</v>
      </c>
      <c r="J69" s="371">
        <v>92</v>
      </c>
      <c r="K69" s="371">
        <v>210</v>
      </c>
      <c r="L69" s="371">
        <v>19</v>
      </c>
      <c r="M69" s="371">
        <v>106</v>
      </c>
      <c r="N69" s="371">
        <v>98</v>
      </c>
      <c r="O69" s="371">
        <v>184</v>
      </c>
      <c r="P69" s="371">
        <v>30</v>
      </c>
      <c r="Q69" s="371">
        <v>557</v>
      </c>
      <c r="R69" s="371">
        <v>241</v>
      </c>
      <c r="S69" s="371">
        <v>19</v>
      </c>
      <c r="T69" s="371">
        <v>87</v>
      </c>
      <c r="U69" s="371">
        <v>12</v>
      </c>
      <c r="V69" s="371">
        <v>739</v>
      </c>
      <c r="W69" s="371">
        <v>23</v>
      </c>
      <c r="X69" s="371">
        <v>194</v>
      </c>
      <c r="Y69" s="371">
        <v>88</v>
      </c>
      <c r="Z69" s="371">
        <f t="shared" ref="Z69:Z97" si="3">SUM(E69:Y69)</f>
        <v>8707</v>
      </c>
    </row>
    <row r="70" spans="1:26" s="448" customFormat="1">
      <c r="A70" s="53" t="str">
        <f>B70&amp;C70&amp;D70</f>
        <v>BirthsEthnicEuropean or Other</v>
      </c>
      <c r="B70" s="448" t="s">
        <v>50</v>
      </c>
      <c r="C70" s="448" t="s">
        <v>143</v>
      </c>
      <c r="D70" s="448" t="s">
        <v>445</v>
      </c>
      <c r="E70" s="371">
        <v>720</v>
      </c>
      <c r="F70" s="371">
        <v>3638</v>
      </c>
      <c r="G70" s="371">
        <v>2360</v>
      </c>
      <c r="H70" s="371">
        <v>1751</v>
      </c>
      <c r="I70" s="371">
        <v>2503</v>
      </c>
      <c r="J70" s="371">
        <v>506</v>
      </c>
      <c r="K70" s="371">
        <v>1206</v>
      </c>
      <c r="L70" s="371">
        <v>191</v>
      </c>
      <c r="M70" s="371">
        <v>929</v>
      </c>
      <c r="N70" s="371">
        <v>882</v>
      </c>
      <c r="O70" s="371">
        <v>1065</v>
      </c>
      <c r="P70" s="371">
        <v>392</v>
      </c>
      <c r="Q70" s="371">
        <v>1924</v>
      </c>
      <c r="R70" s="371">
        <v>865</v>
      </c>
      <c r="S70" s="371">
        <v>292</v>
      </c>
      <c r="T70" s="371">
        <v>1079</v>
      </c>
      <c r="U70" s="371">
        <v>281</v>
      </c>
      <c r="V70" s="371">
        <v>3873</v>
      </c>
      <c r="W70" s="371">
        <v>457</v>
      </c>
      <c r="X70" s="371">
        <v>2453</v>
      </c>
      <c r="Y70" s="371">
        <v>40</v>
      </c>
      <c r="Z70" s="371">
        <f t="shared" si="3"/>
        <v>27407</v>
      </c>
    </row>
    <row r="71" spans="1:26">
      <c r="A71" s="53" t="str">
        <f t="shared" si="2"/>
        <v>BirthsMatAge&lt;20</v>
      </c>
      <c r="B71" s="47" t="s">
        <v>50</v>
      </c>
      <c r="C71" s="47" t="s">
        <v>142</v>
      </c>
      <c r="D71" s="378" t="s">
        <v>408</v>
      </c>
      <c r="E71" s="371">
        <v>225</v>
      </c>
      <c r="F71" s="371">
        <v>292</v>
      </c>
      <c r="G71" s="371">
        <v>193</v>
      </c>
      <c r="H71" s="371">
        <v>579</v>
      </c>
      <c r="I71" s="371">
        <v>343</v>
      </c>
      <c r="J71" s="371">
        <v>146</v>
      </c>
      <c r="K71" s="371">
        <v>204</v>
      </c>
      <c r="L71" s="371">
        <v>73</v>
      </c>
      <c r="M71" s="371">
        <v>207</v>
      </c>
      <c r="N71" s="371">
        <v>79</v>
      </c>
      <c r="O71" s="371">
        <v>163</v>
      </c>
      <c r="P71" s="371">
        <v>80</v>
      </c>
      <c r="Q71" s="371">
        <v>103</v>
      </c>
      <c r="R71" s="371">
        <v>112</v>
      </c>
      <c r="S71" s="371">
        <v>35</v>
      </c>
      <c r="T71" s="371">
        <v>78</v>
      </c>
      <c r="U71" s="371">
        <v>32</v>
      </c>
      <c r="V71" s="371">
        <v>262</v>
      </c>
      <c r="W71" s="371">
        <v>37</v>
      </c>
      <c r="X71" s="371">
        <v>159</v>
      </c>
      <c r="Y71" s="371">
        <v>7</v>
      </c>
      <c r="Z71" s="371">
        <f t="shared" si="3"/>
        <v>3409</v>
      </c>
    </row>
    <row r="72" spans="1:26">
      <c r="A72" s="53" t="str">
        <f t="shared" si="2"/>
        <v>BirthsMatAge20-24</v>
      </c>
      <c r="B72" s="47" t="s">
        <v>50</v>
      </c>
      <c r="C72" s="47" t="s">
        <v>142</v>
      </c>
      <c r="D72" s="47" t="s">
        <v>153</v>
      </c>
      <c r="E72" s="371">
        <v>588</v>
      </c>
      <c r="F72" s="371">
        <v>967</v>
      </c>
      <c r="G72" s="371">
        <v>721</v>
      </c>
      <c r="H72" s="371">
        <v>1876</v>
      </c>
      <c r="I72" s="371">
        <v>1215</v>
      </c>
      <c r="J72" s="371">
        <v>370</v>
      </c>
      <c r="K72" s="371">
        <v>631</v>
      </c>
      <c r="L72" s="371">
        <v>190</v>
      </c>
      <c r="M72" s="371">
        <v>516</v>
      </c>
      <c r="N72" s="371">
        <v>323</v>
      </c>
      <c r="O72" s="371">
        <v>466</v>
      </c>
      <c r="P72" s="371">
        <v>242</v>
      </c>
      <c r="Q72" s="371">
        <v>442</v>
      </c>
      <c r="R72" s="371">
        <v>349</v>
      </c>
      <c r="S72" s="371">
        <v>102</v>
      </c>
      <c r="T72" s="371">
        <v>278</v>
      </c>
      <c r="U72" s="371">
        <v>79</v>
      </c>
      <c r="V72" s="371">
        <v>887</v>
      </c>
      <c r="W72" s="371">
        <v>128</v>
      </c>
      <c r="X72" s="371">
        <v>588</v>
      </c>
      <c r="Y72" s="371">
        <v>25</v>
      </c>
      <c r="Z72" s="371">
        <f t="shared" si="3"/>
        <v>10983</v>
      </c>
    </row>
    <row r="73" spans="1:26">
      <c r="A73" s="53" t="str">
        <f t="shared" si="2"/>
        <v>BirthsMatAge25-29</v>
      </c>
      <c r="B73" s="47" t="s">
        <v>50</v>
      </c>
      <c r="C73" s="47" t="s">
        <v>142</v>
      </c>
      <c r="D73" s="47" t="s">
        <v>154</v>
      </c>
      <c r="E73" s="371">
        <v>562</v>
      </c>
      <c r="F73" s="371">
        <v>1906</v>
      </c>
      <c r="G73" s="371">
        <v>1427</v>
      </c>
      <c r="H73" s="371">
        <v>2256</v>
      </c>
      <c r="I73" s="371">
        <v>1510</v>
      </c>
      <c r="J73" s="371">
        <v>427</v>
      </c>
      <c r="K73" s="371">
        <v>729</v>
      </c>
      <c r="L73" s="371">
        <v>183</v>
      </c>
      <c r="M73" s="371">
        <v>540</v>
      </c>
      <c r="N73" s="371">
        <v>455</v>
      </c>
      <c r="O73" s="371">
        <v>625</v>
      </c>
      <c r="P73" s="371">
        <v>235</v>
      </c>
      <c r="Q73" s="371">
        <v>758</v>
      </c>
      <c r="R73" s="371">
        <v>469</v>
      </c>
      <c r="S73" s="371">
        <v>136</v>
      </c>
      <c r="T73" s="371">
        <v>399</v>
      </c>
      <c r="U73" s="371">
        <v>107</v>
      </c>
      <c r="V73" s="371">
        <v>1568</v>
      </c>
      <c r="W73" s="371">
        <v>189</v>
      </c>
      <c r="X73" s="371">
        <v>942</v>
      </c>
      <c r="Y73" s="371">
        <v>63</v>
      </c>
      <c r="Z73" s="371">
        <f t="shared" si="3"/>
        <v>15486</v>
      </c>
    </row>
    <row r="74" spans="1:26">
      <c r="A74" s="53" t="str">
        <f t="shared" si="2"/>
        <v>BirthsMatAge30-34</v>
      </c>
      <c r="B74" s="47" t="s">
        <v>50</v>
      </c>
      <c r="C74" s="47" t="s">
        <v>142</v>
      </c>
      <c r="D74" s="47" t="s">
        <v>155</v>
      </c>
      <c r="E74" s="371">
        <v>424</v>
      </c>
      <c r="F74" s="371">
        <v>2573</v>
      </c>
      <c r="G74" s="371">
        <v>2062</v>
      </c>
      <c r="H74" s="371">
        <v>2203</v>
      </c>
      <c r="I74" s="371">
        <v>1321</v>
      </c>
      <c r="J74" s="371">
        <v>311</v>
      </c>
      <c r="K74" s="371">
        <v>726</v>
      </c>
      <c r="L74" s="371">
        <v>160</v>
      </c>
      <c r="M74" s="371">
        <v>551</v>
      </c>
      <c r="N74" s="371">
        <v>403</v>
      </c>
      <c r="O74" s="371">
        <v>513</v>
      </c>
      <c r="P74" s="371">
        <v>173</v>
      </c>
      <c r="Q74" s="371">
        <v>1205</v>
      </c>
      <c r="R74" s="371">
        <v>534</v>
      </c>
      <c r="S74" s="371">
        <v>129</v>
      </c>
      <c r="T74" s="371">
        <v>452</v>
      </c>
      <c r="U74" s="371">
        <v>96</v>
      </c>
      <c r="V74" s="371">
        <v>1853</v>
      </c>
      <c r="W74" s="371">
        <v>163</v>
      </c>
      <c r="X74" s="371">
        <v>1058</v>
      </c>
      <c r="Y74" s="371">
        <v>60</v>
      </c>
      <c r="Z74" s="371">
        <f t="shared" si="3"/>
        <v>16970</v>
      </c>
    </row>
    <row r="75" spans="1:26">
      <c r="A75" s="53" t="str">
        <f t="shared" si="2"/>
        <v>BirthsMatAge35-39</v>
      </c>
      <c r="B75" s="47" t="s">
        <v>50</v>
      </c>
      <c r="C75" s="47" t="s">
        <v>142</v>
      </c>
      <c r="D75" s="47" t="s">
        <v>156</v>
      </c>
      <c r="E75" s="371">
        <v>293</v>
      </c>
      <c r="F75" s="371">
        <v>1554</v>
      </c>
      <c r="G75" s="371">
        <v>1424</v>
      </c>
      <c r="H75" s="371">
        <v>1147</v>
      </c>
      <c r="I75" s="371">
        <v>730</v>
      </c>
      <c r="J75" s="371">
        <v>177</v>
      </c>
      <c r="K75" s="371">
        <v>419</v>
      </c>
      <c r="L75" s="371">
        <v>87</v>
      </c>
      <c r="M75" s="371">
        <v>307</v>
      </c>
      <c r="N75" s="371">
        <v>214</v>
      </c>
      <c r="O75" s="371">
        <v>297</v>
      </c>
      <c r="P75" s="371">
        <v>113</v>
      </c>
      <c r="Q75" s="371">
        <v>912</v>
      </c>
      <c r="R75" s="371">
        <v>339</v>
      </c>
      <c r="S75" s="371">
        <v>70</v>
      </c>
      <c r="T75" s="371">
        <v>282</v>
      </c>
      <c r="U75" s="371">
        <v>61</v>
      </c>
      <c r="V75" s="371">
        <v>1097</v>
      </c>
      <c r="W75" s="371">
        <v>89</v>
      </c>
      <c r="X75" s="371">
        <v>593</v>
      </c>
      <c r="Y75" s="371">
        <v>30</v>
      </c>
      <c r="Z75" s="371">
        <f t="shared" si="3"/>
        <v>10235</v>
      </c>
    </row>
    <row r="76" spans="1:26">
      <c r="A76" s="53" t="str">
        <f t="shared" si="2"/>
        <v>BirthsMatAge40+</v>
      </c>
      <c r="B76" s="47" t="s">
        <v>50</v>
      </c>
      <c r="C76" s="47" t="s">
        <v>142</v>
      </c>
      <c r="D76" s="47" t="s">
        <v>157</v>
      </c>
      <c r="E76" s="371">
        <v>104</v>
      </c>
      <c r="F76" s="371">
        <v>386</v>
      </c>
      <c r="G76" s="371">
        <v>388</v>
      </c>
      <c r="H76" s="371">
        <v>289</v>
      </c>
      <c r="I76" s="371">
        <v>168</v>
      </c>
      <c r="J76" s="371">
        <v>49</v>
      </c>
      <c r="K76" s="371">
        <v>97</v>
      </c>
      <c r="L76" s="371">
        <v>21</v>
      </c>
      <c r="M76" s="371">
        <v>90</v>
      </c>
      <c r="N76" s="371">
        <v>48</v>
      </c>
      <c r="O76" s="371">
        <v>81</v>
      </c>
      <c r="P76" s="371">
        <v>24</v>
      </c>
      <c r="Q76" s="371">
        <v>218</v>
      </c>
      <c r="R76" s="371">
        <v>100</v>
      </c>
      <c r="S76" s="371">
        <v>25</v>
      </c>
      <c r="T76" s="371">
        <v>67</v>
      </c>
      <c r="U76" s="371">
        <v>17</v>
      </c>
      <c r="V76" s="371">
        <v>274</v>
      </c>
      <c r="W76" s="371">
        <v>23</v>
      </c>
      <c r="X76" s="371">
        <v>138</v>
      </c>
      <c r="Y76" s="371">
        <v>11</v>
      </c>
      <c r="Z76" s="371">
        <f t="shared" si="3"/>
        <v>2618</v>
      </c>
    </row>
    <row r="77" spans="1:26">
      <c r="A77" s="53" t="str">
        <f t="shared" si="2"/>
        <v>BirthsMatAgeUnknown</v>
      </c>
      <c r="B77" s="47" t="s">
        <v>50</v>
      </c>
      <c r="C77" s="47" t="s">
        <v>142</v>
      </c>
      <c r="D77" s="57" t="s">
        <v>69</v>
      </c>
      <c r="E77" s="371"/>
      <c r="F77" s="371"/>
      <c r="G77" s="371"/>
      <c r="H77" s="371"/>
      <c r="I77" s="371"/>
      <c r="J77" s="371"/>
      <c r="K77" s="371"/>
      <c r="L77" s="371"/>
      <c r="M77" s="371"/>
      <c r="N77" s="371"/>
      <c r="O77" s="371"/>
      <c r="P77" s="371"/>
      <c r="Q77" s="371"/>
      <c r="R77" s="371"/>
      <c r="S77" s="371"/>
      <c r="T77" s="371"/>
      <c r="U77" s="371"/>
      <c r="V77" s="371"/>
      <c r="W77" s="371"/>
      <c r="X77" s="371"/>
      <c r="Y77" s="371"/>
      <c r="Z77" s="371">
        <f t="shared" si="3"/>
        <v>0</v>
      </c>
    </row>
    <row r="78" spans="1:26">
      <c r="A78" s="53" t="str">
        <f t="shared" si="2"/>
        <v>BirthsDepQuin1</v>
      </c>
      <c r="B78" s="47" t="s">
        <v>50</v>
      </c>
      <c r="C78" s="56" t="s">
        <v>144</v>
      </c>
      <c r="D78" s="56">
        <v>1</v>
      </c>
      <c r="E78" s="371">
        <v>59</v>
      </c>
      <c r="F78" s="371">
        <v>1524</v>
      </c>
      <c r="G78" s="371">
        <v>695</v>
      </c>
      <c r="H78" s="371">
        <v>1218</v>
      </c>
      <c r="I78" s="371">
        <v>684</v>
      </c>
      <c r="J78" s="371">
        <v>156</v>
      </c>
      <c r="K78" s="371">
        <v>75</v>
      </c>
      <c r="L78" s="371">
        <v>28</v>
      </c>
      <c r="M78" s="371">
        <v>186</v>
      </c>
      <c r="N78" s="371">
        <v>161</v>
      </c>
      <c r="O78" s="371">
        <v>174</v>
      </c>
      <c r="P78" s="371">
        <v>61</v>
      </c>
      <c r="Q78" s="371">
        <v>1114</v>
      </c>
      <c r="R78" s="371">
        <v>334</v>
      </c>
      <c r="S78" s="371">
        <v>56</v>
      </c>
      <c r="T78" s="371">
        <v>161</v>
      </c>
      <c r="U78" s="371">
        <v>27</v>
      </c>
      <c r="V78" s="371">
        <v>1405</v>
      </c>
      <c r="W78" s="371">
        <v>64</v>
      </c>
      <c r="X78" s="371">
        <v>845</v>
      </c>
      <c r="Y78" s="371"/>
      <c r="Z78" s="371">
        <f t="shared" si="3"/>
        <v>9027</v>
      </c>
    </row>
    <row r="79" spans="1:26">
      <c r="A79" s="53" t="str">
        <f t="shared" si="2"/>
        <v>BirthsDepQuin2</v>
      </c>
      <c r="B79" s="47" t="s">
        <v>50</v>
      </c>
      <c r="C79" s="56" t="s">
        <v>144</v>
      </c>
      <c r="D79" s="56">
        <v>2</v>
      </c>
      <c r="E79" s="371">
        <v>255</v>
      </c>
      <c r="F79" s="371">
        <v>1705</v>
      </c>
      <c r="G79" s="371">
        <v>1210</v>
      </c>
      <c r="H79" s="371">
        <v>566</v>
      </c>
      <c r="I79" s="371">
        <v>602</v>
      </c>
      <c r="J79" s="371">
        <v>149</v>
      </c>
      <c r="K79" s="371">
        <v>534</v>
      </c>
      <c r="L79" s="371">
        <v>66</v>
      </c>
      <c r="M79" s="371">
        <v>363</v>
      </c>
      <c r="N79" s="371">
        <v>168</v>
      </c>
      <c r="O79" s="371">
        <v>358</v>
      </c>
      <c r="P79" s="371">
        <v>104</v>
      </c>
      <c r="Q79" s="371">
        <v>668</v>
      </c>
      <c r="R79" s="371">
        <v>131</v>
      </c>
      <c r="S79" s="371">
        <v>87</v>
      </c>
      <c r="T79" s="371">
        <v>410</v>
      </c>
      <c r="U79" s="371">
        <v>79</v>
      </c>
      <c r="V79" s="371">
        <v>1310</v>
      </c>
      <c r="W79" s="371">
        <v>189</v>
      </c>
      <c r="X79" s="371">
        <v>871</v>
      </c>
      <c r="Y79" s="371"/>
      <c r="Z79" s="371">
        <f t="shared" si="3"/>
        <v>9825</v>
      </c>
    </row>
    <row r="80" spans="1:26">
      <c r="A80" s="53" t="str">
        <f t="shared" si="2"/>
        <v>BirthsDepQuin3</v>
      </c>
      <c r="B80" s="47" t="s">
        <v>50</v>
      </c>
      <c r="C80" s="56" t="s">
        <v>144</v>
      </c>
      <c r="D80" s="56">
        <v>3</v>
      </c>
      <c r="E80" s="371">
        <v>369</v>
      </c>
      <c r="F80" s="371">
        <v>1628</v>
      </c>
      <c r="G80" s="371">
        <v>1269</v>
      </c>
      <c r="H80" s="371">
        <v>1142</v>
      </c>
      <c r="I80" s="371">
        <v>1168</v>
      </c>
      <c r="J80" s="371">
        <v>252</v>
      </c>
      <c r="K80" s="371">
        <v>535</v>
      </c>
      <c r="L80" s="371">
        <v>110</v>
      </c>
      <c r="M80" s="371">
        <v>253</v>
      </c>
      <c r="N80" s="371">
        <v>451</v>
      </c>
      <c r="O80" s="371">
        <v>513</v>
      </c>
      <c r="P80" s="371">
        <v>85</v>
      </c>
      <c r="Q80" s="371">
        <v>837</v>
      </c>
      <c r="R80" s="371">
        <v>334</v>
      </c>
      <c r="S80" s="371">
        <v>59</v>
      </c>
      <c r="T80" s="371">
        <v>445</v>
      </c>
      <c r="U80" s="371">
        <v>107</v>
      </c>
      <c r="V80" s="371">
        <v>944</v>
      </c>
      <c r="W80" s="371">
        <v>158</v>
      </c>
      <c r="X80" s="371">
        <v>638</v>
      </c>
      <c r="Y80" s="371"/>
      <c r="Z80" s="371">
        <f t="shared" si="3"/>
        <v>11297</v>
      </c>
    </row>
    <row r="81" spans="1:26">
      <c r="A81" s="53" t="str">
        <f t="shared" si="2"/>
        <v>BirthsDepQuin4</v>
      </c>
      <c r="B81" s="47" t="s">
        <v>50</v>
      </c>
      <c r="C81" s="56" t="s">
        <v>144</v>
      </c>
      <c r="D81" s="56">
        <v>4</v>
      </c>
      <c r="E81" s="371">
        <v>615</v>
      </c>
      <c r="F81" s="371">
        <v>2342</v>
      </c>
      <c r="G81" s="371">
        <v>1429</v>
      </c>
      <c r="H81" s="371">
        <v>888</v>
      </c>
      <c r="I81" s="371">
        <v>1455</v>
      </c>
      <c r="J81" s="371">
        <v>297</v>
      </c>
      <c r="K81" s="371">
        <v>874</v>
      </c>
      <c r="L81" s="371">
        <v>34</v>
      </c>
      <c r="M81" s="371">
        <v>555</v>
      </c>
      <c r="N81" s="371">
        <v>554</v>
      </c>
      <c r="O81" s="371">
        <v>524</v>
      </c>
      <c r="P81" s="371">
        <v>266</v>
      </c>
      <c r="Q81" s="371">
        <v>203</v>
      </c>
      <c r="R81" s="371">
        <v>674</v>
      </c>
      <c r="S81" s="371">
        <v>221</v>
      </c>
      <c r="T81" s="371">
        <v>442</v>
      </c>
      <c r="U81" s="371">
        <v>82</v>
      </c>
      <c r="V81" s="371">
        <v>1406</v>
      </c>
      <c r="W81" s="371">
        <v>186</v>
      </c>
      <c r="X81" s="371">
        <v>808</v>
      </c>
      <c r="Y81" s="371"/>
      <c r="Z81" s="371">
        <f t="shared" si="3"/>
        <v>13855</v>
      </c>
    </row>
    <row r="82" spans="1:26">
      <c r="A82" s="53" t="str">
        <f t="shared" si="2"/>
        <v>BirthsDepQuin5</v>
      </c>
      <c r="B82" s="47" t="s">
        <v>50</v>
      </c>
      <c r="C82" s="56" t="s">
        <v>144</v>
      </c>
      <c r="D82" s="56">
        <v>5</v>
      </c>
      <c r="E82" s="371">
        <v>898</v>
      </c>
      <c r="F82" s="371">
        <v>478</v>
      </c>
      <c r="G82" s="371">
        <v>1612</v>
      </c>
      <c r="H82" s="371">
        <v>4536</v>
      </c>
      <c r="I82" s="371">
        <v>1378</v>
      </c>
      <c r="J82" s="371">
        <v>626</v>
      </c>
      <c r="K82" s="371">
        <v>788</v>
      </c>
      <c r="L82" s="371">
        <v>476</v>
      </c>
      <c r="M82" s="371">
        <v>854</v>
      </c>
      <c r="N82" s="371">
        <v>188</v>
      </c>
      <c r="O82" s="371">
        <v>576</v>
      </c>
      <c r="P82" s="371">
        <v>351</v>
      </c>
      <c r="Q82" s="371">
        <v>816</v>
      </c>
      <c r="R82" s="371">
        <v>430</v>
      </c>
      <c r="S82" s="371">
        <v>74</v>
      </c>
      <c r="T82" s="371">
        <v>98</v>
      </c>
      <c r="U82" s="371">
        <v>97</v>
      </c>
      <c r="V82" s="371">
        <v>876</v>
      </c>
      <c r="W82" s="371">
        <v>32</v>
      </c>
      <c r="X82" s="371">
        <v>316</v>
      </c>
      <c r="Y82" s="371"/>
      <c r="Z82" s="371">
        <f t="shared" si="3"/>
        <v>15500</v>
      </c>
    </row>
    <row r="83" spans="1:26">
      <c r="A83" s="53" t="str">
        <f t="shared" si="2"/>
        <v>BirthsDepQuinUnknown</v>
      </c>
      <c r="B83" s="47" t="s">
        <v>50</v>
      </c>
      <c r="C83" s="56" t="s">
        <v>144</v>
      </c>
      <c r="D83" s="56" t="s">
        <v>69</v>
      </c>
      <c r="E83" s="371"/>
      <c r="F83" s="371">
        <v>1</v>
      </c>
      <c r="G83" s="371"/>
      <c r="H83" s="371"/>
      <c r="I83" s="371"/>
      <c r="J83" s="371"/>
      <c r="K83" s="371"/>
      <c r="L83" s="371"/>
      <c r="M83" s="371"/>
      <c r="N83" s="371"/>
      <c r="O83" s="371"/>
      <c r="P83" s="371"/>
      <c r="Q83" s="371"/>
      <c r="R83" s="371"/>
      <c r="S83" s="371"/>
      <c r="T83" s="371"/>
      <c r="U83" s="371"/>
      <c r="V83" s="371"/>
      <c r="W83" s="371"/>
      <c r="X83" s="371"/>
      <c r="Y83" s="371">
        <v>196</v>
      </c>
      <c r="Z83" s="371">
        <f t="shared" si="3"/>
        <v>197</v>
      </c>
    </row>
    <row r="84" spans="1:26">
      <c r="A84" s="53" t="str">
        <f t="shared" si="2"/>
        <v>BirthsGest&lt;32</v>
      </c>
      <c r="B84" s="47" t="s">
        <v>50</v>
      </c>
      <c r="C84" s="55" t="s">
        <v>158</v>
      </c>
      <c r="D84" s="378" t="s">
        <v>117</v>
      </c>
      <c r="E84" s="371">
        <v>32</v>
      </c>
      <c r="F84" s="371">
        <v>81</v>
      </c>
      <c r="G84" s="371">
        <v>75</v>
      </c>
      <c r="H84" s="371">
        <v>124</v>
      </c>
      <c r="I84" s="371">
        <v>59</v>
      </c>
      <c r="J84" s="371">
        <v>16</v>
      </c>
      <c r="K84" s="371">
        <v>33</v>
      </c>
      <c r="L84" s="371">
        <v>11</v>
      </c>
      <c r="M84" s="371">
        <v>39</v>
      </c>
      <c r="N84" s="371">
        <v>22</v>
      </c>
      <c r="O84" s="371">
        <v>31</v>
      </c>
      <c r="P84" s="371">
        <v>10</v>
      </c>
      <c r="Q84" s="371">
        <v>41</v>
      </c>
      <c r="R84" s="371">
        <v>23</v>
      </c>
      <c r="S84" s="371">
        <v>4</v>
      </c>
      <c r="T84" s="371">
        <v>16</v>
      </c>
      <c r="U84" s="371">
        <v>4</v>
      </c>
      <c r="V84" s="371">
        <v>78</v>
      </c>
      <c r="W84" s="371">
        <v>11</v>
      </c>
      <c r="X84" s="371">
        <v>35</v>
      </c>
      <c r="Y84" s="371">
        <v>2</v>
      </c>
      <c r="Z84" s="371">
        <f t="shared" si="3"/>
        <v>747</v>
      </c>
    </row>
    <row r="85" spans="1:26">
      <c r="A85" s="53" t="str">
        <f t="shared" si="2"/>
        <v>BirthsGest32-36</v>
      </c>
      <c r="B85" s="47" t="s">
        <v>50</v>
      </c>
      <c r="C85" s="55" t="s">
        <v>158</v>
      </c>
      <c r="D85" s="57" t="s">
        <v>159</v>
      </c>
      <c r="E85" s="371">
        <v>137</v>
      </c>
      <c r="F85" s="371">
        <v>427</v>
      </c>
      <c r="G85" s="371">
        <v>372</v>
      </c>
      <c r="H85" s="371">
        <v>526</v>
      </c>
      <c r="I85" s="371">
        <v>290</v>
      </c>
      <c r="J85" s="371">
        <v>82</v>
      </c>
      <c r="K85" s="371">
        <v>175</v>
      </c>
      <c r="L85" s="371">
        <v>63</v>
      </c>
      <c r="M85" s="371">
        <v>163</v>
      </c>
      <c r="N85" s="371">
        <v>101</v>
      </c>
      <c r="O85" s="371">
        <v>127</v>
      </c>
      <c r="P85" s="371">
        <v>45</v>
      </c>
      <c r="Q85" s="371">
        <v>252</v>
      </c>
      <c r="R85" s="371">
        <v>132</v>
      </c>
      <c r="S85" s="371">
        <v>32</v>
      </c>
      <c r="T85" s="371">
        <v>89</v>
      </c>
      <c r="U85" s="371">
        <v>27</v>
      </c>
      <c r="V85" s="371">
        <v>399</v>
      </c>
      <c r="W85" s="371">
        <v>32</v>
      </c>
      <c r="X85" s="371">
        <v>234</v>
      </c>
      <c r="Y85" s="371">
        <v>15</v>
      </c>
      <c r="Z85" s="371">
        <f t="shared" si="3"/>
        <v>3720</v>
      </c>
    </row>
    <row r="86" spans="1:26">
      <c r="A86" s="53" t="str">
        <f t="shared" si="2"/>
        <v>BirthsGest37-41</v>
      </c>
      <c r="B86" s="47" t="s">
        <v>50</v>
      </c>
      <c r="C86" s="55" t="s">
        <v>158</v>
      </c>
      <c r="D86" s="57" t="s">
        <v>160</v>
      </c>
      <c r="E86" s="371">
        <v>2000</v>
      </c>
      <c r="F86" s="371">
        <v>7033</v>
      </c>
      <c r="G86" s="371">
        <v>5677</v>
      </c>
      <c r="H86" s="371">
        <v>7467</v>
      </c>
      <c r="I86" s="371">
        <v>4743</v>
      </c>
      <c r="J86" s="371">
        <v>1361</v>
      </c>
      <c r="K86" s="371">
        <v>2556</v>
      </c>
      <c r="L86" s="371">
        <v>626</v>
      </c>
      <c r="M86" s="371">
        <v>1939</v>
      </c>
      <c r="N86" s="371">
        <v>1366</v>
      </c>
      <c r="O86" s="371">
        <v>1926</v>
      </c>
      <c r="P86" s="371">
        <v>801</v>
      </c>
      <c r="Q86" s="371">
        <v>3305</v>
      </c>
      <c r="R86" s="371">
        <v>1719</v>
      </c>
      <c r="S86" s="371">
        <v>453</v>
      </c>
      <c r="T86" s="371">
        <v>1413</v>
      </c>
      <c r="U86" s="371">
        <v>355</v>
      </c>
      <c r="V86" s="371">
        <v>5389</v>
      </c>
      <c r="W86" s="371">
        <v>577</v>
      </c>
      <c r="X86" s="371">
        <v>3157</v>
      </c>
      <c r="Y86" s="371">
        <v>175</v>
      </c>
      <c r="Z86" s="371">
        <f t="shared" si="3"/>
        <v>54038</v>
      </c>
    </row>
    <row r="87" spans="1:26">
      <c r="A87" s="53" t="str">
        <f t="shared" si="2"/>
        <v>BirthsGest42+</v>
      </c>
      <c r="B87" s="47" t="s">
        <v>50</v>
      </c>
      <c r="C87" s="55" t="s">
        <v>158</v>
      </c>
      <c r="D87" s="57" t="s">
        <v>161</v>
      </c>
      <c r="E87" s="371">
        <v>25</v>
      </c>
      <c r="F87" s="371">
        <v>135</v>
      </c>
      <c r="G87" s="371">
        <v>87</v>
      </c>
      <c r="H87" s="371">
        <v>232</v>
      </c>
      <c r="I87" s="371">
        <v>193</v>
      </c>
      <c r="J87" s="371">
        <v>21</v>
      </c>
      <c r="K87" s="371">
        <v>41</v>
      </c>
      <c r="L87" s="371">
        <v>14</v>
      </c>
      <c r="M87" s="371">
        <v>70</v>
      </c>
      <c r="N87" s="371">
        <v>33</v>
      </c>
      <c r="O87" s="371">
        <v>61</v>
      </c>
      <c r="P87" s="371">
        <v>11</v>
      </c>
      <c r="Q87" s="371">
        <v>39</v>
      </c>
      <c r="R87" s="371">
        <v>28</v>
      </c>
      <c r="S87" s="371">
        <v>7</v>
      </c>
      <c r="T87" s="371">
        <v>36</v>
      </c>
      <c r="U87" s="371">
        <v>6</v>
      </c>
      <c r="V87" s="371">
        <v>74</v>
      </c>
      <c r="W87" s="371">
        <v>9</v>
      </c>
      <c r="X87" s="371">
        <v>50</v>
      </c>
      <c r="Y87" s="371">
        <v>3</v>
      </c>
      <c r="Z87" s="371">
        <f t="shared" si="3"/>
        <v>1175</v>
      </c>
    </row>
    <row r="88" spans="1:26">
      <c r="A88" s="53" t="str">
        <f t="shared" si="2"/>
        <v>BirthsGestUnknown</v>
      </c>
      <c r="B88" s="47" t="s">
        <v>50</v>
      </c>
      <c r="C88" s="55" t="s">
        <v>158</v>
      </c>
      <c r="D88" s="57" t="s">
        <v>69</v>
      </c>
      <c r="E88" s="371">
        <v>2</v>
      </c>
      <c r="F88" s="371">
        <v>2</v>
      </c>
      <c r="G88" s="371">
        <v>4</v>
      </c>
      <c r="H88" s="371">
        <v>1</v>
      </c>
      <c r="I88" s="371">
        <v>2</v>
      </c>
      <c r="J88" s="371"/>
      <c r="K88" s="371">
        <v>1</v>
      </c>
      <c r="L88" s="371"/>
      <c r="M88" s="371"/>
      <c r="N88" s="371"/>
      <c r="O88" s="371"/>
      <c r="P88" s="371"/>
      <c r="Q88" s="371">
        <v>1</v>
      </c>
      <c r="R88" s="371">
        <v>1</v>
      </c>
      <c r="S88" s="371">
        <v>1</v>
      </c>
      <c r="T88" s="371">
        <v>2</v>
      </c>
      <c r="U88" s="371"/>
      <c r="V88" s="371">
        <v>1</v>
      </c>
      <c r="W88" s="371"/>
      <c r="X88" s="371">
        <v>2</v>
      </c>
      <c r="Y88" s="371">
        <v>1</v>
      </c>
      <c r="Z88" s="371">
        <f t="shared" si="3"/>
        <v>21</v>
      </c>
    </row>
    <row r="89" spans="1:26">
      <c r="A89" s="53" t="str">
        <f t="shared" si="2"/>
        <v>BirthsBirthweight1 Extremely low</v>
      </c>
      <c r="B89" s="47" t="s">
        <v>50</v>
      </c>
      <c r="C89" s="55" t="s">
        <v>1</v>
      </c>
      <c r="D89" s="57" t="s">
        <v>162</v>
      </c>
      <c r="E89" s="371">
        <v>13</v>
      </c>
      <c r="F89" s="371">
        <v>23</v>
      </c>
      <c r="G89" s="371">
        <v>35</v>
      </c>
      <c r="H89" s="371">
        <v>55</v>
      </c>
      <c r="I89" s="371">
        <v>21</v>
      </c>
      <c r="J89" s="371">
        <v>5</v>
      </c>
      <c r="K89" s="371">
        <v>14</v>
      </c>
      <c r="L89" s="371">
        <v>2</v>
      </c>
      <c r="M89" s="371">
        <v>12</v>
      </c>
      <c r="N89" s="371">
        <v>6</v>
      </c>
      <c r="O89" s="371">
        <v>15</v>
      </c>
      <c r="P89" s="371">
        <v>5</v>
      </c>
      <c r="Q89" s="371">
        <v>18</v>
      </c>
      <c r="R89" s="371">
        <v>8</v>
      </c>
      <c r="S89" s="371">
        <v>2</v>
      </c>
      <c r="T89" s="371">
        <v>6</v>
      </c>
      <c r="U89" s="371">
        <v>1</v>
      </c>
      <c r="V89" s="371">
        <v>23</v>
      </c>
      <c r="W89" s="371">
        <v>6</v>
      </c>
      <c r="X89" s="371">
        <v>11</v>
      </c>
      <c r="Y89" s="371"/>
      <c r="Z89" s="371">
        <f t="shared" si="3"/>
        <v>281</v>
      </c>
    </row>
    <row r="90" spans="1:26">
      <c r="A90" s="53" t="str">
        <f t="shared" si="2"/>
        <v>BirthsBirthweight2 Very low</v>
      </c>
      <c r="B90" s="47" t="s">
        <v>50</v>
      </c>
      <c r="C90" s="55" t="s">
        <v>1</v>
      </c>
      <c r="D90" s="57" t="s">
        <v>163</v>
      </c>
      <c r="E90" s="371">
        <v>13</v>
      </c>
      <c r="F90" s="371">
        <v>42</v>
      </c>
      <c r="G90" s="371">
        <v>29</v>
      </c>
      <c r="H90" s="371">
        <v>41</v>
      </c>
      <c r="I90" s="371">
        <v>25</v>
      </c>
      <c r="J90" s="371">
        <v>4</v>
      </c>
      <c r="K90" s="371">
        <v>15</v>
      </c>
      <c r="L90" s="371">
        <v>5</v>
      </c>
      <c r="M90" s="371">
        <v>16</v>
      </c>
      <c r="N90" s="371">
        <v>7</v>
      </c>
      <c r="O90" s="371">
        <v>13</v>
      </c>
      <c r="P90" s="371">
        <v>4</v>
      </c>
      <c r="Q90" s="371">
        <v>18</v>
      </c>
      <c r="R90" s="371">
        <v>16</v>
      </c>
      <c r="S90" s="371">
        <v>2</v>
      </c>
      <c r="T90" s="371">
        <v>5</v>
      </c>
      <c r="U90" s="371">
        <v>4</v>
      </c>
      <c r="V90" s="371">
        <v>35</v>
      </c>
      <c r="W90" s="371">
        <v>3</v>
      </c>
      <c r="X90" s="371">
        <v>18</v>
      </c>
      <c r="Y90" s="371">
        <v>2</v>
      </c>
      <c r="Z90" s="371">
        <f t="shared" si="3"/>
        <v>317</v>
      </c>
    </row>
    <row r="91" spans="1:26">
      <c r="A91" s="53" t="str">
        <f t="shared" si="2"/>
        <v>BirthsBirthweight3 Low</v>
      </c>
      <c r="B91" s="47" t="s">
        <v>50</v>
      </c>
      <c r="C91" s="55" t="s">
        <v>1</v>
      </c>
      <c r="D91" s="57" t="s">
        <v>164</v>
      </c>
      <c r="E91" s="371">
        <v>118</v>
      </c>
      <c r="F91" s="371">
        <v>352</v>
      </c>
      <c r="G91" s="371">
        <v>308</v>
      </c>
      <c r="H91" s="371">
        <v>442</v>
      </c>
      <c r="I91" s="371">
        <v>253</v>
      </c>
      <c r="J91" s="371">
        <v>74</v>
      </c>
      <c r="K91" s="371">
        <v>138</v>
      </c>
      <c r="L91" s="371">
        <v>58</v>
      </c>
      <c r="M91" s="371">
        <v>145</v>
      </c>
      <c r="N91" s="371">
        <v>74</v>
      </c>
      <c r="O91" s="371">
        <v>96</v>
      </c>
      <c r="P91" s="371">
        <v>45</v>
      </c>
      <c r="Q91" s="371">
        <v>202</v>
      </c>
      <c r="R91" s="371">
        <v>90</v>
      </c>
      <c r="S91" s="371">
        <v>20</v>
      </c>
      <c r="T91" s="371">
        <v>57</v>
      </c>
      <c r="U91" s="371">
        <v>12</v>
      </c>
      <c r="V91" s="371">
        <v>290</v>
      </c>
      <c r="W91" s="371">
        <v>26</v>
      </c>
      <c r="X91" s="371">
        <v>137</v>
      </c>
      <c r="Y91" s="371">
        <v>15</v>
      </c>
      <c r="Z91" s="371">
        <f t="shared" si="3"/>
        <v>2952</v>
      </c>
    </row>
    <row r="92" spans="1:26">
      <c r="A92" s="53" t="str">
        <f t="shared" si="2"/>
        <v>BirthsBirthweight4 Normal</v>
      </c>
      <c r="B92" s="47" t="s">
        <v>50</v>
      </c>
      <c r="C92" s="55" t="s">
        <v>1</v>
      </c>
      <c r="D92" s="57" t="s">
        <v>165</v>
      </c>
      <c r="E92" s="371">
        <v>1999</v>
      </c>
      <c r="F92" s="371">
        <v>7096</v>
      </c>
      <c r="G92" s="371">
        <v>5719</v>
      </c>
      <c r="H92" s="371">
        <v>7552</v>
      </c>
      <c r="I92" s="371">
        <v>4839</v>
      </c>
      <c r="J92" s="371">
        <v>1358</v>
      </c>
      <c r="K92" s="371">
        <v>2564</v>
      </c>
      <c r="L92" s="371">
        <v>632</v>
      </c>
      <c r="M92" s="371">
        <v>1996</v>
      </c>
      <c r="N92" s="371">
        <v>1383</v>
      </c>
      <c r="O92" s="371">
        <v>1968</v>
      </c>
      <c r="P92" s="371">
        <v>783</v>
      </c>
      <c r="Q92" s="371">
        <v>3308</v>
      </c>
      <c r="R92" s="371">
        <v>1733</v>
      </c>
      <c r="S92" s="371">
        <v>454</v>
      </c>
      <c r="T92" s="371">
        <v>1446</v>
      </c>
      <c r="U92" s="371">
        <v>370</v>
      </c>
      <c r="V92" s="371">
        <v>5444</v>
      </c>
      <c r="W92" s="371">
        <v>571</v>
      </c>
      <c r="X92" s="371">
        <v>3220</v>
      </c>
      <c r="Y92" s="371">
        <v>177</v>
      </c>
      <c r="Z92" s="371">
        <f t="shared" si="3"/>
        <v>54612</v>
      </c>
    </row>
    <row r="93" spans="1:26">
      <c r="A93" s="53" t="str">
        <f t="shared" si="2"/>
        <v>BirthsBirthweight5 High</v>
      </c>
      <c r="B93" s="47" t="s">
        <v>50</v>
      </c>
      <c r="C93" s="55" t="s">
        <v>1</v>
      </c>
      <c r="D93" s="57" t="s">
        <v>166</v>
      </c>
      <c r="E93" s="371">
        <v>52</v>
      </c>
      <c r="F93" s="371">
        <v>162</v>
      </c>
      <c r="G93" s="371">
        <v>113</v>
      </c>
      <c r="H93" s="371">
        <v>258</v>
      </c>
      <c r="I93" s="371">
        <v>148</v>
      </c>
      <c r="J93" s="371">
        <v>39</v>
      </c>
      <c r="K93" s="371">
        <v>73</v>
      </c>
      <c r="L93" s="371">
        <v>17</v>
      </c>
      <c r="M93" s="371">
        <v>42</v>
      </c>
      <c r="N93" s="371">
        <v>49</v>
      </c>
      <c r="O93" s="371">
        <v>52</v>
      </c>
      <c r="P93" s="371">
        <v>30</v>
      </c>
      <c r="Q93" s="371">
        <v>89</v>
      </c>
      <c r="R93" s="371">
        <v>56</v>
      </c>
      <c r="S93" s="371">
        <v>18</v>
      </c>
      <c r="T93" s="371">
        <v>42</v>
      </c>
      <c r="U93" s="371">
        <v>5</v>
      </c>
      <c r="V93" s="371">
        <v>148</v>
      </c>
      <c r="W93" s="371">
        <v>23</v>
      </c>
      <c r="X93" s="371">
        <v>91</v>
      </c>
      <c r="Y93" s="371">
        <v>1</v>
      </c>
      <c r="Z93" s="371">
        <f t="shared" si="3"/>
        <v>1508</v>
      </c>
    </row>
    <row r="94" spans="1:26">
      <c r="A94" s="53" t="str">
        <f t="shared" si="2"/>
        <v>BirthsBirthweight9 Unknown</v>
      </c>
      <c r="B94" s="47" t="s">
        <v>50</v>
      </c>
      <c r="C94" s="55" t="s">
        <v>1</v>
      </c>
      <c r="D94" s="57" t="s">
        <v>167</v>
      </c>
      <c r="E94" s="371">
        <v>1</v>
      </c>
      <c r="F94" s="371">
        <v>3</v>
      </c>
      <c r="G94" s="371">
        <v>11</v>
      </c>
      <c r="H94" s="371">
        <v>2</v>
      </c>
      <c r="I94" s="371">
        <v>1</v>
      </c>
      <c r="J94" s="371"/>
      <c r="K94" s="371">
        <v>2</v>
      </c>
      <c r="L94" s="371"/>
      <c r="M94" s="371"/>
      <c r="N94" s="371">
        <v>3</v>
      </c>
      <c r="O94" s="371">
        <v>1</v>
      </c>
      <c r="P94" s="371"/>
      <c r="Q94" s="371">
        <v>3</v>
      </c>
      <c r="R94" s="371"/>
      <c r="S94" s="371">
        <v>1</v>
      </c>
      <c r="T94" s="371"/>
      <c r="U94" s="371"/>
      <c r="V94" s="371">
        <v>1</v>
      </c>
      <c r="W94" s="371"/>
      <c r="X94" s="371">
        <v>1</v>
      </c>
      <c r="Y94" s="371">
        <v>1</v>
      </c>
      <c r="Z94" s="371">
        <f t="shared" si="3"/>
        <v>31</v>
      </c>
    </row>
    <row r="95" spans="1:26">
      <c r="A95" s="53" t="str">
        <f t="shared" si="2"/>
        <v>BirthsOverallTotal</v>
      </c>
      <c r="B95" s="47" t="s">
        <v>50</v>
      </c>
      <c r="C95" s="54" t="s">
        <v>116</v>
      </c>
      <c r="D95" s="60" t="s">
        <v>48</v>
      </c>
      <c r="E95" s="371">
        <v>2196</v>
      </c>
      <c r="F95" s="371">
        <v>7678</v>
      </c>
      <c r="G95" s="371">
        <v>6215</v>
      </c>
      <c r="H95" s="371">
        <v>8350</v>
      </c>
      <c r="I95" s="371">
        <v>5287</v>
      </c>
      <c r="J95" s="371">
        <v>1480</v>
      </c>
      <c r="K95" s="371">
        <v>2806</v>
      </c>
      <c r="L95" s="371">
        <v>714</v>
      </c>
      <c r="M95" s="371">
        <v>2211</v>
      </c>
      <c r="N95" s="371">
        <v>1522</v>
      </c>
      <c r="O95" s="371">
        <v>2145</v>
      </c>
      <c r="P95" s="371">
        <v>867</v>
      </c>
      <c r="Q95" s="371">
        <v>3638</v>
      </c>
      <c r="R95" s="371">
        <v>1903</v>
      </c>
      <c r="S95" s="371">
        <v>497</v>
      </c>
      <c r="T95" s="371">
        <v>1556</v>
      </c>
      <c r="U95" s="371">
        <v>392</v>
      </c>
      <c r="V95" s="371">
        <v>5941</v>
      </c>
      <c r="W95" s="371">
        <v>629</v>
      </c>
      <c r="X95" s="371">
        <v>3478</v>
      </c>
      <c r="Y95" s="371">
        <v>196</v>
      </c>
      <c r="Z95" s="371">
        <f t="shared" si="3"/>
        <v>59701</v>
      </c>
    </row>
    <row r="96" spans="1:26">
      <c r="A96" s="53" t="str">
        <f t="shared" si="2"/>
        <v>FetalOverallTotal</v>
      </c>
      <c r="B96" s="47" t="s">
        <v>51</v>
      </c>
      <c r="C96" s="54" t="s">
        <v>116</v>
      </c>
      <c r="D96" s="60" t="s">
        <v>48</v>
      </c>
      <c r="E96" s="371">
        <v>19</v>
      </c>
      <c r="F96" s="371">
        <v>51</v>
      </c>
      <c r="G96" s="371">
        <v>47</v>
      </c>
      <c r="H96" s="371">
        <v>62</v>
      </c>
      <c r="I96" s="371">
        <v>35</v>
      </c>
      <c r="J96" s="371">
        <v>10</v>
      </c>
      <c r="K96" s="371">
        <v>11</v>
      </c>
      <c r="L96" s="371">
        <v>5</v>
      </c>
      <c r="M96" s="371">
        <v>16</v>
      </c>
      <c r="N96" s="371">
        <v>10</v>
      </c>
      <c r="O96" s="371">
        <v>13</v>
      </c>
      <c r="P96" s="371">
        <v>4</v>
      </c>
      <c r="Q96" s="371">
        <v>17</v>
      </c>
      <c r="R96" s="371">
        <v>7</v>
      </c>
      <c r="S96" s="371">
        <v>10</v>
      </c>
      <c r="T96" s="371">
        <v>8</v>
      </c>
      <c r="U96" s="371">
        <v>4</v>
      </c>
      <c r="V96" s="371">
        <v>35</v>
      </c>
      <c r="W96" s="371">
        <v>5</v>
      </c>
      <c r="X96" s="371">
        <v>18</v>
      </c>
      <c r="Y96" s="371">
        <v>5</v>
      </c>
      <c r="Z96" s="371">
        <f t="shared" si="3"/>
        <v>392</v>
      </c>
    </row>
    <row r="97" spans="1:26">
      <c r="A97" s="53" t="str">
        <f t="shared" si="2"/>
        <v>InfantOverallTotal</v>
      </c>
      <c r="B97" s="47" t="s">
        <v>52</v>
      </c>
      <c r="C97" s="54" t="s">
        <v>116</v>
      </c>
      <c r="D97" s="60" t="s">
        <v>48</v>
      </c>
      <c r="E97" s="371">
        <v>13</v>
      </c>
      <c r="F97" s="371">
        <v>20</v>
      </c>
      <c r="G97" s="371">
        <v>27</v>
      </c>
      <c r="H97" s="371">
        <v>67</v>
      </c>
      <c r="I97" s="371">
        <v>25</v>
      </c>
      <c r="J97" s="371">
        <v>7</v>
      </c>
      <c r="K97" s="371">
        <v>16</v>
      </c>
      <c r="L97" s="371">
        <v>3</v>
      </c>
      <c r="M97" s="371">
        <v>14</v>
      </c>
      <c r="N97" s="371">
        <v>8</v>
      </c>
      <c r="O97" s="371">
        <v>10</v>
      </c>
      <c r="P97" s="371">
        <v>3</v>
      </c>
      <c r="Q97" s="371">
        <v>13</v>
      </c>
      <c r="R97" s="371">
        <v>15</v>
      </c>
      <c r="S97" s="371">
        <v>2</v>
      </c>
      <c r="T97" s="371">
        <v>9</v>
      </c>
      <c r="U97" s="371">
        <v>1</v>
      </c>
      <c r="V97" s="371">
        <v>24</v>
      </c>
      <c r="W97" s="371">
        <v>6</v>
      </c>
      <c r="X97" s="371">
        <v>12</v>
      </c>
      <c r="Y97" s="371">
        <v>1</v>
      </c>
      <c r="Z97" s="371">
        <f t="shared" si="3"/>
        <v>296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H46"/>
  <sheetViews>
    <sheetView zoomScaleNormal="100" workbookViewId="0">
      <pane ySplit="3" topLeftCell="A4" activePane="bottomLeft" state="frozen"/>
      <selection pane="bottomLeft" activeCell="E24" sqref="E24"/>
    </sheetView>
  </sheetViews>
  <sheetFormatPr defaultRowHeight="15"/>
  <cols>
    <col min="1" max="1" width="148" style="125" customWidth="1"/>
    <col min="2" max="3" width="1.85546875" style="125" customWidth="1"/>
    <col min="4" max="4" width="27.42578125" style="125" customWidth="1"/>
    <col min="5" max="5" width="41.140625" style="125" customWidth="1"/>
    <col min="6" max="16384" width="9.140625" style="125"/>
  </cols>
  <sheetData>
    <row r="1" spans="1:8">
      <c r="A1" s="98"/>
      <c r="B1" s="98"/>
      <c r="C1" s="98"/>
      <c r="D1" s="98"/>
      <c r="F1" s="71"/>
      <c r="G1" s="98"/>
      <c r="H1" s="99"/>
    </row>
    <row r="2" spans="1:8">
      <c r="A2" s="98"/>
      <c r="B2" s="98"/>
      <c r="C2" s="98"/>
      <c r="D2" s="71"/>
      <c r="E2" s="71"/>
      <c r="F2" s="71"/>
      <c r="G2" s="71"/>
    </row>
    <row r="3" spans="1:8" ht="20.25">
      <c r="A3" s="413" t="s">
        <v>543</v>
      </c>
      <c r="B3" s="413"/>
      <c r="C3" s="413"/>
    </row>
    <row r="4" spans="1:8" s="400" customFormat="1" ht="12.75">
      <c r="A4" s="399"/>
      <c r="B4" s="399"/>
      <c r="C4" s="399"/>
    </row>
    <row r="5" spans="1:8">
      <c r="A5" s="612" t="s">
        <v>119</v>
      </c>
      <c r="B5" s="414"/>
      <c r="C5" s="414"/>
      <c r="D5" s="395"/>
    </row>
    <row r="6" spans="1:8" ht="25.5" customHeight="1">
      <c r="A6" s="709" t="s">
        <v>529</v>
      </c>
      <c r="B6" s="389"/>
      <c r="C6" s="389"/>
      <c r="D6" s="7"/>
      <c r="E6" s="74"/>
    </row>
    <row r="7" spans="1:8" ht="25.5" customHeight="1">
      <c r="A7" s="709" t="s">
        <v>530</v>
      </c>
      <c r="B7" s="389"/>
      <c r="C7" s="389"/>
      <c r="D7" s="7"/>
      <c r="E7" s="86"/>
    </row>
    <row r="8" spans="1:8" ht="25.5" customHeight="1">
      <c r="A8" s="389" t="s">
        <v>531</v>
      </c>
      <c r="B8" s="389"/>
      <c r="C8" s="389"/>
      <c r="D8" s="7"/>
      <c r="E8" s="575"/>
    </row>
    <row r="9" spans="1:8" ht="25.5" customHeight="1">
      <c r="A9" s="574" t="s">
        <v>532</v>
      </c>
      <c r="B9" s="389"/>
      <c r="C9" s="389"/>
      <c r="D9" s="7"/>
    </row>
    <row r="10" spans="1:8" ht="15" customHeight="1">
      <c r="A10" s="612" t="s">
        <v>79</v>
      </c>
      <c r="B10" s="414"/>
      <c r="C10" s="414"/>
      <c r="D10" s="7"/>
    </row>
    <row r="11" spans="1:8" ht="38.25" customHeight="1">
      <c r="A11" s="574" t="s">
        <v>563</v>
      </c>
      <c r="B11" s="389"/>
      <c r="C11" s="389"/>
    </row>
    <row r="12" spans="1:8" ht="28.5" customHeight="1">
      <c r="A12" s="576" t="s">
        <v>580</v>
      </c>
      <c r="B12" s="391"/>
      <c r="C12" s="391"/>
      <c r="D12" s="395"/>
    </row>
    <row r="13" spans="1:8" ht="38.25" customHeight="1">
      <c r="A13" s="389" t="s">
        <v>552</v>
      </c>
      <c r="B13" s="389"/>
      <c r="C13" s="389"/>
      <c r="D13" s="397"/>
      <c r="E13" s="610"/>
      <c r="F13" s="611"/>
    </row>
    <row r="14" spans="1:8" ht="36.75" customHeight="1">
      <c r="A14" s="389" t="s">
        <v>584</v>
      </c>
      <c r="B14" s="389"/>
      <c r="C14" s="389"/>
      <c r="D14" s="7"/>
    </row>
    <row r="15" spans="1:8" ht="15" customHeight="1">
      <c r="A15" s="612" t="s">
        <v>198</v>
      </c>
      <c r="B15" s="414"/>
      <c r="C15" s="414"/>
      <c r="D15" s="7"/>
    </row>
    <row r="16" spans="1:8" ht="37.5" customHeight="1">
      <c r="A16" s="389" t="s">
        <v>555</v>
      </c>
      <c r="B16" s="389"/>
      <c r="C16" s="389"/>
      <c r="D16" s="7"/>
    </row>
    <row r="17" spans="1:4" ht="31.5" customHeight="1">
      <c r="A17" s="389" t="s">
        <v>540</v>
      </c>
      <c r="B17" s="389"/>
      <c r="C17" s="389"/>
      <c r="D17" s="7"/>
    </row>
    <row r="18" spans="1:4" ht="38.25">
      <c r="A18" s="389" t="s">
        <v>553</v>
      </c>
      <c r="B18" s="389"/>
      <c r="C18" s="389"/>
      <c r="D18" s="398"/>
    </row>
    <row r="19" spans="1:4" ht="38.25" customHeight="1">
      <c r="A19" s="389" t="s">
        <v>586</v>
      </c>
      <c r="B19" s="389"/>
      <c r="C19" s="389"/>
      <c r="D19" s="7"/>
    </row>
    <row r="20" spans="1:4" ht="16.5" customHeight="1">
      <c r="A20" s="612" t="s">
        <v>433</v>
      </c>
      <c r="B20" s="414"/>
      <c r="C20" s="414"/>
      <c r="D20" s="7"/>
    </row>
    <row r="21" spans="1:4" ht="19.5" customHeight="1">
      <c r="A21" s="389" t="s">
        <v>556</v>
      </c>
      <c r="B21" s="389"/>
      <c r="C21" s="389"/>
      <c r="D21" s="7"/>
    </row>
    <row r="22" spans="1:4" ht="33" customHeight="1">
      <c r="A22" s="389" t="s">
        <v>564</v>
      </c>
      <c r="B22" s="389"/>
      <c r="C22" s="389"/>
      <c r="D22" s="7"/>
    </row>
    <row r="23" spans="1:4" ht="15" customHeight="1">
      <c r="A23" s="612" t="s">
        <v>128</v>
      </c>
      <c r="B23" s="414"/>
      <c r="C23" s="414"/>
      <c r="D23" s="395"/>
    </row>
    <row r="24" spans="1:4" ht="25.5">
      <c r="A24" s="389" t="s">
        <v>434</v>
      </c>
      <c r="B24" s="389"/>
      <c r="C24" s="389"/>
      <c r="D24" s="7"/>
    </row>
    <row r="25" spans="1:4" ht="25.5" customHeight="1">
      <c r="A25" s="389" t="s">
        <v>573</v>
      </c>
      <c r="B25" s="389"/>
      <c r="C25" s="389"/>
      <c r="D25" s="7"/>
    </row>
    <row r="26" spans="1:4" ht="15" customHeight="1">
      <c r="A26" s="612" t="s">
        <v>1</v>
      </c>
      <c r="B26" s="414"/>
      <c r="C26" s="414"/>
      <c r="D26" s="7"/>
    </row>
    <row r="27" spans="1:4" ht="25.5" customHeight="1">
      <c r="A27" s="396" t="s">
        <v>572</v>
      </c>
      <c r="B27" s="396"/>
      <c r="C27" s="396"/>
      <c r="D27" s="7"/>
    </row>
    <row r="28" spans="1:4" ht="18" customHeight="1">
      <c r="A28" s="612" t="s">
        <v>381</v>
      </c>
      <c r="B28" s="414"/>
      <c r="C28" s="414"/>
      <c r="D28" s="389"/>
    </row>
    <row r="29" spans="1:4" ht="25.5" customHeight="1">
      <c r="A29" s="390" t="s">
        <v>557</v>
      </c>
      <c r="B29" s="390"/>
      <c r="C29" s="390"/>
      <c r="D29" s="389"/>
    </row>
    <row r="30" spans="1:4" ht="38.25" customHeight="1">
      <c r="A30" s="390" t="s">
        <v>574</v>
      </c>
      <c r="B30" s="390"/>
      <c r="C30" s="390"/>
      <c r="D30" s="395"/>
    </row>
    <row r="31" spans="1:4" ht="38.25" customHeight="1">
      <c r="A31" s="390" t="s">
        <v>565</v>
      </c>
      <c r="B31" s="390"/>
      <c r="C31" s="390"/>
      <c r="D31" s="7"/>
    </row>
    <row r="32" spans="1:4" ht="38.25" customHeight="1">
      <c r="A32" s="390" t="s">
        <v>587</v>
      </c>
      <c r="B32" s="414"/>
      <c r="C32" s="414"/>
      <c r="D32" s="396"/>
    </row>
    <row r="33" spans="1:4" ht="15" customHeight="1">
      <c r="A33" s="612" t="s">
        <v>3</v>
      </c>
      <c r="B33" s="389"/>
      <c r="C33" s="389"/>
    </row>
    <row r="34" spans="1:4" ht="47.25" customHeight="1">
      <c r="A34" s="389" t="s">
        <v>575</v>
      </c>
      <c r="B34" s="389"/>
      <c r="C34" s="389"/>
      <c r="D34" s="7"/>
    </row>
    <row r="35" spans="1:4" ht="25.5" customHeight="1">
      <c r="A35" s="389" t="s">
        <v>541</v>
      </c>
      <c r="B35" s="389"/>
      <c r="C35" s="389"/>
      <c r="D35" s="7"/>
    </row>
    <row r="36" spans="1:4" ht="38.25">
      <c r="A36" s="389" t="s">
        <v>576</v>
      </c>
      <c r="B36" s="389"/>
      <c r="C36" s="389"/>
      <c r="D36" s="7"/>
    </row>
    <row r="37" spans="1:4" ht="25.5">
      <c r="A37" s="389" t="s">
        <v>554</v>
      </c>
      <c r="B37" s="389"/>
      <c r="C37" s="389"/>
    </row>
    <row r="38" spans="1:4" ht="15" customHeight="1">
      <c r="A38" s="612" t="s">
        <v>374</v>
      </c>
      <c r="B38" s="389"/>
      <c r="C38" s="389"/>
      <c r="D38" s="7"/>
    </row>
    <row r="39" spans="1:4" ht="38.25" customHeight="1">
      <c r="A39" s="389" t="s">
        <v>542</v>
      </c>
      <c r="B39" s="389"/>
      <c r="C39" s="389"/>
      <c r="D39" s="7"/>
    </row>
    <row r="40" spans="1:4" ht="25.5" customHeight="1">
      <c r="A40" s="389" t="s">
        <v>566</v>
      </c>
    </row>
    <row r="41" spans="1:4" ht="39" customHeight="1">
      <c r="A41" s="389" t="s">
        <v>579</v>
      </c>
      <c r="D41" s="7"/>
    </row>
    <row r="42" spans="1:4" s="389" customFormat="1" ht="55.5" customHeight="1">
      <c r="A42" s="389" t="s">
        <v>578</v>
      </c>
    </row>
    <row r="43" spans="1:4" s="389" customFormat="1" ht="12.75"/>
    <row r="44" spans="1:4" ht="23.25">
      <c r="A44" s="425" t="s">
        <v>453</v>
      </c>
    </row>
    <row r="46" spans="1:4">
      <c r="B46" s="338"/>
      <c r="C46" s="338"/>
    </row>
  </sheetData>
  <pageMargins left="0.70866141732283472" right="0.70866141732283472" top="0.74803149606299213" bottom="0.74803149606299213" header="0.31496062992125984" footer="0.31496062992125984"/>
  <pageSetup paperSize="9" scale="87" fitToHeight="0" orientation="landscape" r:id="rId1"/>
  <headerFooter>
    <oddFooter>&amp;L&amp;"Arial,Regular"&amp;8&amp;K01+022Fetal and Infant Deaths 2013&amp;R&amp;"Arial,Regular"&amp;8&amp;K01+021Page &amp;P of &amp;N</oddFooter>
  </headerFooter>
  <rowBreaks count="1" manualBreakCount="1">
    <brk id="22" max="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U29"/>
  <sheetViews>
    <sheetView zoomScaleNormal="100" workbookViewId="0">
      <pane ySplit="3" topLeftCell="A4" activePane="bottomLeft" state="frozen"/>
      <selection pane="bottomLeft"/>
    </sheetView>
  </sheetViews>
  <sheetFormatPr defaultRowHeight="15"/>
  <cols>
    <col min="1" max="1" width="15.140625" customWidth="1"/>
    <col min="2" max="16" width="9" customWidth="1"/>
    <col min="17" max="17" width="9" style="361" customWidth="1"/>
    <col min="18" max="18" width="9" customWidth="1"/>
  </cols>
  <sheetData>
    <row r="1" spans="1:21" s="5" customFormat="1">
      <c r="A1" s="69" t="s">
        <v>197</v>
      </c>
      <c r="B1" s="69" t="s">
        <v>133</v>
      </c>
      <c r="C1" s="98" t="s">
        <v>212</v>
      </c>
      <c r="E1" s="71"/>
      <c r="F1" s="69"/>
      <c r="G1" s="70"/>
      <c r="Q1" s="125"/>
    </row>
    <row r="2" spans="1:21" s="5" customFormat="1" ht="9" customHeight="1">
      <c r="A2" s="69"/>
      <c r="B2" s="70"/>
      <c r="C2" s="71"/>
      <c r="D2" s="71"/>
      <c r="E2" s="71"/>
      <c r="F2" s="71"/>
      <c r="Q2" s="125"/>
    </row>
    <row r="3" spans="1:21" s="5" customFormat="1" ht="20.25">
      <c r="A3" s="4" t="s">
        <v>119</v>
      </c>
      <c r="Q3" s="125"/>
    </row>
    <row r="5" spans="1:21" ht="24" customHeight="1">
      <c r="A5" s="780" t="str">
        <f>Contents!E5</f>
        <v xml:space="preserve">Table 1: Number and rate of deaths, by death type, 1996−2013
</v>
      </c>
      <c r="B5" s="780"/>
      <c r="C5" s="780"/>
      <c r="D5" s="780"/>
      <c r="E5" s="780"/>
      <c r="F5" s="780"/>
      <c r="G5" s="780"/>
      <c r="H5" s="780"/>
      <c r="I5" s="780"/>
      <c r="J5" s="780"/>
      <c r="K5" s="780"/>
      <c r="L5" s="780"/>
      <c r="M5" s="780"/>
      <c r="N5" s="780"/>
      <c r="O5" s="780"/>
      <c r="P5" s="780"/>
      <c r="Q5" s="780"/>
      <c r="R5" s="780"/>
    </row>
    <row r="6" spans="1:21" s="3" customFormat="1" ht="15.75" customHeight="1">
      <c r="A6" s="32" t="s">
        <v>74</v>
      </c>
      <c r="B6" s="20">
        <v>1996</v>
      </c>
      <c r="C6" s="20">
        <v>1997</v>
      </c>
      <c r="D6" s="142" t="s">
        <v>336</v>
      </c>
      <c r="E6" s="20">
        <v>1999</v>
      </c>
      <c r="F6" s="20">
        <v>2000</v>
      </c>
      <c r="G6" s="20">
        <v>2001</v>
      </c>
      <c r="H6" s="20">
        <v>2002</v>
      </c>
      <c r="I6" s="20">
        <v>2003</v>
      </c>
      <c r="J6" s="20">
        <v>2004</v>
      </c>
      <c r="K6" s="20">
        <v>2005</v>
      </c>
      <c r="L6" s="20">
        <v>2006</v>
      </c>
      <c r="M6" s="20">
        <v>2007</v>
      </c>
      <c r="N6" s="20">
        <v>2008</v>
      </c>
      <c r="O6" s="20">
        <v>2009</v>
      </c>
      <c r="P6" s="20">
        <v>2010</v>
      </c>
      <c r="Q6" s="362">
        <v>2011</v>
      </c>
      <c r="R6" s="20">
        <v>2012</v>
      </c>
      <c r="S6" s="470">
        <v>2013</v>
      </c>
    </row>
    <row r="7" spans="1:21" ht="15.75" customHeight="1">
      <c r="A7" s="34" t="s">
        <v>50</v>
      </c>
      <c r="B7" s="38"/>
      <c r="C7" s="38"/>
      <c r="D7" s="38"/>
      <c r="E7" s="38"/>
      <c r="F7" s="38"/>
      <c r="G7" s="38"/>
      <c r="H7" s="38"/>
      <c r="I7" s="38"/>
      <c r="J7" s="38"/>
      <c r="K7" s="38"/>
      <c r="L7" s="38"/>
      <c r="M7" s="38"/>
      <c r="N7" s="38"/>
      <c r="O7" s="38"/>
      <c r="P7" s="38"/>
      <c r="Q7" s="38"/>
      <c r="R7" s="38"/>
      <c r="S7" s="38"/>
      <c r="T7" s="324"/>
      <c r="U7" s="61"/>
    </row>
    <row r="8" spans="1:21" ht="15.75" customHeight="1">
      <c r="A8" s="35" t="s">
        <v>55</v>
      </c>
      <c r="B8" s="64">
        <v>57434</v>
      </c>
      <c r="C8" s="64">
        <v>57734</v>
      </c>
      <c r="D8" s="64">
        <v>55521</v>
      </c>
      <c r="E8" s="64">
        <v>57421</v>
      </c>
      <c r="F8" s="64">
        <v>56994</v>
      </c>
      <c r="G8" s="64">
        <v>56224</v>
      </c>
      <c r="H8" s="64">
        <v>54515</v>
      </c>
      <c r="I8" s="64">
        <v>56576</v>
      </c>
      <c r="J8" s="64">
        <v>58723</v>
      </c>
      <c r="K8" s="64">
        <v>58727</v>
      </c>
      <c r="L8" s="64">
        <v>60274</v>
      </c>
      <c r="M8" s="64">
        <v>65121</v>
      </c>
      <c r="N8" s="64">
        <v>65333</v>
      </c>
      <c r="O8" s="64">
        <v>63285</v>
      </c>
      <c r="P8" s="64">
        <v>64699</v>
      </c>
      <c r="Q8" s="64">
        <v>62174</v>
      </c>
      <c r="R8" s="64">
        <v>62035</v>
      </c>
      <c r="S8" s="64">
        <v>59701</v>
      </c>
      <c r="T8" s="324"/>
      <c r="U8" s="61"/>
    </row>
    <row r="9" spans="1:21" ht="15.75" customHeight="1">
      <c r="A9" s="35" t="s">
        <v>48</v>
      </c>
      <c r="B9" s="64">
        <v>57850</v>
      </c>
      <c r="C9" s="64">
        <v>58154</v>
      </c>
      <c r="D9" s="64">
        <v>55866</v>
      </c>
      <c r="E9" s="64">
        <v>57849</v>
      </c>
      <c r="F9" s="64">
        <v>57363</v>
      </c>
      <c r="G9" s="64">
        <v>56611</v>
      </c>
      <c r="H9" s="64">
        <v>54905</v>
      </c>
      <c r="I9" s="64">
        <v>56969</v>
      </c>
      <c r="J9" s="64">
        <v>59231</v>
      </c>
      <c r="K9" s="64">
        <v>59130</v>
      </c>
      <c r="L9" s="64">
        <v>60683</v>
      </c>
      <c r="M9" s="64">
        <v>65592</v>
      </c>
      <c r="N9" s="64">
        <v>65888</v>
      </c>
      <c r="O9" s="64">
        <v>63767</v>
      </c>
      <c r="P9" s="64">
        <v>65170</v>
      </c>
      <c r="Q9" s="64">
        <v>62624</v>
      </c>
      <c r="R9" s="64">
        <f>R8+R11</f>
        <v>62483</v>
      </c>
      <c r="S9" s="64">
        <f>S8+S11</f>
        <v>60093</v>
      </c>
      <c r="T9" s="324"/>
      <c r="U9" s="61"/>
    </row>
    <row r="10" spans="1:21" s="48" customFormat="1" ht="15.75" customHeight="1">
      <c r="A10" s="58" t="s">
        <v>337</v>
      </c>
      <c r="B10" s="58"/>
      <c r="C10" s="58"/>
      <c r="D10" s="58"/>
      <c r="E10" s="58"/>
      <c r="F10" s="58"/>
      <c r="G10" s="58"/>
      <c r="H10" s="58"/>
      <c r="I10" s="58"/>
      <c r="J10" s="58"/>
      <c r="K10" s="58"/>
      <c r="L10" s="58"/>
      <c r="M10" s="58"/>
      <c r="N10" s="58"/>
      <c r="O10" s="58"/>
      <c r="P10" s="58"/>
      <c r="Q10" s="131"/>
      <c r="R10" s="58"/>
      <c r="S10" s="131"/>
      <c r="T10" s="324"/>
    </row>
    <row r="11" spans="1:21" s="3" customFormat="1" ht="15.75" customHeight="1">
      <c r="A11" s="33" t="s">
        <v>51</v>
      </c>
      <c r="B11" s="63">
        <v>416</v>
      </c>
      <c r="C11" s="63">
        <v>420</v>
      </c>
      <c r="D11" s="63">
        <v>345</v>
      </c>
      <c r="E11" s="63">
        <v>428</v>
      </c>
      <c r="F11" s="63">
        <v>369</v>
      </c>
      <c r="G11" s="63">
        <v>387</v>
      </c>
      <c r="H11" s="63">
        <v>390</v>
      </c>
      <c r="I11" s="63">
        <v>393</v>
      </c>
      <c r="J11" s="63">
        <v>508</v>
      </c>
      <c r="K11" s="63">
        <v>403</v>
      </c>
      <c r="L11" s="63">
        <v>409</v>
      </c>
      <c r="M11" s="63">
        <v>471</v>
      </c>
      <c r="N11" s="63">
        <v>555</v>
      </c>
      <c r="O11" s="63">
        <v>482</v>
      </c>
      <c r="P11" s="63">
        <v>471</v>
      </c>
      <c r="Q11" s="63">
        <v>450</v>
      </c>
      <c r="R11" s="63">
        <v>448</v>
      </c>
      <c r="S11" s="63">
        <v>392</v>
      </c>
      <c r="T11" s="324"/>
      <c r="U11" s="62"/>
    </row>
    <row r="12" spans="1:21" s="3" customFormat="1" ht="15.75" customHeight="1">
      <c r="A12" s="33" t="s">
        <v>45</v>
      </c>
      <c r="B12" s="63">
        <v>173</v>
      </c>
      <c r="C12" s="63">
        <v>172</v>
      </c>
      <c r="D12" s="63">
        <v>137</v>
      </c>
      <c r="E12" s="63">
        <v>155</v>
      </c>
      <c r="F12" s="63">
        <v>175</v>
      </c>
      <c r="G12" s="63">
        <v>143</v>
      </c>
      <c r="H12" s="63">
        <v>185</v>
      </c>
      <c r="I12" s="63">
        <v>141</v>
      </c>
      <c r="J12" s="63">
        <v>161</v>
      </c>
      <c r="K12" s="63">
        <v>148</v>
      </c>
      <c r="L12" s="63">
        <v>137</v>
      </c>
      <c r="M12" s="63">
        <v>134</v>
      </c>
      <c r="N12" s="63">
        <v>146</v>
      </c>
      <c r="O12" s="63">
        <v>152</v>
      </c>
      <c r="P12" s="63">
        <v>191</v>
      </c>
      <c r="Q12" s="63">
        <v>172</v>
      </c>
      <c r="R12" s="63">
        <v>160</v>
      </c>
      <c r="S12" s="63">
        <v>166</v>
      </c>
      <c r="T12" s="324"/>
      <c r="U12" s="62"/>
    </row>
    <row r="13" spans="1:21" s="3" customFormat="1" ht="15.75" customHeight="1">
      <c r="A13" s="33" t="s">
        <v>46</v>
      </c>
      <c r="B13" s="63">
        <v>50</v>
      </c>
      <c r="C13" s="63">
        <v>38</v>
      </c>
      <c r="D13" s="63">
        <v>35</v>
      </c>
      <c r="E13" s="63">
        <v>26</v>
      </c>
      <c r="F13" s="63">
        <v>41</v>
      </c>
      <c r="G13" s="63">
        <v>27</v>
      </c>
      <c r="H13" s="63">
        <v>36</v>
      </c>
      <c r="I13" s="63">
        <v>43</v>
      </c>
      <c r="J13" s="63">
        <v>37</v>
      </c>
      <c r="K13" s="63">
        <v>35</v>
      </c>
      <c r="L13" s="63">
        <v>28</v>
      </c>
      <c r="M13" s="63">
        <v>32</v>
      </c>
      <c r="N13" s="63">
        <v>42</v>
      </c>
      <c r="O13" s="63">
        <v>45</v>
      </c>
      <c r="P13" s="63">
        <v>42</v>
      </c>
      <c r="Q13" s="63">
        <v>26</v>
      </c>
      <c r="R13" s="63">
        <v>34</v>
      </c>
      <c r="S13" s="63">
        <v>32</v>
      </c>
      <c r="T13" s="324"/>
      <c r="U13" s="62"/>
    </row>
    <row r="14" spans="1:21" s="3" customFormat="1" ht="15.75" customHeight="1">
      <c r="A14" s="33" t="s">
        <v>47</v>
      </c>
      <c r="B14" s="63">
        <v>194</v>
      </c>
      <c r="C14" s="63">
        <v>182</v>
      </c>
      <c r="D14" s="63">
        <v>137</v>
      </c>
      <c r="E14" s="63">
        <v>153</v>
      </c>
      <c r="F14" s="63">
        <v>143</v>
      </c>
      <c r="G14" s="63">
        <v>145</v>
      </c>
      <c r="H14" s="63">
        <v>116</v>
      </c>
      <c r="I14" s="63">
        <v>120</v>
      </c>
      <c r="J14" s="63">
        <v>149</v>
      </c>
      <c r="K14" s="63">
        <v>111</v>
      </c>
      <c r="L14" s="63">
        <v>143</v>
      </c>
      <c r="M14" s="63">
        <v>146</v>
      </c>
      <c r="N14" s="63">
        <v>136</v>
      </c>
      <c r="O14" s="63">
        <v>135</v>
      </c>
      <c r="P14" s="63">
        <v>126</v>
      </c>
      <c r="Q14" s="63">
        <v>125</v>
      </c>
      <c r="R14" s="63">
        <v>100</v>
      </c>
      <c r="S14" s="63">
        <v>98</v>
      </c>
      <c r="T14" s="324"/>
      <c r="U14" s="62"/>
    </row>
    <row r="15" spans="1:21" ht="15.75" customHeight="1">
      <c r="A15" s="35" t="s">
        <v>53</v>
      </c>
      <c r="B15" s="64">
        <v>589</v>
      </c>
      <c r="C15" s="64">
        <v>592</v>
      </c>
      <c r="D15" s="64">
        <v>482</v>
      </c>
      <c r="E15" s="64">
        <v>583</v>
      </c>
      <c r="F15" s="64">
        <v>544</v>
      </c>
      <c r="G15" s="64">
        <v>530</v>
      </c>
      <c r="H15" s="64">
        <v>575</v>
      </c>
      <c r="I15" s="64">
        <v>534</v>
      </c>
      <c r="J15" s="64">
        <v>669</v>
      </c>
      <c r="K15" s="64">
        <v>551</v>
      </c>
      <c r="L15" s="64">
        <v>546</v>
      </c>
      <c r="M15" s="64">
        <v>605</v>
      </c>
      <c r="N15" s="64">
        <v>701</v>
      </c>
      <c r="O15" s="64">
        <v>634</v>
      </c>
      <c r="P15" s="64">
        <v>662</v>
      </c>
      <c r="Q15" s="64">
        <v>622</v>
      </c>
      <c r="R15" s="64">
        <f>R11+R12</f>
        <v>608</v>
      </c>
      <c r="S15" s="64">
        <v>558</v>
      </c>
      <c r="T15" s="324"/>
      <c r="U15" s="61"/>
    </row>
    <row r="16" spans="1:21" ht="15.75" customHeight="1">
      <c r="A16" s="35" t="s">
        <v>54</v>
      </c>
      <c r="B16" s="64">
        <v>223</v>
      </c>
      <c r="C16" s="64">
        <v>210</v>
      </c>
      <c r="D16" s="64">
        <v>172</v>
      </c>
      <c r="E16" s="64">
        <v>181</v>
      </c>
      <c r="F16" s="64">
        <v>216</v>
      </c>
      <c r="G16" s="64">
        <v>170</v>
      </c>
      <c r="H16" s="64">
        <v>221</v>
      </c>
      <c r="I16" s="64">
        <v>184</v>
      </c>
      <c r="J16" s="64">
        <v>198</v>
      </c>
      <c r="K16" s="64">
        <v>183</v>
      </c>
      <c r="L16" s="64">
        <v>165</v>
      </c>
      <c r="M16" s="64">
        <v>166</v>
      </c>
      <c r="N16" s="64">
        <v>188</v>
      </c>
      <c r="O16" s="64">
        <v>197</v>
      </c>
      <c r="P16" s="64">
        <v>233</v>
      </c>
      <c r="Q16" s="64">
        <v>198</v>
      </c>
      <c r="R16" s="64">
        <f>R12+R13</f>
        <v>194</v>
      </c>
      <c r="S16" s="64">
        <v>198</v>
      </c>
      <c r="T16" s="324"/>
      <c r="U16" s="61"/>
    </row>
    <row r="17" spans="1:21" ht="15.75" customHeight="1">
      <c r="A17" s="35" t="s">
        <v>52</v>
      </c>
      <c r="B17" s="64">
        <v>417</v>
      </c>
      <c r="C17" s="64">
        <v>392</v>
      </c>
      <c r="D17" s="64">
        <v>309</v>
      </c>
      <c r="E17" s="64">
        <v>334</v>
      </c>
      <c r="F17" s="64">
        <v>359</v>
      </c>
      <c r="G17" s="64">
        <v>315</v>
      </c>
      <c r="H17" s="64">
        <v>337</v>
      </c>
      <c r="I17" s="64">
        <v>304</v>
      </c>
      <c r="J17" s="64">
        <v>347</v>
      </c>
      <c r="K17" s="64">
        <v>294</v>
      </c>
      <c r="L17" s="64">
        <v>308</v>
      </c>
      <c r="M17" s="64">
        <v>312</v>
      </c>
      <c r="N17" s="64">
        <v>324</v>
      </c>
      <c r="O17" s="64">
        <v>332</v>
      </c>
      <c r="P17" s="64">
        <v>359</v>
      </c>
      <c r="Q17" s="64">
        <v>323</v>
      </c>
      <c r="R17" s="64">
        <f>SUM(R12:R14)</f>
        <v>294</v>
      </c>
      <c r="S17" s="64">
        <v>296</v>
      </c>
      <c r="T17" s="324"/>
      <c r="U17" s="61"/>
    </row>
    <row r="18" spans="1:21" ht="15.75" customHeight="1">
      <c r="A18" s="34" t="s">
        <v>49</v>
      </c>
      <c r="B18" s="38"/>
      <c r="C18" s="38"/>
      <c r="D18" s="38"/>
      <c r="E18" s="38"/>
      <c r="F18" s="38"/>
      <c r="G18" s="38"/>
      <c r="H18" s="38"/>
      <c r="I18" s="38"/>
      <c r="J18" s="38"/>
      <c r="K18" s="38"/>
      <c r="L18" s="38"/>
      <c r="M18" s="38"/>
      <c r="N18" s="38"/>
      <c r="O18" s="38"/>
      <c r="P18" s="38"/>
      <c r="Q18" s="38"/>
      <c r="R18" s="38"/>
      <c r="S18" s="38"/>
      <c r="T18" s="324"/>
      <c r="U18" s="61"/>
    </row>
    <row r="19" spans="1:21" ht="15.75" customHeight="1">
      <c r="A19" s="36" t="s">
        <v>338</v>
      </c>
      <c r="B19" s="39">
        <v>7.1910112359550569</v>
      </c>
      <c r="C19" s="39">
        <v>7.2222031158647724</v>
      </c>
      <c r="D19" s="39">
        <v>5.9325239880317771</v>
      </c>
      <c r="E19" s="39">
        <v>7.3985721447216024</v>
      </c>
      <c r="F19" s="39">
        <v>6.4327179540818999</v>
      </c>
      <c r="G19" s="39">
        <v>6.8361272544205196</v>
      </c>
      <c r="H19" s="39">
        <v>7.103178216920135</v>
      </c>
      <c r="I19" s="39">
        <v>6.8984886517228672</v>
      </c>
      <c r="J19" s="39">
        <v>8.5765899613378114</v>
      </c>
      <c r="K19" s="39">
        <v>6.8154912903771354</v>
      </c>
      <c r="L19" s="39">
        <v>6.7399436415470557</v>
      </c>
      <c r="M19" s="39">
        <v>7.1807537504573729</v>
      </c>
      <c r="N19" s="39">
        <v>8.4233851384167071</v>
      </c>
      <c r="O19" s="39">
        <v>7.5587686420876006</v>
      </c>
      <c r="P19" s="39">
        <v>7.2272518029768298</v>
      </c>
      <c r="Q19" s="39">
        <v>7.185743484925907</v>
      </c>
      <c r="R19" s="415">
        <f>R11/R$9*1000</f>
        <v>7.1699502264615971</v>
      </c>
      <c r="S19" s="415">
        <f>S11/S$9*1000</f>
        <v>6.5232223387083348</v>
      </c>
      <c r="T19" s="324"/>
      <c r="U19" s="61"/>
    </row>
    <row r="20" spans="1:21" ht="15.75" customHeight="1">
      <c r="A20" s="36" t="s">
        <v>339</v>
      </c>
      <c r="B20" s="39">
        <v>10.181503889369058</v>
      </c>
      <c r="C20" s="39">
        <v>10.179867249028442</v>
      </c>
      <c r="D20" s="39">
        <v>8.2883378615400485</v>
      </c>
      <c r="E20" s="39">
        <v>10.077961589655828</v>
      </c>
      <c r="F20" s="39">
        <v>9.4834649512752112</v>
      </c>
      <c r="G20" s="39">
        <v>9.3621381003691866</v>
      </c>
      <c r="H20" s="39">
        <v>10.472634550587378</v>
      </c>
      <c r="I20" s="39">
        <v>9.3735189313486273</v>
      </c>
      <c r="J20" s="39">
        <v>11.29476118924212</v>
      </c>
      <c r="K20" s="39">
        <v>9.3184508709622857</v>
      </c>
      <c r="L20" s="39">
        <v>8.9975775752681972</v>
      </c>
      <c r="M20" s="39">
        <v>9.2236858153433356</v>
      </c>
      <c r="N20" s="39">
        <v>10.639266634288489</v>
      </c>
      <c r="O20" s="39">
        <v>9.942446720090329</v>
      </c>
      <c r="P20" s="39">
        <v>10.158048181678687</v>
      </c>
      <c r="Q20" s="39">
        <v>9.9322943280531426</v>
      </c>
      <c r="R20" s="415">
        <f>R15/R$9*1000</f>
        <v>9.7306467359121687</v>
      </c>
      <c r="S20" s="415">
        <f>S15/S$9*1000</f>
        <v>9.2856073086715583</v>
      </c>
      <c r="T20" s="324"/>
      <c r="U20" s="61"/>
    </row>
    <row r="21" spans="1:21" ht="15.75" customHeight="1">
      <c r="A21" s="36" t="s">
        <v>340</v>
      </c>
      <c r="B21" s="39">
        <v>3.882717554062054</v>
      </c>
      <c r="C21" s="39">
        <v>3.6373713929400355</v>
      </c>
      <c r="D21" s="39">
        <v>2.9791803789794571</v>
      </c>
      <c r="E21" s="39">
        <v>3.1521568764041032</v>
      </c>
      <c r="F21" s="39">
        <v>3.7898726181703335</v>
      </c>
      <c r="G21" s="39">
        <v>3.0236198064883322</v>
      </c>
      <c r="H21" s="39">
        <v>4.0539301109786301</v>
      </c>
      <c r="I21" s="39">
        <v>3.252262443438914</v>
      </c>
      <c r="J21" s="39">
        <v>3.3717623418422082</v>
      </c>
      <c r="K21" s="39">
        <v>3.1161135423229518</v>
      </c>
      <c r="L21" s="39">
        <v>2.7374987556823838</v>
      </c>
      <c r="M21" s="39">
        <v>2.5491009044701403</v>
      </c>
      <c r="N21" s="39">
        <v>2.8775657018658256</v>
      </c>
      <c r="O21" s="39">
        <v>3.1129019514892944</v>
      </c>
      <c r="P21" s="39">
        <v>3.6012921374364364</v>
      </c>
      <c r="Q21" s="39">
        <v>3.1846109306140833</v>
      </c>
      <c r="R21" s="415">
        <f>R16/R8*1000</f>
        <v>3.1272668654791649</v>
      </c>
      <c r="S21" s="415">
        <f>S16/S8*1000</f>
        <v>3.3165273613507313</v>
      </c>
      <c r="T21" s="324"/>
      <c r="U21" s="61"/>
    </row>
    <row r="22" spans="1:21" s="124" customFormat="1" ht="15.75" customHeight="1">
      <c r="A22" s="36" t="s">
        <v>341</v>
      </c>
      <c r="B22" s="39">
        <v>3.3777901591391855</v>
      </c>
      <c r="C22" s="39">
        <v>3.1523885405480305</v>
      </c>
      <c r="D22" s="39">
        <v>2.3729518134894514</v>
      </c>
      <c r="E22" s="39">
        <v>2.6645303982863413</v>
      </c>
      <c r="F22" s="39">
        <v>2.5090360388812858</v>
      </c>
      <c r="G22" s="39">
        <v>2.5789698349459305</v>
      </c>
      <c r="H22" s="39">
        <v>2.1278547188847106</v>
      </c>
      <c r="I22" s="39">
        <v>2.1210407239819005</v>
      </c>
      <c r="J22" s="39">
        <v>2.5373363077499449</v>
      </c>
      <c r="K22" s="39">
        <v>1.8901016568188398</v>
      </c>
      <c r="L22" s="39">
        <v>2.3724989215913994</v>
      </c>
      <c r="M22" s="39">
        <v>2.2419803135701231</v>
      </c>
      <c r="N22" s="39">
        <v>2.081643273690172</v>
      </c>
      <c r="O22" s="39">
        <v>2.133206921071344</v>
      </c>
      <c r="P22" s="39">
        <v>1.9474798683132661</v>
      </c>
      <c r="Q22" s="39">
        <v>2.0104866986200016</v>
      </c>
      <c r="R22" s="415">
        <f>R14/R8*1000</f>
        <v>1.6119932296284356</v>
      </c>
      <c r="S22" s="415">
        <f>S14/S8*1000</f>
        <v>1.6415135424867255</v>
      </c>
      <c r="T22" s="324"/>
      <c r="U22" s="61"/>
    </row>
    <row r="23" spans="1:21" ht="15.75" customHeight="1">
      <c r="A23" s="37" t="s">
        <v>342</v>
      </c>
      <c r="B23" s="40">
        <v>7.2605077132012399</v>
      </c>
      <c r="C23" s="40">
        <v>6.7897599334880656</v>
      </c>
      <c r="D23" s="40">
        <v>5.3521321924689085</v>
      </c>
      <c r="E23" s="40">
        <v>5.8166872746904437</v>
      </c>
      <c r="F23" s="40">
        <v>6.2989086570516193</v>
      </c>
      <c r="G23" s="40">
        <v>5.6025896414342631</v>
      </c>
      <c r="H23" s="40">
        <v>6.1817848298633402</v>
      </c>
      <c r="I23" s="40">
        <v>5.373303167420814</v>
      </c>
      <c r="J23" s="40">
        <v>5.9090986495921536</v>
      </c>
      <c r="K23" s="40">
        <v>5.006215199141792</v>
      </c>
      <c r="L23" s="40">
        <v>5.1099976772737827</v>
      </c>
      <c r="M23" s="40">
        <v>4.7910812180402642</v>
      </c>
      <c r="N23" s="40">
        <v>4.959208975555998</v>
      </c>
      <c r="O23" s="40">
        <v>5.2461088725606384</v>
      </c>
      <c r="P23" s="40">
        <v>5.5487720057497025</v>
      </c>
      <c r="Q23" s="40">
        <v>5.1950976292340849</v>
      </c>
      <c r="R23" s="416">
        <f>R17/R8*1000</f>
        <v>4.7392600951076007</v>
      </c>
      <c r="S23" s="416">
        <f>S17/S8*1000</f>
        <v>4.9580409038374569</v>
      </c>
    </row>
    <row r="24" spans="1:21">
      <c r="A24" s="428" t="s">
        <v>436</v>
      </c>
      <c r="B24" s="48"/>
      <c r="C24" s="48"/>
      <c r="D24" s="48"/>
      <c r="E24" s="48"/>
      <c r="F24" s="47"/>
      <c r="G24" s="47"/>
      <c r="H24" s="47"/>
      <c r="I24" s="47"/>
      <c r="J24" s="47"/>
      <c r="K24" s="47"/>
      <c r="L24" s="47"/>
      <c r="M24" s="47"/>
      <c r="N24" s="47"/>
      <c r="O24" s="47"/>
      <c r="P24" s="47"/>
    </row>
    <row r="25" spans="1:21">
      <c r="A25" s="427" t="s">
        <v>437</v>
      </c>
      <c r="B25" s="62"/>
      <c r="C25" s="62"/>
      <c r="D25" s="62"/>
      <c r="E25" s="62"/>
      <c r="F25" s="61"/>
      <c r="G25" s="61"/>
      <c r="H25" s="61"/>
      <c r="I25" s="61"/>
      <c r="J25" s="61"/>
      <c r="K25" s="61"/>
      <c r="L25" s="61"/>
      <c r="M25" s="61"/>
      <c r="N25" s="61"/>
      <c r="O25" s="61"/>
      <c r="P25" s="61"/>
      <c r="Q25" s="61"/>
    </row>
    <row r="26" spans="1:21">
      <c r="A26" s="476" t="s">
        <v>438</v>
      </c>
      <c r="C26" s="47"/>
      <c r="D26" s="47"/>
      <c r="E26" s="47"/>
      <c r="F26" s="47"/>
      <c r="G26" s="47"/>
      <c r="H26" s="47"/>
      <c r="I26" s="47"/>
      <c r="J26" s="47"/>
      <c r="K26" s="47"/>
      <c r="L26" s="47"/>
      <c r="M26" s="47"/>
      <c r="N26" s="47"/>
      <c r="O26" s="47"/>
      <c r="P26" s="47"/>
    </row>
    <row r="27" spans="1:21">
      <c r="A27" s="427" t="s">
        <v>439</v>
      </c>
      <c r="B27" s="47"/>
      <c r="C27" s="47"/>
      <c r="D27" s="47"/>
      <c r="E27" s="47"/>
      <c r="F27" s="47"/>
      <c r="G27" s="47"/>
      <c r="H27" s="47"/>
      <c r="I27" s="47"/>
      <c r="J27" s="47"/>
      <c r="K27" s="47"/>
      <c r="L27" s="47"/>
      <c r="M27" s="47"/>
      <c r="N27" s="47"/>
      <c r="O27" s="47"/>
      <c r="P27" s="47"/>
    </row>
    <row r="28" spans="1:21">
      <c r="A28" s="44"/>
      <c r="B28" s="324"/>
      <c r="C28" s="324"/>
      <c r="D28" s="324"/>
      <c r="E28" s="324"/>
      <c r="F28" s="324"/>
      <c r="G28" s="324"/>
      <c r="H28" s="324"/>
      <c r="I28" s="324"/>
      <c r="J28" s="324"/>
      <c r="K28" s="324"/>
      <c r="L28" s="324"/>
      <c r="M28" s="324"/>
      <c r="N28" s="324"/>
      <c r="O28" s="324"/>
      <c r="P28" s="324"/>
      <c r="Q28" s="324"/>
      <c r="R28" s="324"/>
    </row>
    <row r="29" spans="1:21">
      <c r="B29" s="324"/>
      <c r="C29" s="324"/>
      <c r="D29" s="324"/>
      <c r="E29" s="324"/>
      <c r="F29" s="324"/>
      <c r="G29" s="324"/>
      <c r="H29" s="324"/>
      <c r="I29" s="324"/>
      <c r="J29" s="324"/>
      <c r="K29" s="324"/>
      <c r="L29" s="324"/>
      <c r="M29" s="324"/>
      <c r="N29" s="324"/>
      <c r="O29" s="324"/>
      <c r="P29" s="324"/>
      <c r="Q29" s="324"/>
      <c r="R29" s="324"/>
      <c r="S29" s="323"/>
    </row>
  </sheetData>
  <mergeCells count="1">
    <mergeCell ref="A5:R5"/>
  </mergeCells>
  <hyperlinks>
    <hyperlink ref="B1" location="Glossary!A1" display="Glossary"/>
    <hyperlink ref="A1" location="Contents!A1" display="Table of contents"/>
    <hyperlink ref="C1" location="About!A1" display="About the publication"/>
  </hyperlinks>
  <pageMargins left="0.70866141732283472" right="0.70866141732283472" top="0.74803149606299213" bottom="0.74803149606299213" header="0.31496062992125984" footer="0.31496062992125984"/>
  <pageSetup paperSize="9" scale="73" orientation="landscape" r:id="rId1"/>
  <headerFooter>
    <oddFooter>&amp;L&amp;"Arial,Regular"&amp;8&amp;K01+022Fetal and Infant Deaths 2013&amp;R&amp;"Arial,Regular"&amp;8&amp;K01+021Page &amp;P of &amp;N</oddFooter>
  </headerFooter>
  <colBreaks count="1" manualBreakCount="1">
    <brk id="18" max="2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129"/>
  <sheetViews>
    <sheetView zoomScaleNormal="100" workbookViewId="0">
      <pane ySplit="3" topLeftCell="A58" activePane="bottomLeft" state="frozen"/>
      <selection pane="bottomLeft" activeCell="S73" sqref="S73"/>
    </sheetView>
  </sheetViews>
  <sheetFormatPr defaultRowHeight="15"/>
  <cols>
    <col min="1" max="1" width="20.42578125" customWidth="1"/>
    <col min="2" max="16" width="8.140625" customWidth="1"/>
    <col min="17" max="17" width="8.140625" style="361" customWidth="1"/>
    <col min="18" max="18" width="8.140625" customWidth="1"/>
    <col min="19" max="19" width="10.5703125" bestFit="1" customWidth="1"/>
  </cols>
  <sheetData>
    <row r="1" spans="1:52" s="125" customFormat="1">
      <c r="A1" s="98" t="s">
        <v>197</v>
      </c>
      <c r="B1" s="98" t="s">
        <v>133</v>
      </c>
      <c r="C1" s="98" t="s">
        <v>212</v>
      </c>
      <c r="E1" s="71"/>
      <c r="F1" s="98"/>
      <c r="G1" s="99"/>
    </row>
    <row r="2" spans="1:52" s="5" customFormat="1" ht="9" customHeight="1">
      <c r="A2" s="69"/>
      <c r="B2" s="70"/>
      <c r="C2" s="71"/>
      <c r="D2" s="71"/>
      <c r="E2" s="71"/>
      <c r="F2" s="71"/>
      <c r="Q2" s="125"/>
    </row>
    <row r="3" spans="1:52" s="5" customFormat="1" ht="20.25">
      <c r="A3" s="4" t="s">
        <v>121</v>
      </c>
      <c r="Q3" s="125"/>
    </row>
    <row r="4" spans="1:52" s="12" customFormat="1" ht="12.75"/>
    <row r="5" spans="1:52" s="12" customFormat="1" ht="24" customHeight="1">
      <c r="A5" s="781" t="str">
        <f>Contents!E6</f>
        <v xml:space="preserve">Table 2: Number of fetal deaths, by sex, ethnic group, maternal age group, deprivation quintile of residence, gestational age, birthweight and district health board, 1996−2013
</v>
      </c>
      <c r="B5" s="781"/>
      <c r="C5" s="781"/>
      <c r="D5" s="781"/>
      <c r="E5" s="781"/>
      <c r="F5" s="781"/>
      <c r="G5" s="781"/>
      <c r="H5" s="781"/>
      <c r="I5" s="781"/>
      <c r="J5" s="781"/>
      <c r="K5" s="781"/>
      <c r="L5" s="781"/>
      <c r="M5" s="781"/>
      <c r="N5" s="781"/>
      <c r="O5" s="781"/>
      <c r="P5" s="781"/>
      <c r="Q5" s="781"/>
      <c r="R5" s="781"/>
      <c r="T5" s="44"/>
    </row>
    <row r="6" spans="1:52">
      <c r="A6" s="11" t="s">
        <v>74</v>
      </c>
      <c r="B6" s="9">
        <v>1996</v>
      </c>
      <c r="C6" s="9">
        <v>1997</v>
      </c>
      <c r="D6" s="9">
        <v>1998</v>
      </c>
      <c r="E6" s="9">
        <v>1999</v>
      </c>
      <c r="F6" s="9">
        <v>2000</v>
      </c>
      <c r="G6" s="9">
        <v>2001</v>
      </c>
      <c r="H6" s="9">
        <v>2002</v>
      </c>
      <c r="I6" s="9">
        <v>2003</v>
      </c>
      <c r="J6" s="9">
        <v>2004</v>
      </c>
      <c r="K6" s="9">
        <v>2005</v>
      </c>
      <c r="L6" s="9">
        <v>2006</v>
      </c>
      <c r="M6" s="9">
        <v>2007</v>
      </c>
      <c r="N6" s="9">
        <v>2008</v>
      </c>
      <c r="O6" s="9">
        <v>2009</v>
      </c>
      <c r="P6" s="9">
        <v>2010</v>
      </c>
      <c r="Q6" s="363">
        <v>2011</v>
      </c>
      <c r="R6" s="9">
        <v>2012</v>
      </c>
      <c r="S6" s="471">
        <v>2013</v>
      </c>
      <c r="T6" s="194"/>
      <c r="U6" s="194"/>
      <c r="V6" s="194"/>
      <c r="W6" s="194"/>
      <c r="X6" s="194"/>
      <c r="Y6" s="194"/>
      <c r="Z6" s="194"/>
      <c r="AA6" s="194"/>
      <c r="AB6" s="194"/>
      <c r="AC6" s="194"/>
      <c r="AD6" s="194"/>
      <c r="AE6" s="194"/>
      <c r="AF6" s="194"/>
      <c r="AG6" s="194"/>
      <c r="AH6" s="194"/>
      <c r="AI6" s="194"/>
      <c r="AK6" s="203"/>
      <c r="AL6" s="203"/>
      <c r="AM6" s="203"/>
      <c r="AN6" s="203"/>
      <c r="AO6" s="203"/>
      <c r="AP6" s="203"/>
      <c r="AQ6" s="203"/>
      <c r="AR6" s="203"/>
      <c r="AS6" s="203"/>
      <c r="AT6" s="203"/>
      <c r="AU6" s="203"/>
      <c r="AV6" s="203"/>
      <c r="AW6" s="203"/>
      <c r="AX6" s="203"/>
      <c r="AY6" s="203"/>
      <c r="AZ6" s="203"/>
    </row>
    <row r="7" spans="1:52">
      <c r="A7" s="16" t="s">
        <v>116</v>
      </c>
      <c r="B7" s="16"/>
      <c r="C7" s="16"/>
      <c r="D7" s="16"/>
      <c r="E7" s="16"/>
      <c r="F7" s="16"/>
      <c r="G7" s="16"/>
      <c r="H7" s="16"/>
      <c r="I7" s="16"/>
      <c r="J7" s="16"/>
      <c r="K7" s="16"/>
      <c r="L7" s="16"/>
      <c r="M7" s="16"/>
      <c r="N7" s="16"/>
      <c r="O7" s="16"/>
      <c r="P7" s="16"/>
      <c r="Q7" s="131"/>
      <c r="R7" s="16"/>
      <c r="S7" s="131"/>
      <c r="T7" s="148"/>
    </row>
    <row r="8" spans="1:52">
      <c r="A8" s="3" t="s">
        <v>48</v>
      </c>
      <c r="B8" s="65">
        <v>416</v>
      </c>
      <c r="C8" s="65">
        <v>420</v>
      </c>
      <c r="D8" s="65">
        <v>345</v>
      </c>
      <c r="E8" s="65">
        <v>428</v>
      </c>
      <c r="F8" s="65">
        <v>369</v>
      </c>
      <c r="G8" s="65">
        <v>387</v>
      </c>
      <c r="H8" s="65">
        <v>390</v>
      </c>
      <c r="I8" s="65">
        <v>393</v>
      </c>
      <c r="J8" s="65">
        <v>508</v>
      </c>
      <c r="K8" s="65">
        <v>403</v>
      </c>
      <c r="L8" s="65">
        <v>409</v>
      </c>
      <c r="M8" s="65">
        <v>471</v>
      </c>
      <c r="N8" s="65">
        <v>555</v>
      </c>
      <c r="O8" s="65">
        <v>482</v>
      </c>
      <c r="P8" s="65">
        <v>471</v>
      </c>
      <c r="Q8" s="65">
        <v>450</v>
      </c>
      <c r="R8" s="65">
        <v>448</v>
      </c>
      <c r="S8" s="65">
        <v>392</v>
      </c>
      <c r="T8" s="195"/>
      <c r="U8" s="195"/>
      <c r="V8" s="195"/>
      <c r="W8" s="195"/>
      <c r="X8" s="195"/>
      <c r="Y8" s="195"/>
      <c r="Z8" s="195"/>
      <c r="AA8" s="195"/>
      <c r="AB8" s="195"/>
      <c r="AC8" s="195"/>
      <c r="AD8" s="195"/>
      <c r="AE8" s="195"/>
      <c r="AF8" s="195"/>
      <c r="AG8" s="195"/>
      <c r="AH8" s="195"/>
      <c r="AI8" s="195"/>
      <c r="AL8" s="203"/>
      <c r="AM8" s="203"/>
      <c r="AN8" s="203"/>
      <c r="AO8" s="203"/>
      <c r="AP8" s="203"/>
      <c r="AQ8" s="203"/>
      <c r="AR8" s="203"/>
      <c r="AS8" s="203"/>
      <c r="AT8" s="203"/>
      <c r="AU8" s="203"/>
      <c r="AV8" s="203"/>
      <c r="AW8" s="203"/>
      <c r="AX8" s="203"/>
      <c r="AY8" s="203"/>
      <c r="AZ8" s="203"/>
    </row>
    <row r="9" spans="1:52">
      <c r="A9" s="16" t="s">
        <v>75</v>
      </c>
      <c r="B9" s="16"/>
      <c r="C9" s="16"/>
      <c r="D9" s="16"/>
      <c r="E9" s="16"/>
      <c r="F9" s="16"/>
      <c r="G9" s="16"/>
      <c r="H9" s="16"/>
      <c r="I9" s="16"/>
      <c r="J9" s="16"/>
      <c r="K9" s="16"/>
      <c r="L9" s="16"/>
      <c r="M9" s="16"/>
      <c r="N9" s="16"/>
      <c r="O9" s="16"/>
      <c r="P9" s="16"/>
      <c r="Q9" s="131"/>
      <c r="R9" s="16"/>
      <c r="S9" s="131"/>
      <c r="T9" s="148"/>
      <c r="AK9" s="203"/>
      <c r="AL9" s="203"/>
      <c r="AM9" s="203"/>
      <c r="AN9" s="203"/>
      <c r="AO9" s="203"/>
      <c r="AP9" s="203"/>
      <c r="AQ9" s="203"/>
      <c r="AR9" s="203"/>
      <c r="AS9" s="203"/>
      <c r="AT9" s="203"/>
      <c r="AU9" s="203"/>
      <c r="AV9" s="203"/>
      <c r="AW9" s="203"/>
      <c r="AX9" s="203"/>
      <c r="AY9" s="203"/>
      <c r="AZ9" s="203"/>
    </row>
    <row r="10" spans="1:52">
      <c r="A10" s="13" t="s">
        <v>76</v>
      </c>
      <c r="B10" s="60">
        <v>217</v>
      </c>
      <c r="C10" s="60">
        <v>221</v>
      </c>
      <c r="D10" s="60">
        <v>172</v>
      </c>
      <c r="E10" s="60">
        <v>214</v>
      </c>
      <c r="F10" s="60">
        <v>188</v>
      </c>
      <c r="G10" s="60">
        <v>205</v>
      </c>
      <c r="H10" s="60">
        <v>198</v>
      </c>
      <c r="I10" s="60">
        <v>191</v>
      </c>
      <c r="J10" s="60">
        <v>281</v>
      </c>
      <c r="K10" s="60">
        <v>212</v>
      </c>
      <c r="L10" s="60">
        <v>216</v>
      </c>
      <c r="M10" s="60">
        <v>233</v>
      </c>
      <c r="N10" s="60">
        <v>286</v>
      </c>
      <c r="O10" s="60">
        <v>245</v>
      </c>
      <c r="P10" s="60">
        <v>235</v>
      </c>
      <c r="Q10" s="93">
        <v>228</v>
      </c>
      <c r="R10" s="93">
        <v>224</v>
      </c>
      <c r="S10" s="93">
        <v>199</v>
      </c>
      <c r="T10" s="196"/>
      <c r="U10" s="196"/>
      <c r="V10" s="196"/>
      <c r="W10" s="196"/>
      <c r="X10" s="196"/>
      <c r="Y10" s="196"/>
      <c r="Z10" s="196"/>
      <c r="AA10" s="196"/>
      <c r="AB10" s="196"/>
      <c r="AC10" s="196"/>
      <c r="AD10" s="196"/>
      <c r="AE10" s="196"/>
      <c r="AF10" s="196"/>
      <c r="AG10" s="196"/>
      <c r="AH10" s="196"/>
      <c r="AI10" s="196"/>
      <c r="AK10" s="203"/>
      <c r="AL10" s="203"/>
      <c r="AM10" s="203"/>
      <c r="AN10" s="203"/>
      <c r="AO10" s="203"/>
      <c r="AP10" s="203"/>
      <c r="AQ10" s="203"/>
      <c r="AR10" s="203"/>
      <c r="AS10" s="203"/>
      <c r="AT10" s="203"/>
      <c r="AU10" s="203"/>
      <c r="AV10" s="203"/>
      <c r="AW10" s="203"/>
      <c r="AX10" s="203"/>
      <c r="AY10" s="203"/>
      <c r="AZ10" s="203"/>
    </row>
    <row r="11" spans="1:52">
      <c r="A11" s="13" t="s">
        <v>77</v>
      </c>
      <c r="B11" s="60">
        <v>199</v>
      </c>
      <c r="C11" s="60">
        <v>199</v>
      </c>
      <c r="D11" s="60">
        <v>168</v>
      </c>
      <c r="E11" s="60">
        <v>207</v>
      </c>
      <c r="F11" s="60">
        <v>181</v>
      </c>
      <c r="G11" s="60">
        <v>181</v>
      </c>
      <c r="H11" s="60">
        <v>190</v>
      </c>
      <c r="I11" s="60">
        <v>197</v>
      </c>
      <c r="J11" s="60">
        <v>224</v>
      </c>
      <c r="K11" s="60">
        <v>191</v>
      </c>
      <c r="L11" s="60">
        <v>193</v>
      </c>
      <c r="M11" s="60">
        <v>237</v>
      </c>
      <c r="N11" s="60">
        <v>265</v>
      </c>
      <c r="O11" s="60">
        <v>232</v>
      </c>
      <c r="P11" s="60">
        <v>234</v>
      </c>
      <c r="Q11" s="93">
        <v>218</v>
      </c>
      <c r="R11" s="93">
        <v>215</v>
      </c>
      <c r="S11" s="93">
        <v>186</v>
      </c>
      <c r="T11" s="197"/>
      <c r="U11" s="197"/>
      <c r="V11" s="197"/>
      <c r="W11" s="197"/>
      <c r="X11" s="197"/>
      <c r="Y11" s="197"/>
      <c r="Z11" s="197"/>
      <c r="AA11" s="197"/>
      <c r="AB11" s="197"/>
      <c r="AC11" s="197"/>
      <c r="AD11" s="197"/>
      <c r="AE11" s="197"/>
      <c r="AF11" s="197"/>
      <c r="AG11" s="197"/>
      <c r="AH11" s="197"/>
      <c r="AI11" s="197"/>
      <c r="AK11" s="203"/>
      <c r="AL11" s="203"/>
      <c r="AM11" s="203"/>
      <c r="AN11" s="203"/>
      <c r="AO11" s="203"/>
      <c r="AP11" s="203"/>
      <c r="AQ11" s="203"/>
      <c r="AR11" s="203"/>
      <c r="AS11" s="203"/>
      <c r="AT11" s="203"/>
      <c r="AU11" s="203"/>
      <c r="AV11" s="203"/>
      <c r="AW11" s="203"/>
      <c r="AX11" s="203"/>
      <c r="AY11" s="203"/>
      <c r="AZ11" s="203"/>
    </row>
    <row r="12" spans="1:52">
      <c r="A12" s="13" t="s">
        <v>78</v>
      </c>
      <c r="B12" s="60">
        <v>0</v>
      </c>
      <c r="C12" s="60">
        <v>0</v>
      </c>
      <c r="D12" s="60">
        <v>5</v>
      </c>
      <c r="E12" s="60">
        <v>7</v>
      </c>
      <c r="F12" s="60">
        <v>0</v>
      </c>
      <c r="G12" s="60">
        <v>1</v>
      </c>
      <c r="H12" s="60">
        <v>2</v>
      </c>
      <c r="I12" s="60">
        <v>5</v>
      </c>
      <c r="J12" s="60">
        <v>3</v>
      </c>
      <c r="K12" s="60">
        <v>0</v>
      </c>
      <c r="L12" s="60">
        <v>0</v>
      </c>
      <c r="M12" s="60">
        <v>1</v>
      </c>
      <c r="N12" s="60">
        <v>4</v>
      </c>
      <c r="O12" s="60">
        <v>5</v>
      </c>
      <c r="P12" s="60">
        <v>2</v>
      </c>
      <c r="Q12" s="93">
        <v>4</v>
      </c>
      <c r="R12" s="93">
        <v>9</v>
      </c>
      <c r="S12" s="93">
        <v>7</v>
      </c>
      <c r="AK12" s="203"/>
      <c r="AL12" s="203"/>
      <c r="AM12" s="203"/>
      <c r="AN12" s="203"/>
      <c r="AO12" s="203"/>
      <c r="AP12" s="203"/>
      <c r="AQ12" s="203"/>
      <c r="AR12" s="203"/>
      <c r="AS12" s="203"/>
      <c r="AT12" s="203"/>
      <c r="AU12" s="203"/>
      <c r="AV12" s="203"/>
      <c r="AW12" s="203"/>
      <c r="AX12" s="203"/>
      <c r="AY12" s="203"/>
      <c r="AZ12" s="203"/>
    </row>
    <row r="13" spans="1:52">
      <c r="A13" s="16" t="s">
        <v>79</v>
      </c>
      <c r="B13" s="16"/>
      <c r="C13" s="16"/>
      <c r="D13" s="16"/>
      <c r="E13" s="16"/>
      <c r="F13" s="16"/>
      <c r="G13" s="16"/>
      <c r="H13" s="16"/>
      <c r="I13" s="16"/>
      <c r="J13" s="16"/>
      <c r="K13" s="16"/>
      <c r="L13" s="16"/>
      <c r="M13" s="16"/>
      <c r="N13" s="16"/>
      <c r="O13" s="16"/>
      <c r="P13" s="16"/>
      <c r="Q13" s="131"/>
      <c r="R13" s="16"/>
      <c r="S13" s="131"/>
      <c r="U13" s="198"/>
      <c r="V13" s="198"/>
      <c r="W13" s="198"/>
      <c r="X13" s="198"/>
      <c r="Y13" s="198"/>
      <c r="Z13" s="198"/>
      <c r="AA13" s="198"/>
      <c r="AB13" s="198"/>
      <c r="AC13" s="198"/>
      <c r="AD13" s="198"/>
      <c r="AE13" s="198"/>
      <c r="AF13" s="198"/>
      <c r="AG13" s="198"/>
      <c r="AH13" s="198"/>
      <c r="AI13" s="198"/>
      <c r="AK13" s="203"/>
      <c r="AL13" s="203"/>
      <c r="AM13" s="203"/>
      <c r="AN13" s="203"/>
      <c r="AO13" s="203"/>
      <c r="AP13" s="203"/>
      <c r="AQ13" s="203"/>
      <c r="AR13" s="203"/>
      <c r="AS13" s="203"/>
      <c r="AT13" s="203"/>
      <c r="AU13" s="203"/>
      <c r="AV13" s="203"/>
      <c r="AW13" s="203"/>
      <c r="AX13" s="203"/>
      <c r="AY13" s="203"/>
      <c r="AZ13" s="203"/>
    </row>
    <row r="14" spans="1:52">
      <c r="A14" s="13" t="s">
        <v>80</v>
      </c>
      <c r="B14" s="93">
        <v>113</v>
      </c>
      <c r="C14" s="93">
        <v>118</v>
      </c>
      <c r="D14" s="93">
        <v>87</v>
      </c>
      <c r="E14" s="93">
        <v>111</v>
      </c>
      <c r="F14" s="93">
        <v>92</v>
      </c>
      <c r="G14" s="93">
        <v>108</v>
      </c>
      <c r="H14" s="93">
        <v>100</v>
      </c>
      <c r="I14" s="93">
        <v>103</v>
      </c>
      <c r="J14" s="93">
        <v>141</v>
      </c>
      <c r="K14" s="93">
        <v>113</v>
      </c>
      <c r="L14" s="93">
        <v>99</v>
      </c>
      <c r="M14" s="93">
        <v>126</v>
      </c>
      <c r="N14" s="93">
        <v>170</v>
      </c>
      <c r="O14" s="93">
        <v>150</v>
      </c>
      <c r="P14" s="93">
        <v>152</v>
      </c>
      <c r="Q14" s="93">
        <v>133</v>
      </c>
      <c r="R14" s="93">
        <v>127</v>
      </c>
      <c r="S14" s="93">
        <v>117</v>
      </c>
      <c r="T14" s="198"/>
      <c r="U14" s="199"/>
      <c r="V14" s="199"/>
      <c r="W14" s="199"/>
      <c r="X14" s="199"/>
      <c r="Y14" s="199"/>
      <c r="Z14" s="199"/>
      <c r="AA14" s="199"/>
      <c r="AB14" s="199"/>
      <c r="AC14" s="199"/>
      <c r="AD14" s="199"/>
      <c r="AE14" s="199"/>
      <c r="AF14" s="199"/>
      <c r="AG14" s="199"/>
      <c r="AH14" s="199"/>
      <c r="AI14" s="199"/>
      <c r="AK14" s="203"/>
      <c r="AL14" s="203"/>
      <c r="AM14" s="203"/>
      <c r="AN14" s="203"/>
      <c r="AO14" s="203"/>
      <c r="AP14" s="203"/>
      <c r="AQ14" s="203"/>
      <c r="AR14" s="203"/>
      <c r="AS14" s="203"/>
      <c r="AT14" s="203"/>
      <c r="AU14" s="203"/>
      <c r="AV14" s="203"/>
      <c r="AW14" s="203"/>
      <c r="AX14" s="203"/>
      <c r="AY14" s="203"/>
      <c r="AZ14" s="203"/>
    </row>
    <row r="15" spans="1:52">
      <c r="A15" s="13" t="s">
        <v>384</v>
      </c>
      <c r="B15" s="93">
        <v>46</v>
      </c>
      <c r="C15" s="93">
        <v>47</v>
      </c>
      <c r="D15" s="93">
        <v>55</v>
      </c>
      <c r="E15" s="93">
        <v>62</v>
      </c>
      <c r="F15" s="93">
        <v>41</v>
      </c>
      <c r="G15" s="93">
        <v>42</v>
      </c>
      <c r="H15" s="93">
        <v>55</v>
      </c>
      <c r="I15" s="93">
        <v>48</v>
      </c>
      <c r="J15" s="93">
        <v>65</v>
      </c>
      <c r="K15" s="93">
        <v>40</v>
      </c>
      <c r="L15" s="93">
        <v>56</v>
      </c>
      <c r="M15" s="93">
        <v>58</v>
      </c>
      <c r="N15" s="93">
        <v>80</v>
      </c>
      <c r="O15" s="93">
        <v>67</v>
      </c>
      <c r="P15" s="93">
        <v>72</v>
      </c>
      <c r="Q15" s="93">
        <v>51</v>
      </c>
      <c r="R15" s="93">
        <v>50</v>
      </c>
      <c r="S15" s="93">
        <v>49</v>
      </c>
      <c r="T15" s="199"/>
      <c r="U15" s="199"/>
      <c r="V15" s="199"/>
      <c r="W15" s="199"/>
      <c r="X15" s="199"/>
      <c r="Y15" s="199"/>
      <c r="Z15" s="199"/>
      <c r="AA15" s="199"/>
      <c r="AB15" s="199"/>
      <c r="AC15" s="199"/>
      <c r="AD15" s="199"/>
      <c r="AE15" s="199"/>
      <c r="AF15" s="199"/>
      <c r="AG15" s="199"/>
      <c r="AH15" s="199"/>
      <c r="AI15" s="199"/>
      <c r="AK15" s="203"/>
      <c r="AL15" s="203"/>
      <c r="AM15" s="203"/>
      <c r="AN15" s="203"/>
      <c r="AO15" s="203"/>
      <c r="AP15" s="203"/>
      <c r="AQ15" s="203"/>
      <c r="AR15" s="203"/>
      <c r="AS15" s="203"/>
      <c r="AT15" s="203"/>
      <c r="AU15" s="203"/>
      <c r="AV15" s="203"/>
      <c r="AW15" s="203"/>
      <c r="AX15" s="203"/>
      <c r="AY15" s="203"/>
      <c r="AZ15" s="203"/>
    </row>
    <row r="16" spans="1:52" s="448" customFormat="1">
      <c r="A16" s="449" t="s">
        <v>444</v>
      </c>
      <c r="B16" s="93">
        <v>18</v>
      </c>
      <c r="C16" s="93">
        <v>23</v>
      </c>
      <c r="D16" s="93">
        <v>25</v>
      </c>
      <c r="E16" s="93">
        <v>27</v>
      </c>
      <c r="F16" s="93">
        <v>33</v>
      </c>
      <c r="G16" s="93">
        <v>32</v>
      </c>
      <c r="H16" s="93">
        <v>27</v>
      </c>
      <c r="I16" s="93">
        <v>49</v>
      </c>
      <c r="J16" s="93">
        <v>57</v>
      </c>
      <c r="K16" s="93">
        <v>42</v>
      </c>
      <c r="L16" s="93">
        <v>47</v>
      </c>
      <c r="M16" s="93">
        <v>45</v>
      </c>
      <c r="N16" s="93">
        <v>61</v>
      </c>
      <c r="O16" s="93">
        <v>46</v>
      </c>
      <c r="P16" s="93">
        <v>56</v>
      </c>
      <c r="Q16" s="93">
        <v>61</v>
      </c>
      <c r="R16" s="93">
        <v>76</v>
      </c>
      <c r="S16" s="93">
        <v>60</v>
      </c>
      <c r="T16" s="253"/>
      <c r="U16" s="253"/>
      <c r="V16" s="253"/>
      <c r="W16" s="253"/>
      <c r="X16" s="253"/>
      <c r="Y16" s="253"/>
      <c r="Z16" s="253"/>
      <c r="AA16" s="253"/>
      <c r="AB16" s="253"/>
      <c r="AC16" s="253"/>
      <c r="AD16" s="253"/>
      <c r="AE16" s="253"/>
      <c r="AF16" s="253"/>
      <c r="AG16" s="253"/>
      <c r="AH16" s="253"/>
      <c r="AI16" s="253"/>
    </row>
    <row r="17" spans="1:52">
      <c r="A17" s="449" t="s">
        <v>445</v>
      </c>
      <c r="B17" s="93">
        <v>239</v>
      </c>
      <c r="C17" s="93">
        <v>232</v>
      </c>
      <c r="D17" s="93">
        <v>178</v>
      </c>
      <c r="E17" s="93">
        <v>228</v>
      </c>
      <c r="F17" s="93">
        <v>203</v>
      </c>
      <c r="G17" s="93">
        <v>205</v>
      </c>
      <c r="H17" s="93">
        <v>208</v>
      </c>
      <c r="I17" s="93">
        <v>193</v>
      </c>
      <c r="J17" s="93">
        <v>245</v>
      </c>
      <c r="K17" s="93">
        <v>208</v>
      </c>
      <c r="L17" s="93">
        <v>207</v>
      </c>
      <c r="M17" s="93">
        <v>242</v>
      </c>
      <c r="N17" s="93">
        <v>244</v>
      </c>
      <c r="O17" s="93">
        <v>219</v>
      </c>
      <c r="P17" s="93">
        <v>191</v>
      </c>
      <c r="Q17" s="93">
        <v>205</v>
      </c>
      <c r="R17" s="93">
        <v>195</v>
      </c>
      <c r="S17" s="93">
        <v>166</v>
      </c>
      <c r="T17" s="199"/>
      <c r="U17" s="199"/>
      <c r="V17" s="199"/>
      <c r="W17" s="199"/>
      <c r="X17" s="199"/>
      <c r="Y17" s="199"/>
      <c r="Z17" s="199"/>
      <c r="AA17" s="199"/>
      <c r="AB17" s="199"/>
      <c r="AC17" s="199"/>
      <c r="AD17" s="199"/>
      <c r="AE17" s="199"/>
      <c r="AF17" s="199"/>
      <c r="AG17" s="199"/>
      <c r="AH17" s="199"/>
      <c r="AI17" s="199"/>
      <c r="AK17" s="203"/>
      <c r="AL17" s="203"/>
      <c r="AM17" s="203"/>
      <c r="AN17" s="203"/>
      <c r="AO17" s="203"/>
      <c r="AP17" s="203"/>
      <c r="AQ17" s="203"/>
      <c r="AR17" s="203"/>
      <c r="AS17" s="203"/>
      <c r="AT17" s="203"/>
      <c r="AU17" s="203"/>
      <c r="AV17" s="203"/>
      <c r="AW17" s="203"/>
      <c r="AX17" s="203"/>
      <c r="AY17" s="203"/>
      <c r="AZ17" s="203"/>
    </row>
    <row r="18" spans="1:52">
      <c r="A18" s="58" t="s">
        <v>185</v>
      </c>
      <c r="B18" s="16"/>
      <c r="C18" s="16"/>
      <c r="D18" s="16"/>
      <c r="E18" s="16"/>
      <c r="F18" s="16"/>
      <c r="G18" s="16"/>
      <c r="H18" s="16"/>
      <c r="I18" s="16"/>
      <c r="J18" s="16"/>
      <c r="K18" s="16"/>
      <c r="L18" s="16"/>
      <c r="M18" s="16"/>
      <c r="N18" s="16"/>
      <c r="O18" s="16"/>
      <c r="P18" s="16"/>
      <c r="Q18" s="131"/>
      <c r="R18" s="16"/>
      <c r="S18" s="131"/>
      <c r="T18" s="461"/>
      <c r="U18" s="461"/>
      <c r="V18" s="461"/>
      <c r="W18" s="461"/>
      <c r="X18" s="461"/>
      <c r="Y18" s="461"/>
      <c r="Z18" s="461"/>
      <c r="AA18" s="461"/>
      <c r="AB18" s="461"/>
      <c r="AC18" s="461"/>
      <c r="AD18" s="461"/>
      <c r="AE18" s="461"/>
      <c r="AF18" s="461"/>
      <c r="AG18" s="461"/>
      <c r="AH18" s="461"/>
      <c r="AI18" s="461"/>
      <c r="AK18" s="203"/>
      <c r="AL18" s="203"/>
      <c r="AM18" s="203"/>
      <c r="AN18" s="203"/>
      <c r="AO18" s="203"/>
      <c r="AP18" s="203"/>
      <c r="AQ18" s="203"/>
      <c r="AR18" s="203"/>
      <c r="AS18" s="203"/>
      <c r="AT18" s="203"/>
      <c r="AU18" s="203"/>
      <c r="AV18" s="203"/>
      <c r="AW18" s="203"/>
      <c r="AX18" s="203"/>
      <c r="AY18" s="203"/>
      <c r="AZ18" s="203"/>
    </row>
    <row r="19" spans="1:52">
      <c r="A19" s="13" t="s">
        <v>82</v>
      </c>
      <c r="B19" s="60">
        <v>38</v>
      </c>
      <c r="C19" s="60">
        <v>36</v>
      </c>
      <c r="D19" s="60">
        <v>25</v>
      </c>
      <c r="E19" s="60">
        <v>39</v>
      </c>
      <c r="F19" s="60">
        <v>27</v>
      </c>
      <c r="G19" s="60">
        <v>29</v>
      </c>
      <c r="H19" s="60">
        <v>29</v>
      </c>
      <c r="I19" s="60">
        <v>36</v>
      </c>
      <c r="J19" s="60">
        <v>48</v>
      </c>
      <c r="K19" s="60">
        <v>37</v>
      </c>
      <c r="L19" s="60">
        <v>28</v>
      </c>
      <c r="M19" s="60">
        <v>37</v>
      </c>
      <c r="N19" s="60">
        <v>62</v>
      </c>
      <c r="O19" s="60">
        <v>51</v>
      </c>
      <c r="P19" s="60">
        <v>34</v>
      </c>
      <c r="Q19" s="93">
        <v>34</v>
      </c>
      <c r="R19" s="93">
        <v>41</v>
      </c>
      <c r="S19" s="93">
        <v>34</v>
      </c>
      <c r="T19" s="461"/>
      <c r="U19" s="461"/>
      <c r="V19" s="461"/>
      <c r="W19" s="461"/>
      <c r="X19" s="461"/>
      <c r="Y19" s="461"/>
      <c r="Z19" s="461"/>
      <c r="AA19" s="461"/>
      <c r="AB19" s="461"/>
      <c r="AC19" s="461"/>
      <c r="AD19" s="461"/>
      <c r="AE19" s="461"/>
      <c r="AF19" s="461"/>
      <c r="AG19" s="461"/>
      <c r="AH19" s="461"/>
      <c r="AI19" s="461"/>
      <c r="AK19" s="203"/>
      <c r="AL19" s="203"/>
      <c r="AM19" s="203"/>
      <c r="AN19" s="203"/>
      <c r="AO19" s="203"/>
      <c r="AP19" s="203"/>
      <c r="AQ19" s="203"/>
      <c r="AR19" s="203"/>
      <c r="AS19" s="203"/>
      <c r="AT19" s="203"/>
      <c r="AU19" s="203"/>
      <c r="AV19" s="203"/>
      <c r="AW19" s="203"/>
      <c r="AX19" s="203"/>
      <c r="AY19" s="203"/>
      <c r="AZ19" s="203"/>
    </row>
    <row r="20" spans="1:52">
      <c r="A20" s="13" t="s">
        <v>83</v>
      </c>
      <c r="B20" s="60">
        <v>89</v>
      </c>
      <c r="C20" s="60">
        <v>93</v>
      </c>
      <c r="D20" s="60">
        <v>71</v>
      </c>
      <c r="E20" s="60">
        <v>78</v>
      </c>
      <c r="F20" s="60">
        <v>58</v>
      </c>
      <c r="G20" s="60">
        <v>67</v>
      </c>
      <c r="H20" s="60">
        <v>58</v>
      </c>
      <c r="I20" s="60">
        <v>78</v>
      </c>
      <c r="J20" s="60">
        <v>93</v>
      </c>
      <c r="K20" s="60">
        <v>68</v>
      </c>
      <c r="L20" s="60">
        <v>73</v>
      </c>
      <c r="M20" s="60">
        <v>87</v>
      </c>
      <c r="N20" s="60">
        <v>102</v>
      </c>
      <c r="O20" s="60">
        <v>77</v>
      </c>
      <c r="P20" s="60">
        <v>113</v>
      </c>
      <c r="Q20" s="93">
        <v>84</v>
      </c>
      <c r="R20" s="93">
        <v>79</v>
      </c>
      <c r="S20" s="93">
        <v>64</v>
      </c>
      <c r="T20" s="461"/>
      <c r="U20" s="461"/>
      <c r="V20" s="461"/>
      <c r="W20" s="461"/>
      <c r="X20" s="461"/>
      <c r="Y20" s="461"/>
      <c r="Z20" s="461"/>
      <c r="AA20" s="461"/>
      <c r="AB20" s="461"/>
      <c r="AC20" s="461"/>
      <c r="AD20" s="461"/>
      <c r="AE20" s="461"/>
      <c r="AF20" s="461"/>
      <c r="AG20" s="461"/>
      <c r="AH20" s="461"/>
      <c r="AI20" s="461"/>
      <c r="AK20" s="203"/>
      <c r="AL20" s="203"/>
      <c r="AM20" s="203"/>
      <c r="AN20" s="203"/>
      <c r="AO20" s="203"/>
      <c r="AP20" s="203"/>
      <c r="AQ20" s="203"/>
      <c r="AR20" s="203"/>
      <c r="AS20" s="203"/>
      <c r="AT20" s="203"/>
      <c r="AU20" s="203"/>
      <c r="AV20" s="203"/>
      <c r="AW20" s="203"/>
      <c r="AX20" s="203"/>
      <c r="AY20" s="203"/>
      <c r="AZ20" s="203"/>
    </row>
    <row r="21" spans="1:52">
      <c r="A21" s="13" t="s">
        <v>84</v>
      </c>
      <c r="B21" s="60">
        <v>125</v>
      </c>
      <c r="C21" s="60">
        <v>102</v>
      </c>
      <c r="D21" s="60">
        <v>84</v>
      </c>
      <c r="E21" s="60">
        <v>121</v>
      </c>
      <c r="F21" s="60">
        <v>91</v>
      </c>
      <c r="G21" s="60">
        <v>104</v>
      </c>
      <c r="H21" s="60">
        <v>89</v>
      </c>
      <c r="I21" s="60">
        <v>95</v>
      </c>
      <c r="J21" s="60">
        <v>105</v>
      </c>
      <c r="K21" s="60">
        <v>81</v>
      </c>
      <c r="L21" s="60">
        <v>94</v>
      </c>
      <c r="M21" s="60">
        <v>110</v>
      </c>
      <c r="N21" s="60">
        <v>120</v>
      </c>
      <c r="O21" s="60">
        <v>110</v>
      </c>
      <c r="P21" s="60">
        <v>103</v>
      </c>
      <c r="Q21" s="93">
        <v>103</v>
      </c>
      <c r="R21" s="93">
        <v>88</v>
      </c>
      <c r="S21" s="93">
        <v>88</v>
      </c>
      <c r="T21" s="461"/>
      <c r="U21" s="461"/>
      <c r="V21" s="461"/>
      <c r="W21" s="461"/>
      <c r="X21" s="461"/>
      <c r="Y21" s="461"/>
      <c r="Z21" s="461"/>
      <c r="AA21" s="461"/>
      <c r="AB21" s="461"/>
      <c r="AC21" s="461"/>
      <c r="AD21" s="461"/>
      <c r="AE21" s="461"/>
      <c r="AF21" s="461"/>
      <c r="AG21" s="461"/>
      <c r="AH21" s="461"/>
      <c r="AI21" s="461"/>
      <c r="AK21" s="203"/>
      <c r="AL21" s="203"/>
      <c r="AM21" s="203"/>
      <c r="AN21" s="203"/>
      <c r="AO21" s="203"/>
      <c r="AP21" s="203"/>
      <c r="AQ21" s="203"/>
      <c r="AR21" s="203"/>
      <c r="AS21" s="203"/>
      <c r="AT21" s="203"/>
      <c r="AU21" s="203"/>
      <c r="AV21" s="203"/>
      <c r="AW21" s="203"/>
      <c r="AX21" s="203"/>
      <c r="AY21" s="203"/>
      <c r="AZ21" s="203"/>
    </row>
    <row r="22" spans="1:52">
      <c r="A22" s="13" t="s">
        <v>85</v>
      </c>
      <c r="B22" s="60">
        <v>102</v>
      </c>
      <c r="C22" s="60">
        <v>109</v>
      </c>
      <c r="D22" s="60">
        <v>99</v>
      </c>
      <c r="E22" s="60">
        <v>108</v>
      </c>
      <c r="F22" s="60">
        <v>111</v>
      </c>
      <c r="G22" s="60">
        <v>98</v>
      </c>
      <c r="H22" s="60">
        <v>113</v>
      </c>
      <c r="I22" s="60">
        <v>97</v>
      </c>
      <c r="J22" s="60">
        <v>136</v>
      </c>
      <c r="K22" s="60">
        <v>122</v>
      </c>
      <c r="L22" s="60">
        <v>116</v>
      </c>
      <c r="M22" s="60">
        <v>118</v>
      </c>
      <c r="N22" s="60">
        <v>144</v>
      </c>
      <c r="O22" s="60">
        <v>119</v>
      </c>
      <c r="P22" s="60">
        <v>105</v>
      </c>
      <c r="Q22" s="93">
        <v>110</v>
      </c>
      <c r="R22" s="93">
        <v>117</v>
      </c>
      <c r="S22" s="93">
        <v>108</v>
      </c>
      <c r="T22" s="461"/>
      <c r="U22" s="461"/>
      <c r="V22" s="461"/>
      <c r="W22" s="461"/>
      <c r="X22" s="461"/>
      <c r="Y22" s="461"/>
      <c r="Z22" s="461"/>
      <c r="AA22" s="461"/>
      <c r="AB22" s="461"/>
      <c r="AC22" s="461"/>
      <c r="AD22" s="461"/>
      <c r="AE22" s="461"/>
      <c r="AF22" s="461"/>
      <c r="AG22" s="461"/>
      <c r="AH22" s="461"/>
      <c r="AI22" s="461"/>
      <c r="AK22" s="203"/>
      <c r="AL22" s="203"/>
      <c r="AM22" s="203"/>
      <c r="AN22" s="203"/>
      <c r="AO22" s="203"/>
      <c r="AP22" s="203"/>
      <c r="AQ22" s="203"/>
      <c r="AR22" s="203"/>
      <c r="AS22" s="203"/>
      <c r="AT22" s="203"/>
      <c r="AU22" s="203"/>
      <c r="AV22" s="203"/>
      <c r="AW22" s="203"/>
      <c r="AX22" s="203"/>
      <c r="AY22" s="203"/>
      <c r="AZ22" s="203"/>
    </row>
    <row r="23" spans="1:52">
      <c r="A23" s="13" t="s">
        <v>86</v>
      </c>
      <c r="B23" s="60">
        <v>42</v>
      </c>
      <c r="C23" s="60">
        <v>63</v>
      </c>
      <c r="D23" s="60">
        <v>46</v>
      </c>
      <c r="E23" s="60">
        <v>61</v>
      </c>
      <c r="F23" s="60">
        <v>67</v>
      </c>
      <c r="G23" s="60">
        <v>72</v>
      </c>
      <c r="H23" s="60">
        <v>81</v>
      </c>
      <c r="I23" s="60">
        <v>67</v>
      </c>
      <c r="J23" s="60">
        <v>93</v>
      </c>
      <c r="K23" s="60">
        <v>72</v>
      </c>
      <c r="L23" s="60">
        <v>72</v>
      </c>
      <c r="M23" s="60">
        <v>93</v>
      </c>
      <c r="N23" s="60">
        <v>95</v>
      </c>
      <c r="O23" s="60">
        <v>106</v>
      </c>
      <c r="P23" s="60">
        <v>90</v>
      </c>
      <c r="Q23" s="93">
        <v>99</v>
      </c>
      <c r="R23" s="93">
        <v>90</v>
      </c>
      <c r="S23" s="93">
        <v>64</v>
      </c>
      <c r="T23" s="200"/>
      <c r="U23" s="200"/>
      <c r="V23" s="200"/>
      <c r="W23" s="200"/>
      <c r="X23" s="200"/>
      <c r="Y23" s="200"/>
      <c r="Z23" s="200"/>
      <c r="AA23" s="200"/>
      <c r="AB23" s="200"/>
      <c r="AC23" s="200"/>
      <c r="AD23" s="200"/>
      <c r="AE23" s="200"/>
      <c r="AF23" s="200"/>
      <c r="AG23" s="200"/>
      <c r="AH23" s="200"/>
      <c r="AI23" s="200"/>
      <c r="AK23" s="203"/>
      <c r="AL23" s="203"/>
      <c r="AM23" s="203"/>
      <c r="AN23" s="203"/>
      <c r="AO23" s="203"/>
      <c r="AP23" s="203"/>
      <c r="AQ23" s="203"/>
      <c r="AR23" s="203"/>
      <c r="AS23" s="203"/>
      <c r="AT23" s="203"/>
      <c r="AU23" s="203"/>
      <c r="AV23" s="203"/>
      <c r="AW23" s="203"/>
      <c r="AX23" s="203"/>
      <c r="AY23" s="203"/>
      <c r="AZ23" s="203"/>
    </row>
    <row r="24" spans="1:52">
      <c r="A24" s="13" t="s">
        <v>87</v>
      </c>
      <c r="B24" s="60">
        <v>19</v>
      </c>
      <c r="C24" s="60">
        <v>14</v>
      </c>
      <c r="D24" s="60">
        <v>20</v>
      </c>
      <c r="E24" s="60">
        <v>21</v>
      </c>
      <c r="F24" s="60">
        <v>15</v>
      </c>
      <c r="G24" s="60">
        <v>17</v>
      </c>
      <c r="H24" s="60">
        <v>20</v>
      </c>
      <c r="I24" s="60">
        <v>20</v>
      </c>
      <c r="J24" s="60">
        <v>33</v>
      </c>
      <c r="K24" s="60">
        <v>22</v>
      </c>
      <c r="L24" s="60">
        <v>26</v>
      </c>
      <c r="M24" s="60">
        <v>24</v>
      </c>
      <c r="N24" s="60">
        <v>32</v>
      </c>
      <c r="O24" s="60">
        <v>19</v>
      </c>
      <c r="P24" s="60">
        <v>26</v>
      </c>
      <c r="Q24" s="93">
        <v>20</v>
      </c>
      <c r="R24" s="93">
        <v>33</v>
      </c>
      <c r="S24" s="93">
        <v>34</v>
      </c>
      <c r="T24" s="200"/>
      <c r="U24" s="200"/>
      <c r="V24" s="200"/>
      <c r="W24" s="200"/>
      <c r="X24" s="200"/>
      <c r="Y24" s="200"/>
      <c r="Z24" s="200"/>
      <c r="AA24" s="200"/>
      <c r="AB24" s="200"/>
      <c r="AC24" s="200"/>
      <c r="AD24" s="200"/>
      <c r="AE24" s="200"/>
      <c r="AF24" s="200"/>
      <c r="AG24" s="200"/>
      <c r="AH24" s="200"/>
      <c r="AI24" s="200"/>
      <c r="AK24" s="203"/>
      <c r="AL24" s="203"/>
      <c r="AM24" s="203"/>
      <c r="AN24" s="203"/>
      <c r="AO24" s="203"/>
      <c r="AP24" s="203"/>
      <c r="AQ24" s="203"/>
      <c r="AR24" s="203"/>
      <c r="AS24" s="203"/>
      <c r="AT24" s="203"/>
      <c r="AU24" s="203"/>
      <c r="AV24" s="203"/>
      <c r="AW24" s="203"/>
      <c r="AX24" s="203"/>
      <c r="AY24" s="203"/>
      <c r="AZ24" s="203"/>
    </row>
    <row r="25" spans="1:52">
      <c r="A25" s="13" t="s">
        <v>69</v>
      </c>
      <c r="B25" s="60">
        <v>1</v>
      </c>
      <c r="C25" s="60">
        <v>3</v>
      </c>
      <c r="D25" s="60">
        <v>0</v>
      </c>
      <c r="E25" s="60">
        <v>0</v>
      </c>
      <c r="F25" s="60">
        <v>0</v>
      </c>
      <c r="G25" s="60">
        <v>0</v>
      </c>
      <c r="H25" s="60">
        <v>0</v>
      </c>
      <c r="I25" s="60">
        <v>0</v>
      </c>
      <c r="J25" s="60">
        <v>0</v>
      </c>
      <c r="K25" s="60">
        <v>1</v>
      </c>
      <c r="L25" s="60">
        <v>0</v>
      </c>
      <c r="M25" s="60">
        <v>2</v>
      </c>
      <c r="N25" s="60">
        <v>0</v>
      </c>
      <c r="O25" s="60">
        <v>0</v>
      </c>
      <c r="P25" s="60">
        <v>0</v>
      </c>
      <c r="Q25" s="93">
        <v>0</v>
      </c>
      <c r="R25" s="93">
        <v>0</v>
      </c>
      <c r="S25" s="93">
        <v>0</v>
      </c>
      <c r="T25" s="200"/>
      <c r="U25" s="200"/>
      <c r="V25" s="200"/>
      <c r="W25" s="200"/>
      <c r="X25" s="200"/>
      <c r="Y25" s="200"/>
      <c r="Z25" s="200"/>
      <c r="AA25" s="200"/>
      <c r="AB25" s="200"/>
      <c r="AC25" s="200"/>
      <c r="AD25" s="200"/>
      <c r="AE25" s="200"/>
      <c r="AF25" s="200"/>
      <c r="AG25" s="200"/>
      <c r="AH25" s="200"/>
      <c r="AI25" s="200"/>
      <c r="AK25" s="203"/>
      <c r="AL25" s="203"/>
      <c r="AM25" s="203"/>
      <c r="AN25" s="203"/>
      <c r="AO25" s="203"/>
      <c r="AP25" s="203"/>
      <c r="AQ25" s="203"/>
      <c r="AR25" s="203"/>
      <c r="AS25" s="203"/>
      <c r="AT25" s="203"/>
      <c r="AU25" s="203"/>
      <c r="AV25" s="203"/>
      <c r="AW25" s="203"/>
      <c r="AX25" s="203"/>
      <c r="AY25" s="203"/>
      <c r="AZ25" s="203"/>
    </row>
    <row r="26" spans="1:52">
      <c r="A26" s="16" t="s">
        <v>88</v>
      </c>
      <c r="B26" s="16"/>
      <c r="C26" s="16"/>
      <c r="D26" s="16"/>
      <c r="E26" s="16"/>
      <c r="F26" s="16"/>
      <c r="G26" s="16"/>
      <c r="H26" s="16"/>
      <c r="I26" s="16"/>
      <c r="J26" s="16"/>
      <c r="K26" s="16"/>
      <c r="L26" s="16"/>
      <c r="M26" s="16"/>
      <c r="N26" s="16"/>
      <c r="O26" s="16"/>
      <c r="P26" s="16"/>
      <c r="Q26" s="131"/>
      <c r="R26" s="16"/>
      <c r="S26" s="131"/>
      <c r="T26" s="200"/>
      <c r="AK26" s="203"/>
      <c r="AL26" s="203"/>
      <c r="AM26" s="203"/>
      <c r="AN26" s="203"/>
      <c r="AO26" s="203"/>
      <c r="AP26" s="203"/>
      <c r="AQ26" s="203"/>
      <c r="AR26" s="203"/>
      <c r="AS26" s="203"/>
      <c r="AT26" s="203"/>
      <c r="AU26" s="203"/>
      <c r="AV26" s="203"/>
      <c r="AW26" s="203"/>
      <c r="AX26" s="203"/>
      <c r="AY26" s="203"/>
      <c r="AZ26" s="203"/>
    </row>
    <row r="27" spans="1:52">
      <c r="A27" s="13" t="s">
        <v>89</v>
      </c>
      <c r="B27" s="60">
        <v>47</v>
      </c>
      <c r="C27" s="60">
        <v>43</v>
      </c>
      <c r="D27" s="60">
        <v>35</v>
      </c>
      <c r="E27" s="60">
        <v>51</v>
      </c>
      <c r="F27" s="60">
        <v>41</v>
      </c>
      <c r="G27" s="60">
        <v>57</v>
      </c>
      <c r="H27" s="60">
        <v>40</v>
      </c>
      <c r="I27" s="60">
        <v>38</v>
      </c>
      <c r="J27" s="60">
        <v>60</v>
      </c>
      <c r="K27" s="60">
        <v>66</v>
      </c>
      <c r="L27" s="60">
        <v>43</v>
      </c>
      <c r="M27" s="60">
        <v>62</v>
      </c>
      <c r="N27" s="60">
        <v>69</v>
      </c>
      <c r="O27" s="60">
        <v>60</v>
      </c>
      <c r="P27" s="60">
        <v>54</v>
      </c>
      <c r="Q27" s="93">
        <v>72</v>
      </c>
      <c r="R27" s="93">
        <v>59</v>
      </c>
      <c r="S27" s="93">
        <v>53</v>
      </c>
      <c r="U27" s="201"/>
      <c r="V27" s="201"/>
      <c r="W27" s="201"/>
      <c r="X27" s="201"/>
      <c r="Y27" s="201"/>
      <c r="Z27" s="201"/>
      <c r="AA27" s="201"/>
      <c r="AB27" s="201"/>
      <c r="AC27" s="201"/>
      <c r="AD27" s="201"/>
      <c r="AE27" s="201"/>
      <c r="AF27" s="201"/>
      <c r="AG27" s="201"/>
      <c r="AH27" s="201"/>
      <c r="AI27" s="201"/>
      <c r="AK27" s="203"/>
      <c r="AL27" s="203"/>
      <c r="AM27" s="203"/>
      <c r="AN27" s="203"/>
      <c r="AO27" s="203"/>
      <c r="AP27" s="203"/>
      <c r="AQ27" s="203"/>
      <c r="AR27" s="203"/>
      <c r="AS27" s="203"/>
      <c r="AT27" s="203"/>
      <c r="AU27" s="203"/>
      <c r="AV27" s="203"/>
      <c r="AW27" s="203"/>
      <c r="AX27" s="203"/>
      <c r="AY27" s="203"/>
      <c r="AZ27" s="203"/>
    </row>
    <row r="28" spans="1:52">
      <c r="A28" s="14">
        <v>2</v>
      </c>
      <c r="B28" s="60">
        <v>55</v>
      </c>
      <c r="C28" s="60">
        <v>64</v>
      </c>
      <c r="D28" s="60">
        <v>65</v>
      </c>
      <c r="E28" s="60">
        <v>61</v>
      </c>
      <c r="F28" s="60">
        <v>75</v>
      </c>
      <c r="G28" s="60">
        <v>61</v>
      </c>
      <c r="H28" s="60">
        <v>62</v>
      </c>
      <c r="I28" s="60">
        <v>61</v>
      </c>
      <c r="J28" s="60">
        <v>73</v>
      </c>
      <c r="K28" s="60">
        <v>63</v>
      </c>
      <c r="L28" s="60">
        <v>66</v>
      </c>
      <c r="M28" s="60">
        <v>64</v>
      </c>
      <c r="N28" s="60">
        <v>84</v>
      </c>
      <c r="O28" s="60">
        <v>64</v>
      </c>
      <c r="P28" s="60">
        <v>87</v>
      </c>
      <c r="Q28" s="93">
        <v>73</v>
      </c>
      <c r="R28" s="93">
        <v>64</v>
      </c>
      <c r="S28" s="93">
        <v>49</v>
      </c>
      <c r="T28" s="201"/>
      <c r="U28" s="201"/>
      <c r="V28" s="201"/>
      <c r="W28" s="201"/>
      <c r="X28" s="201"/>
      <c r="Y28" s="201"/>
      <c r="Z28" s="201"/>
      <c r="AA28" s="201"/>
      <c r="AB28" s="201"/>
      <c r="AC28" s="201"/>
      <c r="AD28" s="201"/>
      <c r="AE28" s="201"/>
      <c r="AF28" s="201"/>
      <c r="AG28" s="201"/>
      <c r="AH28" s="201"/>
      <c r="AI28" s="201"/>
      <c r="AK28" s="203"/>
      <c r="AL28" s="203"/>
      <c r="AM28" s="203"/>
      <c r="AN28" s="203"/>
      <c r="AO28" s="203"/>
      <c r="AP28" s="203"/>
      <c r="AQ28" s="203"/>
      <c r="AR28" s="203"/>
      <c r="AS28" s="203"/>
      <c r="AT28" s="203"/>
      <c r="AU28" s="203"/>
      <c r="AV28" s="203"/>
      <c r="AW28" s="203"/>
      <c r="AX28" s="203"/>
      <c r="AY28" s="203"/>
      <c r="AZ28" s="203"/>
    </row>
    <row r="29" spans="1:52">
      <c r="A29" s="14">
        <v>3</v>
      </c>
      <c r="B29" s="60">
        <v>73</v>
      </c>
      <c r="C29" s="60">
        <v>73</v>
      </c>
      <c r="D29" s="60">
        <v>56</v>
      </c>
      <c r="E29" s="60">
        <v>68</v>
      </c>
      <c r="F29" s="60">
        <v>55</v>
      </c>
      <c r="G29" s="60">
        <v>66</v>
      </c>
      <c r="H29" s="60">
        <v>79</v>
      </c>
      <c r="I29" s="60">
        <v>63</v>
      </c>
      <c r="J29" s="60">
        <v>104</v>
      </c>
      <c r="K29" s="60">
        <v>66</v>
      </c>
      <c r="L29" s="60">
        <v>92</v>
      </c>
      <c r="M29" s="60">
        <v>93</v>
      </c>
      <c r="N29" s="60">
        <v>110</v>
      </c>
      <c r="O29" s="60">
        <v>94</v>
      </c>
      <c r="P29" s="60">
        <v>71</v>
      </c>
      <c r="Q29" s="93">
        <v>80</v>
      </c>
      <c r="R29" s="93">
        <v>77</v>
      </c>
      <c r="S29" s="93">
        <v>83</v>
      </c>
      <c r="T29" s="201"/>
      <c r="U29" s="201"/>
      <c r="V29" s="201"/>
      <c r="W29" s="201"/>
      <c r="X29" s="201"/>
      <c r="Y29" s="201"/>
      <c r="Z29" s="201"/>
      <c r="AA29" s="201"/>
      <c r="AB29" s="201"/>
      <c r="AC29" s="201"/>
      <c r="AD29" s="201"/>
      <c r="AE29" s="201"/>
      <c r="AF29" s="201"/>
      <c r="AG29" s="201"/>
      <c r="AH29" s="201"/>
      <c r="AI29" s="201"/>
      <c r="AK29" s="203"/>
      <c r="AL29" s="203"/>
      <c r="AM29" s="203"/>
      <c r="AN29" s="203"/>
      <c r="AO29" s="203"/>
      <c r="AP29" s="203"/>
      <c r="AQ29" s="203"/>
      <c r="AR29" s="203"/>
      <c r="AS29" s="203"/>
      <c r="AT29" s="203"/>
      <c r="AU29" s="203"/>
      <c r="AV29" s="203"/>
      <c r="AW29" s="203"/>
      <c r="AX29" s="203"/>
      <c r="AY29" s="203"/>
      <c r="AZ29" s="203"/>
    </row>
    <row r="30" spans="1:52">
      <c r="A30" s="14">
        <v>4</v>
      </c>
      <c r="B30" s="60">
        <v>111</v>
      </c>
      <c r="C30" s="60">
        <v>110</v>
      </c>
      <c r="D30" s="60">
        <v>74</v>
      </c>
      <c r="E30" s="60">
        <v>103</v>
      </c>
      <c r="F30" s="60">
        <v>96</v>
      </c>
      <c r="G30" s="60">
        <v>81</v>
      </c>
      <c r="H30" s="60">
        <v>83</v>
      </c>
      <c r="I30" s="60">
        <v>105</v>
      </c>
      <c r="J30" s="60">
        <v>109</v>
      </c>
      <c r="K30" s="60">
        <v>104</v>
      </c>
      <c r="L30" s="60">
        <v>91</v>
      </c>
      <c r="M30" s="60">
        <v>113</v>
      </c>
      <c r="N30" s="60">
        <v>113</v>
      </c>
      <c r="O30" s="60">
        <v>120</v>
      </c>
      <c r="P30" s="60">
        <v>100</v>
      </c>
      <c r="Q30" s="93">
        <v>106</v>
      </c>
      <c r="R30" s="93">
        <v>88</v>
      </c>
      <c r="S30" s="93">
        <v>91</v>
      </c>
      <c r="T30" s="201"/>
      <c r="U30" s="201"/>
      <c r="V30" s="201"/>
      <c r="W30" s="201"/>
      <c r="X30" s="201"/>
      <c r="Y30" s="201"/>
      <c r="Z30" s="201"/>
      <c r="AA30" s="201"/>
      <c r="AB30" s="201"/>
      <c r="AC30" s="201"/>
      <c r="AD30" s="201"/>
      <c r="AE30" s="201"/>
      <c r="AF30" s="201"/>
      <c r="AG30" s="201"/>
      <c r="AH30" s="201"/>
      <c r="AI30" s="201"/>
      <c r="AK30" s="203"/>
      <c r="AL30" s="203"/>
      <c r="AM30" s="203"/>
      <c r="AN30" s="203"/>
      <c r="AO30" s="203"/>
      <c r="AP30" s="203"/>
      <c r="AQ30" s="203"/>
      <c r="AR30" s="203"/>
      <c r="AS30" s="203"/>
      <c r="AT30" s="203"/>
      <c r="AU30" s="203"/>
      <c r="AV30" s="203"/>
      <c r="AW30" s="203"/>
      <c r="AX30" s="203"/>
      <c r="AY30" s="203"/>
      <c r="AZ30" s="203"/>
    </row>
    <row r="31" spans="1:52">
      <c r="A31" s="13" t="s">
        <v>90</v>
      </c>
      <c r="B31" s="60">
        <v>129</v>
      </c>
      <c r="C31" s="60">
        <v>129</v>
      </c>
      <c r="D31" s="60">
        <v>115</v>
      </c>
      <c r="E31" s="60">
        <v>144</v>
      </c>
      <c r="F31" s="60">
        <v>102</v>
      </c>
      <c r="G31" s="60">
        <v>121</v>
      </c>
      <c r="H31" s="60">
        <v>126</v>
      </c>
      <c r="I31" s="60">
        <v>126</v>
      </c>
      <c r="J31" s="60">
        <v>162</v>
      </c>
      <c r="K31" s="60">
        <v>103</v>
      </c>
      <c r="L31" s="60">
        <v>115</v>
      </c>
      <c r="M31" s="60">
        <v>138</v>
      </c>
      <c r="N31" s="60">
        <v>179</v>
      </c>
      <c r="O31" s="60">
        <v>142</v>
      </c>
      <c r="P31" s="60">
        <v>155</v>
      </c>
      <c r="Q31" s="93">
        <v>118</v>
      </c>
      <c r="R31" s="93">
        <v>156</v>
      </c>
      <c r="S31" s="93">
        <v>111</v>
      </c>
      <c r="T31" s="201"/>
      <c r="U31" s="201"/>
      <c r="V31" s="201"/>
      <c r="W31" s="201"/>
      <c r="X31" s="201"/>
      <c r="Y31" s="201"/>
      <c r="Z31" s="201"/>
      <c r="AA31" s="201"/>
      <c r="AB31" s="201"/>
      <c r="AC31" s="201"/>
      <c r="AD31" s="201"/>
      <c r="AE31" s="201"/>
      <c r="AF31" s="201"/>
      <c r="AG31" s="201"/>
      <c r="AH31" s="201"/>
      <c r="AI31" s="201"/>
      <c r="AK31" s="203"/>
      <c r="AL31" s="203"/>
      <c r="AM31" s="203"/>
      <c r="AN31" s="203"/>
      <c r="AO31" s="203"/>
      <c r="AP31" s="203"/>
      <c r="AQ31" s="203"/>
      <c r="AR31" s="203"/>
      <c r="AS31" s="203"/>
      <c r="AT31" s="203"/>
      <c r="AU31" s="203"/>
      <c r="AV31" s="203"/>
      <c r="AW31" s="203"/>
      <c r="AX31" s="203"/>
      <c r="AY31" s="203"/>
      <c r="AZ31" s="203"/>
    </row>
    <row r="32" spans="1:52">
      <c r="A32" s="13" t="s">
        <v>69</v>
      </c>
      <c r="B32" s="60">
        <v>1</v>
      </c>
      <c r="C32" s="60">
        <v>1</v>
      </c>
      <c r="D32" s="60">
        <v>0</v>
      </c>
      <c r="E32" s="60">
        <v>1</v>
      </c>
      <c r="F32" s="60">
        <v>0</v>
      </c>
      <c r="G32" s="60">
        <v>1</v>
      </c>
      <c r="H32" s="60">
        <v>0</v>
      </c>
      <c r="I32" s="60">
        <v>0</v>
      </c>
      <c r="J32" s="60">
        <v>0</v>
      </c>
      <c r="K32" s="60">
        <v>1</v>
      </c>
      <c r="L32" s="60">
        <v>2</v>
      </c>
      <c r="M32" s="60">
        <v>1</v>
      </c>
      <c r="N32" s="60">
        <v>0</v>
      </c>
      <c r="O32" s="60">
        <v>2</v>
      </c>
      <c r="P32" s="60">
        <v>4</v>
      </c>
      <c r="Q32" s="93">
        <v>1</v>
      </c>
      <c r="R32" s="93">
        <v>4</v>
      </c>
      <c r="S32" s="93">
        <v>5</v>
      </c>
      <c r="T32" s="201"/>
      <c r="U32" s="201"/>
      <c r="V32" s="201"/>
      <c r="W32" s="201"/>
      <c r="X32" s="201"/>
      <c r="Y32" s="201"/>
      <c r="Z32" s="201"/>
      <c r="AA32" s="201"/>
      <c r="AB32" s="201"/>
      <c r="AC32" s="201"/>
      <c r="AD32" s="201"/>
      <c r="AE32" s="201"/>
      <c r="AF32" s="201"/>
      <c r="AG32" s="201"/>
      <c r="AH32" s="201"/>
      <c r="AI32" s="201"/>
      <c r="AK32" s="203"/>
      <c r="AL32" s="203"/>
      <c r="AM32" s="203"/>
      <c r="AN32" s="203"/>
      <c r="AO32" s="203"/>
      <c r="AP32" s="203"/>
      <c r="AQ32" s="203"/>
      <c r="AR32" s="203"/>
      <c r="AS32" s="203"/>
      <c r="AT32" s="203"/>
      <c r="AU32" s="203"/>
      <c r="AV32" s="203"/>
      <c r="AW32" s="203"/>
      <c r="AX32" s="203"/>
      <c r="AY32" s="203"/>
      <c r="AZ32" s="203"/>
    </row>
    <row r="33" spans="1:52">
      <c r="A33" s="16" t="s">
        <v>118</v>
      </c>
      <c r="B33" s="16"/>
      <c r="C33" s="16"/>
      <c r="D33" s="16"/>
      <c r="E33" s="16"/>
      <c r="F33" s="16"/>
      <c r="G33" s="16"/>
      <c r="H33" s="16"/>
      <c r="I33" s="16"/>
      <c r="J33" s="16"/>
      <c r="K33" s="16"/>
      <c r="L33" s="16"/>
      <c r="M33" s="16"/>
      <c r="N33" s="16"/>
      <c r="O33" s="16"/>
      <c r="P33" s="16"/>
      <c r="Q33" s="131"/>
      <c r="R33" s="16"/>
      <c r="S33" s="131"/>
      <c r="T33" s="201"/>
      <c r="AK33" s="203"/>
      <c r="AL33" s="203"/>
      <c r="AM33" s="203"/>
      <c r="AN33" s="203"/>
      <c r="AO33" s="203"/>
      <c r="AP33" s="203"/>
      <c r="AQ33" s="203"/>
      <c r="AR33" s="203"/>
      <c r="AS33" s="203"/>
      <c r="AT33" s="203"/>
      <c r="AU33" s="203"/>
      <c r="AV33" s="203"/>
      <c r="AW33" s="203"/>
      <c r="AX33" s="203"/>
      <c r="AY33" s="203"/>
      <c r="AZ33" s="203"/>
    </row>
    <row r="34" spans="1:52">
      <c r="A34" s="13" t="s">
        <v>117</v>
      </c>
      <c r="B34" s="60">
        <v>258</v>
      </c>
      <c r="C34" s="60">
        <v>263</v>
      </c>
      <c r="D34" s="60">
        <v>210</v>
      </c>
      <c r="E34" s="60">
        <v>272</v>
      </c>
      <c r="F34" s="60">
        <v>234</v>
      </c>
      <c r="G34" s="60">
        <v>229</v>
      </c>
      <c r="H34" s="60">
        <v>251</v>
      </c>
      <c r="I34" s="60">
        <v>251</v>
      </c>
      <c r="J34" s="60">
        <v>339</v>
      </c>
      <c r="K34" s="60">
        <v>260</v>
      </c>
      <c r="L34" s="60">
        <v>276</v>
      </c>
      <c r="M34" s="60">
        <v>297</v>
      </c>
      <c r="N34" s="60">
        <v>349</v>
      </c>
      <c r="O34" s="60">
        <v>302</v>
      </c>
      <c r="P34" s="60">
        <v>307</v>
      </c>
      <c r="Q34" s="93">
        <v>299</v>
      </c>
      <c r="R34" s="93">
        <v>307</v>
      </c>
      <c r="S34" s="93">
        <v>255</v>
      </c>
      <c r="T34" s="149"/>
      <c r="U34" s="149"/>
      <c r="V34" s="149"/>
      <c r="W34" s="149"/>
      <c r="X34" s="149"/>
      <c r="Y34" s="202"/>
      <c r="Z34" s="202"/>
      <c r="AA34" s="202"/>
      <c r="AB34" s="202"/>
      <c r="AC34" s="202"/>
      <c r="AD34" s="202"/>
      <c r="AE34" s="202"/>
      <c r="AF34" s="202"/>
      <c r="AG34" s="202"/>
      <c r="AH34" s="202"/>
      <c r="AI34" s="202"/>
      <c r="AK34" s="203"/>
      <c r="AL34" s="203"/>
      <c r="AM34" s="203"/>
      <c r="AN34" s="203"/>
      <c r="AO34" s="203"/>
      <c r="AP34" s="203"/>
      <c r="AQ34" s="203"/>
      <c r="AR34" s="203"/>
      <c r="AS34" s="203"/>
      <c r="AT34" s="203"/>
      <c r="AU34" s="203"/>
      <c r="AV34" s="203"/>
      <c r="AW34" s="203"/>
      <c r="AX34" s="203"/>
      <c r="AY34" s="203"/>
      <c r="AZ34" s="203"/>
    </row>
    <row r="35" spans="1:52">
      <c r="A35" s="13" t="s">
        <v>70</v>
      </c>
      <c r="B35" s="60">
        <v>69</v>
      </c>
      <c r="C35" s="60">
        <v>64</v>
      </c>
      <c r="D35" s="60">
        <v>55</v>
      </c>
      <c r="E35" s="60">
        <v>61</v>
      </c>
      <c r="F35" s="60">
        <v>53</v>
      </c>
      <c r="G35" s="60">
        <v>61</v>
      </c>
      <c r="H35" s="60">
        <v>48</v>
      </c>
      <c r="I35" s="60">
        <v>65</v>
      </c>
      <c r="J35" s="60">
        <v>61</v>
      </c>
      <c r="K35" s="60">
        <v>54</v>
      </c>
      <c r="L35" s="60">
        <v>51</v>
      </c>
      <c r="M35" s="60">
        <v>71</v>
      </c>
      <c r="N35" s="60">
        <v>71</v>
      </c>
      <c r="O35" s="60">
        <v>57</v>
      </c>
      <c r="P35" s="60">
        <v>69</v>
      </c>
      <c r="Q35" s="93">
        <v>58</v>
      </c>
      <c r="R35" s="93">
        <v>54</v>
      </c>
      <c r="S35" s="93">
        <v>62</v>
      </c>
      <c r="T35" s="149"/>
      <c r="U35" s="149"/>
      <c r="V35" s="149"/>
      <c r="W35" s="149"/>
      <c r="X35" s="149"/>
      <c r="Y35" s="202"/>
      <c r="Z35" s="202"/>
      <c r="AA35" s="202"/>
      <c r="AB35" s="202"/>
      <c r="AC35" s="202"/>
      <c r="AD35" s="202"/>
      <c r="AE35" s="202"/>
      <c r="AF35" s="202"/>
      <c r="AG35" s="202"/>
      <c r="AH35" s="202"/>
      <c r="AI35" s="202"/>
      <c r="AK35" s="203"/>
      <c r="AL35" s="203"/>
      <c r="AM35" s="203"/>
      <c r="AN35" s="203"/>
      <c r="AO35" s="203"/>
      <c r="AP35" s="203"/>
      <c r="AQ35" s="203"/>
      <c r="AR35" s="203"/>
      <c r="AS35" s="203"/>
      <c r="AT35" s="203"/>
      <c r="AU35" s="203"/>
      <c r="AV35" s="203"/>
      <c r="AW35" s="203"/>
      <c r="AX35" s="203"/>
      <c r="AY35" s="203"/>
      <c r="AZ35" s="203"/>
    </row>
    <row r="36" spans="1:52">
      <c r="A36" s="13" t="s">
        <v>71</v>
      </c>
      <c r="B36" s="60">
        <v>84</v>
      </c>
      <c r="C36" s="60">
        <v>87</v>
      </c>
      <c r="D36" s="60">
        <v>70</v>
      </c>
      <c r="E36" s="93">
        <v>84</v>
      </c>
      <c r="F36" s="60">
        <v>78</v>
      </c>
      <c r="G36" s="60">
        <v>95</v>
      </c>
      <c r="H36" s="60">
        <v>86</v>
      </c>
      <c r="I36" s="60">
        <v>74</v>
      </c>
      <c r="J36" s="60">
        <v>102</v>
      </c>
      <c r="K36" s="60">
        <v>84</v>
      </c>
      <c r="L36" s="60">
        <v>78</v>
      </c>
      <c r="M36" s="60">
        <v>98</v>
      </c>
      <c r="N36" s="60">
        <v>126</v>
      </c>
      <c r="O36" s="60">
        <v>117</v>
      </c>
      <c r="P36" s="60">
        <v>91</v>
      </c>
      <c r="Q36" s="93">
        <v>89</v>
      </c>
      <c r="R36" s="93">
        <v>83</v>
      </c>
      <c r="S36" s="93">
        <v>73</v>
      </c>
      <c r="T36" s="149"/>
      <c r="U36" s="149"/>
      <c r="V36" s="149"/>
      <c r="W36" s="149"/>
      <c r="X36" s="149"/>
      <c r="Y36" s="202"/>
      <c r="Z36" s="202"/>
      <c r="AA36" s="202"/>
      <c r="AB36" s="202"/>
      <c r="AC36" s="202"/>
      <c r="AD36" s="202"/>
      <c r="AE36" s="202"/>
      <c r="AF36" s="202"/>
      <c r="AG36" s="202"/>
      <c r="AH36" s="202"/>
      <c r="AI36" s="202"/>
      <c r="AK36" s="203"/>
      <c r="AL36" s="203"/>
      <c r="AM36" s="203"/>
      <c r="AN36" s="203"/>
      <c r="AO36" s="203"/>
      <c r="AP36" s="203"/>
      <c r="AQ36" s="203"/>
      <c r="AR36" s="203"/>
      <c r="AS36" s="203"/>
      <c r="AT36" s="203"/>
      <c r="AU36" s="203"/>
      <c r="AV36" s="203"/>
      <c r="AW36" s="203"/>
      <c r="AX36" s="203"/>
      <c r="AY36" s="203"/>
      <c r="AZ36" s="203"/>
    </row>
    <row r="37" spans="1:52">
      <c r="A37" s="13" t="s">
        <v>72</v>
      </c>
      <c r="B37" s="60">
        <v>4</v>
      </c>
      <c r="C37" s="60">
        <v>5</v>
      </c>
      <c r="D37" s="60">
        <v>7</v>
      </c>
      <c r="E37" s="60">
        <v>3</v>
      </c>
      <c r="F37" s="60">
        <v>3</v>
      </c>
      <c r="G37" s="60">
        <v>2</v>
      </c>
      <c r="H37" s="60">
        <v>4</v>
      </c>
      <c r="I37" s="60">
        <v>3</v>
      </c>
      <c r="J37" s="60">
        <v>5</v>
      </c>
      <c r="K37" s="60">
        <v>4</v>
      </c>
      <c r="L37" s="60">
        <v>4</v>
      </c>
      <c r="M37" s="60">
        <v>4</v>
      </c>
      <c r="N37" s="60">
        <v>6</v>
      </c>
      <c r="O37" s="60">
        <v>3</v>
      </c>
      <c r="P37" s="60">
        <v>1</v>
      </c>
      <c r="Q37" s="93">
        <v>4</v>
      </c>
      <c r="R37" s="93">
        <v>2</v>
      </c>
      <c r="S37" s="93">
        <v>1</v>
      </c>
      <c r="T37" s="149"/>
      <c r="U37" s="149"/>
      <c r="V37" s="149"/>
      <c r="W37" s="149"/>
      <c r="X37" s="149"/>
      <c r="Y37" s="202"/>
      <c r="Z37" s="202"/>
      <c r="AA37" s="202"/>
      <c r="AB37" s="202"/>
      <c r="AC37" s="202"/>
      <c r="AD37" s="202"/>
      <c r="AE37" s="202"/>
      <c r="AF37" s="202"/>
      <c r="AG37" s="202"/>
      <c r="AH37" s="202"/>
      <c r="AI37" s="202"/>
      <c r="AK37" s="203"/>
      <c r="AL37" s="203"/>
      <c r="AM37" s="203"/>
      <c r="AN37" s="203"/>
      <c r="AO37" s="203"/>
      <c r="AP37" s="203"/>
      <c r="AQ37" s="203"/>
      <c r="AR37" s="203"/>
      <c r="AS37" s="203"/>
      <c r="AT37" s="203"/>
      <c r="AU37" s="203"/>
      <c r="AV37" s="203"/>
      <c r="AW37" s="203"/>
      <c r="AX37" s="203"/>
      <c r="AY37" s="203"/>
      <c r="AZ37" s="203"/>
    </row>
    <row r="38" spans="1:52">
      <c r="A38" s="13" t="s">
        <v>69</v>
      </c>
      <c r="B38" s="60">
        <v>1</v>
      </c>
      <c r="C38" s="60">
        <v>1</v>
      </c>
      <c r="D38" s="60">
        <v>3</v>
      </c>
      <c r="E38" s="60">
        <v>8</v>
      </c>
      <c r="F38" s="60">
        <v>1</v>
      </c>
      <c r="G38" s="60">
        <v>0</v>
      </c>
      <c r="H38" s="60">
        <v>1</v>
      </c>
      <c r="I38" s="60">
        <v>0</v>
      </c>
      <c r="J38" s="60">
        <v>1</v>
      </c>
      <c r="K38" s="60">
        <v>1</v>
      </c>
      <c r="L38" s="60">
        <v>0</v>
      </c>
      <c r="M38" s="60">
        <v>1</v>
      </c>
      <c r="N38" s="60">
        <v>3</v>
      </c>
      <c r="O38" s="60">
        <v>3</v>
      </c>
      <c r="P38" s="60">
        <v>3</v>
      </c>
      <c r="Q38" s="93">
        <v>0</v>
      </c>
      <c r="R38" s="93">
        <v>2</v>
      </c>
      <c r="S38" s="93">
        <v>1</v>
      </c>
      <c r="T38" s="149"/>
      <c r="U38" s="149"/>
      <c r="V38" s="149"/>
      <c r="W38" s="149"/>
      <c r="X38" s="149"/>
      <c r="Y38" s="202"/>
      <c r="Z38" s="202"/>
      <c r="AA38" s="202"/>
      <c r="AB38" s="202"/>
      <c r="AC38" s="202"/>
      <c r="AD38" s="202"/>
      <c r="AE38" s="202"/>
      <c r="AF38" s="202"/>
      <c r="AG38" s="202"/>
      <c r="AH38" s="202"/>
      <c r="AI38" s="202"/>
      <c r="AK38" s="203"/>
      <c r="AL38" s="203"/>
      <c r="AM38" s="203"/>
      <c r="AN38" s="203"/>
      <c r="AO38" s="203"/>
      <c r="AP38" s="203"/>
      <c r="AQ38" s="203"/>
      <c r="AR38" s="203"/>
      <c r="AS38" s="203"/>
      <c r="AT38" s="203"/>
      <c r="AU38" s="203"/>
      <c r="AV38" s="203"/>
      <c r="AW38" s="203"/>
      <c r="AX38" s="203"/>
      <c r="AY38" s="203"/>
      <c r="AZ38" s="203"/>
    </row>
    <row r="39" spans="1:52">
      <c r="A39" s="16" t="s">
        <v>1</v>
      </c>
      <c r="B39" s="16"/>
      <c r="C39" s="16"/>
      <c r="D39" s="16"/>
      <c r="E39" s="16"/>
      <c r="F39" s="16"/>
      <c r="G39" s="16"/>
      <c r="H39" s="16"/>
      <c r="I39" s="16"/>
      <c r="J39" s="16"/>
      <c r="K39" s="16"/>
      <c r="L39" s="16"/>
      <c r="M39" s="16"/>
      <c r="N39" s="16"/>
      <c r="O39" s="16"/>
      <c r="P39" s="16"/>
      <c r="Q39" s="131"/>
      <c r="R39" s="16"/>
      <c r="S39" s="131"/>
      <c r="T39" s="202"/>
      <c r="AK39" s="203"/>
      <c r="AL39" s="203"/>
      <c r="AM39" s="203"/>
      <c r="AN39" s="203"/>
      <c r="AO39" s="203"/>
      <c r="AP39" s="203"/>
      <c r="AQ39" s="203"/>
      <c r="AR39" s="203"/>
      <c r="AS39" s="203"/>
      <c r="AT39" s="203"/>
      <c r="AU39" s="203"/>
      <c r="AV39" s="203"/>
      <c r="AW39" s="203"/>
      <c r="AX39" s="203"/>
      <c r="AY39" s="203"/>
      <c r="AZ39" s="203"/>
    </row>
    <row r="40" spans="1:52">
      <c r="A40" s="13" t="s">
        <v>111</v>
      </c>
      <c r="B40" s="60">
        <v>222</v>
      </c>
      <c r="C40" s="60">
        <v>228</v>
      </c>
      <c r="D40" s="60">
        <v>178</v>
      </c>
      <c r="E40" s="60">
        <v>235</v>
      </c>
      <c r="F40" s="60">
        <v>202</v>
      </c>
      <c r="G40" s="60">
        <v>212</v>
      </c>
      <c r="H40" s="60">
        <v>223</v>
      </c>
      <c r="I40" s="60">
        <v>220</v>
      </c>
      <c r="J40" s="60">
        <v>302</v>
      </c>
      <c r="K40" s="60">
        <v>228</v>
      </c>
      <c r="L40" s="60">
        <v>247</v>
      </c>
      <c r="M40" s="60">
        <v>265</v>
      </c>
      <c r="N40" s="60">
        <v>311</v>
      </c>
      <c r="O40" s="60">
        <v>269</v>
      </c>
      <c r="P40" s="60">
        <v>264</v>
      </c>
      <c r="Q40" s="93">
        <v>267</v>
      </c>
      <c r="R40" s="93">
        <v>283</v>
      </c>
      <c r="S40" s="93">
        <v>237</v>
      </c>
      <c r="U40" s="206"/>
      <c r="V40" s="206"/>
      <c r="W40" s="206"/>
      <c r="X40" s="206"/>
      <c r="Y40" s="206"/>
      <c r="Z40" s="206"/>
      <c r="AA40" s="206"/>
      <c r="AB40" s="206"/>
      <c r="AC40" s="206"/>
      <c r="AD40" s="206"/>
      <c r="AE40" s="206"/>
      <c r="AF40" s="206"/>
      <c r="AG40" s="206"/>
      <c r="AH40" s="206"/>
      <c r="AI40" s="206"/>
      <c r="AK40" s="203"/>
      <c r="AL40" s="203"/>
      <c r="AM40" s="203"/>
      <c r="AN40" s="203"/>
      <c r="AO40" s="203"/>
      <c r="AP40" s="203"/>
      <c r="AQ40" s="203"/>
      <c r="AR40" s="203"/>
      <c r="AS40" s="203"/>
      <c r="AT40" s="203"/>
      <c r="AU40" s="203"/>
      <c r="AV40" s="203"/>
      <c r="AW40" s="203"/>
      <c r="AX40" s="203"/>
      <c r="AY40" s="203"/>
      <c r="AZ40" s="203"/>
    </row>
    <row r="41" spans="1:52">
      <c r="A41" s="13" t="s">
        <v>114</v>
      </c>
      <c r="B41" s="60">
        <v>35</v>
      </c>
      <c r="C41" s="60">
        <v>35</v>
      </c>
      <c r="D41" s="60">
        <v>28</v>
      </c>
      <c r="E41" s="60">
        <v>26</v>
      </c>
      <c r="F41" s="60">
        <v>35</v>
      </c>
      <c r="G41" s="60">
        <v>21</v>
      </c>
      <c r="H41" s="60">
        <v>25</v>
      </c>
      <c r="I41" s="60">
        <v>34</v>
      </c>
      <c r="J41" s="60">
        <v>35</v>
      </c>
      <c r="K41" s="60">
        <v>31</v>
      </c>
      <c r="L41" s="60">
        <v>29</v>
      </c>
      <c r="M41" s="60">
        <v>39</v>
      </c>
      <c r="N41" s="60">
        <v>30</v>
      </c>
      <c r="O41" s="60">
        <v>27</v>
      </c>
      <c r="P41" s="60">
        <v>49</v>
      </c>
      <c r="Q41" s="93">
        <v>34</v>
      </c>
      <c r="R41" s="93">
        <v>33</v>
      </c>
      <c r="S41" s="93">
        <v>21</v>
      </c>
      <c r="T41" s="206"/>
      <c r="U41" s="206"/>
      <c r="V41" s="206"/>
      <c r="W41" s="206"/>
      <c r="X41" s="206"/>
      <c r="Y41" s="206"/>
      <c r="Z41" s="206"/>
      <c r="AA41" s="206"/>
      <c r="AB41" s="206"/>
      <c r="AC41" s="206"/>
      <c r="AD41" s="206"/>
      <c r="AE41" s="206"/>
      <c r="AF41" s="206"/>
      <c r="AG41" s="206"/>
      <c r="AH41" s="206"/>
      <c r="AI41" s="206"/>
      <c r="AK41" s="203"/>
      <c r="AL41" s="203"/>
      <c r="AM41" s="203"/>
      <c r="AN41" s="203"/>
      <c r="AO41" s="203"/>
      <c r="AP41" s="203"/>
      <c r="AQ41" s="203"/>
      <c r="AR41" s="203"/>
      <c r="AS41" s="203"/>
      <c r="AT41" s="203"/>
      <c r="AU41" s="203"/>
      <c r="AV41" s="203"/>
      <c r="AW41" s="203"/>
      <c r="AX41" s="203"/>
      <c r="AY41" s="203"/>
      <c r="AZ41" s="203"/>
    </row>
    <row r="42" spans="1:52">
      <c r="A42" s="13" t="s">
        <v>112</v>
      </c>
      <c r="B42" s="60">
        <v>65</v>
      </c>
      <c r="C42" s="60">
        <v>50</v>
      </c>
      <c r="D42" s="60">
        <v>45</v>
      </c>
      <c r="E42" s="60">
        <v>57</v>
      </c>
      <c r="F42" s="60">
        <v>40</v>
      </c>
      <c r="G42" s="60">
        <v>54</v>
      </c>
      <c r="H42" s="60">
        <v>49</v>
      </c>
      <c r="I42" s="60">
        <v>55</v>
      </c>
      <c r="J42" s="60">
        <v>57</v>
      </c>
      <c r="K42" s="60">
        <v>44</v>
      </c>
      <c r="L42" s="60">
        <v>45</v>
      </c>
      <c r="M42" s="60">
        <v>59</v>
      </c>
      <c r="N42" s="60">
        <v>78</v>
      </c>
      <c r="O42" s="60">
        <v>52</v>
      </c>
      <c r="P42" s="60">
        <v>55</v>
      </c>
      <c r="Q42" s="93">
        <v>61</v>
      </c>
      <c r="R42" s="93">
        <v>50</v>
      </c>
      <c r="S42" s="93">
        <v>48</v>
      </c>
      <c r="T42" s="206"/>
      <c r="U42" s="206"/>
      <c r="V42" s="206"/>
      <c r="W42" s="206"/>
      <c r="X42" s="206"/>
      <c r="Y42" s="206"/>
      <c r="Z42" s="206"/>
      <c r="AA42" s="206"/>
      <c r="AB42" s="206"/>
      <c r="AC42" s="206"/>
      <c r="AD42" s="206"/>
      <c r="AE42" s="206"/>
      <c r="AF42" s="206"/>
      <c r="AG42" s="206"/>
      <c r="AH42" s="206"/>
      <c r="AI42" s="206"/>
      <c r="AK42" s="203"/>
      <c r="AL42" s="203"/>
      <c r="AM42" s="203"/>
      <c r="AN42" s="203"/>
      <c r="AO42" s="203"/>
      <c r="AP42" s="203"/>
      <c r="AQ42" s="203"/>
      <c r="AR42" s="203"/>
      <c r="AS42" s="203"/>
      <c r="AT42" s="203"/>
      <c r="AU42" s="203"/>
      <c r="AV42" s="203"/>
      <c r="AW42" s="203"/>
      <c r="AX42" s="203"/>
      <c r="AY42" s="203"/>
      <c r="AZ42" s="203"/>
    </row>
    <row r="43" spans="1:52">
      <c r="A43" s="13" t="s">
        <v>113</v>
      </c>
      <c r="B43" s="60">
        <v>82</v>
      </c>
      <c r="C43" s="60">
        <v>86</v>
      </c>
      <c r="D43" s="60">
        <v>75</v>
      </c>
      <c r="E43" s="60">
        <v>85</v>
      </c>
      <c r="F43" s="60">
        <v>91</v>
      </c>
      <c r="G43" s="60">
        <v>90</v>
      </c>
      <c r="H43" s="60">
        <v>84</v>
      </c>
      <c r="I43" s="60">
        <v>76</v>
      </c>
      <c r="J43" s="60">
        <v>103</v>
      </c>
      <c r="K43" s="60">
        <v>89</v>
      </c>
      <c r="L43" s="60">
        <v>86</v>
      </c>
      <c r="M43" s="60">
        <v>99</v>
      </c>
      <c r="N43" s="60">
        <v>126</v>
      </c>
      <c r="O43" s="60">
        <v>121</v>
      </c>
      <c r="P43" s="60">
        <v>93</v>
      </c>
      <c r="Q43" s="93">
        <v>85</v>
      </c>
      <c r="R43" s="93">
        <v>75</v>
      </c>
      <c r="S43" s="93">
        <v>76</v>
      </c>
      <c r="T43" s="206"/>
      <c r="U43" s="206"/>
      <c r="V43" s="206"/>
      <c r="W43" s="206"/>
      <c r="X43" s="206"/>
      <c r="Y43" s="206"/>
      <c r="Z43" s="206"/>
      <c r="AA43" s="206"/>
      <c r="AB43" s="206"/>
      <c r="AC43" s="206"/>
      <c r="AD43" s="206"/>
      <c r="AE43" s="206"/>
      <c r="AF43" s="206"/>
      <c r="AG43" s="206"/>
      <c r="AH43" s="206"/>
      <c r="AI43" s="206"/>
      <c r="AK43" s="203"/>
      <c r="AL43" s="203"/>
      <c r="AM43" s="203"/>
      <c r="AN43" s="203"/>
      <c r="AO43" s="203"/>
      <c r="AP43" s="203"/>
      <c r="AQ43" s="203"/>
      <c r="AR43" s="203"/>
      <c r="AS43" s="203"/>
      <c r="AT43" s="203"/>
      <c r="AU43" s="203"/>
      <c r="AV43" s="203"/>
      <c r="AW43" s="203"/>
      <c r="AX43" s="203"/>
      <c r="AY43" s="203"/>
      <c r="AZ43" s="203"/>
    </row>
    <row r="44" spans="1:52">
      <c r="A44" s="13" t="s">
        <v>115</v>
      </c>
      <c r="B44" s="60">
        <v>12</v>
      </c>
      <c r="C44" s="60">
        <v>21</v>
      </c>
      <c r="D44" s="60">
        <v>19</v>
      </c>
      <c r="E44" s="60">
        <v>25</v>
      </c>
      <c r="F44" s="60">
        <v>0</v>
      </c>
      <c r="G44" s="60">
        <v>5</v>
      </c>
      <c r="H44" s="60">
        <v>1</v>
      </c>
      <c r="I44" s="60">
        <v>2</v>
      </c>
      <c r="J44" s="60">
        <v>3</v>
      </c>
      <c r="K44" s="60">
        <v>4</v>
      </c>
      <c r="L44" s="60">
        <v>2</v>
      </c>
      <c r="M44" s="60">
        <v>5</v>
      </c>
      <c r="N44" s="60">
        <v>3</v>
      </c>
      <c r="O44" s="60">
        <v>1</v>
      </c>
      <c r="P44" s="60">
        <v>4</v>
      </c>
      <c r="Q44" s="93">
        <v>0</v>
      </c>
      <c r="R44" s="93">
        <v>1</v>
      </c>
      <c r="S44" s="93">
        <v>2</v>
      </c>
      <c r="T44" s="206"/>
      <c r="U44" s="206"/>
      <c r="V44" s="206"/>
      <c r="W44" s="206"/>
      <c r="X44" s="206"/>
      <c r="Y44" s="206"/>
      <c r="Z44" s="206"/>
      <c r="AA44" s="206"/>
      <c r="AB44" s="206"/>
      <c r="AC44" s="206"/>
      <c r="AD44" s="206"/>
      <c r="AE44" s="206"/>
      <c r="AF44" s="206"/>
      <c r="AG44" s="206"/>
      <c r="AH44" s="206"/>
      <c r="AI44" s="206"/>
      <c r="AK44" s="203"/>
      <c r="AL44" s="203"/>
      <c r="AM44" s="203"/>
      <c r="AN44" s="203"/>
      <c r="AO44" s="203"/>
      <c r="AP44" s="203"/>
      <c r="AQ44" s="203"/>
      <c r="AR44" s="203"/>
      <c r="AS44" s="203"/>
      <c r="AT44" s="203"/>
      <c r="AU44" s="203"/>
      <c r="AV44" s="203"/>
      <c r="AW44" s="203"/>
      <c r="AX44" s="203"/>
      <c r="AY44" s="203"/>
      <c r="AZ44" s="203"/>
    </row>
    <row r="45" spans="1:52">
      <c r="A45" s="15" t="s">
        <v>69</v>
      </c>
      <c r="B45" s="66">
        <v>0</v>
      </c>
      <c r="C45" s="66">
        <v>0</v>
      </c>
      <c r="D45" s="66">
        <v>0</v>
      </c>
      <c r="E45" s="66">
        <v>0</v>
      </c>
      <c r="F45" s="66">
        <v>1</v>
      </c>
      <c r="G45" s="66">
        <v>5</v>
      </c>
      <c r="H45" s="66">
        <v>8</v>
      </c>
      <c r="I45" s="66">
        <v>6</v>
      </c>
      <c r="J45" s="66">
        <v>8</v>
      </c>
      <c r="K45" s="66">
        <v>7</v>
      </c>
      <c r="L45" s="66">
        <v>0</v>
      </c>
      <c r="M45" s="66">
        <v>4</v>
      </c>
      <c r="N45" s="66">
        <v>7</v>
      </c>
      <c r="O45" s="66">
        <v>12</v>
      </c>
      <c r="P45" s="66">
        <v>6</v>
      </c>
      <c r="Q45" s="66">
        <v>3</v>
      </c>
      <c r="R45" s="66">
        <v>6</v>
      </c>
      <c r="S45" s="66">
        <v>8</v>
      </c>
      <c r="T45" s="206"/>
      <c r="U45" s="206"/>
      <c r="V45" s="206"/>
      <c r="W45" s="206"/>
      <c r="X45" s="206"/>
      <c r="Y45" s="206"/>
      <c r="Z45" s="206"/>
      <c r="AA45" s="206"/>
      <c r="AB45" s="206"/>
      <c r="AC45" s="206"/>
      <c r="AD45" s="206"/>
      <c r="AE45" s="206"/>
      <c r="AF45" s="206"/>
      <c r="AG45" s="206"/>
      <c r="AH45" s="206"/>
      <c r="AI45" s="206"/>
      <c r="AK45" s="203"/>
      <c r="AL45" s="203"/>
      <c r="AM45" s="203"/>
      <c r="AN45" s="203"/>
      <c r="AO45" s="203"/>
      <c r="AP45" s="203"/>
      <c r="AQ45" s="203"/>
      <c r="AR45" s="203"/>
      <c r="AS45" s="203"/>
      <c r="AT45" s="203"/>
      <c r="AU45" s="203"/>
      <c r="AV45" s="203"/>
      <c r="AW45" s="203"/>
      <c r="AX45" s="203"/>
      <c r="AY45" s="203"/>
      <c r="AZ45" s="203"/>
    </row>
    <row r="46" spans="1:52">
      <c r="A46" s="16" t="s">
        <v>389</v>
      </c>
      <c r="B46" s="16"/>
      <c r="C46" s="16"/>
      <c r="D46" s="16"/>
      <c r="E46" s="16"/>
      <c r="F46" s="16"/>
      <c r="G46" s="16"/>
      <c r="H46" s="16"/>
      <c r="I46" s="16"/>
      <c r="J46" s="16"/>
      <c r="K46" s="16"/>
      <c r="L46" s="16"/>
      <c r="M46" s="16"/>
      <c r="N46" s="16"/>
      <c r="O46" s="16"/>
      <c r="P46" s="16"/>
      <c r="Q46" s="131"/>
      <c r="R46" s="16"/>
      <c r="S46" s="131"/>
      <c r="T46" s="206"/>
      <c r="AK46" s="203"/>
      <c r="AL46" s="203"/>
      <c r="AM46" s="203"/>
      <c r="AN46" s="203"/>
      <c r="AO46" s="203"/>
      <c r="AP46" s="203"/>
      <c r="AQ46" s="203"/>
      <c r="AR46" s="203"/>
      <c r="AS46" s="203"/>
      <c r="AT46" s="203"/>
      <c r="AU46" s="203"/>
      <c r="AV46" s="203"/>
      <c r="AW46" s="203"/>
      <c r="AX46" s="203"/>
      <c r="AY46" s="203"/>
      <c r="AZ46" s="203"/>
    </row>
    <row r="47" spans="1:52">
      <c r="A47" s="13" t="s">
        <v>91</v>
      </c>
      <c r="B47" s="60">
        <v>10</v>
      </c>
      <c r="C47" s="60">
        <v>13</v>
      </c>
      <c r="D47" s="60">
        <v>13</v>
      </c>
      <c r="E47" s="60">
        <v>12</v>
      </c>
      <c r="F47" s="60">
        <v>13</v>
      </c>
      <c r="G47" s="60">
        <v>24</v>
      </c>
      <c r="H47" s="60">
        <v>10</v>
      </c>
      <c r="I47" s="60">
        <v>17</v>
      </c>
      <c r="J47" s="60">
        <v>20</v>
      </c>
      <c r="K47" s="60">
        <v>15</v>
      </c>
      <c r="L47" s="60">
        <v>18</v>
      </c>
      <c r="M47" s="60">
        <v>19</v>
      </c>
      <c r="N47" s="60">
        <v>21</v>
      </c>
      <c r="O47" s="60">
        <v>13</v>
      </c>
      <c r="P47" s="60">
        <v>21</v>
      </c>
      <c r="Q47" s="93">
        <v>14</v>
      </c>
      <c r="R47" s="93">
        <v>21</v>
      </c>
      <c r="S47" s="93">
        <v>19</v>
      </c>
      <c r="U47" s="204"/>
      <c r="V47" s="204"/>
      <c r="W47" s="204"/>
      <c r="X47" s="204"/>
      <c r="Y47" s="204"/>
      <c r="Z47" s="204"/>
      <c r="AA47" s="204"/>
      <c r="AB47" s="204"/>
      <c r="AC47" s="204"/>
      <c r="AD47" s="204"/>
      <c r="AE47" s="204"/>
      <c r="AF47" s="204"/>
      <c r="AG47" s="204"/>
      <c r="AH47" s="204"/>
      <c r="AI47" s="204"/>
      <c r="AK47" s="203"/>
      <c r="AL47" s="203"/>
      <c r="AM47" s="203"/>
      <c r="AN47" s="203"/>
      <c r="AO47" s="203"/>
      <c r="AP47" s="203"/>
      <c r="AQ47" s="203"/>
      <c r="AR47" s="203"/>
      <c r="AS47" s="203"/>
      <c r="AT47" s="203"/>
      <c r="AU47" s="203"/>
      <c r="AV47" s="203"/>
      <c r="AW47" s="203"/>
      <c r="AX47" s="203"/>
      <c r="AY47" s="203"/>
      <c r="AZ47" s="203"/>
    </row>
    <row r="48" spans="1:52">
      <c r="A48" s="13" t="s">
        <v>92</v>
      </c>
      <c r="B48" s="60">
        <v>34</v>
      </c>
      <c r="C48" s="60">
        <v>36</v>
      </c>
      <c r="D48" s="60">
        <v>35</v>
      </c>
      <c r="E48" s="60">
        <v>50</v>
      </c>
      <c r="F48" s="60">
        <v>42</v>
      </c>
      <c r="G48" s="60">
        <v>49</v>
      </c>
      <c r="H48" s="60">
        <v>45</v>
      </c>
      <c r="I48" s="60">
        <v>44</v>
      </c>
      <c r="J48" s="60">
        <v>51</v>
      </c>
      <c r="K48" s="60">
        <v>57</v>
      </c>
      <c r="L48" s="60">
        <v>52</v>
      </c>
      <c r="M48" s="60">
        <v>75</v>
      </c>
      <c r="N48" s="60">
        <v>71</v>
      </c>
      <c r="O48" s="60">
        <v>65</v>
      </c>
      <c r="P48" s="60">
        <v>51</v>
      </c>
      <c r="Q48" s="93">
        <v>54</v>
      </c>
      <c r="R48" s="93">
        <v>58</v>
      </c>
      <c r="S48" s="93">
        <v>51</v>
      </c>
      <c r="T48" s="204"/>
      <c r="U48" s="204"/>
      <c r="V48" s="204"/>
      <c r="W48" s="204"/>
      <c r="X48" s="204"/>
      <c r="Y48" s="204"/>
      <c r="Z48" s="204"/>
      <c r="AA48" s="204"/>
      <c r="AB48" s="204"/>
      <c r="AC48" s="204"/>
      <c r="AD48" s="204"/>
      <c r="AE48" s="204"/>
      <c r="AF48" s="204"/>
      <c r="AG48" s="204"/>
      <c r="AH48" s="204"/>
      <c r="AI48" s="204"/>
      <c r="AK48" s="203"/>
      <c r="AL48" s="203"/>
      <c r="AM48" s="203"/>
      <c r="AN48" s="203"/>
      <c r="AO48" s="203"/>
      <c r="AP48" s="203"/>
      <c r="AQ48" s="203"/>
      <c r="AR48" s="203"/>
      <c r="AS48" s="203"/>
      <c r="AT48" s="203"/>
      <c r="AU48" s="203"/>
      <c r="AV48" s="203"/>
      <c r="AW48" s="203"/>
      <c r="AX48" s="203"/>
      <c r="AY48" s="203"/>
      <c r="AZ48" s="203"/>
    </row>
    <row r="49" spans="1:52">
      <c r="A49" s="13" t="s">
        <v>93</v>
      </c>
      <c r="B49" s="60">
        <v>35</v>
      </c>
      <c r="C49" s="60">
        <v>40</v>
      </c>
      <c r="D49" s="60">
        <v>29</v>
      </c>
      <c r="E49" s="60">
        <v>35</v>
      </c>
      <c r="F49" s="60">
        <v>38</v>
      </c>
      <c r="G49" s="60">
        <v>34</v>
      </c>
      <c r="H49" s="60">
        <v>43</v>
      </c>
      <c r="I49" s="60">
        <v>40</v>
      </c>
      <c r="J49" s="60">
        <v>62</v>
      </c>
      <c r="K49" s="60">
        <v>22</v>
      </c>
      <c r="L49" s="60">
        <v>43</v>
      </c>
      <c r="M49" s="60">
        <v>48</v>
      </c>
      <c r="N49" s="60">
        <v>49</v>
      </c>
      <c r="O49" s="60">
        <v>48</v>
      </c>
      <c r="P49" s="60">
        <v>56</v>
      </c>
      <c r="Q49" s="93">
        <v>58</v>
      </c>
      <c r="R49" s="93">
        <v>51</v>
      </c>
      <c r="S49" s="93">
        <v>47</v>
      </c>
      <c r="T49" s="253"/>
      <c r="U49" s="204"/>
      <c r="V49" s="204"/>
      <c r="W49" s="204"/>
      <c r="X49" s="204"/>
      <c r="Y49" s="204"/>
      <c r="Z49" s="204"/>
      <c r="AA49" s="204"/>
      <c r="AB49" s="204"/>
      <c r="AC49" s="204"/>
      <c r="AD49" s="204"/>
      <c r="AE49" s="204"/>
      <c r="AF49" s="204"/>
      <c r="AG49" s="204"/>
      <c r="AH49" s="204"/>
      <c r="AI49" s="204"/>
      <c r="AK49" s="203"/>
      <c r="AL49" s="203"/>
      <c r="AM49" s="203"/>
      <c r="AN49" s="203"/>
      <c r="AO49" s="203"/>
      <c r="AP49" s="203"/>
      <c r="AQ49" s="203"/>
      <c r="AR49" s="203"/>
      <c r="AS49" s="203"/>
      <c r="AT49" s="203"/>
      <c r="AU49" s="203"/>
      <c r="AV49" s="203"/>
      <c r="AW49" s="203"/>
      <c r="AX49" s="203"/>
      <c r="AY49" s="203"/>
      <c r="AZ49" s="203"/>
    </row>
    <row r="50" spans="1:52">
      <c r="A50" s="13" t="s">
        <v>94</v>
      </c>
      <c r="B50" s="60">
        <v>45</v>
      </c>
      <c r="C50" s="60">
        <v>44</v>
      </c>
      <c r="D50" s="60">
        <v>70</v>
      </c>
      <c r="E50" s="60">
        <v>59</v>
      </c>
      <c r="F50" s="60">
        <v>50</v>
      </c>
      <c r="G50" s="60">
        <v>55</v>
      </c>
      <c r="H50" s="60">
        <v>49</v>
      </c>
      <c r="I50" s="60">
        <v>57</v>
      </c>
      <c r="J50" s="60">
        <v>85</v>
      </c>
      <c r="K50" s="60">
        <v>56</v>
      </c>
      <c r="L50" s="60">
        <v>63</v>
      </c>
      <c r="M50" s="60">
        <v>71</v>
      </c>
      <c r="N50" s="60">
        <v>100</v>
      </c>
      <c r="O50" s="60">
        <v>81</v>
      </c>
      <c r="P50" s="60">
        <v>67</v>
      </c>
      <c r="Q50" s="93">
        <v>73</v>
      </c>
      <c r="R50" s="93">
        <v>68</v>
      </c>
      <c r="S50" s="93">
        <v>62</v>
      </c>
      <c r="T50" s="253"/>
      <c r="U50" s="204"/>
      <c r="V50" s="204"/>
      <c r="W50" s="204"/>
      <c r="X50" s="204"/>
      <c r="Y50" s="204"/>
      <c r="Z50" s="204"/>
      <c r="AA50" s="204"/>
      <c r="AB50" s="204"/>
      <c r="AC50" s="204"/>
      <c r="AD50" s="204"/>
      <c r="AE50" s="204"/>
      <c r="AF50" s="204"/>
      <c r="AG50" s="204"/>
      <c r="AH50" s="204"/>
      <c r="AI50" s="204"/>
      <c r="AK50" s="203"/>
      <c r="AL50" s="203"/>
      <c r="AM50" s="203"/>
      <c r="AN50" s="203"/>
      <c r="AO50" s="203"/>
      <c r="AP50" s="203"/>
      <c r="AQ50" s="203"/>
      <c r="AR50" s="203"/>
      <c r="AS50" s="203"/>
      <c r="AT50" s="203"/>
      <c r="AU50" s="203"/>
      <c r="AV50" s="203"/>
      <c r="AW50" s="203"/>
      <c r="AX50" s="203"/>
      <c r="AY50" s="203"/>
      <c r="AZ50" s="203"/>
    </row>
    <row r="51" spans="1:52">
      <c r="A51" s="13" t="s">
        <v>95</v>
      </c>
      <c r="B51" s="60">
        <v>43</v>
      </c>
      <c r="C51" s="60">
        <v>33</v>
      </c>
      <c r="D51" s="60">
        <v>24</v>
      </c>
      <c r="E51" s="60">
        <v>36</v>
      </c>
      <c r="F51" s="60">
        <v>26</v>
      </c>
      <c r="G51" s="60">
        <v>26</v>
      </c>
      <c r="H51" s="60">
        <v>37</v>
      </c>
      <c r="I51" s="60">
        <v>42</v>
      </c>
      <c r="J51" s="60">
        <v>44</v>
      </c>
      <c r="K51" s="60">
        <v>33</v>
      </c>
      <c r="L51" s="60">
        <v>40</v>
      </c>
      <c r="M51" s="60">
        <v>42</v>
      </c>
      <c r="N51" s="60">
        <v>43</v>
      </c>
      <c r="O51" s="60">
        <v>46</v>
      </c>
      <c r="P51" s="60">
        <v>39</v>
      </c>
      <c r="Q51" s="93">
        <v>40</v>
      </c>
      <c r="R51" s="93">
        <v>43</v>
      </c>
      <c r="S51" s="93">
        <v>35</v>
      </c>
      <c r="T51" s="253"/>
      <c r="U51" s="204"/>
      <c r="V51" s="204"/>
      <c r="W51" s="204"/>
      <c r="X51" s="204"/>
      <c r="Y51" s="204"/>
      <c r="Z51" s="204"/>
      <c r="AA51" s="204"/>
      <c r="AB51" s="204"/>
      <c r="AC51" s="204"/>
      <c r="AD51" s="204"/>
      <c r="AE51" s="204"/>
      <c r="AF51" s="204"/>
      <c r="AG51" s="204"/>
      <c r="AH51" s="204"/>
      <c r="AI51" s="204"/>
      <c r="AK51" s="203"/>
      <c r="AL51" s="203"/>
      <c r="AM51" s="203"/>
      <c r="AN51" s="203"/>
      <c r="AO51" s="203"/>
      <c r="AP51" s="203"/>
      <c r="AQ51" s="203"/>
      <c r="AR51" s="203"/>
      <c r="AS51" s="203"/>
      <c r="AT51" s="203"/>
      <c r="AU51" s="203"/>
      <c r="AV51" s="203"/>
      <c r="AW51" s="203"/>
      <c r="AX51" s="203"/>
      <c r="AY51" s="203"/>
      <c r="AZ51" s="203"/>
    </row>
    <row r="52" spans="1:52">
      <c r="A52" s="13" t="s">
        <v>96</v>
      </c>
      <c r="B52" s="60">
        <v>10</v>
      </c>
      <c r="C52" s="60">
        <v>25</v>
      </c>
      <c r="D52" s="60">
        <v>9</v>
      </c>
      <c r="E52" s="60">
        <v>10</v>
      </c>
      <c r="F52" s="60">
        <v>12</v>
      </c>
      <c r="G52" s="60">
        <v>9</v>
      </c>
      <c r="H52" s="60">
        <v>12</v>
      </c>
      <c r="I52" s="60">
        <v>14</v>
      </c>
      <c r="J52" s="60">
        <v>15</v>
      </c>
      <c r="K52" s="60">
        <v>14</v>
      </c>
      <c r="L52" s="60">
        <v>8</v>
      </c>
      <c r="M52" s="60">
        <v>8</v>
      </c>
      <c r="N52" s="60">
        <v>24</v>
      </c>
      <c r="O52" s="60">
        <v>11</v>
      </c>
      <c r="P52" s="60">
        <v>10</v>
      </c>
      <c r="Q52" s="93">
        <v>12</v>
      </c>
      <c r="R52" s="93">
        <v>11</v>
      </c>
      <c r="S52" s="93">
        <v>10</v>
      </c>
      <c r="T52" s="253"/>
      <c r="U52" s="204"/>
      <c r="V52" s="204"/>
      <c r="W52" s="204"/>
      <c r="X52" s="204"/>
      <c r="Y52" s="204"/>
      <c r="Z52" s="204"/>
      <c r="AA52" s="204"/>
      <c r="AB52" s="204"/>
      <c r="AC52" s="204"/>
      <c r="AD52" s="204"/>
      <c r="AE52" s="204"/>
      <c r="AF52" s="204"/>
      <c r="AG52" s="204"/>
      <c r="AH52" s="204"/>
      <c r="AI52" s="204"/>
      <c r="AK52" s="203"/>
      <c r="AL52" s="203"/>
      <c r="AM52" s="203"/>
      <c r="AN52" s="203"/>
      <c r="AO52" s="203"/>
      <c r="AP52" s="203"/>
      <c r="AQ52" s="203"/>
      <c r="AR52" s="203"/>
      <c r="AS52" s="203"/>
      <c r="AT52" s="203"/>
      <c r="AU52" s="203"/>
      <c r="AV52" s="203"/>
      <c r="AW52" s="203"/>
      <c r="AX52" s="203"/>
      <c r="AY52" s="203"/>
      <c r="AZ52" s="203"/>
    </row>
    <row r="53" spans="1:52">
      <c r="A53" s="13" t="s">
        <v>97</v>
      </c>
      <c r="B53" s="60">
        <v>15</v>
      </c>
      <c r="C53" s="60">
        <v>15</v>
      </c>
      <c r="D53" s="60">
        <v>14</v>
      </c>
      <c r="E53" s="60">
        <v>20</v>
      </c>
      <c r="F53" s="60">
        <v>16</v>
      </c>
      <c r="G53" s="60">
        <v>15</v>
      </c>
      <c r="H53" s="60">
        <v>22</v>
      </c>
      <c r="I53" s="60">
        <v>15</v>
      </c>
      <c r="J53" s="60">
        <v>17</v>
      </c>
      <c r="K53" s="60">
        <v>22</v>
      </c>
      <c r="L53" s="60">
        <v>13</v>
      </c>
      <c r="M53" s="60">
        <v>20</v>
      </c>
      <c r="N53" s="60">
        <v>25</v>
      </c>
      <c r="O53" s="60">
        <v>11</v>
      </c>
      <c r="P53" s="60">
        <v>14</v>
      </c>
      <c r="Q53" s="93">
        <v>15</v>
      </c>
      <c r="R53" s="93">
        <v>19</v>
      </c>
      <c r="S53" s="93">
        <v>11</v>
      </c>
      <c r="T53" s="253"/>
      <c r="U53" s="204"/>
      <c r="V53" s="204"/>
      <c r="W53" s="204"/>
      <c r="X53" s="204"/>
      <c r="Y53" s="204"/>
      <c r="Z53" s="204"/>
      <c r="AA53" s="204"/>
      <c r="AB53" s="204"/>
      <c r="AC53" s="204"/>
      <c r="AD53" s="204"/>
      <c r="AE53" s="204"/>
      <c r="AF53" s="204"/>
      <c r="AG53" s="204"/>
      <c r="AH53" s="204"/>
      <c r="AI53" s="204"/>
      <c r="AK53" s="203"/>
      <c r="AL53" s="203"/>
      <c r="AM53" s="203"/>
      <c r="AN53" s="203"/>
      <c r="AO53" s="203"/>
      <c r="AP53" s="203"/>
      <c r="AQ53" s="203"/>
      <c r="AR53" s="203"/>
      <c r="AS53" s="203"/>
      <c r="AT53" s="203"/>
      <c r="AU53" s="203"/>
      <c r="AV53" s="203"/>
      <c r="AW53" s="203"/>
      <c r="AX53" s="203"/>
      <c r="AY53" s="203"/>
      <c r="AZ53" s="203"/>
    </row>
    <row r="54" spans="1:52">
      <c r="A54" s="13" t="s">
        <v>538</v>
      </c>
      <c r="B54" s="60">
        <v>5</v>
      </c>
      <c r="C54" s="60">
        <v>4</v>
      </c>
      <c r="D54" s="60">
        <v>3</v>
      </c>
      <c r="E54" s="60">
        <v>7</v>
      </c>
      <c r="F54" s="60">
        <v>5</v>
      </c>
      <c r="G54" s="60">
        <v>7</v>
      </c>
      <c r="H54" s="60">
        <v>6</v>
      </c>
      <c r="I54" s="60">
        <v>3</v>
      </c>
      <c r="J54" s="60">
        <v>5</v>
      </c>
      <c r="K54" s="60">
        <v>7</v>
      </c>
      <c r="L54" s="60">
        <v>5</v>
      </c>
      <c r="M54" s="60">
        <v>3</v>
      </c>
      <c r="N54" s="60">
        <v>11</v>
      </c>
      <c r="O54" s="60">
        <v>1</v>
      </c>
      <c r="P54" s="60">
        <v>8</v>
      </c>
      <c r="Q54" s="93">
        <v>4</v>
      </c>
      <c r="R54" s="93">
        <v>4</v>
      </c>
      <c r="S54" s="93">
        <v>5</v>
      </c>
      <c r="T54" s="253"/>
      <c r="U54" s="204"/>
      <c r="V54" s="204"/>
      <c r="W54" s="204"/>
      <c r="X54" s="204"/>
      <c r="Y54" s="204"/>
      <c r="Z54" s="204"/>
      <c r="AA54" s="204"/>
      <c r="AB54" s="204"/>
      <c r="AC54" s="204"/>
      <c r="AD54" s="204"/>
      <c r="AE54" s="204"/>
      <c r="AF54" s="204"/>
      <c r="AG54" s="204"/>
      <c r="AH54" s="204"/>
      <c r="AI54" s="204"/>
      <c r="AK54" s="203"/>
      <c r="AL54" s="203"/>
      <c r="AM54" s="203"/>
      <c r="AN54" s="203"/>
      <c r="AO54" s="203"/>
      <c r="AP54" s="203"/>
      <c r="AQ54" s="203"/>
      <c r="AR54" s="203"/>
      <c r="AS54" s="203"/>
      <c r="AT54" s="203"/>
      <c r="AU54" s="203"/>
      <c r="AV54" s="203"/>
      <c r="AW54" s="203"/>
      <c r="AX54" s="203"/>
      <c r="AY54" s="203"/>
      <c r="AZ54" s="203"/>
    </row>
    <row r="55" spans="1:52">
      <c r="A55" s="13" t="s">
        <v>98</v>
      </c>
      <c r="B55" s="60">
        <v>21</v>
      </c>
      <c r="C55" s="60">
        <v>13</v>
      </c>
      <c r="D55" s="60">
        <v>10</v>
      </c>
      <c r="E55" s="60">
        <v>20</v>
      </c>
      <c r="F55" s="60">
        <v>15</v>
      </c>
      <c r="G55" s="60">
        <v>17</v>
      </c>
      <c r="H55" s="60">
        <v>12</v>
      </c>
      <c r="I55" s="60">
        <v>8</v>
      </c>
      <c r="J55" s="60">
        <v>14</v>
      </c>
      <c r="K55" s="60">
        <v>11</v>
      </c>
      <c r="L55" s="60">
        <v>10</v>
      </c>
      <c r="M55" s="60">
        <v>10</v>
      </c>
      <c r="N55" s="60">
        <v>12</v>
      </c>
      <c r="O55" s="60">
        <v>16</v>
      </c>
      <c r="P55" s="60">
        <v>22</v>
      </c>
      <c r="Q55" s="93">
        <v>20</v>
      </c>
      <c r="R55" s="93">
        <v>13</v>
      </c>
      <c r="S55" s="93">
        <v>16</v>
      </c>
      <c r="T55" s="253"/>
      <c r="U55" s="204"/>
      <c r="V55" s="204"/>
      <c r="W55" s="204"/>
      <c r="X55" s="204"/>
      <c r="Y55" s="204"/>
      <c r="Z55" s="204"/>
      <c r="AA55" s="204"/>
      <c r="AB55" s="204"/>
      <c r="AC55" s="204"/>
      <c r="AD55" s="204"/>
      <c r="AE55" s="204"/>
      <c r="AF55" s="204"/>
      <c r="AG55" s="204"/>
      <c r="AH55" s="204"/>
      <c r="AI55" s="204"/>
      <c r="AK55" s="203"/>
      <c r="AL55" s="203"/>
      <c r="AM55" s="203"/>
      <c r="AN55" s="203"/>
      <c r="AO55" s="203"/>
      <c r="AP55" s="203"/>
      <c r="AQ55" s="203"/>
      <c r="AR55" s="203"/>
      <c r="AS55" s="203"/>
      <c r="AT55" s="203"/>
      <c r="AU55" s="203"/>
      <c r="AV55" s="203"/>
      <c r="AW55" s="203"/>
      <c r="AX55" s="203"/>
      <c r="AY55" s="203"/>
      <c r="AZ55" s="203"/>
    </row>
    <row r="56" spans="1:52">
      <c r="A56" s="13" t="s">
        <v>99</v>
      </c>
      <c r="B56" s="60">
        <v>20</v>
      </c>
      <c r="C56" s="60">
        <v>12</v>
      </c>
      <c r="D56" s="60">
        <v>9</v>
      </c>
      <c r="E56" s="60">
        <v>15</v>
      </c>
      <c r="F56" s="60">
        <v>3</v>
      </c>
      <c r="G56" s="60">
        <v>11</v>
      </c>
      <c r="H56" s="60">
        <v>12</v>
      </c>
      <c r="I56" s="60">
        <v>7</v>
      </c>
      <c r="J56" s="60">
        <v>13</v>
      </c>
      <c r="K56" s="60">
        <v>7</v>
      </c>
      <c r="L56" s="60">
        <v>12</v>
      </c>
      <c r="M56" s="60">
        <v>6</v>
      </c>
      <c r="N56" s="60">
        <v>13</v>
      </c>
      <c r="O56" s="60">
        <v>8</v>
      </c>
      <c r="P56" s="60">
        <v>15</v>
      </c>
      <c r="Q56" s="93">
        <v>12</v>
      </c>
      <c r="R56" s="93">
        <v>6</v>
      </c>
      <c r="S56" s="93">
        <v>10</v>
      </c>
      <c r="T56" s="253"/>
      <c r="U56" s="204"/>
      <c r="V56" s="204"/>
      <c r="W56" s="204"/>
      <c r="X56" s="204"/>
      <c r="Y56" s="204"/>
      <c r="Z56" s="204"/>
      <c r="AA56" s="204"/>
      <c r="AB56" s="204"/>
      <c r="AC56" s="204"/>
      <c r="AD56" s="204"/>
      <c r="AE56" s="204"/>
      <c r="AF56" s="204"/>
      <c r="AG56" s="204"/>
      <c r="AH56" s="204"/>
      <c r="AI56" s="204"/>
      <c r="AK56" s="203"/>
      <c r="AL56" s="203"/>
      <c r="AM56" s="203"/>
      <c r="AN56" s="203"/>
      <c r="AO56" s="203"/>
      <c r="AP56" s="203"/>
      <c r="AQ56" s="203"/>
      <c r="AR56" s="203"/>
      <c r="AS56" s="203"/>
      <c r="AT56" s="203"/>
      <c r="AU56" s="203"/>
      <c r="AV56" s="203"/>
      <c r="AW56" s="203"/>
      <c r="AX56" s="203"/>
      <c r="AY56" s="203"/>
      <c r="AZ56" s="203"/>
    </row>
    <row r="57" spans="1:52">
      <c r="A57" s="13" t="s">
        <v>100</v>
      </c>
      <c r="B57" s="60">
        <v>21</v>
      </c>
      <c r="C57" s="60">
        <v>22</v>
      </c>
      <c r="D57" s="60">
        <v>18</v>
      </c>
      <c r="E57" s="60">
        <v>18</v>
      </c>
      <c r="F57" s="60">
        <v>13</v>
      </c>
      <c r="G57" s="60">
        <v>19</v>
      </c>
      <c r="H57" s="60">
        <v>14</v>
      </c>
      <c r="I57" s="60">
        <v>14</v>
      </c>
      <c r="J57" s="60">
        <v>16</v>
      </c>
      <c r="K57" s="60">
        <v>18</v>
      </c>
      <c r="L57" s="60">
        <v>9</v>
      </c>
      <c r="M57" s="60">
        <v>20</v>
      </c>
      <c r="N57" s="60">
        <v>22</v>
      </c>
      <c r="O57" s="60">
        <v>24</v>
      </c>
      <c r="P57" s="60">
        <v>20</v>
      </c>
      <c r="Q57" s="93">
        <v>14</v>
      </c>
      <c r="R57" s="93">
        <v>17</v>
      </c>
      <c r="S57" s="93">
        <v>13</v>
      </c>
      <c r="T57" s="253"/>
      <c r="U57" s="204"/>
      <c r="V57" s="204"/>
      <c r="W57" s="204"/>
      <c r="X57" s="204"/>
      <c r="Y57" s="204"/>
      <c r="Z57" s="204"/>
      <c r="AA57" s="204"/>
      <c r="AB57" s="204"/>
      <c r="AC57" s="204"/>
      <c r="AD57" s="204"/>
      <c r="AE57" s="204"/>
      <c r="AF57" s="204"/>
      <c r="AG57" s="204"/>
      <c r="AH57" s="204"/>
      <c r="AI57" s="204"/>
      <c r="AK57" s="203"/>
      <c r="AL57" s="203"/>
      <c r="AM57" s="203"/>
      <c r="AN57" s="203"/>
      <c r="AO57" s="203"/>
      <c r="AP57" s="203"/>
      <c r="AQ57" s="203"/>
      <c r="AR57" s="203"/>
      <c r="AS57" s="203"/>
      <c r="AT57" s="203"/>
      <c r="AU57" s="203"/>
      <c r="AV57" s="203"/>
      <c r="AW57" s="203"/>
      <c r="AX57" s="203"/>
      <c r="AY57" s="203"/>
      <c r="AZ57" s="203"/>
    </row>
    <row r="58" spans="1:52">
      <c r="A58" s="13" t="s">
        <v>101</v>
      </c>
      <c r="B58" s="60">
        <v>10</v>
      </c>
      <c r="C58" s="60">
        <v>6</v>
      </c>
      <c r="D58" s="60">
        <v>8</v>
      </c>
      <c r="E58" s="60">
        <v>6</v>
      </c>
      <c r="F58" s="60">
        <v>7</v>
      </c>
      <c r="G58" s="60">
        <v>3</v>
      </c>
      <c r="H58" s="60">
        <v>5</v>
      </c>
      <c r="I58" s="60">
        <v>7</v>
      </c>
      <c r="J58" s="60">
        <v>10</v>
      </c>
      <c r="K58" s="60">
        <v>8</v>
      </c>
      <c r="L58" s="60">
        <v>5</v>
      </c>
      <c r="M58" s="60">
        <v>9</v>
      </c>
      <c r="N58" s="60">
        <v>9</v>
      </c>
      <c r="O58" s="60">
        <v>9</v>
      </c>
      <c r="P58" s="60">
        <v>6</v>
      </c>
      <c r="Q58" s="93">
        <v>5</v>
      </c>
      <c r="R58" s="93">
        <v>13</v>
      </c>
      <c r="S58" s="93">
        <v>4</v>
      </c>
      <c r="T58" s="253"/>
      <c r="U58" s="204"/>
      <c r="V58" s="204"/>
      <c r="W58" s="204"/>
      <c r="X58" s="204"/>
      <c r="Y58" s="204"/>
      <c r="Z58" s="204"/>
      <c r="AA58" s="204"/>
      <c r="AB58" s="204"/>
      <c r="AC58" s="204"/>
      <c r="AD58" s="204"/>
      <c r="AE58" s="204"/>
      <c r="AF58" s="204"/>
      <c r="AG58" s="204"/>
      <c r="AH58" s="204"/>
      <c r="AI58" s="204"/>
      <c r="AK58" s="203"/>
      <c r="AL58" s="203"/>
      <c r="AM58" s="203"/>
      <c r="AN58" s="203"/>
      <c r="AO58" s="203"/>
      <c r="AP58" s="203"/>
      <c r="AQ58" s="203"/>
      <c r="AR58" s="203"/>
      <c r="AS58" s="203"/>
      <c r="AT58" s="203"/>
      <c r="AU58" s="203"/>
      <c r="AV58" s="203"/>
      <c r="AW58" s="203"/>
      <c r="AX58" s="203"/>
      <c r="AY58" s="203"/>
      <c r="AZ58" s="203"/>
    </row>
    <row r="59" spans="1:52">
      <c r="A59" s="13" t="s">
        <v>102</v>
      </c>
      <c r="B59" s="60">
        <v>24</v>
      </c>
      <c r="C59" s="60">
        <v>27</v>
      </c>
      <c r="D59" s="60">
        <v>28</v>
      </c>
      <c r="E59" s="60">
        <v>34</v>
      </c>
      <c r="F59" s="60">
        <v>26</v>
      </c>
      <c r="G59" s="60">
        <v>27</v>
      </c>
      <c r="H59" s="60">
        <v>26</v>
      </c>
      <c r="I59" s="60">
        <v>26</v>
      </c>
      <c r="J59" s="60">
        <v>33</v>
      </c>
      <c r="K59" s="60">
        <v>25</v>
      </c>
      <c r="L59" s="60">
        <v>25</v>
      </c>
      <c r="M59" s="60">
        <v>32</v>
      </c>
      <c r="N59" s="60">
        <v>31</v>
      </c>
      <c r="O59" s="60">
        <v>31</v>
      </c>
      <c r="P59" s="60">
        <v>21</v>
      </c>
      <c r="Q59" s="93">
        <v>20</v>
      </c>
      <c r="R59" s="93">
        <v>28</v>
      </c>
      <c r="S59" s="93">
        <v>17</v>
      </c>
      <c r="T59" s="253"/>
      <c r="U59" s="204"/>
      <c r="V59" s="204"/>
      <c r="W59" s="204"/>
      <c r="X59" s="204"/>
      <c r="Y59" s="204"/>
      <c r="Z59" s="204"/>
      <c r="AA59" s="204"/>
      <c r="AB59" s="204"/>
      <c r="AC59" s="204"/>
      <c r="AD59" s="204"/>
      <c r="AE59" s="204"/>
      <c r="AF59" s="204"/>
      <c r="AG59" s="204"/>
      <c r="AH59" s="204"/>
      <c r="AI59" s="204"/>
      <c r="AK59" s="203"/>
      <c r="AL59" s="203"/>
      <c r="AM59" s="203"/>
      <c r="AN59" s="203"/>
      <c r="AO59" s="203"/>
      <c r="AP59" s="203"/>
      <c r="AQ59" s="203"/>
      <c r="AR59" s="203"/>
      <c r="AS59" s="203"/>
      <c r="AT59" s="203"/>
      <c r="AU59" s="203"/>
      <c r="AV59" s="203"/>
      <c r="AW59" s="203"/>
      <c r="AX59" s="203"/>
      <c r="AY59" s="203"/>
      <c r="AZ59" s="203"/>
    </row>
    <row r="60" spans="1:52">
      <c r="A60" s="13" t="s">
        <v>103</v>
      </c>
      <c r="B60" s="60">
        <v>12</v>
      </c>
      <c r="C60" s="60">
        <v>18</v>
      </c>
      <c r="D60" s="60">
        <v>10</v>
      </c>
      <c r="E60" s="60">
        <v>17</v>
      </c>
      <c r="F60" s="60">
        <v>20</v>
      </c>
      <c r="G60" s="60">
        <v>14</v>
      </c>
      <c r="H60" s="60">
        <v>11</v>
      </c>
      <c r="I60" s="60">
        <v>13</v>
      </c>
      <c r="J60" s="60">
        <v>15</v>
      </c>
      <c r="K60" s="60">
        <v>15</v>
      </c>
      <c r="L60" s="60">
        <v>18</v>
      </c>
      <c r="M60" s="60">
        <v>19</v>
      </c>
      <c r="N60" s="60">
        <v>21</v>
      </c>
      <c r="O60" s="60">
        <v>16</v>
      </c>
      <c r="P60" s="60">
        <v>19</v>
      </c>
      <c r="Q60" s="93">
        <v>21</v>
      </c>
      <c r="R60" s="93">
        <v>11</v>
      </c>
      <c r="S60" s="93">
        <v>7</v>
      </c>
      <c r="T60" s="253"/>
      <c r="U60" s="204"/>
      <c r="V60" s="204"/>
      <c r="W60" s="204"/>
      <c r="X60" s="204"/>
      <c r="Y60" s="204"/>
      <c r="Z60" s="204"/>
      <c r="AA60" s="204"/>
      <c r="AB60" s="204"/>
      <c r="AC60" s="204"/>
      <c r="AD60" s="204"/>
      <c r="AE60" s="204"/>
      <c r="AF60" s="204"/>
      <c r="AG60" s="204"/>
      <c r="AH60" s="204"/>
      <c r="AI60" s="204"/>
      <c r="AK60" s="203"/>
      <c r="AL60" s="203"/>
      <c r="AM60" s="203"/>
      <c r="AN60" s="203"/>
      <c r="AO60" s="203"/>
      <c r="AP60" s="203"/>
      <c r="AQ60" s="203"/>
      <c r="AR60" s="203"/>
      <c r="AS60" s="203"/>
      <c r="AT60" s="203"/>
      <c r="AU60" s="203"/>
      <c r="AV60" s="203"/>
      <c r="AW60" s="203"/>
      <c r="AX60" s="203"/>
      <c r="AY60" s="203"/>
      <c r="AZ60" s="203"/>
    </row>
    <row r="61" spans="1:52">
      <c r="A61" s="13" t="s">
        <v>104</v>
      </c>
      <c r="B61" s="60">
        <v>9</v>
      </c>
      <c r="C61" s="60">
        <v>9</v>
      </c>
      <c r="D61" s="60">
        <v>3</v>
      </c>
      <c r="E61" s="60">
        <v>4</v>
      </c>
      <c r="F61" s="60">
        <v>2</v>
      </c>
      <c r="G61" s="60">
        <v>4</v>
      </c>
      <c r="H61" s="60">
        <v>1</v>
      </c>
      <c r="I61" s="60">
        <v>3</v>
      </c>
      <c r="J61" s="60">
        <v>9</v>
      </c>
      <c r="K61" s="60">
        <v>3</v>
      </c>
      <c r="L61" s="60">
        <v>3</v>
      </c>
      <c r="M61" s="60">
        <v>4</v>
      </c>
      <c r="N61" s="60">
        <v>4</v>
      </c>
      <c r="O61" s="60">
        <v>4</v>
      </c>
      <c r="P61" s="60">
        <v>6</v>
      </c>
      <c r="Q61" s="93">
        <v>1</v>
      </c>
      <c r="R61" s="93">
        <v>4</v>
      </c>
      <c r="S61" s="93">
        <v>10</v>
      </c>
      <c r="T61" s="253"/>
      <c r="U61" s="204"/>
      <c r="V61" s="204"/>
      <c r="W61" s="204"/>
      <c r="X61" s="204"/>
      <c r="Y61" s="204"/>
      <c r="Z61" s="204"/>
      <c r="AA61" s="204"/>
      <c r="AB61" s="204"/>
      <c r="AC61" s="204"/>
      <c r="AD61" s="204"/>
      <c r="AE61" s="204"/>
      <c r="AF61" s="204"/>
      <c r="AG61" s="204"/>
      <c r="AH61" s="204"/>
      <c r="AI61" s="204"/>
      <c r="AK61" s="203"/>
      <c r="AL61" s="203"/>
      <c r="AM61" s="203"/>
      <c r="AN61" s="203"/>
      <c r="AO61" s="203"/>
      <c r="AP61" s="203"/>
      <c r="AQ61" s="203"/>
      <c r="AR61" s="203"/>
      <c r="AS61" s="203"/>
      <c r="AT61" s="203"/>
      <c r="AU61" s="203"/>
      <c r="AV61" s="203"/>
      <c r="AW61" s="203"/>
      <c r="AX61" s="203"/>
      <c r="AY61" s="203"/>
      <c r="AZ61" s="203"/>
    </row>
    <row r="62" spans="1:52">
      <c r="A62" s="13" t="s">
        <v>105</v>
      </c>
      <c r="B62" s="60">
        <v>9</v>
      </c>
      <c r="C62" s="60">
        <v>14</v>
      </c>
      <c r="D62" s="60">
        <v>9</v>
      </c>
      <c r="E62" s="60">
        <v>14</v>
      </c>
      <c r="F62" s="60">
        <v>8</v>
      </c>
      <c r="G62" s="60">
        <v>12</v>
      </c>
      <c r="H62" s="60">
        <v>11</v>
      </c>
      <c r="I62" s="60">
        <v>7</v>
      </c>
      <c r="J62" s="60">
        <v>14</v>
      </c>
      <c r="K62" s="60">
        <v>11</v>
      </c>
      <c r="L62" s="60">
        <v>12</v>
      </c>
      <c r="M62" s="60">
        <v>12</v>
      </c>
      <c r="N62" s="60">
        <v>13</v>
      </c>
      <c r="O62" s="60">
        <v>12</v>
      </c>
      <c r="P62" s="60">
        <v>6</v>
      </c>
      <c r="Q62" s="93">
        <v>11</v>
      </c>
      <c r="R62" s="93">
        <v>7</v>
      </c>
      <c r="S62" s="93">
        <v>8</v>
      </c>
      <c r="T62" s="253"/>
      <c r="U62" s="204"/>
      <c r="V62" s="204"/>
      <c r="W62" s="204"/>
      <c r="X62" s="204"/>
      <c r="Y62" s="204"/>
      <c r="Z62" s="204"/>
      <c r="AA62" s="204"/>
      <c r="AB62" s="204"/>
      <c r="AC62" s="204"/>
      <c r="AD62" s="204"/>
      <c r="AE62" s="204"/>
      <c r="AF62" s="204"/>
      <c r="AG62" s="204"/>
      <c r="AH62" s="204"/>
      <c r="AI62" s="204"/>
      <c r="AK62" s="203"/>
      <c r="AL62" s="203"/>
      <c r="AM62" s="203"/>
      <c r="AN62" s="203"/>
      <c r="AO62" s="203"/>
      <c r="AP62" s="203"/>
      <c r="AQ62" s="203"/>
      <c r="AR62" s="203"/>
      <c r="AS62" s="203"/>
      <c r="AT62" s="203"/>
      <c r="AU62" s="203"/>
      <c r="AV62" s="203"/>
      <c r="AW62" s="203"/>
      <c r="AX62" s="203"/>
      <c r="AY62" s="203"/>
      <c r="AZ62" s="203"/>
    </row>
    <row r="63" spans="1:52">
      <c r="A63" s="13" t="s">
        <v>106</v>
      </c>
      <c r="B63" s="60">
        <v>2</v>
      </c>
      <c r="C63" s="60">
        <v>5</v>
      </c>
      <c r="D63" s="60">
        <v>1</v>
      </c>
      <c r="E63" s="60">
        <v>1</v>
      </c>
      <c r="F63" s="60">
        <v>4</v>
      </c>
      <c r="G63" s="60">
        <v>3</v>
      </c>
      <c r="H63" s="60">
        <v>4</v>
      </c>
      <c r="I63" s="60">
        <v>4</v>
      </c>
      <c r="J63" s="60">
        <v>4</v>
      </c>
      <c r="K63" s="60">
        <v>3</v>
      </c>
      <c r="L63" s="60">
        <v>0</v>
      </c>
      <c r="M63" s="60">
        <v>4</v>
      </c>
      <c r="N63" s="60">
        <v>3</v>
      </c>
      <c r="O63" s="60">
        <v>1</v>
      </c>
      <c r="P63" s="60">
        <v>3</v>
      </c>
      <c r="Q63" s="93">
        <v>4</v>
      </c>
      <c r="R63" s="93">
        <v>1</v>
      </c>
      <c r="S63" s="93">
        <v>4</v>
      </c>
      <c r="T63" s="253"/>
      <c r="U63" s="204"/>
      <c r="V63" s="204"/>
      <c r="W63" s="204"/>
      <c r="X63" s="204"/>
      <c r="Y63" s="204"/>
      <c r="Z63" s="204"/>
      <c r="AA63" s="204"/>
      <c r="AB63" s="204"/>
      <c r="AC63" s="204"/>
      <c r="AD63" s="204"/>
      <c r="AE63" s="204"/>
      <c r="AF63" s="204"/>
      <c r="AG63" s="204"/>
      <c r="AH63" s="204"/>
      <c r="AI63" s="204"/>
      <c r="AK63" s="203"/>
      <c r="AL63" s="203"/>
      <c r="AM63" s="203"/>
      <c r="AN63" s="203"/>
      <c r="AO63" s="203"/>
      <c r="AP63" s="203"/>
      <c r="AQ63" s="203"/>
      <c r="AR63" s="203"/>
      <c r="AS63" s="203"/>
      <c r="AT63" s="203"/>
      <c r="AU63" s="203"/>
      <c r="AV63" s="203"/>
      <c r="AW63" s="203"/>
      <c r="AX63" s="203"/>
      <c r="AY63" s="203"/>
      <c r="AZ63" s="203"/>
    </row>
    <row r="64" spans="1:52">
      <c r="A64" s="13" t="s">
        <v>107</v>
      </c>
      <c r="B64" s="60">
        <v>55</v>
      </c>
      <c r="C64" s="60">
        <v>50</v>
      </c>
      <c r="D64" s="60">
        <v>34</v>
      </c>
      <c r="E64" s="60">
        <v>46</v>
      </c>
      <c r="F64" s="60">
        <v>40</v>
      </c>
      <c r="G64" s="60">
        <v>35</v>
      </c>
      <c r="H64" s="60">
        <v>36</v>
      </c>
      <c r="I64" s="60">
        <v>46</v>
      </c>
      <c r="J64" s="60">
        <v>52</v>
      </c>
      <c r="K64" s="60">
        <v>51</v>
      </c>
      <c r="L64" s="60">
        <v>40</v>
      </c>
      <c r="M64" s="60">
        <v>39</v>
      </c>
      <c r="N64" s="60">
        <v>44</v>
      </c>
      <c r="O64" s="60">
        <v>52</v>
      </c>
      <c r="P64" s="60">
        <v>54</v>
      </c>
      <c r="Q64" s="93">
        <v>43</v>
      </c>
      <c r="R64" s="93">
        <v>44</v>
      </c>
      <c r="S64" s="93">
        <v>35</v>
      </c>
      <c r="T64" s="253"/>
      <c r="U64" s="204"/>
      <c r="V64" s="204"/>
      <c r="W64" s="204"/>
      <c r="X64" s="204"/>
      <c r="Y64" s="204"/>
      <c r="Z64" s="204"/>
      <c r="AA64" s="204"/>
      <c r="AB64" s="204"/>
      <c r="AC64" s="204"/>
      <c r="AD64" s="204"/>
      <c r="AE64" s="204"/>
      <c r="AF64" s="204"/>
      <c r="AG64" s="204"/>
      <c r="AH64" s="204"/>
      <c r="AI64" s="204"/>
      <c r="AK64" s="203"/>
      <c r="AL64" s="203"/>
      <c r="AM64" s="203"/>
      <c r="AN64" s="203"/>
      <c r="AO64" s="203"/>
      <c r="AP64" s="203"/>
      <c r="AQ64" s="203"/>
      <c r="AR64" s="203"/>
      <c r="AS64" s="203"/>
      <c r="AT64" s="203"/>
      <c r="AU64" s="203"/>
      <c r="AV64" s="203"/>
      <c r="AW64" s="203"/>
      <c r="AX64" s="203"/>
      <c r="AY64" s="203"/>
      <c r="AZ64" s="203"/>
    </row>
    <row r="65" spans="1:52">
      <c r="A65" s="13" t="s">
        <v>108</v>
      </c>
      <c r="B65" s="60">
        <v>7</v>
      </c>
      <c r="C65" s="60">
        <v>6</v>
      </c>
      <c r="D65" s="60">
        <v>5</v>
      </c>
      <c r="E65" s="60">
        <v>5</v>
      </c>
      <c r="F65" s="60">
        <v>5</v>
      </c>
      <c r="G65" s="60">
        <v>3</v>
      </c>
      <c r="H65" s="60">
        <v>5</v>
      </c>
      <c r="I65" s="60">
        <v>2</v>
      </c>
      <c r="J65" s="60">
        <v>4</v>
      </c>
      <c r="K65" s="60">
        <v>4</v>
      </c>
      <c r="L65" s="60">
        <v>0</v>
      </c>
      <c r="M65" s="60">
        <v>5</v>
      </c>
      <c r="N65" s="60">
        <v>5</v>
      </c>
      <c r="O65" s="60">
        <v>6</v>
      </c>
      <c r="P65" s="60">
        <v>5</v>
      </c>
      <c r="Q65" s="93">
        <v>1</v>
      </c>
      <c r="R65" s="93">
        <v>3</v>
      </c>
      <c r="S65" s="93">
        <v>5</v>
      </c>
      <c r="T65" s="253"/>
      <c r="U65" s="204"/>
      <c r="V65" s="204"/>
      <c r="W65" s="204"/>
      <c r="X65" s="204"/>
      <c r="Y65" s="204"/>
      <c r="Z65" s="204"/>
      <c r="AA65" s="204"/>
      <c r="AB65" s="204"/>
      <c r="AC65" s="204"/>
      <c r="AD65" s="204"/>
      <c r="AE65" s="204"/>
      <c r="AF65" s="204"/>
      <c r="AG65" s="204"/>
      <c r="AH65" s="204"/>
      <c r="AI65" s="204"/>
      <c r="AK65" s="203"/>
      <c r="AL65" s="203"/>
      <c r="AM65" s="203"/>
      <c r="AN65" s="203"/>
      <c r="AO65" s="203"/>
      <c r="AP65" s="203"/>
      <c r="AQ65" s="203"/>
      <c r="AR65" s="203"/>
      <c r="AS65" s="203"/>
      <c r="AT65" s="203"/>
      <c r="AU65" s="203"/>
      <c r="AV65" s="203"/>
      <c r="AW65" s="203"/>
      <c r="AX65" s="203"/>
      <c r="AY65" s="203"/>
      <c r="AZ65" s="203"/>
    </row>
    <row r="66" spans="1:52">
      <c r="A66" s="13" t="s">
        <v>109</v>
      </c>
      <c r="B66" s="60">
        <v>29</v>
      </c>
      <c r="C66" s="60">
        <v>27</v>
      </c>
      <c r="D66" s="60">
        <v>13</v>
      </c>
      <c r="E66" s="60">
        <v>18</v>
      </c>
      <c r="F66" s="60">
        <v>24</v>
      </c>
      <c r="G66" s="60">
        <v>19</v>
      </c>
      <c r="H66" s="60">
        <v>29</v>
      </c>
      <c r="I66" s="60">
        <v>24</v>
      </c>
      <c r="J66" s="60">
        <v>25</v>
      </c>
      <c r="K66" s="60">
        <v>20</v>
      </c>
      <c r="L66" s="60">
        <v>31</v>
      </c>
      <c r="M66" s="60">
        <v>24</v>
      </c>
      <c r="N66" s="60">
        <v>34</v>
      </c>
      <c r="O66" s="60">
        <v>25</v>
      </c>
      <c r="P66" s="60">
        <v>24</v>
      </c>
      <c r="Q66" s="93">
        <v>27</v>
      </c>
      <c r="R66" s="93">
        <v>22</v>
      </c>
      <c r="S66" s="93">
        <v>18</v>
      </c>
      <c r="T66" s="253"/>
      <c r="U66" s="204"/>
      <c r="V66" s="204"/>
      <c r="W66" s="204"/>
      <c r="X66" s="204"/>
      <c r="Y66" s="204"/>
      <c r="Z66" s="204"/>
      <c r="AA66" s="204"/>
      <c r="AB66" s="204"/>
      <c r="AC66" s="204"/>
      <c r="AD66" s="204"/>
      <c r="AE66" s="204"/>
      <c r="AF66" s="204"/>
      <c r="AG66" s="204"/>
      <c r="AH66" s="204"/>
      <c r="AI66" s="204"/>
      <c r="AK66" s="203"/>
      <c r="AL66" s="203"/>
      <c r="AM66" s="203"/>
      <c r="AN66" s="203"/>
      <c r="AO66" s="203"/>
      <c r="AP66" s="203"/>
      <c r="AQ66" s="203"/>
      <c r="AR66" s="203"/>
      <c r="AS66" s="203"/>
      <c r="AT66" s="203"/>
      <c r="AU66" s="203"/>
      <c r="AV66" s="203"/>
      <c r="AW66" s="203"/>
      <c r="AX66" s="203"/>
      <c r="AY66" s="203"/>
      <c r="AZ66" s="203"/>
    </row>
    <row r="67" spans="1:52">
      <c r="A67" s="350" t="s">
        <v>69</v>
      </c>
      <c r="B67" s="29">
        <v>0</v>
      </c>
      <c r="C67" s="29">
        <v>1</v>
      </c>
      <c r="D67" s="29">
        <v>0</v>
      </c>
      <c r="E67" s="29">
        <v>1</v>
      </c>
      <c r="F67" s="29">
        <v>0</v>
      </c>
      <c r="G67" s="29">
        <v>1</v>
      </c>
      <c r="H67" s="29">
        <v>0</v>
      </c>
      <c r="I67" s="29">
        <v>0</v>
      </c>
      <c r="J67" s="29">
        <v>0</v>
      </c>
      <c r="K67" s="29">
        <v>1</v>
      </c>
      <c r="L67" s="29">
        <v>2</v>
      </c>
      <c r="M67" s="29">
        <v>1</v>
      </c>
      <c r="N67" s="29">
        <v>0</v>
      </c>
      <c r="O67" s="29">
        <v>2</v>
      </c>
      <c r="P67" s="29">
        <v>4</v>
      </c>
      <c r="Q67" s="94">
        <v>1</v>
      </c>
      <c r="R67" s="94">
        <v>4</v>
      </c>
      <c r="S67" s="94">
        <v>5</v>
      </c>
      <c r="T67" s="253"/>
      <c r="U67" s="204"/>
      <c r="V67" s="204"/>
      <c r="W67" s="204"/>
      <c r="X67" s="204"/>
      <c r="Y67" s="204"/>
      <c r="Z67" s="204"/>
      <c r="AA67" s="204"/>
      <c r="AB67" s="204"/>
      <c r="AC67" s="204"/>
      <c r="AD67" s="204"/>
      <c r="AE67" s="204"/>
      <c r="AF67" s="204"/>
      <c r="AG67" s="204"/>
      <c r="AH67" s="204"/>
      <c r="AI67" s="204"/>
      <c r="AK67" s="203"/>
      <c r="AL67" s="203"/>
      <c r="AM67" s="203"/>
      <c r="AN67" s="203"/>
      <c r="AO67" s="203"/>
      <c r="AP67" s="203"/>
      <c r="AQ67" s="203"/>
      <c r="AR67" s="203"/>
      <c r="AS67" s="203"/>
      <c r="AT67" s="203"/>
      <c r="AU67" s="203"/>
      <c r="AV67" s="203"/>
      <c r="AW67" s="203"/>
      <c r="AX67" s="203"/>
      <c r="AY67" s="203"/>
      <c r="AZ67" s="203"/>
    </row>
    <row r="68" spans="1:52">
      <c r="A68" s="13"/>
      <c r="B68" s="13"/>
      <c r="C68" s="13"/>
      <c r="D68" s="13"/>
      <c r="E68" s="13"/>
      <c r="F68" s="13"/>
      <c r="G68" s="13"/>
      <c r="H68" s="13"/>
      <c r="I68" s="13"/>
      <c r="J68" s="13"/>
      <c r="K68" s="13"/>
      <c r="L68" s="13"/>
      <c r="M68" s="13"/>
      <c r="N68" s="13"/>
      <c r="O68" s="13"/>
      <c r="P68" s="13"/>
      <c r="Q68" s="57"/>
      <c r="R68" s="13"/>
      <c r="S68" s="374"/>
    </row>
    <row r="70" spans="1:52" ht="24" customHeight="1">
      <c r="A70" s="782" t="str">
        <f>Contents!E7</f>
        <v xml:space="preserve">Table 3: Fetal death rate, by sex, ethnic group, maternal age group, deprivation quintile of residence, gestational age, birthweight, and district health board 1996−2013
</v>
      </c>
      <c r="B70" s="782"/>
      <c r="C70" s="782"/>
      <c r="D70" s="782"/>
      <c r="E70" s="782"/>
      <c r="F70" s="782"/>
      <c r="G70" s="782"/>
      <c r="H70" s="782"/>
      <c r="I70" s="782"/>
      <c r="J70" s="782"/>
      <c r="K70" s="782"/>
      <c r="L70" s="782"/>
      <c r="M70" s="782"/>
      <c r="N70" s="782"/>
      <c r="O70" s="782"/>
      <c r="P70" s="782"/>
      <c r="Q70" s="782"/>
      <c r="R70" s="782"/>
    </row>
    <row r="71" spans="1:52">
      <c r="A71" s="11" t="s">
        <v>74</v>
      </c>
      <c r="B71" s="9">
        <v>1996</v>
      </c>
      <c r="C71" s="9">
        <v>1997</v>
      </c>
      <c r="D71" s="9" t="s">
        <v>336</v>
      </c>
      <c r="E71" s="9">
        <v>1999</v>
      </c>
      <c r="F71" s="9">
        <v>2000</v>
      </c>
      <c r="G71" s="9">
        <v>2001</v>
      </c>
      <c r="H71" s="9">
        <v>2002</v>
      </c>
      <c r="I71" s="9">
        <v>2003</v>
      </c>
      <c r="J71" s="9">
        <v>2004</v>
      </c>
      <c r="K71" s="9">
        <v>2005</v>
      </c>
      <c r="L71" s="9">
        <v>2006</v>
      </c>
      <c r="M71" s="9">
        <v>2007</v>
      </c>
      <c r="N71" s="9">
        <v>2008</v>
      </c>
      <c r="O71" s="9">
        <v>2009</v>
      </c>
      <c r="P71" s="9">
        <v>2010</v>
      </c>
      <c r="Q71" s="363">
        <v>2011</v>
      </c>
      <c r="R71" s="9">
        <v>2012</v>
      </c>
      <c r="S71" s="471">
        <v>2013</v>
      </c>
      <c r="T71" s="205"/>
      <c r="U71" s="205"/>
      <c r="V71" s="205"/>
      <c r="W71" s="205"/>
      <c r="X71" s="205"/>
      <c r="Y71" s="205"/>
      <c r="Z71" s="205"/>
      <c r="AA71" s="205"/>
      <c r="AB71" s="205"/>
      <c r="AC71" s="205"/>
      <c r="AD71" s="205"/>
      <c r="AE71" s="205"/>
      <c r="AF71" s="205"/>
      <c r="AG71" s="205"/>
      <c r="AH71" s="205"/>
      <c r="AI71" s="205"/>
    </row>
    <row r="72" spans="1:52">
      <c r="A72" s="16" t="s">
        <v>116</v>
      </c>
      <c r="B72" s="16"/>
      <c r="C72" s="16"/>
      <c r="D72" s="16"/>
      <c r="E72" s="16"/>
      <c r="F72" s="16"/>
      <c r="G72" s="16"/>
      <c r="H72" s="16"/>
      <c r="I72" s="16"/>
      <c r="J72" s="16"/>
      <c r="K72" s="16"/>
      <c r="L72" s="16"/>
      <c r="M72" s="16"/>
      <c r="N72" s="16"/>
      <c r="O72" s="16"/>
      <c r="P72" s="16"/>
      <c r="Q72" s="131"/>
      <c r="R72" s="16"/>
      <c r="S72" s="131"/>
    </row>
    <row r="73" spans="1:52">
      <c r="A73" s="3" t="s">
        <v>48</v>
      </c>
      <c r="B73" s="8">
        <v>7.1910112359550569</v>
      </c>
      <c r="C73" s="8">
        <v>7.2222031158647724</v>
      </c>
      <c r="D73" s="8">
        <v>5.9401849205392656</v>
      </c>
      <c r="E73" s="8">
        <v>7.3985721447216024</v>
      </c>
      <c r="F73" s="8">
        <v>6.4327179540818999</v>
      </c>
      <c r="G73" s="8">
        <v>6.8361272544205196</v>
      </c>
      <c r="H73" s="8">
        <v>7.103178216920135</v>
      </c>
      <c r="I73" s="8">
        <v>6.8984886517228672</v>
      </c>
      <c r="J73" s="8">
        <v>8.5765899613378114</v>
      </c>
      <c r="K73" s="8">
        <v>6.8154912903771354</v>
      </c>
      <c r="L73" s="8">
        <v>6.7399436415470557</v>
      </c>
      <c r="M73" s="8">
        <v>7.1807537504573729</v>
      </c>
      <c r="N73" s="8">
        <v>8.4233851384167071</v>
      </c>
      <c r="O73" s="8">
        <v>7.5587686420876006</v>
      </c>
      <c r="P73" s="8">
        <v>7.2272518029768298</v>
      </c>
      <c r="Q73" s="49">
        <v>7.185743484925907</v>
      </c>
      <c r="R73" s="379">
        <f>R8/(BirthsTrend!R8 + R8)*1000</f>
        <v>7.1699502264615971</v>
      </c>
      <c r="S73" s="379">
        <f>S8/(BirthsTrend!S8 + S8)*1000</f>
        <v>6.5232223387083348</v>
      </c>
      <c r="U73" s="205"/>
      <c r="V73" s="205"/>
      <c r="W73" s="205"/>
      <c r="X73" s="205"/>
      <c r="Y73" s="205"/>
      <c r="Z73" s="205"/>
      <c r="AA73" s="205"/>
      <c r="AB73" s="205"/>
      <c r="AC73" s="205"/>
      <c r="AD73" s="205"/>
      <c r="AE73" s="205"/>
      <c r="AF73" s="205"/>
      <c r="AG73" s="205"/>
      <c r="AH73" s="205"/>
      <c r="AI73" s="205"/>
      <c r="AK73" s="149"/>
      <c r="AL73" s="149"/>
      <c r="AM73" s="149"/>
      <c r="AN73" s="149"/>
      <c r="AO73" s="149"/>
      <c r="AP73" s="149"/>
      <c r="AQ73" s="149"/>
      <c r="AR73" s="149"/>
      <c r="AS73" s="149"/>
      <c r="AT73" s="149"/>
      <c r="AU73" s="149"/>
      <c r="AV73" s="149"/>
      <c r="AW73" s="149"/>
      <c r="AX73" s="149"/>
      <c r="AY73" s="149"/>
      <c r="AZ73" s="149"/>
    </row>
    <row r="74" spans="1:52">
      <c r="A74" s="16" t="s">
        <v>75</v>
      </c>
      <c r="B74" s="16"/>
      <c r="C74" s="16"/>
      <c r="D74" s="16"/>
      <c r="E74" s="16"/>
      <c r="F74" s="16"/>
      <c r="G74" s="16"/>
      <c r="H74" s="16"/>
      <c r="I74" s="16"/>
      <c r="J74" s="16"/>
      <c r="K74" s="16"/>
      <c r="L74" s="16"/>
      <c r="M74" s="16"/>
      <c r="N74" s="16"/>
      <c r="O74" s="16"/>
      <c r="P74" s="16"/>
      <c r="Q74" s="131"/>
      <c r="R74" s="16"/>
      <c r="S74" s="131"/>
      <c r="T74" s="205"/>
      <c r="U74" s="205"/>
      <c r="V74" s="205"/>
      <c r="W74" s="205"/>
      <c r="X74" s="205"/>
      <c r="Y74" s="205"/>
      <c r="Z74" s="205"/>
      <c r="AA74" s="205"/>
      <c r="AB74" s="205"/>
      <c r="AC74" s="205"/>
      <c r="AD74" s="205"/>
      <c r="AE74" s="205"/>
      <c r="AF74" s="205"/>
      <c r="AG74" s="205"/>
      <c r="AH74" s="205"/>
      <c r="AI74" s="205"/>
      <c r="AK74" s="149"/>
      <c r="AL74" s="149"/>
      <c r="AM74" s="149"/>
      <c r="AN74" s="149"/>
      <c r="AO74" s="149"/>
      <c r="AP74" s="149"/>
      <c r="AQ74" s="149"/>
      <c r="AR74" s="149"/>
      <c r="AS74" s="149"/>
      <c r="AT74" s="149"/>
      <c r="AU74" s="149"/>
      <c r="AV74" s="149"/>
      <c r="AW74" s="149"/>
      <c r="AX74" s="149"/>
      <c r="AY74" s="149"/>
      <c r="AZ74" s="149"/>
    </row>
    <row r="75" spans="1:52">
      <c r="A75" s="13" t="s">
        <v>76</v>
      </c>
      <c r="B75" s="18">
        <v>7.2901968689108383</v>
      </c>
      <c r="C75" s="18">
        <v>7.4375715151107222</v>
      </c>
      <c r="D75" s="18">
        <v>5.7980785437384119</v>
      </c>
      <c r="E75" s="18">
        <v>7.2331508145744605</v>
      </c>
      <c r="F75" s="18">
        <v>6.3644673143979142</v>
      </c>
      <c r="G75" s="18">
        <v>7.1230020847810973</v>
      </c>
      <c r="H75" s="18">
        <v>7.0663811563169157</v>
      </c>
      <c r="I75" s="18">
        <v>6.5319243527923128</v>
      </c>
      <c r="J75" s="18">
        <v>9.2519425786908993</v>
      </c>
      <c r="K75" s="18">
        <v>7.0015522309191196</v>
      </c>
      <c r="L75" s="18">
        <v>6.9623517276946876</v>
      </c>
      <c r="M75" s="18">
        <v>6.8930832495118626</v>
      </c>
      <c r="N75" s="18">
        <v>8.4345877079155347</v>
      </c>
      <c r="O75" s="18">
        <v>7.4861734958902435</v>
      </c>
      <c r="P75" s="18">
        <v>7.0036359301424573</v>
      </c>
      <c r="Q75" s="59">
        <v>7.0979391071539748</v>
      </c>
      <c r="R75" s="379">
        <f>R10/(BirthsTrend!R10 + R10)*1000</f>
        <v>7.0171041914667001</v>
      </c>
      <c r="S75" s="379">
        <f>S10/(BirthsTrend!S10 + S10)*1000</f>
        <v>6.4557988645579893</v>
      </c>
      <c r="T75" s="205"/>
      <c r="U75" s="205"/>
      <c r="V75" s="205"/>
      <c r="W75" s="205"/>
      <c r="X75" s="205"/>
      <c r="Y75" s="205"/>
      <c r="Z75" s="205"/>
      <c r="AA75" s="205"/>
      <c r="AB75" s="205"/>
      <c r="AC75" s="205"/>
      <c r="AD75" s="205"/>
      <c r="AE75" s="205"/>
      <c r="AF75" s="205"/>
      <c r="AG75" s="205"/>
      <c r="AH75" s="205"/>
      <c r="AI75" s="205"/>
      <c r="AK75" s="149"/>
      <c r="AL75" s="149"/>
      <c r="AM75" s="149"/>
      <c r="AN75" s="149"/>
      <c r="AO75" s="149"/>
      <c r="AP75" s="149"/>
      <c r="AQ75" s="149"/>
      <c r="AR75" s="149"/>
      <c r="AS75" s="149"/>
      <c r="AT75" s="149"/>
      <c r="AU75" s="149"/>
      <c r="AV75" s="149"/>
      <c r="AW75" s="149"/>
      <c r="AX75" s="149"/>
      <c r="AY75" s="149"/>
      <c r="AZ75" s="149"/>
    </row>
    <row r="76" spans="1:52">
      <c r="A76" s="13" t="s">
        <v>77</v>
      </c>
      <c r="B76" s="18">
        <v>7.0858852015382432</v>
      </c>
      <c r="C76" s="18">
        <v>6.9971870604781996</v>
      </c>
      <c r="D76" s="59">
        <v>5.9136189235805556</v>
      </c>
      <c r="E76" s="18">
        <v>7.3258776896942246</v>
      </c>
      <c r="F76" s="18">
        <v>6.5051753881541119</v>
      </c>
      <c r="G76" s="18">
        <v>6.5037729069349624</v>
      </c>
      <c r="H76" s="18">
        <v>7.0676635792136295</v>
      </c>
      <c r="I76" s="18">
        <v>7.1060130577498821</v>
      </c>
      <c r="J76" s="18">
        <v>7.7626836706404214</v>
      </c>
      <c r="K76" s="18">
        <v>6.6202211361824546</v>
      </c>
      <c r="L76" s="18">
        <v>6.5072996392326106</v>
      </c>
      <c r="M76" s="18">
        <v>7.4554091037780363</v>
      </c>
      <c r="N76" s="18">
        <v>8.2874655991993986</v>
      </c>
      <c r="O76" s="18">
        <v>7.4754309650394717</v>
      </c>
      <c r="P76" s="18">
        <v>7.4017840197380904</v>
      </c>
      <c r="Q76" s="59">
        <v>7.148009705554462</v>
      </c>
      <c r="R76" s="379">
        <f>R11/(BirthsTrend!R11 + R11)*1000</f>
        <v>7.0371825085100816</v>
      </c>
      <c r="S76" s="379">
        <f>S11/(BirthsTrend!S11 + S11)*1000</f>
        <v>6.3565838488089952</v>
      </c>
      <c r="T76" s="205"/>
      <c r="U76" s="205"/>
      <c r="V76" s="205"/>
      <c r="W76" s="205"/>
      <c r="X76" s="205"/>
      <c r="Y76" s="205"/>
      <c r="Z76" s="205"/>
      <c r="AA76" s="205"/>
      <c r="AB76" s="205"/>
      <c r="AC76" s="205"/>
      <c r="AD76" s="205"/>
      <c r="AE76" s="205"/>
      <c r="AF76" s="205"/>
      <c r="AG76" s="205"/>
      <c r="AH76" s="205"/>
      <c r="AI76" s="205"/>
      <c r="AK76" s="149"/>
      <c r="AL76" s="149"/>
      <c r="AM76" s="149"/>
      <c r="AN76" s="149"/>
      <c r="AO76" s="149"/>
      <c r="AP76" s="149"/>
      <c r="AQ76" s="149"/>
      <c r="AR76" s="149"/>
      <c r="AS76" s="149"/>
      <c r="AT76" s="149"/>
      <c r="AU76" s="149"/>
      <c r="AV76" s="149"/>
      <c r="AW76" s="149"/>
      <c r="AX76" s="149"/>
      <c r="AY76" s="149"/>
      <c r="AZ76" s="149"/>
    </row>
    <row r="77" spans="1:52">
      <c r="A77" s="16" t="s">
        <v>79</v>
      </c>
      <c r="B77" s="16"/>
      <c r="C77" s="16"/>
      <c r="D77" s="16"/>
      <c r="E77" s="16"/>
      <c r="F77" s="16"/>
      <c r="G77" s="16"/>
      <c r="H77" s="16"/>
      <c r="I77" s="16"/>
      <c r="J77" s="16"/>
      <c r="K77" s="16"/>
      <c r="L77" s="16"/>
      <c r="M77" s="16"/>
      <c r="N77" s="16"/>
      <c r="O77" s="16"/>
      <c r="P77" s="16"/>
      <c r="Q77" s="131"/>
      <c r="R77" s="16"/>
      <c r="S77" s="131"/>
      <c r="T77" s="205"/>
      <c r="U77" s="205"/>
      <c r="V77" s="205"/>
      <c r="W77" s="205"/>
      <c r="X77" s="205"/>
      <c r="Y77" s="205"/>
      <c r="Z77" s="205"/>
      <c r="AA77" s="205"/>
      <c r="AB77" s="205"/>
      <c r="AC77" s="205"/>
      <c r="AD77" s="205"/>
      <c r="AE77" s="205"/>
      <c r="AF77" s="205"/>
      <c r="AG77" s="205"/>
      <c r="AH77" s="205"/>
      <c r="AI77" s="205"/>
      <c r="AK77" s="149"/>
      <c r="AL77" s="149"/>
      <c r="AM77" s="149"/>
      <c r="AN77" s="149"/>
      <c r="AO77" s="149"/>
      <c r="AP77" s="149"/>
      <c r="AQ77" s="149"/>
      <c r="AR77" s="149"/>
      <c r="AS77" s="149"/>
      <c r="AT77" s="149"/>
      <c r="AU77" s="149"/>
      <c r="AV77" s="149"/>
      <c r="AW77" s="149"/>
      <c r="AX77" s="149"/>
      <c r="AY77" s="149"/>
      <c r="AZ77" s="149"/>
    </row>
    <row r="78" spans="1:52">
      <c r="A78" s="13" t="s">
        <v>80</v>
      </c>
      <c r="B78" s="18">
        <v>7.0081865542049115</v>
      </c>
      <c r="C78" s="18">
        <v>7.1832957935106831</v>
      </c>
      <c r="D78" s="18">
        <v>5.2961587630121141</v>
      </c>
      <c r="E78" s="18">
        <v>6.8781757342917338</v>
      </c>
      <c r="F78" s="18">
        <v>5.7647722288363932</v>
      </c>
      <c r="G78" s="18">
        <v>6.7597170933216502</v>
      </c>
      <c r="H78" s="18">
        <v>6.6644451849383541</v>
      </c>
      <c r="I78" s="18">
        <v>6.5251821349382322</v>
      </c>
      <c r="J78" s="18">
        <v>8.4628773783086242</v>
      </c>
      <c r="K78" s="18">
        <v>6.6016241163755325</v>
      </c>
      <c r="L78" s="18">
        <v>5.4896306975712541</v>
      </c>
      <c r="M78" s="18">
        <v>6.4734895191122073</v>
      </c>
      <c r="N78" s="18">
        <v>8.6637447762715318</v>
      </c>
      <c r="O78" s="18">
        <v>8.0558539205155757</v>
      </c>
      <c r="P78" s="18">
        <v>7.9810974008926223</v>
      </c>
      <c r="Q78" s="59">
        <v>7.320966587769032</v>
      </c>
      <c r="R78" s="379">
        <f>R14/(BirthsTrend!R13 + R14)*1000</f>
        <v>7.0262793914246204</v>
      </c>
      <c r="S78" s="379">
        <f>S14/(BirthsTrend!S13 + S14)*1000</f>
        <v>6.776323410170277</v>
      </c>
      <c r="T78" s="205"/>
      <c r="U78" s="205"/>
      <c r="V78" s="205"/>
      <c r="W78" s="205"/>
      <c r="X78" s="205"/>
      <c r="Y78" s="205"/>
      <c r="Z78" s="205"/>
      <c r="AA78" s="205"/>
      <c r="AB78" s="205"/>
      <c r="AC78" s="205"/>
      <c r="AD78" s="205"/>
      <c r="AE78" s="205"/>
      <c r="AF78" s="205"/>
      <c r="AG78" s="205"/>
      <c r="AH78" s="205"/>
      <c r="AI78" s="205"/>
      <c r="AK78" s="149"/>
      <c r="AL78" s="149"/>
      <c r="AM78" s="149"/>
      <c r="AN78" s="149"/>
      <c r="AO78" s="149"/>
      <c r="AP78" s="149"/>
      <c r="AQ78" s="149"/>
      <c r="AR78" s="149"/>
      <c r="AS78" s="149"/>
      <c r="AT78" s="149"/>
      <c r="AU78" s="149"/>
      <c r="AV78" s="149"/>
      <c r="AW78" s="149"/>
      <c r="AX78" s="149"/>
      <c r="AY78" s="149"/>
      <c r="AZ78" s="149"/>
    </row>
    <row r="79" spans="1:52">
      <c r="A79" s="13" t="s">
        <v>384</v>
      </c>
      <c r="B79" s="18">
        <v>7.9695079695079691</v>
      </c>
      <c r="C79" s="18">
        <v>8.1838760229845029</v>
      </c>
      <c r="D79" s="18">
        <v>9.5768761971095255</v>
      </c>
      <c r="E79" s="18">
        <v>9.8647573587907722</v>
      </c>
      <c r="F79" s="18">
        <v>6.6235864297253633</v>
      </c>
      <c r="G79" s="59">
        <v>6.7939178259462958</v>
      </c>
      <c r="H79" s="18">
        <v>9.1180371352785148</v>
      </c>
      <c r="I79" s="18">
        <v>7.7494349370358409</v>
      </c>
      <c r="J79" s="18">
        <v>10.140405616224649</v>
      </c>
      <c r="K79" s="18">
        <v>6.3714558776680477</v>
      </c>
      <c r="L79" s="18">
        <v>8.6633663366336648</v>
      </c>
      <c r="M79" s="18">
        <v>8.2118080135919591</v>
      </c>
      <c r="N79" s="18">
        <v>10.957403095466374</v>
      </c>
      <c r="O79" s="18">
        <v>9.3172020581282151</v>
      </c>
      <c r="P79" s="18">
        <v>9.8186281194599765</v>
      </c>
      <c r="Q79" s="59">
        <v>7.0912124582869849</v>
      </c>
      <c r="R79" s="379">
        <f>R15/(BirthsTrend!R14 + R15)*1000</f>
        <v>7.1377587437544605</v>
      </c>
      <c r="S79" s="379">
        <f>S15/(BirthsTrend!S14 + S15)*1000</f>
        <v>7.5535686758131648</v>
      </c>
      <c r="T79" s="205"/>
      <c r="U79" s="205"/>
      <c r="V79" s="205"/>
      <c r="W79" s="205"/>
      <c r="X79" s="205"/>
      <c r="Y79" s="205"/>
      <c r="Z79" s="205"/>
      <c r="AA79" s="205"/>
      <c r="AB79" s="205"/>
      <c r="AC79" s="205"/>
      <c r="AD79" s="205"/>
      <c r="AE79" s="205"/>
      <c r="AF79" s="205"/>
      <c r="AG79" s="205"/>
      <c r="AH79" s="205"/>
      <c r="AI79" s="205"/>
      <c r="AK79" s="149"/>
      <c r="AL79" s="149"/>
      <c r="AM79" s="149"/>
      <c r="AN79" s="149"/>
      <c r="AO79" s="149"/>
      <c r="AP79" s="149"/>
      <c r="AQ79" s="149"/>
      <c r="AR79" s="149"/>
      <c r="AS79" s="149"/>
      <c r="AT79" s="149"/>
      <c r="AU79" s="149"/>
      <c r="AV79" s="149"/>
      <c r="AW79" s="149"/>
      <c r="AX79" s="149"/>
      <c r="AY79" s="149"/>
      <c r="AZ79" s="149"/>
    </row>
    <row r="80" spans="1:52" s="448" customFormat="1">
      <c r="A80" s="449" t="s">
        <v>444</v>
      </c>
      <c r="B80" s="59">
        <v>5.2754982415005864</v>
      </c>
      <c r="C80" s="59">
        <v>6.0130718954248366</v>
      </c>
      <c r="D80" s="59">
        <v>6.5359477124183005</v>
      </c>
      <c r="E80" s="59">
        <v>6.7382081357624157</v>
      </c>
      <c r="F80" s="59">
        <v>7.7555816686251466</v>
      </c>
      <c r="G80" s="59">
        <v>7.8566167444144366</v>
      </c>
      <c r="H80" s="59">
        <v>5.836575875486381</v>
      </c>
      <c r="I80" s="59">
        <v>9.2943854324734438</v>
      </c>
      <c r="J80" s="59">
        <v>9.9929873772791016</v>
      </c>
      <c r="K80" s="59">
        <v>7.5853350189633373</v>
      </c>
      <c r="L80" s="59">
        <v>8.6460632818248708</v>
      </c>
      <c r="M80" s="59">
        <v>6.9973565541906391</v>
      </c>
      <c r="N80" s="59">
        <v>9.2172861891810207</v>
      </c>
      <c r="O80" s="59">
        <v>6.7557644294316344</v>
      </c>
      <c r="P80" s="59">
        <v>7.4597042760090577</v>
      </c>
      <c r="Q80" s="59">
        <v>8.0496173132752702</v>
      </c>
      <c r="R80" s="379">
        <f>R16/(BirthsTrend!R15 + R16)*1000</f>
        <v>8.7466912187823684</v>
      </c>
      <c r="S80" s="379">
        <f>S16/(BirthsTrend!S15 + S16)*1000</f>
        <v>6.8438462415877721</v>
      </c>
      <c r="AK80" s="149"/>
      <c r="AL80" s="149"/>
      <c r="AM80" s="149"/>
      <c r="AN80" s="149"/>
      <c r="AO80" s="149"/>
      <c r="AP80" s="149"/>
      <c r="AQ80" s="149"/>
      <c r="AR80" s="149"/>
      <c r="AS80" s="149"/>
      <c r="AT80" s="149"/>
      <c r="AU80" s="149"/>
      <c r="AV80" s="149"/>
      <c r="AW80" s="149"/>
      <c r="AX80" s="149"/>
      <c r="AY80" s="149"/>
      <c r="AZ80" s="149"/>
    </row>
    <row r="81" spans="1:52">
      <c r="A81" s="449" t="s">
        <v>445</v>
      </c>
      <c r="B81" s="18">
        <v>7.3443549874008971</v>
      </c>
      <c r="C81" s="18">
        <v>7.2141546689884644</v>
      </c>
      <c r="D81" s="18">
        <v>5.5349979787928731</v>
      </c>
      <c r="E81" s="18">
        <v>7.2567554664375056</v>
      </c>
      <c r="F81" s="18">
        <v>6.5570593365418786</v>
      </c>
      <c r="G81" s="18">
        <v>6.7480825570295275</v>
      </c>
      <c r="H81" s="18">
        <v>7.1130565624786266</v>
      </c>
      <c r="I81" s="18">
        <v>6.4943805101285417</v>
      </c>
      <c r="J81" s="18">
        <v>8.0443919096401366</v>
      </c>
      <c r="K81" s="18">
        <v>6.8878733690972913</v>
      </c>
      <c r="L81" s="18">
        <v>6.7319262415037882</v>
      </c>
      <c r="M81" s="18">
        <v>7.4155788441502732</v>
      </c>
      <c r="N81" s="18">
        <v>7.5432033882585712</v>
      </c>
      <c r="O81" s="18">
        <v>7.0311747519825349</v>
      </c>
      <c r="P81" s="18">
        <v>6.1051622183154866</v>
      </c>
      <c r="Q81" s="59">
        <v>6.905379459022468</v>
      </c>
      <c r="R81" s="379">
        <f>R17/(BirthsTrend!R16 + R17)*1000</f>
        <v>6.7911123493766103</v>
      </c>
      <c r="S81" s="379">
        <f>S17/(BirthsTrend!S16 + S17)*1000</f>
        <v>6.0203822580060207</v>
      </c>
      <c r="T81" s="205"/>
      <c r="U81" s="205"/>
      <c r="V81" s="205"/>
      <c r="W81" s="205"/>
      <c r="X81" s="205"/>
      <c r="Y81" s="205"/>
      <c r="Z81" s="205"/>
      <c r="AA81" s="205"/>
      <c r="AB81" s="205"/>
      <c r="AC81" s="205"/>
      <c r="AD81" s="205"/>
      <c r="AE81" s="205"/>
      <c r="AF81" s="205"/>
      <c r="AG81" s="205"/>
      <c r="AH81" s="205"/>
      <c r="AI81" s="205"/>
      <c r="AK81" s="149"/>
      <c r="AL81" s="149"/>
      <c r="AM81" s="149"/>
      <c r="AN81" s="149"/>
      <c r="AO81" s="149"/>
      <c r="AP81" s="149"/>
      <c r="AQ81" s="149"/>
      <c r="AR81" s="149"/>
      <c r="AS81" s="149"/>
      <c r="AT81" s="149"/>
      <c r="AU81" s="149"/>
      <c r="AV81" s="149"/>
      <c r="AW81" s="149"/>
      <c r="AX81" s="149"/>
      <c r="AY81" s="149"/>
      <c r="AZ81" s="149"/>
    </row>
    <row r="82" spans="1:52">
      <c r="A82" s="16" t="s">
        <v>185</v>
      </c>
      <c r="B82" s="16"/>
      <c r="C82" s="16"/>
      <c r="D82" s="16"/>
      <c r="E82" s="16"/>
      <c r="F82" s="16"/>
      <c r="G82" s="16"/>
      <c r="H82" s="16"/>
      <c r="I82" s="16"/>
      <c r="J82" s="16"/>
      <c r="K82" s="16"/>
      <c r="L82" s="16"/>
      <c r="M82" s="16"/>
      <c r="N82" s="16"/>
      <c r="O82" s="16"/>
      <c r="P82" s="16"/>
      <c r="Q82" s="131"/>
      <c r="R82" s="16"/>
      <c r="S82" s="131"/>
      <c r="T82" s="205"/>
      <c r="U82" s="205"/>
      <c r="V82" s="205"/>
      <c r="W82" s="205"/>
      <c r="X82" s="205"/>
      <c r="Y82" s="205"/>
      <c r="Z82" s="205"/>
      <c r="AA82" s="205"/>
      <c r="AB82" s="205"/>
      <c r="AC82" s="205"/>
      <c r="AD82" s="205"/>
      <c r="AE82" s="205"/>
      <c r="AF82" s="205"/>
      <c r="AG82" s="205"/>
      <c r="AH82" s="205"/>
      <c r="AI82" s="205"/>
      <c r="AK82" s="149"/>
      <c r="AL82" s="149"/>
      <c r="AM82" s="149"/>
      <c r="AN82" s="149"/>
      <c r="AO82" s="149"/>
      <c r="AP82" s="149"/>
      <c r="AQ82" s="149"/>
      <c r="AR82" s="149"/>
      <c r="AS82" s="149"/>
      <c r="AT82" s="149"/>
      <c r="AU82" s="149"/>
      <c r="AV82" s="149"/>
      <c r="AW82" s="149"/>
      <c r="AX82" s="149"/>
      <c r="AY82" s="149"/>
      <c r="AZ82" s="149"/>
    </row>
    <row r="83" spans="1:52">
      <c r="A83" s="13" t="s">
        <v>82</v>
      </c>
      <c r="B83" s="18">
        <v>8.5393258426966305</v>
      </c>
      <c r="C83" s="18">
        <v>8.1099346699707127</v>
      </c>
      <c r="D83" s="18">
        <v>5.6458897922312561</v>
      </c>
      <c r="E83" s="18">
        <v>9.9287169042769854</v>
      </c>
      <c r="F83" s="18">
        <v>7.0129870129870131</v>
      </c>
      <c r="G83" s="18">
        <v>7.6075550891920258</v>
      </c>
      <c r="H83" s="18">
        <v>7.910529187124931</v>
      </c>
      <c r="I83" s="18">
        <v>9.3970242756460465</v>
      </c>
      <c r="J83" s="18">
        <v>11.585807385952208</v>
      </c>
      <c r="K83" s="18">
        <v>8.6408220457730032</v>
      </c>
      <c r="L83" s="18">
        <v>6.2458175329020751</v>
      </c>
      <c r="M83" s="18">
        <v>7.2720125786163523</v>
      </c>
      <c r="N83" s="18">
        <v>11.54132539091586</v>
      </c>
      <c r="O83" s="18">
        <v>10.65608023401588</v>
      </c>
      <c r="P83" s="18">
        <v>7.3370738023305995</v>
      </c>
      <c r="Q83" s="59">
        <v>8.2947060258599663</v>
      </c>
      <c r="R83" s="379">
        <f>R19/(BirthsTrend!R18 + R19)*1000</f>
        <v>10.453850076491586</v>
      </c>
      <c r="S83" s="379">
        <f>S19/(BirthsTrend!S18 + S19)*1000</f>
        <v>9.8751089166424642</v>
      </c>
      <c r="T83" s="205"/>
      <c r="U83" s="205"/>
      <c r="V83" s="205"/>
      <c r="W83" s="205"/>
      <c r="X83" s="205"/>
      <c r="Y83" s="205"/>
      <c r="Z83" s="205"/>
      <c r="AA83" s="205"/>
      <c r="AB83" s="205"/>
      <c r="AC83" s="205"/>
      <c r="AD83" s="205"/>
      <c r="AE83" s="205"/>
      <c r="AF83" s="205"/>
      <c r="AG83" s="205"/>
      <c r="AH83" s="205"/>
      <c r="AI83" s="205"/>
      <c r="AK83" s="149"/>
      <c r="AL83" s="149"/>
      <c r="AM83" s="149"/>
      <c r="AN83" s="149"/>
      <c r="AO83" s="149"/>
      <c r="AP83" s="149"/>
      <c r="AQ83" s="149"/>
      <c r="AR83" s="149"/>
      <c r="AS83" s="149"/>
      <c r="AT83" s="149"/>
      <c r="AU83" s="149"/>
      <c r="AV83" s="149"/>
      <c r="AW83" s="149"/>
      <c r="AX83" s="149"/>
      <c r="AY83" s="149"/>
      <c r="AZ83" s="149"/>
    </row>
    <row r="84" spans="1:52">
      <c r="A84" s="13" t="s">
        <v>83</v>
      </c>
      <c r="B84" s="18">
        <v>7.7350947331826871</v>
      </c>
      <c r="C84" s="18">
        <v>8.5118066996155974</v>
      </c>
      <c r="D84" s="59">
        <v>6.5113719735876741</v>
      </c>
      <c r="E84" s="18">
        <v>7.6862435947970038</v>
      </c>
      <c r="F84" s="18">
        <v>5.8029014507253622</v>
      </c>
      <c r="G84" s="18">
        <v>6.7731500202183588</v>
      </c>
      <c r="H84" s="18">
        <v>6.1734965407131446</v>
      </c>
      <c r="I84" s="18">
        <v>8.1030542281321409</v>
      </c>
      <c r="J84" s="18">
        <v>9.0767128635565104</v>
      </c>
      <c r="K84" s="18">
        <v>6.7393458870168486</v>
      </c>
      <c r="L84" s="18">
        <v>6.8097014925373136</v>
      </c>
      <c r="M84" s="18">
        <v>7.5586446568201566</v>
      </c>
      <c r="N84" s="18">
        <v>8.5735899806673963</v>
      </c>
      <c r="O84" s="18">
        <v>6.538722826086957</v>
      </c>
      <c r="P84" s="18">
        <v>9.3027084876924349</v>
      </c>
      <c r="Q84" s="59">
        <v>7.1868583162217661</v>
      </c>
      <c r="R84" s="379">
        <f>R20/(BirthsTrend!R19 + R20)*1000</f>
        <v>6.8050650357481262</v>
      </c>
      <c r="S84" s="379">
        <f>S20/(BirthsTrend!S19 + S20)*1000</f>
        <v>5.7934280800217248</v>
      </c>
      <c r="T84" s="205"/>
      <c r="U84" s="205"/>
      <c r="V84" s="205"/>
      <c r="W84" s="205"/>
      <c r="X84" s="205"/>
      <c r="Y84" s="205"/>
      <c r="Z84" s="205"/>
      <c r="AA84" s="205"/>
      <c r="AB84" s="205"/>
      <c r="AC84" s="205"/>
      <c r="AD84" s="205"/>
      <c r="AE84" s="205"/>
      <c r="AF84" s="205"/>
      <c r="AG84" s="205"/>
      <c r="AH84" s="205"/>
      <c r="AI84" s="205"/>
      <c r="AK84" s="149"/>
      <c r="AL84" s="149"/>
      <c r="AM84" s="149"/>
      <c r="AN84" s="149"/>
      <c r="AO84" s="149"/>
      <c r="AP84" s="149"/>
      <c r="AQ84" s="149"/>
      <c r="AR84" s="149"/>
      <c r="AS84" s="149"/>
      <c r="AT84" s="149"/>
      <c r="AU84" s="149"/>
      <c r="AV84" s="149"/>
      <c r="AW84" s="149"/>
      <c r="AX84" s="149"/>
      <c r="AY84" s="149"/>
      <c r="AZ84" s="149"/>
    </row>
    <row r="85" spans="1:52">
      <c r="A85" s="13" t="s">
        <v>84</v>
      </c>
      <c r="B85" s="18">
        <v>7.1099482395768154</v>
      </c>
      <c r="C85" s="18">
        <v>5.9103024684204426</v>
      </c>
      <c r="D85" s="59">
        <v>4.872389791183295</v>
      </c>
      <c r="E85" s="18">
        <v>7.2589837422760812</v>
      </c>
      <c r="F85" s="18">
        <v>5.6935493962334984</v>
      </c>
      <c r="G85" s="18">
        <v>6.7920585161964464</v>
      </c>
      <c r="H85" s="18">
        <v>6.3594140764558773</v>
      </c>
      <c r="I85" s="18">
        <v>6.690612014930629</v>
      </c>
      <c r="J85" s="18">
        <v>7.3124869419876033</v>
      </c>
      <c r="K85" s="18">
        <v>5.7292403451690479</v>
      </c>
      <c r="L85" s="18">
        <v>6.4917127071823204</v>
      </c>
      <c r="M85" s="18">
        <v>6.9073783359497645</v>
      </c>
      <c r="N85" s="18">
        <v>7.4901691529867049</v>
      </c>
      <c r="O85" s="18">
        <v>7.0386485794727411</v>
      </c>
      <c r="P85" s="18">
        <v>6.3443178318447799</v>
      </c>
      <c r="Q85" s="59">
        <v>6.5442531291695785</v>
      </c>
      <c r="R85" s="379">
        <f>R21/(BirthsTrend!R20 + R21)*1000</f>
        <v>5.5168954924456148</v>
      </c>
      <c r="S85" s="379">
        <f>S21/(BirthsTrend!S20 + S21)*1000</f>
        <v>5.6504430461024784</v>
      </c>
      <c r="T85" s="205"/>
      <c r="U85" s="205"/>
      <c r="V85" s="205"/>
      <c r="W85" s="205"/>
      <c r="X85" s="205"/>
      <c r="Y85" s="205"/>
      <c r="Z85" s="205"/>
      <c r="AA85" s="205"/>
      <c r="AB85" s="205"/>
      <c r="AC85" s="205"/>
      <c r="AD85" s="205"/>
      <c r="AE85" s="205"/>
      <c r="AF85" s="205"/>
      <c r="AG85" s="205"/>
      <c r="AH85" s="205"/>
      <c r="AI85" s="205"/>
      <c r="AK85" s="149"/>
      <c r="AL85" s="149"/>
      <c r="AM85" s="149"/>
      <c r="AN85" s="149"/>
      <c r="AO85" s="149"/>
      <c r="AP85" s="149"/>
      <c r="AQ85" s="149"/>
      <c r="AR85" s="149"/>
      <c r="AS85" s="149"/>
      <c r="AT85" s="149"/>
      <c r="AU85" s="149"/>
      <c r="AV85" s="149"/>
      <c r="AW85" s="149"/>
      <c r="AX85" s="149"/>
      <c r="AY85" s="149"/>
      <c r="AZ85" s="149"/>
    </row>
    <row r="86" spans="1:52">
      <c r="A86" s="13" t="s">
        <v>85</v>
      </c>
      <c r="B86" s="18">
        <v>6.2191329796963597</v>
      </c>
      <c r="C86" s="18">
        <v>6.4892540334583559</v>
      </c>
      <c r="D86" s="59">
        <v>5.8974206231012092</v>
      </c>
      <c r="E86" s="18">
        <v>6.2445793581960105</v>
      </c>
      <c r="F86" s="18">
        <v>6.381877766917726</v>
      </c>
      <c r="G86" s="18">
        <v>5.6791840519239685</v>
      </c>
      <c r="H86" s="18">
        <v>6.5774155995343424</v>
      </c>
      <c r="I86" s="18">
        <v>5.461404200213952</v>
      </c>
      <c r="J86" s="18">
        <v>7.3303508866490592</v>
      </c>
      <c r="K86" s="18">
        <v>6.6750560814137989</v>
      </c>
      <c r="L86" s="18">
        <v>6.3715258705921123</v>
      </c>
      <c r="M86" s="18">
        <v>6.2652649463735797</v>
      </c>
      <c r="N86" s="18">
        <v>7.932573128408527</v>
      </c>
      <c r="O86" s="18">
        <v>6.7682857467864865</v>
      </c>
      <c r="P86" s="18">
        <v>5.8411214953271022</v>
      </c>
      <c r="Q86" s="59">
        <v>6.2968687389089242</v>
      </c>
      <c r="R86" s="379">
        <f>R22/(BirthsTrend!R21 + R22)*1000</f>
        <v>6.5908066696710232</v>
      </c>
      <c r="S86" s="379">
        <f>S22/(BirthsTrend!S21 + S22)*1000</f>
        <v>6.3239255182105634</v>
      </c>
      <c r="T86" s="205"/>
      <c r="U86" s="205"/>
      <c r="V86" s="205"/>
      <c r="W86" s="205"/>
      <c r="X86" s="205"/>
      <c r="Y86" s="205"/>
      <c r="Z86" s="205"/>
      <c r="AA86" s="205"/>
      <c r="AB86" s="205"/>
      <c r="AC86" s="205"/>
      <c r="AD86" s="205"/>
      <c r="AE86" s="205"/>
      <c r="AF86" s="205"/>
      <c r="AG86" s="205"/>
      <c r="AH86" s="205"/>
      <c r="AI86" s="205"/>
      <c r="AK86" s="149"/>
      <c r="AL86" s="149"/>
      <c r="AM86" s="149"/>
      <c r="AN86" s="149"/>
      <c r="AO86" s="149"/>
      <c r="AP86" s="149"/>
      <c r="AQ86" s="149"/>
      <c r="AR86" s="149"/>
      <c r="AS86" s="149"/>
      <c r="AT86" s="149"/>
      <c r="AU86" s="149"/>
      <c r="AV86" s="149"/>
      <c r="AW86" s="149"/>
      <c r="AX86" s="149"/>
      <c r="AY86" s="149"/>
      <c r="AZ86" s="149"/>
    </row>
    <row r="87" spans="1:52">
      <c r="A87" s="13" t="s">
        <v>86</v>
      </c>
      <c r="B87" s="18">
        <v>6.2056737588652489</v>
      </c>
      <c r="C87" s="18">
        <v>8.4450402144772116</v>
      </c>
      <c r="D87" s="59">
        <v>6.1803036410049712</v>
      </c>
      <c r="E87" s="18">
        <v>7.3255674312477481</v>
      </c>
      <c r="F87" s="18">
        <v>7.8271028037383177</v>
      </c>
      <c r="G87" s="18">
        <v>8.3160083160083165</v>
      </c>
      <c r="H87" s="18">
        <v>9.184714820274408</v>
      </c>
      <c r="I87" s="18">
        <v>7.0891969103798536</v>
      </c>
      <c r="J87" s="18">
        <v>9.5208845208845219</v>
      </c>
      <c r="K87" s="18">
        <v>7.0643642072213506</v>
      </c>
      <c r="L87" s="18">
        <v>6.8110869359568635</v>
      </c>
      <c r="M87" s="18">
        <v>7.883360176316013</v>
      </c>
      <c r="N87" s="18">
        <v>7.9199666527719881</v>
      </c>
      <c r="O87" s="18">
        <v>9.2197964686439935</v>
      </c>
      <c r="P87" s="18">
        <v>7.8240459010692867</v>
      </c>
      <c r="Q87" s="59">
        <v>8.9682036416342061</v>
      </c>
      <c r="R87" s="379">
        <f>R23/(BirthsTrend!R22 + R23)*1000</f>
        <v>8.5308056872037916</v>
      </c>
      <c r="S87" s="379">
        <f>S23/(BirthsTrend!S22 + S23)*1000</f>
        <v>6.2141955529663075</v>
      </c>
      <c r="T87" s="205"/>
      <c r="U87" s="205"/>
      <c r="V87" s="205"/>
      <c r="W87" s="205"/>
      <c r="X87" s="205"/>
      <c r="Y87" s="205"/>
      <c r="Z87" s="205"/>
      <c r="AA87" s="205"/>
      <c r="AB87" s="205"/>
      <c r="AC87" s="205"/>
      <c r="AD87" s="205"/>
      <c r="AE87" s="205"/>
      <c r="AF87" s="205"/>
      <c r="AG87" s="205"/>
      <c r="AH87" s="205"/>
      <c r="AI87" s="205"/>
      <c r="AK87" s="149"/>
      <c r="AL87" s="149"/>
      <c r="AM87" s="149"/>
      <c r="AN87" s="149"/>
      <c r="AO87" s="149"/>
      <c r="AP87" s="149"/>
      <c r="AQ87" s="149"/>
      <c r="AR87" s="149"/>
      <c r="AS87" s="149"/>
      <c r="AT87" s="149"/>
      <c r="AU87" s="149"/>
      <c r="AV87" s="149"/>
      <c r="AW87" s="149"/>
      <c r="AX87" s="149"/>
      <c r="AY87" s="149"/>
      <c r="AZ87" s="149"/>
    </row>
    <row r="88" spans="1:52">
      <c r="A88" s="13" t="s">
        <v>87</v>
      </c>
      <c r="B88" s="18">
        <v>16.622922134733155</v>
      </c>
      <c r="C88" s="18">
        <v>11.014948859166012</v>
      </c>
      <c r="D88" s="59">
        <v>15.661707126076744</v>
      </c>
      <c r="E88" s="18">
        <v>14.198782961460447</v>
      </c>
      <c r="F88" s="18">
        <v>9.4816687737041718</v>
      </c>
      <c r="G88" s="18">
        <v>10.113027959547887</v>
      </c>
      <c r="H88" s="18">
        <v>10.810810810810811</v>
      </c>
      <c r="I88" s="18">
        <v>9.5192765349833408</v>
      </c>
      <c r="J88" s="18">
        <v>15.263644773358003</v>
      </c>
      <c r="K88" s="18">
        <v>10.232558139534882</v>
      </c>
      <c r="L88" s="18">
        <v>11.695906432748536</v>
      </c>
      <c r="M88" s="18">
        <v>9.8522167487684733</v>
      </c>
      <c r="N88" s="18">
        <v>13.061224489795919</v>
      </c>
      <c r="O88" s="18">
        <v>7.6060848678943156</v>
      </c>
      <c r="P88" s="18">
        <v>9.7196261682243001</v>
      </c>
      <c r="Q88" s="59">
        <v>7.7220077220077226</v>
      </c>
      <c r="R88" s="379">
        <f>R24/(BirthsTrend!R23 + R24)*1000</f>
        <v>12.226750648388293</v>
      </c>
      <c r="S88" s="379">
        <f>S24/(BirthsTrend!S23 + S24)*1000</f>
        <v>12.820512820512819</v>
      </c>
      <c r="T88" s="205"/>
      <c r="U88" s="205"/>
      <c r="V88" s="205"/>
      <c r="W88" s="205"/>
      <c r="X88" s="205"/>
      <c r="Y88" s="205"/>
      <c r="Z88" s="205"/>
      <c r="AA88" s="205"/>
      <c r="AB88" s="205"/>
      <c r="AC88" s="205"/>
      <c r="AD88" s="205"/>
      <c r="AE88" s="205"/>
      <c r="AF88" s="205"/>
      <c r="AG88" s="205"/>
      <c r="AH88" s="205"/>
      <c r="AI88" s="205"/>
      <c r="AK88" s="149"/>
      <c r="AL88" s="149"/>
      <c r="AM88" s="149"/>
      <c r="AN88" s="149"/>
      <c r="AO88" s="149"/>
      <c r="AP88" s="149"/>
      <c r="AQ88" s="149"/>
      <c r="AR88" s="149"/>
      <c r="AS88" s="149"/>
      <c r="AT88" s="149"/>
      <c r="AU88" s="149"/>
      <c r="AV88" s="149"/>
      <c r="AW88" s="149"/>
      <c r="AX88" s="149"/>
      <c r="AY88" s="149"/>
      <c r="AZ88" s="149"/>
    </row>
    <row r="89" spans="1:52">
      <c r="A89" s="16" t="s">
        <v>81</v>
      </c>
      <c r="B89" s="16"/>
      <c r="C89" s="16"/>
      <c r="D89" s="16"/>
      <c r="E89" s="16"/>
      <c r="F89" s="16"/>
      <c r="G89" s="16"/>
      <c r="H89" s="16"/>
      <c r="I89" s="16"/>
      <c r="J89" s="16"/>
      <c r="K89" s="16"/>
      <c r="L89" s="16"/>
      <c r="M89" s="16"/>
      <c r="N89" s="16"/>
      <c r="O89" s="16"/>
      <c r="P89" s="16"/>
      <c r="Q89" s="131"/>
      <c r="R89" s="16"/>
      <c r="S89" s="131"/>
      <c r="T89" s="205"/>
      <c r="U89" s="205"/>
      <c r="V89" s="205"/>
      <c r="W89" s="205"/>
      <c r="X89" s="205"/>
      <c r="Y89" s="205"/>
      <c r="Z89" s="205"/>
      <c r="AA89" s="205"/>
      <c r="AB89" s="205"/>
      <c r="AC89" s="205"/>
      <c r="AD89" s="205"/>
      <c r="AE89" s="205"/>
      <c r="AF89" s="205"/>
      <c r="AG89" s="205"/>
      <c r="AH89" s="205"/>
      <c r="AI89" s="205"/>
      <c r="AK89" s="149"/>
      <c r="AL89" s="149"/>
      <c r="AM89" s="149"/>
      <c r="AN89" s="149"/>
      <c r="AO89" s="149"/>
      <c r="AP89" s="149"/>
      <c r="AQ89" s="149"/>
      <c r="AR89" s="149"/>
      <c r="AS89" s="149"/>
      <c r="AT89" s="149"/>
      <c r="AU89" s="149"/>
      <c r="AV89" s="149"/>
      <c r="AW89" s="149"/>
      <c r="AX89" s="149"/>
      <c r="AY89" s="149"/>
      <c r="AZ89" s="149"/>
    </row>
    <row r="90" spans="1:52">
      <c r="A90" s="13" t="s">
        <v>89</v>
      </c>
      <c r="B90" s="18">
        <v>6.0256410256410255</v>
      </c>
      <c r="C90" s="18">
        <v>5.4389071591196556</v>
      </c>
      <c r="D90" s="18">
        <v>4.4315016459863257</v>
      </c>
      <c r="E90" s="18">
        <v>6.2263459895006719</v>
      </c>
      <c r="F90" s="18">
        <v>5.0679851668726821</v>
      </c>
      <c r="G90" s="18">
        <v>7.0214338507021434</v>
      </c>
      <c r="H90" s="18">
        <v>4.7858339315625749</v>
      </c>
      <c r="I90" s="18">
        <v>4.4304535385332864</v>
      </c>
      <c r="J90" s="18">
        <v>6.7294751009421265</v>
      </c>
      <c r="K90" s="18">
        <v>7.2115384615384617</v>
      </c>
      <c r="L90" s="18">
        <v>4.6561992420140772</v>
      </c>
      <c r="M90" s="18">
        <v>6.2468513853904284</v>
      </c>
      <c r="N90" s="18">
        <v>7.1222130470685387</v>
      </c>
      <c r="O90" s="18">
        <v>6.3579527392179713</v>
      </c>
      <c r="P90" s="18">
        <v>5.5675842870399013</v>
      </c>
      <c r="Q90" s="59">
        <v>7.7186963979416809</v>
      </c>
      <c r="R90" s="379">
        <f>R27/(BirthsTrend!R26 + R27)*1000</f>
        <v>6.386663780038969</v>
      </c>
      <c r="S90" s="379">
        <f>S27/(BirthsTrend!S26 + S27)*1000</f>
        <v>5.8370044052863435</v>
      </c>
      <c r="T90" s="205"/>
      <c r="U90" s="205"/>
      <c r="V90" s="205"/>
      <c r="W90" s="205"/>
      <c r="X90" s="205"/>
      <c r="Y90" s="205"/>
      <c r="Z90" s="205"/>
      <c r="AA90" s="205"/>
      <c r="AB90" s="205"/>
      <c r="AC90" s="205"/>
      <c r="AD90" s="205"/>
      <c r="AE90" s="205"/>
      <c r="AF90" s="205"/>
      <c r="AG90" s="205"/>
      <c r="AH90" s="205"/>
      <c r="AI90" s="205"/>
      <c r="AK90" s="149"/>
      <c r="AL90" s="149"/>
      <c r="AM90" s="149"/>
      <c r="AN90" s="149"/>
      <c r="AO90" s="149"/>
      <c r="AP90" s="149"/>
      <c r="AQ90" s="149"/>
      <c r="AR90" s="149"/>
      <c r="AS90" s="149"/>
      <c r="AT90" s="149"/>
      <c r="AU90" s="149"/>
      <c r="AV90" s="149"/>
      <c r="AW90" s="149"/>
      <c r="AX90" s="149"/>
      <c r="AY90" s="149"/>
      <c r="AZ90" s="149"/>
    </row>
    <row r="91" spans="1:52">
      <c r="A91" s="14">
        <v>2</v>
      </c>
      <c r="B91" s="18">
        <v>6.1888151232136828</v>
      </c>
      <c r="C91" s="18">
        <v>7.1348940914158305</v>
      </c>
      <c r="D91" s="59">
        <v>7.2455690558466168</v>
      </c>
      <c r="E91" s="18">
        <v>6.8027210884353737</v>
      </c>
      <c r="F91" s="18">
        <v>8.3231605815114857</v>
      </c>
      <c r="G91" s="18">
        <v>6.7785309478830982</v>
      </c>
      <c r="H91" s="18">
        <v>7.0590914266196059</v>
      </c>
      <c r="I91" s="18">
        <v>6.5888960898682214</v>
      </c>
      <c r="J91" s="18">
        <v>7.7052987122651464</v>
      </c>
      <c r="K91" s="18">
        <v>6.5373041402926217</v>
      </c>
      <c r="L91" s="18">
        <v>6.7901234567901234</v>
      </c>
      <c r="M91" s="18">
        <v>6.04001510003775</v>
      </c>
      <c r="N91" s="18">
        <v>7.948523845571537</v>
      </c>
      <c r="O91" s="18">
        <v>6.3272367770637663</v>
      </c>
      <c r="P91" s="18">
        <v>8.4622118470965866</v>
      </c>
      <c r="Q91" s="59">
        <v>7.2077409162717228</v>
      </c>
      <c r="R91" s="379">
        <f>R28/(BirthsTrend!R27 + R28)*1000</f>
        <v>6.3923292049540548</v>
      </c>
      <c r="S91" s="379">
        <f>S28/(BirthsTrend!S27 + S28)*1000</f>
        <v>4.962527850921612</v>
      </c>
      <c r="T91" s="205"/>
      <c r="U91" s="205"/>
      <c r="V91" s="205"/>
      <c r="W91" s="205"/>
      <c r="X91" s="205"/>
      <c r="Y91" s="205"/>
      <c r="Z91" s="205"/>
      <c r="AA91" s="205"/>
      <c r="AB91" s="205"/>
      <c r="AC91" s="205"/>
      <c r="AD91" s="205"/>
      <c r="AE91" s="205"/>
      <c r="AF91" s="205"/>
      <c r="AG91" s="205"/>
      <c r="AH91" s="205"/>
      <c r="AI91" s="205"/>
      <c r="AK91" s="149"/>
      <c r="AL91" s="149"/>
      <c r="AM91" s="149"/>
      <c r="AN91" s="149"/>
      <c r="AO91" s="149"/>
      <c r="AP91" s="149"/>
      <c r="AQ91" s="149"/>
      <c r="AR91" s="149"/>
      <c r="AS91" s="149"/>
      <c r="AT91" s="149"/>
      <c r="AU91" s="149"/>
      <c r="AV91" s="149"/>
      <c r="AW91" s="149"/>
      <c r="AX91" s="149"/>
      <c r="AY91" s="149"/>
      <c r="AZ91" s="149"/>
    </row>
    <row r="92" spans="1:52">
      <c r="A92" s="14">
        <v>3</v>
      </c>
      <c r="B92" s="18">
        <v>6.9187754715192877</v>
      </c>
      <c r="C92" s="18">
        <v>6.853173113030417</v>
      </c>
      <c r="D92" s="59">
        <v>5.2656323460272683</v>
      </c>
      <c r="E92" s="18">
        <v>6.5009560229445507</v>
      </c>
      <c r="F92" s="18">
        <v>5.1945598791084242</v>
      </c>
      <c r="G92" s="18">
        <v>6.3025210084033612</v>
      </c>
      <c r="H92" s="18">
        <v>7.8101828966880875</v>
      </c>
      <c r="I92" s="18">
        <v>6.0154683471784587</v>
      </c>
      <c r="J92" s="18">
        <v>9.4985843456023371</v>
      </c>
      <c r="K92" s="18">
        <v>6.1184759432650413</v>
      </c>
      <c r="L92" s="18">
        <v>8.122903054917888</v>
      </c>
      <c r="M92" s="18">
        <v>7.6935804103242891</v>
      </c>
      <c r="N92" s="18">
        <v>8.9627637904342858</v>
      </c>
      <c r="O92" s="18">
        <v>7.8792958927074599</v>
      </c>
      <c r="P92" s="18">
        <v>5.7438718550279111</v>
      </c>
      <c r="Q92" s="59">
        <v>6.8323511828507986</v>
      </c>
      <c r="R92" s="379">
        <f>R29/(BirthsTrend!R28 + R29)*1000</f>
        <v>6.5632458233890212</v>
      </c>
      <c r="S92" s="379">
        <f>S29/(BirthsTrend!S28 + S29)*1000</f>
        <v>7.2934973637961331</v>
      </c>
      <c r="T92" s="205"/>
      <c r="U92" s="205"/>
      <c r="V92" s="205"/>
      <c r="W92" s="205"/>
      <c r="X92" s="205"/>
      <c r="Y92" s="205"/>
      <c r="Z92" s="205"/>
      <c r="AA92" s="205"/>
      <c r="AB92" s="205"/>
      <c r="AC92" s="205"/>
      <c r="AD92" s="205"/>
      <c r="AE92" s="205"/>
      <c r="AF92" s="205"/>
      <c r="AG92" s="205"/>
      <c r="AH92" s="205"/>
      <c r="AI92" s="205"/>
      <c r="AK92" s="149"/>
      <c r="AL92" s="149"/>
      <c r="AM92" s="149"/>
      <c r="AN92" s="149"/>
      <c r="AO92" s="149"/>
      <c r="AP92" s="149"/>
      <c r="AQ92" s="149"/>
      <c r="AR92" s="149"/>
      <c r="AS92" s="149"/>
      <c r="AT92" s="149"/>
      <c r="AU92" s="149"/>
      <c r="AV92" s="149"/>
      <c r="AW92" s="149"/>
      <c r="AX92" s="149"/>
      <c r="AY92" s="149"/>
      <c r="AZ92" s="149"/>
    </row>
    <row r="93" spans="1:52">
      <c r="A93" s="14">
        <v>4</v>
      </c>
      <c r="B93" s="18">
        <v>8.2755535674345779</v>
      </c>
      <c r="C93" s="18">
        <v>8.1180811808118083</v>
      </c>
      <c r="D93" s="59">
        <v>5.47580287109664</v>
      </c>
      <c r="E93" s="18">
        <v>7.7472734110567885</v>
      </c>
      <c r="F93" s="18">
        <v>7.1195490952239693</v>
      </c>
      <c r="G93" s="18">
        <v>6.2427745664739884</v>
      </c>
      <c r="H93" s="18">
        <v>6.6591784338896023</v>
      </c>
      <c r="I93" s="18">
        <v>8.2088968806191858</v>
      </c>
      <c r="J93" s="18">
        <v>8.0496270585628835</v>
      </c>
      <c r="K93" s="18">
        <v>7.7949332933593167</v>
      </c>
      <c r="L93" s="18">
        <v>6.6462167689161555</v>
      </c>
      <c r="M93" s="18">
        <v>7.5063106151189052</v>
      </c>
      <c r="N93" s="18">
        <v>7.5742341980025474</v>
      </c>
      <c r="O93" s="18">
        <v>8.1577158395649221</v>
      </c>
      <c r="P93" s="18">
        <v>6.6956812855708066</v>
      </c>
      <c r="Q93" s="59">
        <v>7.3452983161250094</v>
      </c>
      <c r="R93" s="379">
        <f>R30/(BirthsTrend!R29 + R30)*1000</f>
        <v>6.0781875949716806</v>
      </c>
      <c r="S93" s="379">
        <f>S30/(BirthsTrend!S29 + S30)*1000</f>
        <v>6.5251685070988099</v>
      </c>
      <c r="T93" s="205"/>
      <c r="U93" s="205"/>
      <c r="V93" s="205"/>
      <c r="W93" s="205"/>
      <c r="X93" s="205"/>
      <c r="Y93" s="205"/>
      <c r="Z93" s="205"/>
      <c r="AA93" s="205"/>
      <c r="AB93" s="205"/>
      <c r="AC93" s="205"/>
      <c r="AD93" s="205"/>
      <c r="AE93" s="205"/>
      <c r="AF93" s="205"/>
      <c r="AG93" s="205"/>
      <c r="AH93" s="205"/>
      <c r="AI93" s="205"/>
      <c r="AK93" s="149"/>
      <c r="AL93" s="149"/>
      <c r="AM93" s="149"/>
      <c r="AN93" s="149"/>
      <c r="AO93" s="149"/>
      <c r="AP93" s="149"/>
      <c r="AQ93" s="149"/>
      <c r="AR93" s="149"/>
      <c r="AS93" s="149"/>
      <c r="AT93" s="149"/>
      <c r="AU93" s="149"/>
      <c r="AV93" s="149"/>
      <c r="AW93" s="149"/>
      <c r="AX93" s="149"/>
      <c r="AY93" s="149"/>
      <c r="AZ93" s="149"/>
    </row>
    <row r="94" spans="1:52">
      <c r="A94" s="13" t="s">
        <v>90</v>
      </c>
      <c r="B94" s="18">
        <v>7.5864502470007062</v>
      </c>
      <c r="C94" s="18">
        <v>7.6155617214711615</v>
      </c>
      <c r="D94" s="59">
        <v>6.7946824224519942</v>
      </c>
      <c r="E94" s="18">
        <v>8.8105726872246706</v>
      </c>
      <c r="F94" s="18">
        <v>6.4972291228740691</v>
      </c>
      <c r="G94" s="18">
        <v>7.780349794238683</v>
      </c>
      <c r="H94" s="18">
        <v>8.6094977792962073</v>
      </c>
      <c r="I94" s="18">
        <v>8.2143555642479953</v>
      </c>
      <c r="J94" s="18">
        <v>10.130065032516258</v>
      </c>
      <c r="K94" s="18">
        <v>6.453229747509555</v>
      </c>
      <c r="L94" s="18">
        <v>7.033208978044156</v>
      </c>
      <c r="M94" s="18">
        <v>7.8758132633261049</v>
      </c>
      <c r="N94" s="18">
        <v>9.8655202821869477</v>
      </c>
      <c r="O94" s="18">
        <v>8.2085669691889702</v>
      </c>
      <c r="P94" s="18">
        <v>8.8158343760664319</v>
      </c>
      <c r="Q94" s="59">
        <v>7.0300863866547516</v>
      </c>
      <c r="R94" s="379">
        <f>R31/(BirthsTrend!R30 + R31)*1000</f>
        <v>9.2724679029957215</v>
      </c>
      <c r="S94" s="379">
        <f>S31/(BirthsTrend!S30 + S31)*1000</f>
        <v>7.1103708923195184</v>
      </c>
      <c r="T94" s="205"/>
      <c r="U94" s="205"/>
      <c r="V94" s="205"/>
      <c r="W94" s="205"/>
      <c r="X94" s="205"/>
      <c r="Y94" s="205"/>
      <c r="Z94" s="205"/>
      <c r="AA94" s="205"/>
      <c r="AB94" s="205"/>
      <c r="AC94" s="205"/>
      <c r="AD94" s="205"/>
      <c r="AE94" s="205"/>
      <c r="AF94" s="205"/>
      <c r="AG94" s="205"/>
      <c r="AH94" s="205"/>
      <c r="AI94" s="205"/>
      <c r="AK94" s="149"/>
      <c r="AL94" s="149"/>
      <c r="AM94" s="149"/>
      <c r="AN94" s="149"/>
      <c r="AO94" s="149"/>
      <c r="AP94" s="149"/>
      <c r="AQ94" s="149"/>
      <c r="AR94" s="149"/>
      <c r="AS94" s="149"/>
      <c r="AT94" s="149"/>
      <c r="AU94" s="149"/>
      <c r="AV94" s="149"/>
      <c r="AW94" s="149"/>
      <c r="AX94" s="149"/>
      <c r="AY94" s="149"/>
      <c r="AZ94" s="149"/>
    </row>
    <row r="95" spans="1:52">
      <c r="A95" s="16" t="s">
        <v>118</v>
      </c>
      <c r="B95" s="16"/>
      <c r="C95" s="16"/>
      <c r="D95" s="16"/>
      <c r="E95" s="16"/>
      <c r="F95" s="16"/>
      <c r="G95" s="16"/>
      <c r="H95" s="16"/>
      <c r="I95" s="16"/>
      <c r="J95" s="16"/>
      <c r="K95" s="16"/>
      <c r="L95" s="16"/>
      <c r="M95" s="16"/>
      <c r="N95" s="16"/>
      <c r="O95" s="16"/>
      <c r="P95" s="16"/>
      <c r="Q95" s="131"/>
      <c r="R95" s="16"/>
      <c r="S95" s="131"/>
      <c r="T95" s="205"/>
      <c r="U95" s="205"/>
      <c r="V95" s="205"/>
      <c r="W95" s="205"/>
      <c r="X95" s="205"/>
      <c r="Y95" s="205"/>
      <c r="Z95" s="205"/>
      <c r="AA95" s="205"/>
      <c r="AB95" s="205"/>
      <c r="AC95" s="205"/>
      <c r="AD95" s="205"/>
      <c r="AE95" s="205"/>
      <c r="AF95" s="205"/>
      <c r="AG95" s="205"/>
      <c r="AH95" s="205"/>
      <c r="AI95" s="205"/>
      <c r="AK95" s="149"/>
      <c r="AL95" s="149"/>
      <c r="AM95" s="149"/>
      <c r="AN95" s="149"/>
      <c r="AO95" s="149"/>
      <c r="AP95" s="149"/>
      <c r="AQ95" s="149"/>
      <c r="AR95" s="149"/>
      <c r="AS95" s="149"/>
      <c r="AT95" s="149"/>
      <c r="AU95" s="149"/>
      <c r="AV95" s="149"/>
      <c r="AW95" s="149"/>
      <c r="AX95" s="149"/>
      <c r="AY95" s="149"/>
      <c r="AZ95" s="149"/>
    </row>
    <row r="96" spans="1:52">
      <c r="A96" s="13" t="s">
        <v>117</v>
      </c>
      <c r="B96" s="18">
        <v>265.15930113052417</v>
      </c>
      <c r="C96" s="18">
        <v>278.6016949152542</v>
      </c>
      <c r="D96" s="18">
        <v>235.69023569023571</v>
      </c>
      <c r="E96" s="18">
        <v>268.50937808489635</v>
      </c>
      <c r="F96" s="18">
        <v>232.60437375745528</v>
      </c>
      <c r="G96" s="18">
        <v>237.06004140786749</v>
      </c>
      <c r="H96" s="18">
        <v>248.51485148514851</v>
      </c>
      <c r="I96" s="18">
        <v>242.0443587270974</v>
      </c>
      <c r="J96" s="18">
        <v>308.74316939890713</v>
      </c>
      <c r="K96" s="18">
        <v>257.1711177052423</v>
      </c>
      <c r="L96" s="18">
        <v>269.00584795321635</v>
      </c>
      <c r="M96" s="18">
        <v>269.75476839237058</v>
      </c>
      <c r="N96" s="18">
        <v>293.77104377104382</v>
      </c>
      <c r="O96" s="18">
        <v>280.66914498141267</v>
      </c>
      <c r="P96" s="18">
        <v>270.0087950747581</v>
      </c>
      <c r="Q96" s="59">
        <v>283.41232227488149</v>
      </c>
      <c r="R96" s="379">
        <f>R34/(BirthsTrend!R33 + R34)*1000</f>
        <v>283.73382624768942</v>
      </c>
      <c r="S96" s="379">
        <f>S34/(BirthsTrend!S33 + S34)*1000</f>
        <v>254.49101796407186</v>
      </c>
      <c r="T96" s="205"/>
      <c r="U96" s="205"/>
      <c r="V96" s="205"/>
      <c r="W96" s="205"/>
      <c r="X96" s="205"/>
      <c r="Y96" s="205"/>
      <c r="Z96" s="205"/>
      <c r="AA96" s="205"/>
      <c r="AB96" s="205"/>
      <c r="AC96" s="205"/>
      <c r="AD96" s="205"/>
      <c r="AE96" s="205"/>
      <c r="AF96" s="205"/>
      <c r="AG96" s="205"/>
      <c r="AH96" s="205"/>
      <c r="AI96" s="205"/>
      <c r="AK96" s="149"/>
      <c r="AL96" s="149"/>
      <c r="AM96" s="149"/>
      <c r="AN96" s="149"/>
      <c r="AO96" s="149"/>
      <c r="AP96" s="149"/>
      <c r="AQ96" s="149"/>
      <c r="AR96" s="149"/>
      <c r="AS96" s="149"/>
      <c r="AT96" s="149"/>
      <c r="AU96" s="149"/>
      <c r="AV96" s="149"/>
      <c r="AW96" s="149"/>
      <c r="AX96" s="149"/>
      <c r="AY96" s="149"/>
      <c r="AZ96" s="149"/>
    </row>
    <row r="97" spans="1:52">
      <c r="A97" s="13" t="s">
        <v>70</v>
      </c>
      <c r="B97" s="18">
        <v>20.695860827834434</v>
      </c>
      <c r="C97" s="18">
        <v>18.890200708382526</v>
      </c>
      <c r="D97" s="59">
        <v>16.277005031074282</v>
      </c>
      <c r="E97" s="18">
        <v>16.883476335455299</v>
      </c>
      <c r="F97" s="18">
        <v>15.08252703471827</v>
      </c>
      <c r="G97" s="18">
        <v>17.309875141884223</v>
      </c>
      <c r="H97" s="18">
        <v>14.294222751637879</v>
      </c>
      <c r="I97" s="18">
        <v>18.989190768331873</v>
      </c>
      <c r="J97" s="18">
        <v>17.06771124790151</v>
      </c>
      <c r="K97" s="18">
        <v>15.349630471859012</v>
      </c>
      <c r="L97" s="18">
        <v>14.041850220264317</v>
      </c>
      <c r="M97" s="18">
        <v>18.103008669046407</v>
      </c>
      <c r="N97" s="18">
        <v>17.401960784313726</v>
      </c>
      <c r="O97" s="18">
        <v>14.485387547649301</v>
      </c>
      <c r="P97" s="18">
        <v>16.735386854232356</v>
      </c>
      <c r="Q97" s="59">
        <v>14.720812182741117</v>
      </c>
      <c r="R97" s="379">
        <f>R35/(BirthsTrend!R34 + R35)*1000</f>
        <v>13.537227375282026</v>
      </c>
      <c r="S97" s="379">
        <f>S35/(BirthsTrend!S34 + S35)*1000</f>
        <v>16.393442622950822</v>
      </c>
      <c r="T97" s="205"/>
      <c r="U97" s="205"/>
      <c r="V97" s="205"/>
      <c r="W97" s="205"/>
      <c r="X97" s="205"/>
      <c r="Y97" s="205"/>
      <c r="Z97" s="205"/>
      <c r="AA97" s="205"/>
      <c r="AB97" s="205"/>
      <c r="AC97" s="205"/>
      <c r="AD97" s="205"/>
      <c r="AE97" s="205"/>
      <c r="AF97" s="205"/>
      <c r="AG97" s="205"/>
      <c r="AH97" s="205"/>
      <c r="AI97" s="205"/>
      <c r="AK97" s="149"/>
      <c r="AL97" s="149"/>
      <c r="AM97" s="149"/>
      <c r="AN97" s="149"/>
      <c r="AO97" s="149"/>
      <c r="AP97" s="149"/>
      <c r="AQ97" s="149"/>
      <c r="AR97" s="149"/>
      <c r="AS97" s="149"/>
      <c r="AT97" s="149"/>
      <c r="AU97" s="149"/>
      <c r="AV97" s="149"/>
      <c r="AW97" s="149"/>
      <c r="AX97" s="149"/>
      <c r="AY97" s="149"/>
      <c r="AZ97" s="149"/>
    </row>
    <row r="98" spans="1:52">
      <c r="A98" s="13" t="s">
        <v>71</v>
      </c>
      <c r="B98" s="18">
        <v>1.6548463356973995</v>
      </c>
      <c r="C98" s="18">
        <v>1.6994510968296446</v>
      </c>
      <c r="D98" s="59">
        <v>1.3678286696889168</v>
      </c>
      <c r="E98" s="18">
        <v>1.6463486339226217</v>
      </c>
      <c r="F98" s="18">
        <v>1.5311530760472696</v>
      </c>
      <c r="G98" s="18">
        <v>1.8877297565822155</v>
      </c>
      <c r="H98" s="18">
        <v>1.7600589415087389</v>
      </c>
      <c r="I98" s="18">
        <v>1.4538024793226068</v>
      </c>
      <c r="J98" s="18">
        <v>1.9311232700354037</v>
      </c>
      <c r="K98" s="18">
        <v>1.5929908403026682</v>
      </c>
      <c r="L98" s="18">
        <v>1.4403368172249511</v>
      </c>
      <c r="M98" s="18">
        <v>1.6713566982177879</v>
      </c>
      <c r="N98" s="18">
        <v>2.150721174362038</v>
      </c>
      <c r="O98" s="18">
        <v>2.0533160176199083</v>
      </c>
      <c r="P98" s="18">
        <v>1.5676411307688334</v>
      </c>
      <c r="Q98" s="59">
        <v>1.5890587058991572</v>
      </c>
      <c r="R98" s="379">
        <f>R36/(BirthsTrend!R35 + R36)*1000</f>
        <v>1.4845818129784647</v>
      </c>
      <c r="S98" s="379">
        <f>S36/(BirthsTrend!S35 + S36)*1000</f>
        <v>1.3490787455415718</v>
      </c>
      <c r="T98" s="205"/>
      <c r="U98" s="205"/>
      <c r="V98" s="205"/>
      <c r="W98" s="205"/>
      <c r="X98" s="205"/>
      <c r="Y98" s="205"/>
      <c r="Z98" s="205"/>
      <c r="AA98" s="205"/>
      <c r="AB98" s="205"/>
      <c r="AC98" s="205"/>
      <c r="AD98" s="205"/>
      <c r="AE98" s="205"/>
      <c r="AF98" s="205"/>
      <c r="AG98" s="205"/>
      <c r="AH98" s="205"/>
      <c r="AI98" s="205"/>
      <c r="AK98" s="149"/>
      <c r="AL98" s="149"/>
      <c r="AM98" s="149"/>
      <c r="AN98" s="149"/>
      <c r="AO98" s="149"/>
      <c r="AP98" s="149"/>
      <c r="AQ98" s="149"/>
      <c r="AR98" s="149"/>
      <c r="AS98" s="149"/>
      <c r="AT98" s="149"/>
      <c r="AU98" s="149"/>
      <c r="AV98" s="149"/>
      <c r="AW98" s="149"/>
      <c r="AX98" s="149"/>
      <c r="AY98" s="149"/>
      <c r="AZ98" s="149"/>
    </row>
    <row r="99" spans="1:52">
      <c r="A99" s="13" t="s">
        <v>72</v>
      </c>
      <c r="B99" s="18">
        <v>1.4880952380952379</v>
      </c>
      <c r="C99" s="18">
        <v>1.9425019425019425</v>
      </c>
      <c r="D99" s="59">
        <v>2.7173913043478262</v>
      </c>
      <c r="E99" s="18">
        <v>1.3895321908290876</v>
      </c>
      <c r="F99" s="18">
        <v>1.6034206306787815</v>
      </c>
      <c r="G99" s="18">
        <v>1.1494252873563218</v>
      </c>
      <c r="H99" s="18">
        <v>2.4844720496894412</v>
      </c>
      <c r="I99" s="18">
        <v>1.8987341772151898</v>
      </c>
      <c r="J99" s="18">
        <v>2.9498525073746311</v>
      </c>
      <c r="K99" s="18">
        <v>2.1869874248223073</v>
      </c>
      <c r="L99" s="18">
        <v>2.2234574763757644</v>
      </c>
      <c r="M99" s="18">
        <v>2.1220159151193632</v>
      </c>
      <c r="N99" s="18">
        <v>3.0196275792652241</v>
      </c>
      <c r="O99" s="18">
        <v>1.7462165308498254</v>
      </c>
      <c r="P99" s="18">
        <v>0.54525627044711011</v>
      </c>
      <c r="Q99" s="59">
        <v>2.495321272613849</v>
      </c>
      <c r="R99" s="379">
        <f>R37/(BirthsTrend!R36 + R37)*1000</f>
        <v>1.3486176668914363</v>
      </c>
      <c r="S99" s="379">
        <f>S37/(BirthsTrend!S36 + S37)*1000</f>
        <v>0.85034013605442171</v>
      </c>
      <c r="T99" s="205"/>
      <c r="U99" s="205"/>
      <c r="V99" s="205"/>
      <c r="W99" s="205"/>
      <c r="X99" s="205"/>
      <c r="Y99" s="205"/>
      <c r="Z99" s="205"/>
      <c r="AA99" s="205"/>
      <c r="AB99" s="205"/>
      <c r="AC99" s="205"/>
      <c r="AD99" s="205"/>
      <c r="AE99" s="205"/>
      <c r="AF99" s="205"/>
      <c r="AG99" s="205"/>
      <c r="AH99" s="205"/>
      <c r="AI99" s="205"/>
      <c r="AK99" s="149"/>
      <c r="AL99" s="149"/>
      <c r="AM99" s="149"/>
      <c r="AN99" s="149"/>
      <c r="AO99" s="149"/>
      <c r="AP99" s="149"/>
      <c r="AQ99" s="149"/>
      <c r="AR99" s="149"/>
      <c r="AS99" s="149"/>
      <c r="AT99" s="149"/>
      <c r="AU99" s="149"/>
      <c r="AV99" s="149"/>
      <c r="AW99" s="149"/>
      <c r="AX99" s="149"/>
      <c r="AY99" s="149"/>
      <c r="AZ99" s="149"/>
    </row>
    <row r="100" spans="1:52">
      <c r="A100" s="16" t="s">
        <v>1</v>
      </c>
      <c r="B100" s="16"/>
      <c r="C100" s="16"/>
      <c r="D100" s="16"/>
      <c r="E100" s="16"/>
      <c r="F100" s="16"/>
      <c r="G100" s="16"/>
      <c r="H100" s="16"/>
      <c r="I100" s="16"/>
      <c r="J100" s="16"/>
      <c r="K100" s="16"/>
      <c r="L100" s="16"/>
      <c r="M100" s="16"/>
      <c r="N100" s="16"/>
      <c r="O100" s="16"/>
      <c r="P100" s="16"/>
      <c r="Q100" s="131"/>
      <c r="R100" s="16"/>
      <c r="S100" s="131"/>
      <c r="T100" s="205"/>
      <c r="U100" s="205"/>
      <c r="V100" s="205"/>
      <c r="W100" s="205"/>
      <c r="X100" s="205"/>
      <c r="Y100" s="205"/>
      <c r="Z100" s="205"/>
      <c r="AA100" s="205"/>
      <c r="AB100" s="205"/>
      <c r="AC100" s="205"/>
      <c r="AD100" s="205"/>
      <c r="AE100" s="205"/>
      <c r="AF100" s="205"/>
      <c r="AG100" s="205"/>
      <c r="AH100" s="205"/>
      <c r="AI100" s="205"/>
      <c r="AK100" s="149"/>
      <c r="AL100" s="149"/>
      <c r="AM100" s="149"/>
      <c r="AN100" s="149"/>
      <c r="AO100" s="149"/>
      <c r="AP100" s="149"/>
      <c r="AQ100" s="149"/>
      <c r="AR100" s="149"/>
      <c r="AS100" s="149"/>
      <c r="AT100" s="149"/>
      <c r="AU100" s="149"/>
      <c r="AV100" s="149"/>
      <c r="AW100" s="149"/>
      <c r="AX100" s="149"/>
      <c r="AY100" s="149"/>
      <c r="AZ100" s="149"/>
    </row>
    <row r="101" spans="1:52">
      <c r="A101" s="13" t="s">
        <v>111</v>
      </c>
      <c r="B101" s="18">
        <v>469.34460887949257</v>
      </c>
      <c r="C101" s="18">
        <v>463.41463414634148</v>
      </c>
      <c r="D101" s="18">
        <v>402.71493212669685</v>
      </c>
      <c r="E101" s="18">
        <v>459.88258317025435</v>
      </c>
      <c r="F101" s="18">
        <v>402.3904382470119</v>
      </c>
      <c r="G101" s="18">
        <v>442.58872651356995</v>
      </c>
      <c r="H101" s="18">
        <v>397.50445632798574</v>
      </c>
      <c r="I101" s="18">
        <v>435.64356435643566</v>
      </c>
      <c r="J101" s="18">
        <v>520.68965517241384</v>
      </c>
      <c r="K101" s="18">
        <v>450.59288537549406</v>
      </c>
      <c r="L101" s="18">
        <v>501.0141987829615</v>
      </c>
      <c r="M101" s="18">
        <v>479.20433996383366</v>
      </c>
      <c r="N101" s="18">
        <v>532.53424657534242</v>
      </c>
      <c r="O101" s="18">
        <v>478.64768683274025</v>
      </c>
      <c r="P101" s="18">
        <v>468.91651865008885</v>
      </c>
      <c r="Q101" s="59">
        <v>495.36178107606679</v>
      </c>
      <c r="R101" s="379">
        <f>R40/(BirthsTrend!R39 + R40)*1000</f>
        <v>493.03135888501743</v>
      </c>
      <c r="S101" s="379">
        <f>S40/(BirthsTrend!S39 + S40)*1000</f>
        <v>457.52895752895751</v>
      </c>
      <c r="T101" s="205"/>
      <c r="U101" s="205"/>
      <c r="V101" s="205"/>
      <c r="W101" s="205"/>
      <c r="X101" s="205"/>
      <c r="Y101" s="205"/>
      <c r="Z101" s="205"/>
      <c r="AA101" s="205"/>
      <c r="AB101" s="205"/>
      <c r="AC101" s="205"/>
      <c r="AD101" s="205"/>
      <c r="AE101" s="205"/>
      <c r="AF101" s="205"/>
      <c r="AG101" s="205"/>
      <c r="AH101" s="205"/>
      <c r="AI101" s="205"/>
      <c r="AK101" s="149"/>
      <c r="AL101" s="149"/>
      <c r="AM101" s="149"/>
      <c r="AN101" s="149"/>
      <c r="AO101" s="149"/>
      <c r="AP101" s="149"/>
      <c r="AQ101" s="149"/>
      <c r="AR101" s="149"/>
      <c r="AS101" s="149"/>
      <c r="AT101" s="149"/>
      <c r="AU101" s="149"/>
      <c r="AV101" s="149"/>
      <c r="AW101" s="149"/>
      <c r="AX101" s="149"/>
      <c r="AY101" s="149"/>
      <c r="AZ101" s="149"/>
    </row>
    <row r="102" spans="1:52">
      <c r="A102" s="13" t="s">
        <v>114</v>
      </c>
      <c r="B102" s="18">
        <v>87.281795511221944</v>
      </c>
      <c r="C102" s="18">
        <v>90.206185567010309</v>
      </c>
      <c r="D102" s="59">
        <v>73.490813648293965</v>
      </c>
      <c r="E102" s="18">
        <v>68.241469816272968</v>
      </c>
      <c r="F102" s="18">
        <v>87.5</v>
      </c>
      <c r="G102" s="18">
        <v>51.470588235294116</v>
      </c>
      <c r="H102" s="18">
        <v>65.445026178010465</v>
      </c>
      <c r="I102" s="18">
        <v>82.125603864734302</v>
      </c>
      <c r="J102" s="18">
        <v>88.607594936708864</v>
      </c>
      <c r="K102" s="18">
        <v>79.081632653061234</v>
      </c>
      <c r="L102" s="18">
        <v>69.544364508393286</v>
      </c>
      <c r="M102" s="18">
        <v>89.655172413793096</v>
      </c>
      <c r="N102" s="18">
        <v>71.428571428571431</v>
      </c>
      <c r="O102" s="18">
        <v>66.502463054187189</v>
      </c>
      <c r="P102" s="18">
        <v>115.02347417840375</v>
      </c>
      <c r="Q102" s="59">
        <v>94.18282548476455</v>
      </c>
      <c r="R102" s="379">
        <f>R41/(BirthsTrend!R40 + R41)*1000</f>
        <v>84.832904884318765</v>
      </c>
      <c r="S102" s="379">
        <f>S41/(BirthsTrend!S40 + S41)*1000</f>
        <v>62.130177514792898</v>
      </c>
      <c r="T102" s="205"/>
      <c r="U102" s="205"/>
      <c r="V102" s="205"/>
      <c r="W102" s="205"/>
      <c r="X102" s="205"/>
      <c r="Y102" s="205"/>
      <c r="Z102" s="205"/>
      <c r="AA102" s="205"/>
      <c r="AB102" s="205"/>
      <c r="AC102" s="205"/>
      <c r="AD102" s="205"/>
      <c r="AE102" s="205"/>
      <c r="AF102" s="205"/>
      <c r="AG102" s="205"/>
      <c r="AH102" s="205"/>
      <c r="AI102" s="205"/>
      <c r="AK102" s="149"/>
      <c r="AL102" s="149"/>
      <c r="AM102" s="149"/>
      <c r="AN102" s="149"/>
      <c r="AO102" s="149"/>
      <c r="AP102" s="149"/>
      <c r="AQ102" s="149"/>
      <c r="AR102" s="149"/>
      <c r="AS102" s="149"/>
      <c r="AT102" s="149"/>
      <c r="AU102" s="149"/>
      <c r="AV102" s="149"/>
      <c r="AW102" s="149"/>
      <c r="AX102" s="149"/>
      <c r="AY102" s="149"/>
      <c r="AZ102" s="149"/>
    </row>
    <row r="103" spans="1:52">
      <c r="A103" s="13" t="s">
        <v>112</v>
      </c>
      <c r="B103" s="18">
        <v>21.374547846103255</v>
      </c>
      <c r="C103" s="18">
        <v>16.5016501650165</v>
      </c>
      <c r="D103" s="59">
        <v>14.87603305785124</v>
      </c>
      <c r="E103" s="18">
        <v>18.615284128020903</v>
      </c>
      <c r="F103" s="18">
        <v>13.382402141184341</v>
      </c>
      <c r="G103" s="18">
        <v>17.745645744331252</v>
      </c>
      <c r="H103" s="18">
        <v>16.949152542372882</v>
      </c>
      <c r="I103" s="18">
        <v>19.420903954802263</v>
      </c>
      <c r="J103" s="18">
        <v>18.867924528301884</v>
      </c>
      <c r="K103" s="18">
        <v>15.146299483648882</v>
      </c>
      <c r="L103" s="18">
        <v>15.432098765432098</v>
      </c>
      <c r="M103" s="18">
        <v>18.454801376290273</v>
      </c>
      <c r="N103" s="18">
        <v>23.889739663093415</v>
      </c>
      <c r="O103" s="18">
        <v>16.763378465506126</v>
      </c>
      <c r="P103" s="18">
        <v>17.41057296612852</v>
      </c>
      <c r="Q103" s="59">
        <v>19.38353987925008</v>
      </c>
      <c r="R103" s="379">
        <f>R42/(BirthsTrend!R41 + R42)*1000</f>
        <v>15.654351909830932</v>
      </c>
      <c r="S103" s="379">
        <f>S42/(BirthsTrend!S41 + S42)*1000</f>
        <v>16</v>
      </c>
      <c r="T103" s="205"/>
      <c r="U103" s="205"/>
      <c r="V103" s="205"/>
      <c r="W103" s="205"/>
      <c r="X103" s="205"/>
      <c r="Y103" s="205"/>
      <c r="Z103" s="205"/>
      <c r="AA103" s="205"/>
      <c r="AB103" s="205"/>
      <c r="AC103" s="205"/>
      <c r="AD103" s="205"/>
      <c r="AE103" s="205"/>
      <c r="AF103" s="205"/>
      <c r="AG103" s="205"/>
      <c r="AH103" s="205"/>
      <c r="AI103" s="205"/>
      <c r="AK103" s="149"/>
      <c r="AL103" s="149"/>
      <c r="AM103" s="149"/>
      <c r="AN103" s="149"/>
      <c r="AO103" s="149"/>
      <c r="AP103" s="149"/>
      <c r="AQ103" s="149"/>
      <c r="AR103" s="149"/>
      <c r="AS103" s="149"/>
      <c r="AT103" s="149"/>
      <c r="AU103" s="149"/>
      <c r="AV103" s="149"/>
      <c r="AW103" s="149"/>
      <c r="AX103" s="149"/>
      <c r="AY103" s="149"/>
      <c r="AZ103" s="149"/>
    </row>
    <row r="104" spans="1:52">
      <c r="A104" s="13" t="s">
        <v>113</v>
      </c>
      <c r="B104" s="18">
        <v>1.5628573606769842</v>
      </c>
      <c r="C104" s="18">
        <v>1.6288495776355165</v>
      </c>
      <c r="D104" s="59">
        <v>1.4208043647110085</v>
      </c>
      <c r="E104" s="18">
        <v>1.6246487891588142</v>
      </c>
      <c r="F104" s="18">
        <v>1.7531016413654927</v>
      </c>
      <c r="G104" s="18">
        <v>1.7592556393916885</v>
      </c>
      <c r="H104" s="18">
        <v>1.6948810556687717</v>
      </c>
      <c r="I104" s="18">
        <v>1.4725828327843442</v>
      </c>
      <c r="J104" s="18">
        <v>1.9233642067523156</v>
      </c>
      <c r="K104" s="18">
        <v>1.6585602206444159</v>
      </c>
      <c r="L104" s="18">
        <v>1.5596945900360906</v>
      </c>
      <c r="M104" s="18">
        <v>1.6637257373329972</v>
      </c>
      <c r="N104" s="18">
        <v>2.1118970198786498</v>
      </c>
      <c r="O104" s="18">
        <v>2.0897378328900555</v>
      </c>
      <c r="P104" s="18">
        <v>1.5687465209250544</v>
      </c>
      <c r="Q104" s="59">
        <v>1.4926945771284068</v>
      </c>
      <c r="R104" s="379">
        <f>R43/(BirthsTrend!R42 + R43)*1000</f>
        <v>1.3239421702060055</v>
      </c>
      <c r="S104" s="379">
        <f>S43/(BirthsTrend!S42 + S43)*1000</f>
        <v>1.3897015798712697</v>
      </c>
      <c r="T104" s="205"/>
      <c r="U104" s="205"/>
      <c r="V104" s="205"/>
      <c r="W104" s="205"/>
      <c r="X104" s="205"/>
      <c r="Y104" s="205"/>
      <c r="Z104" s="205"/>
      <c r="AA104" s="205"/>
      <c r="AB104" s="205"/>
      <c r="AC104" s="205"/>
      <c r="AD104" s="205"/>
      <c r="AE104" s="205"/>
      <c r="AF104" s="205"/>
      <c r="AG104" s="205"/>
      <c r="AH104" s="205"/>
      <c r="AI104" s="205"/>
      <c r="AK104" s="149"/>
      <c r="AL104" s="149"/>
      <c r="AM104" s="149"/>
      <c r="AN104" s="149"/>
      <c r="AO104" s="149"/>
      <c r="AP104" s="149"/>
      <c r="AQ104" s="149"/>
      <c r="AR104" s="149"/>
      <c r="AS104" s="149"/>
      <c r="AT104" s="149"/>
      <c r="AU104" s="149"/>
      <c r="AV104" s="149"/>
      <c r="AW104" s="149"/>
      <c r="AX104" s="149"/>
      <c r="AY104" s="149"/>
      <c r="AZ104" s="149"/>
    </row>
    <row r="105" spans="1:52">
      <c r="A105" s="17" t="s">
        <v>115</v>
      </c>
      <c r="B105" s="19">
        <v>8.8823094004441145</v>
      </c>
      <c r="C105" s="19">
        <v>15.306122448979592</v>
      </c>
      <c r="D105" s="59">
        <v>13.868613138686133</v>
      </c>
      <c r="E105" s="19">
        <v>16.329196603527109</v>
      </c>
      <c r="F105" s="19">
        <v>0</v>
      </c>
      <c r="G105" s="19">
        <v>3.5310734463276834</v>
      </c>
      <c r="H105" s="19">
        <v>0.73475385745775157</v>
      </c>
      <c r="I105" s="19">
        <v>1.2828736369467606</v>
      </c>
      <c r="J105" s="19">
        <v>1.8552875695732838</v>
      </c>
      <c r="K105" s="19">
        <v>2.4813895781637716</v>
      </c>
      <c r="L105" s="19">
        <v>1.2143290831815423</v>
      </c>
      <c r="M105" s="19">
        <v>2.7188689505165855</v>
      </c>
      <c r="N105" s="19">
        <v>1.6068559185859668</v>
      </c>
      <c r="O105" s="19">
        <v>0.58997050147492625</v>
      </c>
      <c r="P105" s="19">
        <v>2.3837902264600714</v>
      </c>
      <c r="Q105" s="19">
        <v>0</v>
      </c>
      <c r="R105" s="379">
        <f>R44/(BirthsTrend!R43 + R44)*1000</f>
        <v>0.60864272671941566</v>
      </c>
      <c r="S105" s="379">
        <f>S44/(BirthsTrend!S43 + S44)*1000</f>
        <v>1.3245033112582782</v>
      </c>
      <c r="T105" s="205"/>
      <c r="U105" s="205"/>
      <c r="V105" s="205"/>
      <c r="W105" s="205"/>
      <c r="X105" s="205"/>
      <c r="Y105" s="205"/>
      <c r="Z105" s="205"/>
      <c r="AA105" s="205"/>
      <c r="AB105" s="205"/>
      <c r="AC105" s="205"/>
      <c r="AD105" s="205"/>
      <c r="AE105" s="205"/>
      <c r="AF105" s="205"/>
      <c r="AG105" s="205"/>
      <c r="AH105" s="205"/>
      <c r="AI105" s="205"/>
      <c r="AK105" s="149"/>
      <c r="AL105" s="149"/>
      <c r="AM105" s="149"/>
      <c r="AN105" s="149"/>
      <c r="AO105" s="149"/>
      <c r="AP105" s="149"/>
      <c r="AQ105" s="149"/>
      <c r="AR105" s="149"/>
      <c r="AS105" s="149"/>
      <c r="AT105" s="149"/>
      <c r="AU105" s="149"/>
      <c r="AV105" s="149"/>
      <c r="AW105" s="149"/>
      <c r="AX105" s="149"/>
      <c r="AY105" s="149"/>
      <c r="AZ105" s="149"/>
    </row>
    <row r="106" spans="1:52">
      <c r="A106" s="131" t="s">
        <v>389</v>
      </c>
      <c r="B106" s="16"/>
      <c r="C106" s="16"/>
      <c r="D106" s="16"/>
      <c r="E106" s="16"/>
      <c r="F106" s="16"/>
      <c r="G106" s="16"/>
      <c r="H106" s="16"/>
      <c r="I106" s="16"/>
      <c r="J106" s="16"/>
      <c r="K106" s="16"/>
      <c r="L106" s="16"/>
      <c r="M106" s="16"/>
      <c r="N106" s="16"/>
      <c r="O106" s="16"/>
      <c r="P106" s="16"/>
      <c r="Q106" s="131"/>
      <c r="R106" s="16"/>
      <c r="S106" s="131"/>
      <c r="T106" s="205"/>
      <c r="U106" s="205"/>
      <c r="V106" s="205"/>
      <c r="W106" s="205"/>
      <c r="X106" s="205"/>
      <c r="Y106" s="205"/>
      <c r="Z106" s="205"/>
      <c r="AA106" s="205"/>
      <c r="AB106" s="205"/>
      <c r="AC106" s="205"/>
      <c r="AD106" s="205"/>
      <c r="AE106" s="205"/>
      <c r="AF106" s="205"/>
      <c r="AG106" s="205"/>
      <c r="AH106" s="205"/>
      <c r="AI106" s="205"/>
      <c r="AK106" s="149"/>
      <c r="AL106" s="149"/>
      <c r="AM106" s="149"/>
      <c r="AN106" s="149"/>
      <c r="AO106" s="149"/>
      <c r="AP106" s="149"/>
      <c r="AQ106" s="149"/>
      <c r="AR106" s="149"/>
      <c r="AS106" s="149"/>
      <c r="AT106" s="149"/>
      <c r="AU106" s="149"/>
      <c r="AV106" s="149"/>
      <c r="AW106" s="149"/>
      <c r="AX106" s="149"/>
      <c r="AY106" s="149"/>
      <c r="AZ106" s="149"/>
    </row>
    <row r="107" spans="1:52">
      <c r="A107" s="13" t="s">
        <v>91</v>
      </c>
      <c r="B107" s="18">
        <v>4.4444444444444446</v>
      </c>
      <c r="C107" s="18">
        <v>5.840071877807727</v>
      </c>
      <c r="D107" s="18">
        <v>5.840071877807727</v>
      </c>
      <c r="E107" s="18">
        <v>5.5299539170506913</v>
      </c>
      <c r="F107" s="18">
        <v>6.0889929742388755</v>
      </c>
      <c r="G107" s="18">
        <v>11.892963330029731</v>
      </c>
      <c r="H107" s="18">
        <v>5.186721991701245</v>
      </c>
      <c r="I107" s="18">
        <v>8.329250367466928</v>
      </c>
      <c r="J107" s="18">
        <v>9.4921689606074988</v>
      </c>
      <c r="K107" s="18">
        <v>6.970260223048327</v>
      </c>
      <c r="L107" s="18">
        <v>7.7686663789382822</v>
      </c>
      <c r="M107" s="18">
        <v>7.9464659138435803</v>
      </c>
      <c r="N107" s="18">
        <v>8.7902888237756382</v>
      </c>
      <c r="O107" s="18">
        <v>5.7880676758682101</v>
      </c>
      <c r="P107" s="18">
        <v>8.4779975777149783</v>
      </c>
      <c r="Q107" s="59">
        <v>6.1538461538461542</v>
      </c>
      <c r="R107" s="379">
        <f>R47/(BirthsTrend!R46 + R47)*1000</f>
        <v>8.720930232558139</v>
      </c>
      <c r="S107" s="379">
        <f>S47/(BirthsTrend!S46 + S47)*1000</f>
        <v>8.5778781038374721</v>
      </c>
      <c r="T107" s="253"/>
      <c r="U107" s="205"/>
      <c r="V107" s="205"/>
      <c r="W107" s="205"/>
      <c r="X107" s="205"/>
      <c r="Y107" s="205"/>
      <c r="Z107" s="205"/>
      <c r="AA107" s="205"/>
      <c r="AB107" s="205"/>
      <c r="AC107" s="205"/>
      <c r="AD107" s="205"/>
      <c r="AE107" s="205"/>
      <c r="AF107" s="205"/>
      <c r="AG107" s="205"/>
      <c r="AH107" s="205"/>
      <c r="AI107" s="205"/>
      <c r="AK107" s="149"/>
      <c r="AL107" s="149"/>
      <c r="AM107" s="149"/>
      <c r="AN107" s="149"/>
      <c r="AO107" s="149"/>
      <c r="AP107" s="149"/>
      <c r="AQ107" s="149"/>
      <c r="AR107" s="149"/>
      <c r="AS107" s="149"/>
      <c r="AT107" s="149"/>
      <c r="AU107" s="149"/>
      <c r="AV107" s="149"/>
      <c r="AW107" s="149"/>
      <c r="AX107" s="149"/>
      <c r="AY107" s="149"/>
      <c r="AZ107" s="149"/>
    </row>
    <row r="108" spans="1:52">
      <c r="A108" s="13" t="s">
        <v>92</v>
      </c>
      <c r="B108" s="18">
        <v>5.3467526340619598</v>
      </c>
      <c r="C108" s="18">
        <v>5.6276379552915428</v>
      </c>
      <c r="D108" s="59">
        <v>5.4721701063164483</v>
      </c>
      <c r="E108" s="18">
        <v>7.7255871446229918</v>
      </c>
      <c r="F108" s="18">
        <v>6.3597819503331321</v>
      </c>
      <c r="G108" s="18">
        <v>7.5512405609492994</v>
      </c>
      <c r="H108" s="18">
        <v>6.9188191881918817</v>
      </c>
      <c r="I108" s="18">
        <v>6.408389163996504</v>
      </c>
      <c r="J108" s="18">
        <v>7.0951585976627713</v>
      </c>
      <c r="K108" s="18">
        <v>8.1416940437080427</v>
      </c>
      <c r="L108" s="18">
        <v>7.055630936227951</v>
      </c>
      <c r="M108" s="18">
        <v>9.4888663967611322</v>
      </c>
      <c r="N108" s="18">
        <v>8.8583905177791635</v>
      </c>
      <c r="O108" s="18">
        <v>8.3806085611139753</v>
      </c>
      <c r="P108" s="18">
        <v>6.2522986392055904</v>
      </c>
      <c r="Q108" s="59">
        <v>6.8061507436349888</v>
      </c>
      <c r="R108" s="379">
        <f>R48/(BirthsTrend!R47 + R48)*1000</f>
        <v>7.2400449382099614</v>
      </c>
      <c r="S108" s="379">
        <f>S48/(BirthsTrend!S47 + S48)*1000</f>
        <v>6.5985250355802822</v>
      </c>
      <c r="T108" s="253"/>
      <c r="U108" s="205"/>
      <c r="V108" s="205"/>
      <c r="W108" s="205"/>
      <c r="X108" s="205"/>
      <c r="Y108" s="205"/>
      <c r="Z108" s="205"/>
      <c r="AA108" s="205"/>
      <c r="AB108" s="205"/>
      <c r="AC108" s="205"/>
      <c r="AD108" s="205"/>
      <c r="AE108" s="205"/>
      <c r="AF108" s="205"/>
      <c r="AG108" s="205"/>
      <c r="AH108" s="205"/>
      <c r="AI108" s="205"/>
      <c r="AK108" s="149"/>
      <c r="AL108" s="149"/>
      <c r="AM108" s="149"/>
      <c r="AN108" s="149"/>
      <c r="AO108" s="149"/>
      <c r="AP108" s="149"/>
      <c r="AQ108" s="149"/>
      <c r="AR108" s="149"/>
      <c r="AS108" s="149"/>
      <c r="AT108" s="149"/>
      <c r="AU108" s="149"/>
      <c r="AV108" s="149"/>
      <c r="AW108" s="149"/>
      <c r="AX108" s="149"/>
      <c r="AY108" s="149"/>
      <c r="AZ108" s="149"/>
    </row>
    <row r="109" spans="1:52">
      <c r="A109" s="13" t="s">
        <v>93</v>
      </c>
      <c r="B109" s="18">
        <v>5.8052745065516671</v>
      </c>
      <c r="C109" s="18">
        <v>6.70465973851827</v>
      </c>
      <c r="D109" s="59">
        <v>4.8698572628043664</v>
      </c>
      <c r="E109" s="18">
        <v>5.9011970999831389</v>
      </c>
      <c r="F109" s="18">
        <v>6.2695924764890281</v>
      </c>
      <c r="G109" s="18">
        <v>5.6544154332280057</v>
      </c>
      <c r="H109" s="18">
        <v>7.2317524386141949</v>
      </c>
      <c r="I109" s="18">
        <v>6.6500415627597675</v>
      </c>
      <c r="J109" s="18">
        <v>9.7484276729559749</v>
      </c>
      <c r="K109" s="18">
        <v>3.5093316318392085</v>
      </c>
      <c r="L109" s="18">
        <v>6.7951959544879896</v>
      </c>
      <c r="M109" s="18">
        <v>7.0733863837312105</v>
      </c>
      <c r="N109" s="18">
        <v>7.3828536989603739</v>
      </c>
      <c r="O109" s="18">
        <v>7.0796460176991154</v>
      </c>
      <c r="P109" s="18">
        <v>8.2889283599763175</v>
      </c>
      <c r="Q109" s="59">
        <v>8.8119112731692493</v>
      </c>
      <c r="R109" s="379">
        <f>R49/(BirthsTrend!R48 + R49)*1000</f>
        <v>7.7190858180717417</v>
      </c>
      <c r="S109" s="379">
        <f>S49/(BirthsTrend!S48 + S49)*1000</f>
        <v>7.5055892686042798</v>
      </c>
      <c r="T109" s="253"/>
      <c r="U109" s="205"/>
      <c r="V109" s="205"/>
      <c r="W109" s="205"/>
      <c r="X109" s="205"/>
      <c r="Y109" s="205"/>
      <c r="Z109" s="205"/>
      <c r="AA109" s="205"/>
      <c r="AB109" s="205"/>
      <c r="AC109" s="205"/>
      <c r="AD109" s="205"/>
      <c r="AE109" s="205"/>
      <c r="AF109" s="205"/>
      <c r="AG109" s="205"/>
      <c r="AH109" s="205"/>
      <c r="AI109" s="205"/>
      <c r="AK109" s="149"/>
      <c r="AL109" s="149"/>
      <c r="AM109" s="149"/>
      <c r="AN109" s="149"/>
      <c r="AO109" s="149"/>
      <c r="AP109" s="149"/>
      <c r="AQ109" s="149"/>
      <c r="AR109" s="149"/>
      <c r="AS109" s="149"/>
      <c r="AT109" s="149"/>
      <c r="AU109" s="149"/>
      <c r="AV109" s="149"/>
      <c r="AW109" s="149"/>
      <c r="AX109" s="149"/>
      <c r="AY109" s="149"/>
      <c r="AZ109" s="149"/>
    </row>
    <row r="110" spans="1:52">
      <c r="A110" s="13" t="s">
        <v>94</v>
      </c>
      <c r="B110" s="18">
        <v>6.502890173410405</v>
      </c>
      <c r="C110" s="18">
        <v>6.2678062678062672</v>
      </c>
      <c r="D110" s="59">
        <v>9.9347147317627016</v>
      </c>
      <c r="E110" s="18">
        <v>8.1088510170423316</v>
      </c>
      <c r="F110" s="18">
        <v>6.7944014132354935</v>
      </c>
      <c r="G110" s="18">
        <v>7.5642965204236008</v>
      </c>
      <c r="H110" s="18">
        <v>6.756756756756757</v>
      </c>
      <c r="I110" s="18">
        <v>7.496054708048395</v>
      </c>
      <c r="J110" s="18">
        <v>10.614385614385615</v>
      </c>
      <c r="K110" s="18">
        <v>6.8914595126753628</v>
      </c>
      <c r="L110" s="18">
        <v>7.5630252100840334</v>
      </c>
      <c r="M110" s="18">
        <v>7.8288675708457385</v>
      </c>
      <c r="N110" s="18">
        <v>10.926573426573427</v>
      </c>
      <c r="O110" s="18">
        <v>9.3307222670199277</v>
      </c>
      <c r="P110" s="18">
        <v>7.5128952679973091</v>
      </c>
      <c r="Q110" s="59">
        <v>8.4091694505241321</v>
      </c>
      <c r="R110" s="379">
        <f>R50/(BirthsTrend!R49 + R50)*1000</f>
        <v>7.7132486388384756</v>
      </c>
      <c r="S110" s="379">
        <f>S50/(BirthsTrend!S49 + S50)*1000</f>
        <v>7.3704232049453164</v>
      </c>
      <c r="T110" s="253"/>
      <c r="U110" s="205"/>
      <c r="V110" s="205"/>
      <c r="W110" s="205"/>
      <c r="X110" s="205"/>
      <c r="Y110" s="205"/>
      <c r="Z110" s="205"/>
      <c r="AA110" s="205"/>
      <c r="AB110" s="205"/>
      <c r="AC110" s="205"/>
      <c r="AD110" s="205"/>
      <c r="AE110" s="205"/>
      <c r="AF110" s="205"/>
      <c r="AG110" s="205"/>
      <c r="AH110" s="205"/>
      <c r="AI110" s="205"/>
      <c r="AK110" s="149"/>
      <c r="AL110" s="149"/>
      <c r="AM110" s="149"/>
      <c r="AN110" s="149"/>
      <c r="AO110" s="149"/>
      <c r="AP110" s="149"/>
      <c r="AQ110" s="149"/>
      <c r="AR110" s="149"/>
      <c r="AS110" s="149"/>
      <c r="AT110" s="149"/>
      <c r="AU110" s="149"/>
      <c r="AV110" s="149"/>
      <c r="AW110" s="149"/>
      <c r="AX110" s="149"/>
      <c r="AY110" s="149"/>
      <c r="AZ110" s="149"/>
    </row>
    <row r="111" spans="1:52">
      <c r="A111" s="13" t="s">
        <v>95</v>
      </c>
      <c r="B111" s="18">
        <v>8.6224182875476245</v>
      </c>
      <c r="C111" s="18">
        <v>6.25948406676783</v>
      </c>
      <c r="D111" s="59">
        <v>4.5601368041041228</v>
      </c>
      <c r="E111" s="18">
        <v>6.8833652007648185</v>
      </c>
      <c r="F111" s="18">
        <v>5.3964300539643011</v>
      </c>
      <c r="G111" s="18">
        <v>5.2813325208206381</v>
      </c>
      <c r="H111" s="18">
        <v>7.9655543595263723</v>
      </c>
      <c r="I111" s="18">
        <v>8.6741016109045859</v>
      </c>
      <c r="J111" s="18">
        <v>8.8000000000000007</v>
      </c>
      <c r="K111" s="18">
        <v>6.4164884308769201</v>
      </c>
      <c r="L111" s="18">
        <v>7.8462142016477046</v>
      </c>
      <c r="M111" s="18">
        <v>7.4047954866008459</v>
      </c>
      <c r="N111" s="18">
        <v>7.3054706082229011</v>
      </c>
      <c r="O111" s="18">
        <v>8.2230961744726496</v>
      </c>
      <c r="P111" s="18">
        <v>6.7991631799163184</v>
      </c>
      <c r="Q111" s="59">
        <v>7.3515897812902038</v>
      </c>
      <c r="R111" s="379">
        <f>R51/(BirthsTrend!R50 + R51)*1000</f>
        <v>7.7785817655571634</v>
      </c>
      <c r="S111" s="379">
        <f>S51/(BirthsTrend!S50 + S51)*1000</f>
        <v>6.5764750093949642</v>
      </c>
      <c r="T111" s="253"/>
      <c r="U111" s="205"/>
      <c r="V111" s="205"/>
      <c r="W111" s="205"/>
      <c r="X111" s="205"/>
      <c r="Y111" s="205"/>
      <c r="Z111" s="205"/>
      <c r="AA111" s="205"/>
      <c r="AB111" s="205"/>
      <c r="AC111" s="205"/>
      <c r="AD111" s="205"/>
      <c r="AE111" s="205"/>
      <c r="AF111" s="205"/>
      <c r="AG111" s="205"/>
      <c r="AH111" s="205"/>
      <c r="AI111" s="205"/>
      <c r="AK111" s="149"/>
      <c r="AL111" s="149"/>
      <c r="AM111" s="149"/>
      <c r="AN111" s="149"/>
      <c r="AO111" s="149"/>
      <c r="AP111" s="149"/>
      <c r="AQ111" s="149"/>
      <c r="AR111" s="149"/>
      <c r="AS111" s="149"/>
      <c r="AT111" s="149"/>
      <c r="AU111" s="149"/>
      <c r="AV111" s="149"/>
      <c r="AW111" s="149"/>
      <c r="AX111" s="149"/>
      <c r="AY111" s="149"/>
      <c r="AZ111" s="149"/>
    </row>
    <row r="112" spans="1:52">
      <c r="A112" s="13" t="s">
        <v>96</v>
      </c>
      <c r="B112" s="18">
        <v>5.7405281285878305</v>
      </c>
      <c r="C112" s="18">
        <v>13.137151865475564</v>
      </c>
      <c r="D112" s="59">
        <v>4.7694753577106512</v>
      </c>
      <c r="E112" s="18">
        <v>5.8616647127784294</v>
      </c>
      <c r="F112" s="18">
        <v>7.5566750629722916</v>
      </c>
      <c r="G112" s="18">
        <v>5.8746736292428201</v>
      </c>
      <c r="H112" s="18">
        <v>7.9365079365079358</v>
      </c>
      <c r="I112" s="18">
        <v>8.934269304403319</v>
      </c>
      <c r="J112" s="18">
        <v>8.9605734767025087</v>
      </c>
      <c r="K112" s="18">
        <v>8.7994971715901951</v>
      </c>
      <c r="L112" s="18">
        <v>4.8780487804878048</v>
      </c>
      <c r="M112" s="18">
        <v>4.7058823529411757</v>
      </c>
      <c r="N112" s="18">
        <v>13.714285714285714</v>
      </c>
      <c r="O112" s="18">
        <v>6.4858490566037741</v>
      </c>
      <c r="P112" s="18">
        <v>6.119951040391677</v>
      </c>
      <c r="Q112" s="59">
        <v>7.6726342710997448</v>
      </c>
      <c r="R112" s="379">
        <f>R52/(BirthsTrend!R51 + R52)*1000</f>
        <v>7.1989528795811513</v>
      </c>
      <c r="S112" s="379">
        <f>S52/(BirthsTrend!S51 + S52)*1000</f>
        <v>6.7114093959731544</v>
      </c>
      <c r="T112" s="253"/>
      <c r="U112" s="205"/>
      <c r="V112" s="205"/>
      <c r="W112" s="205"/>
      <c r="X112" s="205"/>
      <c r="Y112" s="205"/>
      <c r="Z112" s="205"/>
      <c r="AA112" s="205"/>
      <c r="AB112" s="205"/>
      <c r="AC112" s="205"/>
      <c r="AD112" s="205"/>
      <c r="AE112" s="205"/>
      <c r="AF112" s="205"/>
      <c r="AG112" s="205"/>
      <c r="AH112" s="205"/>
      <c r="AI112" s="205"/>
      <c r="AK112" s="149"/>
      <c r="AL112" s="149"/>
      <c r="AM112" s="149"/>
      <c r="AN112" s="149"/>
      <c r="AO112" s="149"/>
      <c r="AP112" s="149"/>
      <c r="AQ112" s="149"/>
      <c r="AR112" s="149"/>
      <c r="AS112" s="149"/>
      <c r="AT112" s="149"/>
      <c r="AU112" s="149"/>
      <c r="AV112" s="149"/>
      <c r="AW112" s="149"/>
      <c r="AX112" s="149"/>
      <c r="AY112" s="149"/>
      <c r="AZ112" s="149"/>
    </row>
    <row r="113" spans="1:52">
      <c r="A113" s="13" t="s">
        <v>97</v>
      </c>
      <c r="B113" s="18">
        <v>5.7915057915057915</v>
      </c>
      <c r="C113" s="18">
        <v>5.4328141977544373</v>
      </c>
      <c r="D113" s="59">
        <v>5.0724637681159415</v>
      </c>
      <c r="E113" s="18">
        <v>7.3556454578889303</v>
      </c>
      <c r="F113" s="18">
        <v>6.051437216338881</v>
      </c>
      <c r="G113" s="18">
        <v>5.7273768613974791</v>
      </c>
      <c r="H113" s="18">
        <v>8.5205267234701783</v>
      </c>
      <c r="I113" s="18">
        <v>5.7317539166985094</v>
      </c>
      <c r="J113" s="18">
        <v>6.1151079136690649</v>
      </c>
      <c r="K113" s="18">
        <v>7.8125</v>
      </c>
      <c r="L113" s="18">
        <v>4.5823052520267895</v>
      </c>
      <c r="M113" s="18">
        <v>6.5146579804560263</v>
      </c>
      <c r="N113" s="18">
        <v>8.1380208333333339</v>
      </c>
      <c r="O113" s="18">
        <v>3.7787701820680177</v>
      </c>
      <c r="P113" s="18">
        <v>4.6635576282478342</v>
      </c>
      <c r="Q113" s="59">
        <v>5.0167224080267561</v>
      </c>
      <c r="R113" s="379">
        <f>R53/(BirthsTrend!R52 + R53)*1000</f>
        <v>6.3396730063396731</v>
      </c>
      <c r="S113" s="379">
        <f>S53/(BirthsTrend!S52 + S53)*1000</f>
        <v>3.9048633297834576</v>
      </c>
      <c r="T113" s="253"/>
      <c r="U113" s="205"/>
      <c r="V113" s="205"/>
      <c r="W113" s="205"/>
      <c r="X113" s="205"/>
      <c r="Y113" s="205"/>
      <c r="Z113" s="205"/>
      <c r="AA113" s="205"/>
      <c r="AB113" s="205"/>
      <c r="AC113" s="205"/>
      <c r="AD113" s="205"/>
      <c r="AE113" s="205"/>
      <c r="AF113" s="205"/>
      <c r="AG113" s="205"/>
      <c r="AH113" s="205"/>
      <c r="AI113" s="205"/>
      <c r="AK113" s="149"/>
      <c r="AL113" s="149"/>
      <c r="AM113" s="149"/>
      <c r="AN113" s="149"/>
      <c r="AO113" s="149"/>
      <c r="AP113" s="149"/>
      <c r="AQ113" s="149"/>
      <c r="AR113" s="149"/>
      <c r="AS113" s="149"/>
      <c r="AT113" s="149"/>
      <c r="AU113" s="149"/>
      <c r="AV113" s="149"/>
      <c r="AW113" s="149"/>
      <c r="AX113" s="149"/>
      <c r="AY113" s="149"/>
      <c r="AZ113" s="149"/>
    </row>
    <row r="114" spans="1:52">
      <c r="A114" s="13" t="s">
        <v>538</v>
      </c>
      <c r="B114" s="18">
        <v>5.7077625570776256</v>
      </c>
      <c r="C114" s="18">
        <v>4.7619047619047628</v>
      </c>
      <c r="D114" s="59">
        <v>3.5756853396901072</v>
      </c>
      <c r="E114" s="18">
        <v>8.9974293059125969</v>
      </c>
      <c r="F114" s="18">
        <v>6.4267352185089974</v>
      </c>
      <c r="G114" s="18">
        <v>9.0556274256144889</v>
      </c>
      <c r="H114" s="18">
        <v>7.8431372549019605</v>
      </c>
      <c r="I114" s="18">
        <v>4.2492917847025504</v>
      </c>
      <c r="J114" s="18">
        <v>6.5359477124183005</v>
      </c>
      <c r="K114" s="18">
        <v>8.6741016109045859</v>
      </c>
      <c r="L114" s="18">
        <v>6.6489361702127656</v>
      </c>
      <c r="M114" s="18">
        <v>3.5756853396901072</v>
      </c>
      <c r="N114" s="18">
        <v>12.600229095074456</v>
      </c>
      <c r="O114" s="18">
        <v>1.3386880856760375</v>
      </c>
      <c r="P114" s="18">
        <v>9.8400984009840098</v>
      </c>
      <c r="Q114" s="59">
        <v>5.2631578947368416</v>
      </c>
      <c r="R114" s="379">
        <f>R54/(BirthsTrend!R53 + R54)*1000</f>
        <v>5.5172413793103443</v>
      </c>
      <c r="S114" s="379">
        <f>S54/(BirthsTrend!S53 + S54)*1000</f>
        <v>6.9541029207232272</v>
      </c>
      <c r="T114" s="253"/>
      <c r="U114" s="205"/>
      <c r="V114" s="205"/>
      <c r="W114" s="205"/>
      <c r="X114" s="205"/>
      <c r="Y114" s="205"/>
      <c r="Z114" s="205"/>
      <c r="AA114" s="205"/>
      <c r="AB114" s="205"/>
      <c r="AC114" s="205"/>
      <c r="AD114" s="205"/>
      <c r="AE114" s="205"/>
      <c r="AF114" s="205"/>
      <c r="AG114" s="205"/>
      <c r="AH114" s="205"/>
      <c r="AI114" s="205"/>
      <c r="AK114" s="149"/>
      <c r="AL114" s="149"/>
      <c r="AM114" s="149"/>
      <c r="AN114" s="149"/>
      <c r="AO114" s="149"/>
      <c r="AP114" s="149"/>
      <c r="AQ114" s="149"/>
      <c r="AR114" s="149"/>
      <c r="AS114" s="149"/>
      <c r="AT114" s="149"/>
      <c r="AU114" s="149"/>
      <c r="AV114" s="149"/>
      <c r="AW114" s="149"/>
      <c r="AX114" s="149"/>
      <c r="AY114" s="149"/>
      <c r="AZ114" s="149"/>
    </row>
    <row r="115" spans="1:52">
      <c r="A115" s="13" t="s">
        <v>98</v>
      </c>
      <c r="B115" s="18">
        <v>8.6136177194421659</v>
      </c>
      <c r="C115" s="18">
        <v>5.5817947617003005</v>
      </c>
      <c r="D115" s="59">
        <v>4.2992261392949267</v>
      </c>
      <c r="E115" s="18">
        <v>9.086778736937756</v>
      </c>
      <c r="F115" s="18">
        <v>6.8181818181818175</v>
      </c>
      <c r="G115" s="18">
        <v>7.8485687903970449</v>
      </c>
      <c r="H115" s="18">
        <v>5.7887120115774238</v>
      </c>
      <c r="I115" s="18">
        <v>3.805899143672693</v>
      </c>
      <c r="J115" s="18">
        <v>6.3319764812302122</v>
      </c>
      <c r="K115" s="18">
        <v>5.0528249885163072</v>
      </c>
      <c r="L115" s="18">
        <v>4.4843049327354256</v>
      </c>
      <c r="M115" s="18">
        <v>4.1597337770382694</v>
      </c>
      <c r="N115" s="18">
        <v>4.9525381758151052</v>
      </c>
      <c r="O115" s="18">
        <v>6.6225165562913908</v>
      </c>
      <c r="P115" s="18">
        <v>9.3180855569673877</v>
      </c>
      <c r="Q115" s="59">
        <v>8.78348704435661</v>
      </c>
      <c r="R115" s="379">
        <f>R55/(BirthsTrend!R54 + R55)*1000</f>
        <v>5.6374674761491761</v>
      </c>
      <c r="S115" s="379">
        <f>S55/(BirthsTrend!S54 + S55)*1000</f>
        <v>7.1845532105972154</v>
      </c>
      <c r="T115" s="253"/>
      <c r="U115" s="205"/>
      <c r="V115" s="205"/>
      <c r="W115" s="205"/>
      <c r="X115" s="205"/>
      <c r="Y115" s="205"/>
      <c r="Z115" s="205"/>
      <c r="AA115" s="205"/>
      <c r="AB115" s="205"/>
      <c r="AC115" s="205"/>
      <c r="AD115" s="205"/>
      <c r="AE115" s="205"/>
      <c r="AF115" s="205"/>
      <c r="AG115" s="205"/>
      <c r="AH115" s="205"/>
      <c r="AI115" s="205"/>
      <c r="AK115" s="149"/>
      <c r="AL115" s="149"/>
      <c r="AM115" s="149"/>
      <c r="AN115" s="149"/>
      <c r="AO115" s="149"/>
      <c r="AP115" s="149"/>
      <c r="AQ115" s="149"/>
      <c r="AR115" s="149"/>
      <c r="AS115" s="149"/>
      <c r="AT115" s="149"/>
      <c r="AU115" s="149"/>
      <c r="AV115" s="149"/>
      <c r="AW115" s="149"/>
      <c r="AX115" s="149"/>
      <c r="AY115" s="149"/>
      <c r="AZ115" s="149"/>
    </row>
    <row r="116" spans="1:52">
      <c r="A116" s="13" t="s">
        <v>99</v>
      </c>
      <c r="B116" s="18">
        <v>12.836970474967908</v>
      </c>
      <c r="C116" s="18">
        <v>7.9155672823219003</v>
      </c>
      <c r="D116" s="59">
        <v>5.9484467944481159</v>
      </c>
      <c r="E116" s="18">
        <v>9.9206349206349209</v>
      </c>
      <c r="F116" s="18">
        <v>2.0979020979020979</v>
      </c>
      <c r="G116" s="18">
        <v>7.9767947788252354</v>
      </c>
      <c r="H116" s="18">
        <v>9.0771558245083206</v>
      </c>
      <c r="I116" s="18">
        <v>5.0541516245487363</v>
      </c>
      <c r="J116" s="18">
        <v>9.6367679762787262</v>
      </c>
      <c r="K116" s="18">
        <v>4.844290657439446</v>
      </c>
      <c r="L116" s="18">
        <v>8.0482897384305847</v>
      </c>
      <c r="M116" s="18">
        <v>3.6764705882352939</v>
      </c>
      <c r="N116" s="18">
        <v>7.9462102689486551</v>
      </c>
      <c r="O116" s="18">
        <v>4.9720323182100676</v>
      </c>
      <c r="P116" s="18">
        <v>9.2478421701602969</v>
      </c>
      <c r="Q116" s="59">
        <v>7.5997466751108291</v>
      </c>
      <c r="R116" s="379">
        <f>R56/(BirthsTrend!R55 + R56)*1000</f>
        <v>3.8486209108402822</v>
      </c>
      <c r="S116" s="379">
        <f>S56/(BirthsTrend!S55 + S56)*1000</f>
        <v>6.5274151436031325</v>
      </c>
      <c r="T116" s="253"/>
      <c r="U116" s="205"/>
      <c r="V116" s="205"/>
      <c r="W116" s="205"/>
      <c r="X116" s="205"/>
      <c r="Y116" s="205"/>
      <c r="Z116" s="205"/>
      <c r="AA116" s="205"/>
      <c r="AB116" s="205"/>
      <c r="AC116" s="205"/>
      <c r="AD116" s="205"/>
      <c r="AE116" s="205"/>
      <c r="AF116" s="205"/>
      <c r="AG116" s="205"/>
      <c r="AH116" s="205"/>
      <c r="AI116" s="205"/>
      <c r="AK116" s="149"/>
      <c r="AL116" s="149"/>
      <c r="AM116" s="149"/>
      <c r="AN116" s="149"/>
      <c r="AO116" s="149"/>
      <c r="AP116" s="149"/>
      <c r="AQ116" s="149"/>
      <c r="AR116" s="149"/>
      <c r="AS116" s="149"/>
      <c r="AT116" s="149"/>
      <c r="AU116" s="149"/>
      <c r="AV116" s="149"/>
      <c r="AW116" s="149"/>
      <c r="AX116" s="149"/>
      <c r="AY116" s="149"/>
      <c r="AZ116" s="149"/>
    </row>
    <row r="117" spans="1:52">
      <c r="A117" s="13" t="s">
        <v>100</v>
      </c>
      <c r="B117" s="18">
        <v>8.5679314565483473</v>
      </c>
      <c r="C117" s="18">
        <v>9.1590341382181517</v>
      </c>
      <c r="D117" s="59">
        <v>7.5062552126772308</v>
      </c>
      <c r="E117" s="18">
        <v>8.1484834766862839</v>
      </c>
      <c r="F117" s="18">
        <v>5.6448111159357364</v>
      </c>
      <c r="G117" s="18">
        <v>8.7678818643285652</v>
      </c>
      <c r="H117" s="18">
        <v>7.042253521126761</v>
      </c>
      <c r="I117" s="18">
        <v>6.8426197458455524</v>
      </c>
      <c r="J117" s="18">
        <v>7.6372315035799527</v>
      </c>
      <c r="K117" s="18">
        <v>7.9190497140343155</v>
      </c>
      <c r="L117" s="18">
        <v>3.9491004826678369</v>
      </c>
      <c r="M117" s="18">
        <v>8.4388185654008439</v>
      </c>
      <c r="N117" s="18">
        <v>8.870967741935484</v>
      </c>
      <c r="O117" s="18">
        <v>10.771992818671455</v>
      </c>
      <c r="P117" s="18">
        <v>8.3577099874634353</v>
      </c>
      <c r="Q117" s="59">
        <v>5.8873002523128681</v>
      </c>
      <c r="R117" s="379">
        <f>R57/(BirthsTrend!R56 + R57)*1000</f>
        <v>7.7307867212369263</v>
      </c>
      <c r="S117" s="379">
        <f>S57/(BirthsTrend!S56 + S57)*1000</f>
        <v>6.024096385542169</v>
      </c>
      <c r="T117" s="253"/>
      <c r="U117" s="205"/>
      <c r="V117" s="205"/>
      <c r="W117" s="205"/>
      <c r="X117" s="205"/>
      <c r="Y117" s="205"/>
      <c r="Z117" s="205"/>
      <c r="AA117" s="205"/>
      <c r="AB117" s="205"/>
      <c r="AC117" s="205"/>
      <c r="AD117" s="205"/>
      <c r="AE117" s="205"/>
      <c r="AF117" s="205"/>
      <c r="AG117" s="205"/>
      <c r="AH117" s="205"/>
      <c r="AI117" s="205"/>
      <c r="AK117" s="149"/>
      <c r="AL117" s="149"/>
      <c r="AM117" s="149"/>
      <c r="AN117" s="149"/>
      <c r="AO117" s="149"/>
      <c r="AP117" s="149"/>
      <c r="AQ117" s="149"/>
      <c r="AR117" s="149"/>
      <c r="AS117" s="149"/>
      <c r="AT117" s="149"/>
      <c r="AU117" s="149"/>
      <c r="AV117" s="149"/>
      <c r="AW117" s="149"/>
      <c r="AX117" s="149"/>
      <c r="AY117" s="149"/>
      <c r="AZ117" s="149"/>
    </row>
    <row r="118" spans="1:52">
      <c r="A118" s="13" t="s">
        <v>101</v>
      </c>
      <c r="B118" s="18">
        <v>9.1911764705882355</v>
      </c>
      <c r="C118" s="18">
        <v>5.5147058823529411</v>
      </c>
      <c r="D118" s="59">
        <v>7.3394495412844041</v>
      </c>
      <c r="E118" s="18">
        <v>6.2176165803108807</v>
      </c>
      <c r="F118" s="18">
        <v>7</v>
      </c>
      <c r="G118" s="18">
        <v>3.3076074972436604</v>
      </c>
      <c r="H118" s="18">
        <v>5.7736720554272516</v>
      </c>
      <c r="I118" s="18">
        <v>8.2352941176470598</v>
      </c>
      <c r="J118" s="18">
        <v>12.121212121212121</v>
      </c>
      <c r="K118" s="18">
        <v>9.6269554753309272</v>
      </c>
      <c r="L118" s="18">
        <v>5.5555555555555554</v>
      </c>
      <c r="M118" s="18">
        <v>9.8468271334792128</v>
      </c>
      <c r="N118" s="18">
        <v>9.3847758081334725</v>
      </c>
      <c r="O118" s="18">
        <v>9.6153846153846168</v>
      </c>
      <c r="P118" s="18">
        <v>6.5359477124183005</v>
      </c>
      <c r="Q118" s="59">
        <v>6.009615384615385</v>
      </c>
      <c r="R118" s="379">
        <f>R58/(BirthsTrend!R57 + R58)*1000</f>
        <v>15.151515151515152</v>
      </c>
      <c r="S118" s="379">
        <f>S58/(BirthsTrend!S57 + S58)*1000</f>
        <v>4.5924225028702645</v>
      </c>
      <c r="T118" s="253"/>
      <c r="U118" s="205"/>
      <c r="V118" s="205"/>
      <c r="W118" s="205"/>
      <c r="X118" s="205"/>
      <c r="Y118" s="205"/>
      <c r="Z118" s="205"/>
      <c r="AA118" s="205"/>
      <c r="AB118" s="205"/>
      <c r="AC118" s="205"/>
      <c r="AD118" s="205"/>
      <c r="AE118" s="205"/>
      <c r="AF118" s="205"/>
      <c r="AG118" s="205"/>
      <c r="AH118" s="205"/>
      <c r="AI118" s="205"/>
      <c r="AK118" s="149"/>
      <c r="AL118" s="149"/>
      <c r="AM118" s="149"/>
      <c r="AN118" s="149"/>
      <c r="AO118" s="149"/>
      <c r="AP118" s="149"/>
      <c r="AQ118" s="149"/>
      <c r="AR118" s="149"/>
      <c r="AS118" s="149"/>
      <c r="AT118" s="149"/>
      <c r="AU118" s="149"/>
      <c r="AV118" s="149"/>
      <c r="AW118" s="149"/>
      <c r="AX118" s="149"/>
      <c r="AY118" s="149"/>
      <c r="AZ118" s="149"/>
    </row>
    <row r="119" spans="1:52">
      <c r="A119" s="13" t="s">
        <v>102</v>
      </c>
      <c r="B119" s="18">
        <v>6.5430752453653218</v>
      </c>
      <c r="C119" s="18">
        <v>7.5146117450598382</v>
      </c>
      <c r="D119" s="59">
        <v>7.7907623817473564</v>
      </c>
      <c r="E119" s="18">
        <v>8.8403536141445649</v>
      </c>
      <c r="F119" s="18">
        <v>6.8801270177295581</v>
      </c>
      <c r="G119" s="18">
        <v>7.2405470635559128</v>
      </c>
      <c r="H119" s="18">
        <v>7.2463768115942031</v>
      </c>
      <c r="I119" s="18">
        <v>6.7867397546332553</v>
      </c>
      <c r="J119" s="18">
        <v>8.8566827697262482</v>
      </c>
      <c r="K119" s="18">
        <v>6.659563132658497</v>
      </c>
      <c r="L119" s="18">
        <v>6.3791783618269964</v>
      </c>
      <c r="M119" s="18">
        <v>7.8277886497064575</v>
      </c>
      <c r="N119" s="18">
        <v>7.4447646493756006</v>
      </c>
      <c r="O119" s="18">
        <v>7.7229696063776778</v>
      </c>
      <c r="P119" s="18">
        <v>5.2251803931326206</v>
      </c>
      <c r="Q119" s="59">
        <v>5.1255766273705792</v>
      </c>
      <c r="R119" s="379">
        <f>R59/(BirthsTrend!R58 + R59)*1000</f>
        <v>7.2520072520072523</v>
      </c>
      <c r="S119" s="379">
        <f>S59/(BirthsTrend!S58 + S59)*1000</f>
        <v>4.6511627906976747</v>
      </c>
      <c r="T119" s="253"/>
      <c r="U119" s="205"/>
      <c r="V119" s="205"/>
      <c r="W119" s="205"/>
      <c r="X119" s="205"/>
      <c r="Y119" s="205"/>
      <c r="Z119" s="205"/>
      <c r="AA119" s="205"/>
      <c r="AB119" s="205"/>
      <c r="AC119" s="205"/>
      <c r="AD119" s="205"/>
      <c r="AE119" s="205"/>
      <c r="AF119" s="205"/>
      <c r="AG119" s="205"/>
      <c r="AH119" s="205"/>
      <c r="AI119" s="205"/>
      <c r="AK119" s="149"/>
      <c r="AL119" s="149"/>
      <c r="AM119" s="149"/>
      <c r="AN119" s="149"/>
      <c r="AO119" s="149"/>
      <c r="AP119" s="149"/>
      <c r="AQ119" s="149"/>
      <c r="AR119" s="149"/>
      <c r="AS119" s="149"/>
      <c r="AT119" s="149"/>
      <c r="AU119" s="149"/>
      <c r="AV119" s="149"/>
      <c r="AW119" s="149"/>
      <c r="AX119" s="149"/>
      <c r="AY119" s="149"/>
      <c r="AZ119" s="149"/>
    </row>
    <row r="120" spans="1:52">
      <c r="A120" s="13" t="s">
        <v>103</v>
      </c>
      <c r="B120" s="18">
        <v>5.5891942244993018</v>
      </c>
      <c r="C120" s="18">
        <v>8.4348641049671986</v>
      </c>
      <c r="D120" s="59">
        <v>4.7036688617121349</v>
      </c>
      <c r="E120" s="18">
        <v>8.0113100848256362</v>
      </c>
      <c r="F120" s="18">
        <v>9.5011876484560567</v>
      </c>
      <c r="G120" s="18">
        <v>6.4249655805415324</v>
      </c>
      <c r="H120" s="18">
        <v>5.7742782152230969</v>
      </c>
      <c r="I120" s="18">
        <v>6.2953995157384988</v>
      </c>
      <c r="J120" s="18">
        <v>7.3313782991202352</v>
      </c>
      <c r="K120" s="18">
        <v>7.4037512339585394</v>
      </c>
      <c r="L120" s="18">
        <v>8.924144769459593</v>
      </c>
      <c r="M120" s="18">
        <v>8.3223828296101612</v>
      </c>
      <c r="N120" s="18">
        <v>9.251101321585903</v>
      </c>
      <c r="O120" s="18">
        <v>7.2169598556608028</v>
      </c>
      <c r="P120" s="18">
        <v>8.7557603686635943</v>
      </c>
      <c r="Q120" s="59">
        <v>10.130246020260492</v>
      </c>
      <c r="R120" s="379">
        <f>R60/(BirthsTrend!R59 + R60)*1000</f>
        <v>5.3606237816764128</v>
      </c>
      <c r="S120" s="379">
        <f>S60/(BirthsTrend!S59 + S60)*1000</f>
        <v>3.6649214659685865</v>
      </c>
      <c r="T120" s="253"/>
      <c r="U120" s="205"/>
      <c r="V120" s="205"/>
      <c r="W120" s="205"/>
      <c r="X120" s="205"/>
      <c r="Y120" s="205"/>
      <c r="Z120" s="205"/>
      <c r="AA120" s="205"/>
      <c r="AB120" s="205"/>
      <c r="AC120" s="205"/>
      <c r="AD120" s="205"/>
      <c r="AE120" s="205"/>
      <c r="AF120" s="205"/>
      <c r="AG120" s="205"/>
      <c r="AH120" s="205"/>
      <c r="AI120" s="205"/>
      <c r="AK120" s="149"/>
      <c r="AL120" s="149"/>
      <c r="AM120" s="149"/>
      <c r="AN120" s="149"/>
      <c r="AO120" s="149"/>
      <c r="AP120" s="149"/>
      <c r="AQ120" s="149"/>
      <c r="AR120" s="149"/>
      <c r="AS120" s="149"/>
      <c r="AT120" s="149"/>
      <c r="AU120" s="149"/>
      <c r="AV120" s="149"/>
      <c r="AW120" s="149"/>
      <c r="AX120" s="149"/>
      <c r="AY120" s="149"/>
      <c r="AZ120" s="149"/>
    </row>
    <row r="121" spans="1:52">
      <c r="A121" s="13" t="s">
        <v>104</v>
      </c>
      <c r="B121" s="18">
        <v>15.544041450777202</v>
      </c>
      <c r="C121" s="18">
        <v>15.734265734265735</v>
      </c>
      <c r="D121" s="59">
        <v>5.3003533568904597</v>
      </c>
      <c r="E121" s="18">
        <v>7.1813285457809695</v>
      </c>
      <c r="F121" s="18">
        <v>4.0160642570281118</v>
      </c>
      <c r="G121" s="18">
        <v>7.9681274900398407</v>
      </c>
      <c r="H121" s="18">
        <v>2.1598272138228944</v>
      </c>
      <c r="I121" s="18">
        <v>6.8493150684931505</v>
      </c>
      <c r="J121" s="18">
        <v>16.949152542372882</v>
      </c>
      <c r="K121" s="18">
        <v>6.2761506276150625</v>
      </c>
      <c r="L121" s="18">
        <v>5.7034220532319395</v>
      </c>
      <c r="M121" s="18">
        <v>7.3664825046040514</v>
      </c>
      <c r="N121" s="18">
        <v>7.4906367041198498</v>
      </c>
      <c r="O121" s="18">
        <v>7.1556350626118066</v>
      </c>
      <c r="P121" s="18">
        <v>10.810810810810811</v>
      </c>
      <c r="Q121" s="59">
        <v>1.8691588785046729</v>
      </c>
      <c r="R121" s="379">
        <f>R61/(BirthsTrend!R60 + R61)*1000</f>
        <v>7.7369439071566735</v>
      </c>
      <c r="S121" s="379">
        <f>S61/(BirthsTrend!S60 + S61)*1000</f>
        <v>19.723865877712033</v>
      </c>
      <c r="T121" s="253"/>
      <c r="U121" s="205"/>
      <c r="V121" s="205"/>
      <c r="W121" s="205"/>
      <c r="X121" s="205"/>
      <c r="Y121" s="205"/>
      <c r="Z121" s="205"/>
      <c r="AA121" s="205"/>
      <c r="AB121" s="205"/>
      <c r="AC121" s="205"/>
      <c r="AD121" s="205"/>
      <c r="AE121" s="205"/>
      <c r="AF121" s="205"/>
      <c r="AG121" s="205"/>
      <c r="AH121" s="205"/>
      <c r="AI121" s="205"/>
      <c r="AK121" s="149"/>
      <c r="AL121" s="149"/>
      <c r="AM121" s="149"/>
      <c r="AN121" s="149"/>
      <c r="AO121" s="149"/>
      <c r="AP121" s="149"/>
      <c r="AQ121" s="149"/>
      <c r="AR121" s="149"/>
      <c r="AS121" s="149"/>
      <c r="AT121" s="149"/>
      <c r="AU121" s="149"/>
      <c r="AV121" s="149"/>
      <c r="AW121" s="149"/>
      <c r="AX121" s="149"/>
      <c r="AY121" s="149"/>
      <c r="AZ121" s="149"/>
    </row>
    <row r="122" spans="1:52">
      <c r="A122" s="13" t="s">
        <v>105</v>
      </c>
      <c r="B122" s="18">
        <v>6.0606060606060606</v>
      </c>
      <c r="C122" s="18">
        <v>8.9858793324775359</v>
      </c>
      <c r="D122" s="59">
        <v>5.7952350289761752</v>
      </c>
      <c r="E122" s="18">
        <v>9.2838196286472154</v>
      </c>
      <c r="F122" s="18">
        <v>5.1546391752577323</v>
      </c>
      <c r="G122" s="18">
        <v>8</v>
      </c>
      <c r="H122" s="18">
        <v>7.5705437026841018</v>
      </c>
      <c r="I122" s="18">
        <v>4.5751633986928111</v>
      </c>
      <c r="J122" s="18">
        <v>8.5522296884544886</v>
      </c>
      <c r="K122" s="18">
        <v>7.2131147540983607</v>
      </c>
      <c r="L122" s="18">
        <v>7.5901328273244779</v>
      </c>
      <c r="M122" s="18">
        <v>6.9364161849710984</v>
      </c>
      <c r="N122" s="18">
        <v>7.3487846240814019</v>
      </c>
      <c r="O122" s="18">
        <v>7.1770334928229671</v>
      </c>
      <c r="P122" s="18">
        <v>3.4662045060658575</v>
      </c>
      <c r="Q122" s="59">
        <v>6.6344993968636912</v>
      </c>
      <c r="R122" s="379">
        <f>R62/(BirthsTrend!R61 + R62)*1000</f>
        <v>4.5219638242894051</v>
      </c>
      <c r="S122" s="379">
        <f>S62/(BirthsTrend!S61 + S62)*1000</f>
        <v>5.1150895140664963</v>
      </c>
      <c r="T122" s="253"/>
      <c r="U122" s="205"/>
      <c r="V122" s="205"/>
      <c r="W122" s="205"/>
      <c r="X122" s="205"/>
      <c r="Y122" s="205"/>
      <c r="Z122" s="205"/>
      <c r="AA122" s="205"/>
      <c r="AB122" s="205"/>
      <c r="AC122" s="205"/>
      <c r="AD122" s="205"/>
      <c r="AE122" s="205"/>
      <c r="AF122" s="205"/>
      <c r="AG122" s="205"/>
      <c r="AH122" s="205"/>
      <c r="AI122" s="205"/>
      <c r="AK122" s="149"/>
      <c r="AL122" s="149"/>
      <c r="AM122" s="149"/>
      <c r="AN122" s="149"/>
      <c r="AO122" s="149"/>
      <c r="AP122" s="149"/>
      <c r="AQ122" s="149"/>
      <c r="AR122" s="149"/>
      <c r="AS122" s="149"/>
      <c r="AT122" s="149"/>
      <c r="AU122" s="149"/>
      <c r="AV122" s="149"/>
      <c r="AW122" s="149"/>
      <c r="AX122" s="149"/>
      <c r="AY122" s="149"/>
      <c r="AZ122" s="149"/>
    </row>
    <row r="123" spans="1:52">
      <c r="A123" s="13" t="s">
        <v>106</v>
      </c>
      <c r="B123" s="18">
        <v>4.056795131845842</v>
      </c>
      <c r="C123" s="18">
        <v>11.547344110854503</v>
      </c>
      <c r="D123" s="59">
        <v>2.3310023310023311</v>
      </c>
      <c r="E123" s="18">
        <v>2.4752475247524752</v>
      </c>
      <c r="F123" s="18">
        <v>10.95890410958904</v>
      </c>
      <c r="G123" s="18">
        <v>7.518796992481203</v>
      </c>
      <c r="H123" s="18">
        <v>11.976047904191617</v>
      </c>
      <c r="I123" s="18">
        <v>11.834319526627219</v>
      </c>
      <c r="J123" s="18">
        <v>9.9255583126550864</v>
      </c>
      <c r="K123" s="18">
        <v>8.720930232558139</v>
      </c>
      <c r="L123" s="18">
        <v>0</v>
      </c>
      <c r="M123" s="18">
        <v>9.7087378640776691</v>
      </c>
      <c r="N123" s="18">
        <v>6.5934065934065931</v>
      </c>
      <c r="O123" s="18">
        <v>2.3094688221709005</v>
      </c>
      <c r="P123" s="18">
        <v>6.8965517241379306</v>
      </c>
      <c r="Q123" s="59">
        <v>9.1116173120728927</v>
      </c>
      <c r="R123" s="379">
        <f>R63/(BirthsTrend!R62 + R63)*1000</f>
        <v>2.3809523809523814</v>
      </c>
      <c r="S123" s="379">
        <f>S63/(BirthsTrend!S62 + S63)*1000</f>
        <v>10.101010101010102</v>
      </c>
      <c r="T123" s="253"/>
      <c r="U123" s="205"/>
      <c r="V123" s="205"/>
      <c r="W123" s="205"/>
      <c r="X123" s="205"/>
      <c r="Y123" s="205"/>
      <c r="Z123" s="205"/>
      <c r="AA123" s="205"/>
      <c r="AB123" s="205"/>
      <c r="AC123" s="205"/>
      <c r="AD123" s="205"/>
      <c r="AE123" s="205"/>
      <c r="AF123" s="205"/>
      <c r="AG123" s="205"/>
      <c r="AH123" s="205"/>
      <c r="AI123" s="205"/>
      <c r="AK123" s="149"/>
      <c r="AL123" s="149"/>
      <c r="AM123" s="149"/>
      <c r="AN123" s="149"/>
      <c r="AO123" s="149"/>
      <c r="AP123" s="149"/>
      <c r="AQ123" s="149"/>
      <c r="AR123" s="149"/>
      <c r="AS123" s="149"/>
      <c r="AT123" s="149"/>
      <c r="AU123" s="149"/>
      <c r="AV123" s="149"/>
      <c r="AW123" s="149"/>
      <c r="AX123" s="149"/>
      <c r="AY123" s="149"/>
      <c r="AZ123" s="149"/>
    </row>
    <row r="124" spans="1:52">
      <c r="A124" s="13" t="s">
        <v>107</v>
      </c>
      <c r="B124" s="18">
        <v>9.8548647195843024</v>
      </c>
      <c r="C124" s="18">
        <v>8.7657784011220201</v>
      </c>
      <c r="D124" s="59">
        <v>5.9774964838255977</v>
      </c>
      <c r="E124" s="18">
        <v>8.2069580731489733</v>
      </c>
      <c r="F124" s="18">
        <v>7.1787508973438614</v>
      </c>
      <c r="G124" s="18">
        <v>6.1641423036280374</v>
      </c>
      <c r="H124" s="18">
        <v>6.7039106145251397</v>
      </c>
      <c r="I124" s="18">
        <v>8.0772607550482896</v>
      </c>
      <c r="J124" s="18">
        <v>8.5050703303892696</v>
      </c>
      <c r="K124" s="18">
        <v>8.371634931057125</v>
      </c>
      <c r="L124" s="18">
        <v>6.4143681847338039</v>
      </c>
      <c r="M124" s="18">
        <v>5.6260819388343908</v>
      </c>
      <c r="N124" s="18">
        <v>6.5652044165920618</v>
      </c>
      <c r="O124" s="18">
        <v>7.9027355623100313</v>
      </c>
      <c r="P124" s="18">
        <v>8.0190080190080177</v>
      </c>
      <c r="Q124" s="59">
        <v>6.983920740620432</v>
      </c>
      <c r="R124" s="379">
        <f>R64/(BirthsTrend!R63 + R64)*1000</f>
        <v>7.2416063199473335</v>
      </c>
      <c r="S124" s="379">
        <f>S64/(BirthsTrend!S63 + S64)*1000</f>
        <v>5.856760374832664</v>
      </c>
      <c r="T124" s="253"/>
      <c r="U124" s="205"/>
      <c r="V124" s="205"/>
      <c r="W124" s="205"/>
      <c r="X124" s="205"/>
      <c r="Y124" s="205"/>
      <c r="Z124" s="205"/>
      <c r="AA124" s="205"/>
      <c r="AB124" s="205"/>
      <c r="AC124" s="205"/>
      <c r="AD124" s="205"/>
      <c r="AE124" s="205"/>
      <c r="AF124" s="205"/>
      <c r="AG124" s="205"/>
      <c r="AH124" s="205"/>
      <c r="AI124" s="205"/>
      <c r="AK124" s="149"/>
      <c r="AL124" s="149"/>
      <c r="AM124" s="149"/>
      <c r="AN124" s="149"/>
      <c r="AO124" s="149"/>
      <c r="AP124" s="149"/>
      <c r="AQ124" s="149"/>
      <c r="AR124" s="149"/>
      <c r="AS124" s="149"/>
      <c r="AT124" s="149"/>
      <c r="AU124" s="149"/>
      <c r="AV124" s="149"/>
      <c r="AW124" s="149"/>
      <c r="AX124" s="149"/>
      <c r="AY124" s="149"/>
      <c r="AZ124" s="149"/>
    </row>
    <row r="125" spans="1:52">
      <c r="A125" s="13" t="s">
        <v>108</v>
      </c>
      <c r="B125" s="18">
        <v>9.9290780141843982</v>
      </c>
      <c r="C125" s="18">
        <v>9.1047040971168443</v>
      </c>
      <c r="D125" s="59">
        <v>7.5987841945288759</v>
      </c>
      <c r="E125" s="18">
        <v>8.0515297906602239</v>
      </c>
      <c r="F125" s="18">
        <v>7.9365079365079358</v>
      </c>
      <c r="G125" s="18">
        <v>5.0505050505050511</v>
      </c>
      <c r="H125" s="18">
        <v>9.0579710144927539</v>
      </c>
      <c r="I125" s="18">
        <v>3.3670033670033668</v>
      </c>
      <c r="J125" s="18">
        <v>6.9808027923211169</v>
      </c>
      <c r="K125" s="18">
        <v>6.7453625632377738</v>
      </c>
      <c r="L125" s="18">
        <v>0</v>
      </c>
      <c r="M125" s="18">
        <v>7.3529411764705879</v>
      </c>
      <c r="N125" s="18">
        <v>7.716049382716049</v>
      </c>
      <c r="O125" s="18">
        <v>9.0909090909090899</v>
      </c>
      <c r="P125" s="18">
        <v>7.9113924050632916</v>
      </c>
      <c r="Q125" s="59">
        <v>1.7035775127768313</v>
      </c>
      <c r="R125" s="379">
        <f>R65/(BirthsTrend!R64 + R65)*1000</f>
        <v>4.7694753577106512</v>
      </c>
      <c r="S125" s="379">
        <f>S65/(BirthsTrend!S64 + S65)*1000</f>
        <v>7.8864353312302837</v>
      </c>
      <c r="T125" s="253"/>
      <c r="U125" s="205"/>
      <c r="V125" s="205"/>
      <c r="W125" s="205"/>
      <c r="X125" s="205"/>
      <c r="Y125" s="205"/>
      <c r="Z125" s="205"/>
      <c r="AA125" s="205"/>
      <c r="AB125" s="205"/>
      <c r="AC125" s="205"/>
      <c r="AD125" s="205"/>
      <c r="AE125" s="205"/>
      <c r="AF125" s="205"/>
      <c r="AG125" s="205"/>
      <c r="AH125" s="205"/>
      <c r="AI125" s="205"/>
      <c r="AK125" s="149"/>
      <c r="AL125" s="149"/>
      <c r="AM125" s="149"/>
      <c r="AN125" s="149"/>
      <c r="AO125" s="149"/>
      <c r="AP125" s="149"/>
      <c r="AQ125" s="149"/>
      <c r="AR125" s="149"/>
      <c r="AS125" s="149"/>
      <c r="AT125" s="149"/>
      <c r="AU125" s="149"/>
      <c r="AV125" s="149"/>
      <c r="AW125" s="149"/>
      <c r="AX125" s="149"/>
      <c r="AY125" s="149"/>
      <c r="AZ125" s="149"/>
    </row>
    <row r="126" spans="1:52">
      <c r="A126" s="17" t="s">
        <v>109</v>
      </c>
      <c r="B126" s="19">
        <v>7.7415910304324616</v>
      </c>
      <c r="C126" s="19">
        <v>7.4074074074074074</v>
      </c>
      <c r="D126" s="19">
        <v>3.5802809143486645</v>
      </c>
      <c r="E126" s="19">
        <v>5.2371254000581899</v>
      </c>
      <c r="F126" s="19">
        <v>6.9384215091066777</v>
      </c>
      <c r="G126" s="19">
        <v>5.7891529555149299</v>
      </c>
      <c r="H126" s="19">
        <v>8.7507543753771877</v>
      </c>
      <c r="I126" s="19">
        <v>7.2420036210018104</v>
      </c>
      <c r="J126" s="19">
        <v>7.1777203560149294</v>
      </c>
      <c r="K126" s="19">
        <v>5.8156440825821463</v>
      </c>
      <c r="L126" s="19">
        <v>8.9285714285714288</v>
      </c>
      <c r="M126" s="19">
        <v>6.3728093467870419</v>
      </c>
      <c r="N126" s="19">
        <v>8.9947089947089953</v>
      </c>
      <c r="O126" s="19">
        <v>6.6524747205960617</v>
      </c>
      <c r="P126" s="19">
        <v>6.3224446786090622</v>
      </c>
      <c r="Q126" s="19">
        <v>7.2250468290072254</v>
      </c>
      <c r="R126" s="101">
        <f>R66/(BirthsTrend!R65 + R66)*1000</f>
        <v>6.0406370126304223</v>
      </c>
      <c r="S126" s="101">
        <f>S66/(BirthsTrend!S65 + S66)*1000</f>
        <v>5.1487414187643017</v>
      </c>
      <c r="T126" s="253"/>
      <c r="U126" s="205"/>
      <c r="V126" s="205"/>
      <c r="W126" s="205"/>
      <c r="X126" s="205"/>
      <c r="Y126" s="205"/>
      <c r="Z126" s="205"/>
      <c r="AA126" s="205"/>
      <c r="AB126" s="205"/>
      <c r="AC126" s="205"/>
      <c r="AD126" s="205"/>
      <c r="AE126" s="205"/>
      <c r="AF126" s="205"/>
      <c r="AG126" s="205"/>
      <c r="AH126" s="205"/>
      <c r="AI126" s="205"/>
      <c r="AK126" s="149"/>
      <c r="AL126" s="149"/>
      <c r="AM126" s="149"/>
      <c r="AN126" s="149"/>
      <c r="AO126" s="149"/>
      <c r="AP126" s="149"/>
      <c r="AQ126" s="149"/>
      <c r="AR126" s="149"/>
      <c r="AS126" s="149"/>
      <c r="AT126" s="149"/>
      <c r="AU126" s="149"/>
      <c r="AV126" s="149"/>
      <c r="AW126" s="149"/>
      <c r="AX126" s="149"/>
      <c r="AY126" s="149"/>
      <c r="AZ126" s="149"/>
    </row>
    <row r="127" spans="1:52">
      <c r="A127" s="428" t="s">
        <v>436</v>
      </c>
    </row>
    <row r="128" spans="1:52">
      <c r="A128" s="468" t="s">
        <v>454</v>
      </c>
    </row>
    <row r="129" spans="1:1">
      <c r="A129" s="44"/>
    </row>
  </sheetData>
  <mergeCells count="2">
    <mergeCell ref="A5:R5"/>
    <mergeCell ref="A70:R70"/>
  </mergeCells>
  <hyperlinks>
    <hyperlink ref="B1" location="Glossary!A1" display="Glossary"/>
    <hyperlink ref="A1" location="Contents!A1" display="Table of contents"/>
    <hyperlink ref="C1" location="About!A1" display="About the publication"/>
  </hyperlinks>
  <pageMargins left="0.70866141732283472" right="0.70866141732283472" top="0.74803149606299213" bottom="0.74803149606299213" header="0.31496062992125984" footer="0.31496062992125984"/>
  <pageSetup paperSize="9" scale="49" orientation="landscape" r:id="rId1"/>
  <headerFooter>
    <oddFooter>&amp;L&amp;"Arial,Regular"&amp;8&amp;K01+022Fetal and Infant Deaths 2013&amp;R&amp;"Arial,Regular"&amp;8&amp;K01+021Page &amp;P of &amp;N</oddFooter>
  </headerFooter>
  <rowBreaks count="1" manualBreakCount="1">
    <brk id="68"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Z129"/>
  <sheetViews>
    <sheetView zoomScaleNormal="100" workbookViewId="0">
      <pane ySplit="3" topLeftCell="A4" activePane="bottomLeft" state="frozen"/>
      <selection pane="bottomLeft"/>
    </sheetView>
  </sheetViews>
  <sheetFormatPr defaultRowHeight="15"/>
  <cols>
    <col min="1" max="1" width="21.7109375" style="47" customWidth="1"/>
    <col min="2" max="16" width="7.85546875" style="47" customWidth="1"/>
    <col min="17" max="17" width="7.85546875" style="361" customWidth="1"/>
    <col min="18" max="18" width="7.85546875" style="47" customWidth="1"/>
    <col min="19" max="19" width="9.140625" style="149"/>
    <col min="20" max="16384" width="9.140625" style="47"/>
  </cols>
  <sheetData>
    <row r="1" spans="1:52" s="125" customFormat="1">
      <c r="A1" s="98" t="s">
        <v>197</v>
      </c>
      <c r="B1" s="98" t="s">
        <v>133</v>
      </c>
      <c r="C1" s="98" t="s">
        <v>212</v>
      </c>
      <c r="E1" s="71"/>
      <c r="F1" s="98"/>
      <c r="G1" s="99"/>
      <c r="S1" s="375"/>
    </row>
    <row r="2" spans="1:52" s="5" customFormat="1" ht="9" customHeight="1">
      <c r="A2" s="69"/>
      <c r="B2" s="70"/>
      <c r="C2" s="71"/>
      <c r="D2" s="71"/>
      <c r="E2" s="71"/>
      <c r="F2" s="71"/>
      <c r="Q2" s="125"/>
      <c r="S2" s="375"/>
    </row>
    <row r="3" spans="1:52" s="5" customFormat="1" ht="20.25">
      <c r="A3" s="4" t="s">
        <v>191</v>
      </c>
      <c r="Q3" s="125"/>
      <c r="S3" s="375"/>
    </row>
    <row r="4" spans="1:52" s="12" customFormat="1" ht="12.75">
      <c r="S4" s="376"/>
    </row>
    <row r="5" spans="1:52" s="12" customFormat="1" ht="31.5" customHeight="1">
      <c r="A5" s="783" t="str">
        <f>Contents!E8</f>
        <v xml:space="preserve">Table 4: Number of perinatal deaths, by sex, ethnic group, maternal age group, deprivation quintile of residence, gestational age, birthweight and district health board 1996−2013
</v>
      </c>
      <c r="B5" s="783"/>
      <c r="C5" s="783"/>
      <c r="D5" s="783"/>
      <c r="E5" s="783"/>
      <c r="F5" s="783"/>
      <c r="G5" s="783"/>
      <c r="H5" s="783"/>
      <c r="I5" s="783"/>
      <c r="J5" s="783"/>
      <c r="K5" s="783"/>
      <c r="L5" s="783"/>
      <c r="M5" s="783"/>
      <c r="N5" s="783"/>
      <c r="O5" s="783"/>
      <c r="P5" s="783"/>
      <c r="Q5" s="783"/>
      <c r="R5" s="783"/>
      <c r="S5" s="783"/>
      <c r="T5" s="44"/>
    </row>
    <row r="6" spans="1:52">
      <c r="A6" s="11" t="s">
        <v>74</v>
      </c>
      <c r="B6" s="51">
        <v>1996</v>
      </c>
      <c r="C6" s="51">
        <v>1997</v>
      </c>
      <c r="D6" s="51">
        <v>1998</v>
      </c>
      <c r="E6" s="51">
        <v>1999</v>
      </c>
      <c r="F6" s="51">
        <v>2000</v>
      </c>
      <c r="G6" s="51">
        <v>2001</v>
      </c>
      <c r="H6" s="51">
        <v>2002</v>
      </c>
      <c r="I6" s="51">
        <v>2003</v>
      </c>
      <c r="J6" s="51">
        <v>2004</v>
      </c>
      <c r="K6" s="51">
        <v>2005</v>
      </c>
      <c r="L6" s="51">
        <v>2006</v>
      </c>
      <c r="M6" s="51">
        <v>2007</v>
      </c>
      <c r="N6" s="51">
        <v>2008</v>
      </c>
      <c r="O6" s="51">
        <v>2009</v>
      </c>
      <c r="P6" s="51">
        <v>2010</v>
      </c>
      <c r="Q6" s="363">
        <v>2011</v>
      </c>
      <c r="R6" s="51">
        <v>2012</v>
      </c>
      <c r="S6" s="471">
        <v>2013</v>
      </c>
      <c r="T6" s="207"/>
      <c r="U6" s="207"/>
      <c r="V6" s="207"/>
      <c r="W6" s="207"/>
      <c r="X6" s="207"/>
      <c r="Y6" s="207"/>
      <c r="Z6" s="207"/>
      <c r="AA6" s="207"/>
      <c r="AB6" s="207"/>
      <c r="AC6" s="207"/>
      <c r="AD6" s="207"/>
      <c r="AE6" s="207"/>
      <c r="AF6" s="207"/>
      <c r="AG6" s="207"/>
      <c r="AH6" s="207"/>
      <c r="AI6" s="207"/>
      <c r="AK6" s="216"/>
      <c r="AL6" s="216"/>
      <c r="AM6" s="216"/>
      <c r="AN6" s="216"/>
      <c r="AO6" s="216"/>
      <c r="AP6" s="216"/>
      <c r="AQ6" s="216"/>
      <c r="AR6" s="216"/>
      <c r="AS6" s="216"/>
      <c r="AT6" s="216"/>
      <c r="AU6" s="216"/>
      <c r="AV6" s="216"/>
      <c r="AW6" s="216"/>
      <c r="AX6" s="216"/>
      <c r="AY6" s="216"/>
      <c r="AZ6" s="216"/>
    </row>
    <row r="7" spans="1:52">
      <c r="A7" s="58" t="s">
        <v>116</v>
      </c>
      <c r="B7" s="58"/>
      <c r="C7" s="58"/>
      <c r="D7" s="58"/>
      <c r="E7" s="58"/>
      <c r="F7" s="58"/>
      <c r="G7" s="58"/>
      <c r="H7" s="58"/>
      <c r="I7" s="58"/>
      <c r="J7" s="58"/>
      <c r="K7" s="58"/>
      <c r="L7" s="58"/>
      <c r="M7" s="58"/>
      <c r="N7" s="58"/>
      <c r="O7" s="58"/>
      <c r="P7" s="58"/>
      <c r="Q7" s="131"/>
      <c r="R7" s="58"/>
      <c r="S7" s="131"/>
    </row>
    <row r="8" spans="1:52">
      <c r="A8" s="48" t="s">
        <v>48</v>
      </c>
      <c r="B8" s="65">
        <v>589</v>
      </c>
      <c r="C8" s="65">
        <v>592</v>
      </c>
      <c r="D8" s="65">
        <v>482</v>
      </c>
      <c r="E8" s="65">
        <v>583</v>
      </c>
      <c r="F8" s="65">
        <v>544</v>
      </c>
      <c r="G8" s="65">
        <v>530</v>
      </c>
      <c r="H8" s="65">
        <v>575</v>
      </c>
      <c r="I8" s="65">
        <v>534</v>
      </c>
      <c r="J8" s="65">
        <v>669</v>
      </c>
      <c r="K8" s="65">
        <v>551</v>
      </c>
      <c r="L8" s="65">
        <v>546</v>
      </c>
      <c r="M8" s="65">
        <v>605</v>
      </c>
      <c r="N8" s="65">
        <v>701</v>
      </c>
      <c r="O8" s="65">
        <v>634</v>
      </c>
      <c r="P8" s="65">
        <v>662</v>
      </c>
      <c r="Q8" s="65">
        <v>622</v>
      </c>
      <c r="R8" s="65">
        <v>608</v>
      </c>
      <c r="S8" s="479">
        <v>558</v>
      </c>
      <c r="T8" s="149"/>
      <c r="U8" s="208"/>
      <c r="V8" s="208"/>
      <c r="W8" s="208"/>
      <c r="X8" s="208"/>
      <c r="Y8" s="208"/>
      <c r="Z8" s="208"/>
      <c r="AA8" s="208"/>
      <c r="AB8" s="208"/>
      <c r="AC8" s="208"/>
      <c r="AD8" s="208"/>
      <c r="AE8" s="208"/>
      <c r="AF8" s="208"/>
      <c r="AG8" s="208"/>
      <c r="AH8" s="208"/>
      <c r="AI8" s="208"/>
      <c r="AL8" s="216"/>
      <c r="AM8" s="216"/>
      <c r="AN8" s="216"/>
      <c r="AO8" s="216"/>
      <c r="AP8" s="216"/>
      <c r="AQ8" s="216"/>
      <c r="AR8" s="216"/>
      <c r="AS8" s="216"/>
      <c r="AT8" s="216"/>
      <c r="AU8" s="216"/>
      <c r="AV8" s="216"/>
      <c r="AW8" s="216"/>
      <c r="AX8" s="216"/>
      <c r="AY8" s="216"/>
      <c r="AZ8" s="216"/>
    </row>
    <row r="9" spans="1:52">
      <c r="A9" s="58" t="s">
        <v>75</v>
      </c>
      <c r="B9" s="58"/>
      <c r="C9" s="58"/>
      <c r="D9" s="58"/>
      <c r="E9" s="58"/>
      <c r="F9" s="58"/>
      <c r="G9" s="58"/>
      <c r="H9" s="58"/>
      <c r="I9" s="58"/>
      <c r="J9" s="58"/>
      <c r="K9" s="58"/>
      <c r="L9" s="58"/>
      <c r="M9" s="58"/>
      <c r="N9" s="58"/>
      <c r="O9" s="58"/>
      <c r="P9" s="58"/>
      <c r="Q9" s="131"/>
      <c r="R9" s="58"/>
      <c r="S9" s="480"/>
      <c r="AK9" s="216"/>
      <c r="AL9" s="216"/>
      <c r="AM9" s="216"/>
      <c r="AN9" s="216"/>
      <c r="AO9" s="216"/>
      <c r="AP9" s="216"/>
      <c r="AQ9" s="216"/>
      <c r="AR9" s="216"/>
      <c r="AS9" s="216"/>
      <c r="AT9" s="216"/>
      <c r="AU9" s="216"/>
      <c r="AV9" s="216"/>
      <c r="AW9" s="216"/>
      <c r="AX9" s="216"/>
      <c r="AY9" s="216"/>
      <c r="AZ9" s="216"/>
    </row>
    <row r="10" spans="1:52">
      <c r="A10" s="57" t="s">
        <v>76</v>
      </c>
      <c r="B10" s="60">
        <v>314</v>
      </c>
      <c r="C10" s="60">
        <v>309</v>
      </c>
      <c r="D10" s="60">
        <v>247</v>
      </c>
      <c r="E10" s="60">
        <v>300</v>
      </c>
      <c r="F10" s="60">
        <v>287</v>
      </c>
      <c r="G10" s="60">
        <v>281</v>
      </c>
      <c r="H10" s="60">
        <v>300</v>
      </c>
      <c r="I10" s="60">
        <v>271</v>
      </c>
      <c r="J10" s="60">
        <v>357</v>
      </c>
      <c r="K10" s="60">
        <v>304</v>
      </c>
      <c r="L10" s="60">
        <v>285</v>
      </c>
      <c r="M10" s="60">
        <v>306</v>
      </c>
      <c r="N10" s="60">
        <v>375</v>
      </c>
      <c r="O10" s="60">
        <v>326</v>
      </c>
      <c r="P10" s="60">
        <v>346</v>
      </c>
      <c r="Q10" s="93">
        <v>317</v>
      </c>
      <c r="R10" s="93">
        <v>311</v>
      </c>
      <c r="S10" s="481">
        <v>298</v>
      </c>
      <c r="T10" s="149"/>
      <c r="U10" s="209"/>
      <c r="V10" s="209"/>
      <c r="W10" s="209"/>
      <c r="X10" s="209"/>
      <c r="Y10" s="209"/>
      <c r="Z10" s="209"/>
      <c r="AA10" s="209"/>
      <c r="AB10" s="209"/>
      <c r="AC10" s="209"/>
      <c r="AD10" s="209"/>
      <c r="AE10" s="209"/>
      <c r="AF10" s="209"/>
      <c r="AG10" s="209"/>
      <c r="AH10" s="209"/>
      <c r="AI10" s="209"/>
      <c r="AK10" s="216"/>
      <c r="AL10" s="216"/>
      <c r="AM10" s="216"/>
      <c r="AN10" s="216"/>
      <c r="AO10" s="216"/>
      <c r="AP10" s="216"/>
      <c r="AQ10" s="216"/>
      <c r="AR10" s="216"/>
      <c r="AS10" s="216"/>
      <c r="AT10" s="216"/>
      <c r="AU10" s="216"/>
      <c r="AV10" s="216"/>
      <c r="AW10" s="216"/>
      <c r="AX10" s="216"/>
      <c r="AY10" s="216"/>
      <c r="AZ10" s="216"/>
    </row>
    <row r="11" spans="1:52">
      <c r="A11" s="57" t="s">
        <v>77</v>
      </c>
      <c r="B11" s="60">
        <v>275</v>
      </c>
      <c r="C11" s="60">
        <v>283</v>
      </c>
      <c r="D11" s="60">
        <v>230</v>
      </c>
      <c r="E11" s="60">
        <v>276</v>
      </c>
      <c r="F11" s="60">
        <v>257</v>
      </c>
      <c r="G11" s="60">
        <v>248</v>
      </c>
      <c r="H11" s="60">
        <v>272</v>
      </c>
      <c r="I11" s="60">
        <v>258</v>
      </c>
      <c r="J11" s="60">
        <v>309</v>
      </c>
      <c r="K11" s="60">
        <v>247</v>
      </c>
      <c r="L11" s="60">
        <v>261</v>
      </c>
      <c r="M11" s="60">
        <v>298</v>
      </c>
      <c r="N11" s="60">
        <v>322</v>
      </c>
      <c r="O11" s="60">
        <v>303</v>
      </c>
      <c r="P11" s="60">
        <v>314</v>
      </c>
      <c r="Q11" s="93">
        <v>301</v>
      </c>
      <c r="R11" s="93">
        <v>288</v>
      </c>
      <c r="S11" s="481">
        <v>253</v>
      </c>
      <c r="T11" s="149"/>
      <c r="U11" s="210"/>
      <c r="V11" s="210"/>
      <c r="W11" s="210"/>
      <c r="X11" s="210"/>
      <c r="Y11" s="210"/>
      <c r="Z11" s="210"/>
      <c r="AA11" s="210"/>
      <c r="AB11" s="210"/>
      <c r="AC11" s="210"/>
      <c r="AD11" s="210"/>
      <c r="AE11" s="210"/>
      <c r="AF11" s="210"/>
      <c r="AG11" s="210"/>
      <c r="AH11" s="210"/>
      <c r="AI11" s="210"/>
      <c r="AK11" s="216"/>
      <c r="AL11" s="216"/>
      <c r="AM11" s="216"/>
      <c r="AN11" s="216"/>
      <c r="AO11" s="216"/>
      <c r="AP11" s="216"/>
      <c r="AQ11" s="216"/>
      <c r="AR11" s="216"/>
      <c r="AS11" s="216"/>
      <c r="AT11" s="216"/>
      <c r="AU11" s="216"/>
      <c r="AV11" s="216"/>
      <c r="AW11" s="216"/>
      <c r="AX11" s="216"/>
      <c r="AY11" s="216"/>
      <c r="AZ11" s="216"/>
    </row>
    <row r="12" spans="1:52">
      <c r="A12" s="57" t="s">
        <v>78</v>
      </c>
      <c r="B12" s="60">
        <v>0</v>
      </c>
      <c r="C12" s="60">
        <v>0</v>
      </c>
      <c r="D12" s="60">
        <v>5</v>
      </c>
      <c r="E12" s="60">
        <v>7</v>
      </c>
      <c r="F12" s="60">
        <v>0</v>
      </c>
      <c r="G12" s="60">
        <v>1</v>
      </c>
      <c r="H12" s="60">
        <v>3</v>
      </c>
      <c r="I12" s="60">
        <v>5</v>
      </c>
      <c r="J12" s="60">
        <v>3</v>
      </c>
      <c r="K12" s="60">
        <v>0</v>
      </c>
      <c r="L12" s="60">
        <v>0</v>
      </c>
      <c r="M12" s="60">
        <v>1</v>
      </c>
      <c r="N12" s="60">
        <v>4</v>
      </c>
      <c r="O12" s="60">
        <v>5</v>
      </c>
      <c r="P12" s="60">
        <v>2</v>
      </c>
      <c r="Q12" s="93">
        <v>4</v>
      </c>
      <c r="R12" s="93">
        <v>9</v>
      </c>
      <c r="S12" s="481">
        <v>7</v>
      </c>
      <c r="T12" s="211"/>
      <c r="U12" s="211"/>
      <c r="V12" s="211"/>
      <c r="W12" s="211"/>
      <c r="X12" s="211"/>
      <c r="Y12" s="211"/>
      <c r="Z12" s="211"/>
      <c r="AA12" s="211"/>
      <c r="AB12" s="211"/>
      <c r="AC12" s="211"/>
      <c r="AD12" s="211"/>
      <c r="AE12" s="211"/>
      <c r="AF12" s="211"/>
      <c r="AG12" s="211"/>
      <c r="AH12" s="211"/>
      <c r="AI12" s="211"/>
      <c r="AK12" s="216"/>
      <c r="AL12" s="216"/>
      <c r="AM12" s="216"/>
      <c r="AN12" s="216"/>
      <c r="AO12" s="216"/>
      <c r="AP12" s="216"/>
      <c r="AQ12" s="216"/>
      <c r="AR12" s="216"/>
      <c r="AS12" s="216"/>
      <c r="AT12" s="216"/>
      <c r="AU12" s="216"/>
      <c r="AV12" s="216"/>
      <c r="AW12" s="216"/>
      <c r="AX12" s="216"/>
      <c r="AY12" s="216"/>
      <c r="AZ12" s="216"/>
    </row>
    <row r="13" spans="1:52">
      <c r="A13" s="58" t="s">
        <v>79</v>
      </c>
      <c r="B13" s="58"/>
      <c r="C13" s="131"/>
      <c r="D13" s="131"/>
      <c r="E13" s="131"/>
      <c r="F13" s="131"/>
      <c r="G13" s="131"/>
      <c r="H13" s="131"/>
      <c r="I13" s="131"/>
      <c r="J13" s="131"/>
      <c r="K13" s="131"/>
      <c r="L13" s="131"/>
      <c r="M13" s="131"/>
      <c r="N13" s="131"/>
      <c r="O13" s="131"/>
      <c r="P13" s="131"/>
      <c r="Q13" s="131"/>
      <c r="R13" s="131"/>
      <c r="S13" s="480"/>
      <c r="AK13" s="216"/>
      <c r="AL13" s="216"/>
      <c r="AM13" s="216"/>
      <c r="AN13" s="216"/>
      <c r="AO13" s="216"/>
      <c r="AP13" s="216"/>
      <c r="AQ13" s="216"/>
      <c r="AR13" s="216"/>
      <c r="AS13" s="216"/>
      <c r="AT13" s="216"/>
      <c r="AU13" s="216"/>
      <c r="AV13" s="216"/>
      <c r="AW13" s="216"/>
      <c r="AX13" s="216"/>
      <c r="AY13" s="216"/>
      <c r="AZ13" s="216"/>
    </row>
    <row r="14" spans="1:52">
      <c r="A14" s="57" t="s">
        <v>80</v>
      </c>
      <c r="B14" s="60">
        <v>168</v>
      </c>
      <c r="C14" s="60">
        <v>181</v>
      </c>
      <c r="D14" s="60">
        <v>132</v>
      </c>
      <c r="E14" s="60">
        <v>162</v>
      </c>
      <c r="F14" s="60">
        <v>140</v>
      </c>
      <c r="G14" s="60">
        <v>159</v>
      </c>
      <c r="H14" s="60">
        <v>165</v>
      </c>
      <c r="I14" s="60">
        <v>144</v>
      </c>
      <c r="J14" s="60">
        <v>177</v>
      </c>
      <c r="K14" s="60">
        <v>160</v>
      </c>
      <c r="L14" s="60">
        <v>151</v>
      </c>
      <c r="M14" s="60">
        <v>167</v>
      </c>
      <c r="N14" s="60">
        <v>227</v>
      </c>
      <c r="O14" s="60">
        <v>202</v>
      </c>
      <c r="P14" s="60">
        <v>206</v>
      </c>
      <c r="Q14" s="93">
        <v>192</v>
      </c>
      <c r="R14" s="93">
        <v>178</v>
      </c>
      <c r="S14" s="481">
        <v>166</v>
      </c>
      <c r="T14" s="93"/>
      <c r="U14" s="93"/>
      <c r="V14" s="93"/>
      <c r="W14" s="93"/>
      <c r="X14" s="93"/>
      <c r="Y14" s="93"/>
      <c r="Z14" s="93"/>
      <c r="AA14" s="93"/>
      <c r="AB14" s="93"/>
      <c r="AC14" s="93"/>
      <c r="AD14" s="93"/>
      <c r="AE14" s="93"/>
      <c r="AF14" s="93"/>
      <c r="AG14" s="93"/>
      <c r="AH14" s="93"/>
      <c r="AI14" s="93"/>
      <c r="AK14" s="216"/>
      <c r="AL14" s="216"/>
      <c r="AM14" s="216"/>
      <c r="AN14" s="216"/>
      <c r="AO14" s="216"/>
      <c r="AP14" s="216"/>
      <c r="AQ14" s="216"/>
      <c r="AR14" s="216"/>
      <c r="AS14" s="216"/>
      <c r="AT14" s="216"/>
      <c r="AU14" s="216"/>
      <c r="AV14" s="216"/>
      <c r="AW14" s="216"/>
      <c r="AX14" s="216"/>
      <c r="AY14" s="216"/>
      <c r="AZ14" s="216"/>
    </row>
    <row r="15" spans="1:52">
      <c r="A15" s="57" t="s">
        <v>384</v>
      </c>
      <c r="B15" s="60">
        <v>60</v>
      </c>
      <c r="C15" s="60">
        <v>71</v>
      </c>
      <c r="D15" s="60">
        <v>72</v>
      </c>
      <c r="E15" s="60">
        <v>76</v>
      </c>
      <c r="F15" s="60">
        <v>73</v>
      </c>
      <c r="G15" s="60">
        <v>60</v>
      </c>
      <c r="H15" s="60">
        <v>76</v>
      </c>
      <c r="I15" s="60">
        <v>74</v>
      </c>
      <c r="J15" s="60">
        <v>90</v>
      </c>
      <c r="K15" s="60">
        <v>64</v>
      </c>
      <c r="L15" s="60">
        <v>72</v>
      </c>
      <c r="M15" s="60">
        <v>74</v>
      </c>
      <c r="N15" s="60">
        <v>99</v>
      </c>
      <c r="O15" s="60">
        <v>85</v>
      </c>
      <c r="P15" s="60">
        <v>107</v>
      </c>
      <c r="Q15" s="93">
        <v>72</v>
      </c>
      <c r="R15" s="93">
        <v>77</v>
      </c>
      <c r="S15" s="481">
        <v>76</v>
      </c>
      <c r="T15" s="93"/>
      <c r="U15" s="93"/>
      <c r="V15" s="93"/>
      <c r="W15" s="93"/>
      <c r="X15" s="93"/>
      <c r="Y15" s="93"/>
      <c r="Z15" s="93"/>
      <c r="AA15" s="93"/>
      <c r="AB15" s="93"/>
      <c r="AC15" s="93"/>
      <c r="AD15" s="93"/>
      <c r="AE15" s="93"/>
      <c r="AF15" s="93"/>
      <c r="AG15" s="93"/>
      <c r="AH15" s="93"/>
      <c r="AI15" s="93"/>
      <c r="AK15" s="216"/>
      <c r="AL15" s="216"/>
      <c r="AM15" s="216"/>
      <c r="AN15" s="216"/>
      <c r="AO15" s="216"/>
      <c r="AP15" s="216"/>
      <c r="AQ15" s="216"/>
      <c r="AR15" s="216"/>
      <c r="AS15" s="216"/>
      <c r="AT15" s="216"/>
      <c r="AU15" s="216"/>
      <c r="AV15" s="216"/>
      <c r="AW15" s="216"/>
      <c r="AX15" s="216"/>
      <c r="AY15" s="216"/>
      <c r="AZ15" s="216"/>
    </row>
    <row r="16" spans="1:52" s="448" customFormat="1">
      <c r="A16" s="449" t="s">
        <v>444</v>
      </c>
      <c r="B16" s="93">
        <v>24</v>
      </c>
      <c r="C16" s="93">
        <v>28</v>
      </c>
      <c r="D16" s="93">
        <v>30</v>
      </c>
      <c r="E16" s="93">
        <v>37</v>
      </c>
      <c r="F16" s="93">
        <v>36</v>
      </c>
      <c r="G16" s="93">
        <v>41</v>
      </c>
      <c r="H16" s="93">
        <v>37</v>
      </c>
      <c r="I16" s="93">
        <v>64</v>
      </c>
      <c r="J16" s="93">
        <v>73</v>
      </c>
      <c r="K16" s="93">
        <v>55</v>
      </c>
      <c r="L16" s="93">
        <v>59</v>
      </c>
      <c r="M16" s="93">
        <v>53</v>
      </c>
      <c r="N16" s="93">
        <v>71</v>
      </c>
      <c r="O16" s="93">
        <v>62</v>
      </c>
      <c r="P16" s="93">
        <v>73</v>
      </c>
      <c r="Q16" s="93">
        <v>76</v>
      </c>
      <c r="R16" s="93">
        <v>96</v>
      </c>
      <c r="S16" s="481">
        <v>81</v>
      </c>
      <c r="T16" s="93"/>
      <c r="U16" s="93"/>
      <c r="V16" s="93"/>
      <c r="W16" s="93"/>
      <c r="X16" s="93"/>
      <c r="Y16" s="93"/>
      <c r="Z16" s="93"/>
      <c r="AA16" s="93"/>
      <c r="AB16" s="93"/>
      <c r="AC16" s="93"/>
      <c r="AD16" s="93"/>
      <c r="AE16" s="93"/>
      <c r="AF16" s="93"/>
      <c r="AG16" s="93"/>
      <c r="AH16" s="93"/>
      <c r="AI16" s="93"/>
    </row>
    <row r="17" spans="1:52">
      <c r="A17" s="449" t="s">
        <v>445</v>
      </c>
      <c r="B17" s="60">
        <v>337</v>
      </c>
      <c r="C17" s="60">
        <v>312</v>
      </c>
      <c r="D17" s="60">
        <v>248</v>
      </c>
      <c r="E17" s="60">
        <v>308</v>
      </c>
      <c r="F17" s="60">
        <v>295</v>
      </c>
      <c r="G17" s="60">
        <v>270</v>
      </c>
      <c r="H17" s="60">
        <v>297</v>
      </c>
      <c r="I17" s="60">
        <v>252</v>
      </c>
      <c r="J17" s="60">
        <v>329</v>
      </c>
      <c r="K17" s="60">
        <v>272</v>
      </c>
      <c r="L17" s="60">
        <v>264</v>
      </c>
      <c r="M17" s="60">
        <v>311</v>
      </c>
      <c r="N17" s="60">
        <v>304</v>
      </c>
      <c r="O17" s="60">
        <v>285</v>
      </c>
      <c r="P17" s="60">
        <v>276</v>
      </c>
      <c r="Q17" s="93">
        <v>282</v>
      </c>
      <c r="R17" s="93">
        <v>257</v>
      </c>
      <c r="S17" s="481">
        <v>235</v>
      </c>
      <c r="T17" s="93"/>
      <c r="U17" s="93"/>
      <c r="V17" s="93"/>
      <c r="W17" s="93"/>
      <c r="X17" s="93"/>
      <c r="Y17" s="93"/>
      <c r="Z17" s="93"/>
      <c r="AA17" s="93"/>
      <c r="AB17" s="93"/>
      <c r="AC17" s="93"/>
      <c r="AD17" s="93"/>
      <c r="AE17" s="93"/>
      <c r="AF17" s="93"/>
      <c r="AG17" s="93"/>
      <c r="AH17" s="93"/>
      <c r="AI17" s="93"/>
      <c r="AK17" s="216"/>
      <c r="AL17" s="216"/>
      <c r="AM17" s="216"/>
      <c r="AN17" s="216"/>
      <c r="AO17" s="216"/>
      <c r="AP17" s="216"/>
      <c r="AQ17" s="216"/>
      <c r="AR17" s="216"/>
      <c r="AS17" s="216"/>
      <c r="AT17" s="216"/>
      <c r="AU17" s="216"/>
      <c r="AV17" s="216"/>
      <c r="AW17" s="216"/>
      <c r="AX17" s="216"/>
      <c r="AY17" s="216"/>
      <c r="AZ17" s="216"/>
    </row>
    <row r="18" spans="1:52">
      <c r="A18" s="58" t="s">
        <v>185</v>
      </c>
      <c r="B18" s="58"/>
      <c r="C18" s="58"/>
      <c r="D18" s="58"/>
      <c r="E18" s="58"/>
      <c r="F18" s="58"/>
      <c r="G18" s="58"/>
      <c r="H18" s="58"/>
      <c r="I18" s="58"/>
      <c r="J18" s="58"/>
      <c r="K18" s="58"/>
      <c r="L18" s="58"/>
      <c r="M18" s="58"/>
      <c r="N18" s="58"/>
      <c r="O18" s="58"/>
      <c r="P18" s="58"/>
      <c r="Q18" s="131"/>
      <c r="R18" s="58"/>
      <c r="S18" s="480"/>
      <c r="AK18" s="216"/>
      <c r="AL18" s="216"/>
      <c r="AM18" s="216"/>
      <c r="AN18" s="216"/>
      <c r="AO18" s="216"/>
      <c r="AP18" s="216"/>
      <c r="AQ18" s="216"/>
      <c r="AR18" s="216"/>
      <c r="AS18" s="216"/>
      <c r="AT18" s="216"/>
      <c r="AU18" s="216"/>
      <c r="AV18" s="216"/>
      <c r="AW18" s="216"/>
      <c r="AX18" s="216"/>
      <c r="AY18" s="216"/>
      <c r="AZ18" s="216"/>
    </row>
    <row r="19" spans="1:52">
      <c r="A19" s="57" t="s">
        <v>82</v>
      </c>
      <c r="B19" s="60">
        <v>49</v>
      </c>
      <c r="C19" s="60">
        <v>55</v>
      </c>
      <c r="D19" s="60">
        <v>35</v>
      </c>
      <c r="E19" s="60">
        <v>55</v>
      </c>
      <c r="F19" s="60">
        <v>42</v>
      </c>
      <c r="G19" s="60">
        <v>48</v>
      </c>
      <c r="H19" s="60">
        <v>48</v>
      </c>
      <c r="I19" s="60">
        <v>50</v>
      </c>
      <c r="J19" s="60">
        <v>72</v>
      </c>
      <c r="K19" s="60">
        <v>56</v>
      </c>
      <c r="L19" s="60">
        <v>48</v>
      </c>
      <c r="M19" s="60">
        <v>50</v>
      </c>
      <c r="N19" s="60">
        <v>84</v>
      </c>
      <c r="O19" s="60">
        <v>71</v>
      </c>
      <c r="P19" s="60">
        <v>52</v>
      </c>
      <c r="Q19" s="93">
        <v>57</v>
      </c>
      <c r="R19" s="93">
        <v>54</v>
      </c>
      <c r="S19" s="481">
        <v>59</v>
      </c>
      <c r="T19" s="149"/>
      <c r="U19" s="212"/>
      <c r="V19" s="212"/>
      <c r="W19" s="212"/>
      <c r="X19" s="212"/>
      <c r="Y19" s="212"/>
      <c r="Z19" s="212"/>
      <c r="AA19" s="212"/>
      <c r="AB19" s="212"/>
      <c r="AC19" s="212"/>
      <c r="AD19" s="212"/>
      <c r="AE19" s="212"/>
      <c r="AF19" s="212"/>
      <c r="AG19" s="212"/>
      <c r="AH19" s="212"/>
      <c r="AI19" s="212"/>
      <c r="AK19" s="216"/>
      <c r="AL19" s="216"/>
      <c r="AM19" s="216"/>
      <c r="AN19" s="216"/>
      <c r="AO19" s="216"/>
      <c r="AP19" s="216"/>
      <c r="AQ19" s="216"/>
      <c r="AR19" s="216"/>
      <c r="AS19" s="216"/>
      <c r="AT19" s="216"/>
      <c r="AU19" s="216"/>
      <c r="AV19" s="216"/>
      <c r="AW19" s="216"/>
      <c r="AX19" s="216"/>
      <c r="AY19" s="216"/>
      <c r="AZ19" s="216"/>
    </row>
    <row r="20" spans="1:52">
      <c r="A20" s="57" t="s">
        <v>83</v>
      </c>
      <c r="B20" s="60">
        <v>126</v>
      </c>
      <c r="C20" s="60">
        <v>133</v>
      </c>
      <c r="D20" s="60">
        <v>104</v>
      </c>
      <c r="E20" s="60">
        <v>106</v>
      </c>
      <c r="F20" s="60">
        <v>91</v>
      </c>
      <c r="G20" s="60">
        <v>100</v>
      </c>
      <c r="H20" s="60">
        <v>92</v>
      </c>
      <c r="I20" s="60">
        <v>113</v>
      </c>
      <c r="J20" s="60">
        <v>118</v>
      </c>
      <c r="K20" s="60">
        <v>91</v>
      </c>
      <c r="L20" s="60">
        <v>101</v>
      </c>
      <c r="M20" s="60">
        <v>112</v>
      </c>
      <c r="N20" s="60">
        <v>136</v>
      </c>
      <c r="O20" s="60">
        <v>124</v>
      </c>
      <c r="P20" s="60">
        <v>149</v>
      </c>
      <c r="Q20" s="93">
        <v>119</v>
      </c>
      <c r="R20" s="93">
        <v>116</v>
      </c>
      <c r="S20" s="481">
        <v>104</v>
      </c>
      <c r="T20" s="149"/>
      <c r="U20" s="212"/>
      <c r="V20" s="212"/>
      <c r="W20" s="212"/>
      <c r="X20" s="212"/>
      <c r="Y20" s="212"/>
      <c r="Z20" s="212"/>
      <c r="AA20" s="212"/>
      <c r="AB20" s="212"/>
      <c r="AC20" s="212"/>
      <c r="AD20" s="212"/>
      <c r="AE20" s="212"/>
      <c r="AF20" s="212"/>
      <c r="AG20" s="212"/>
      <c r="AH20" s="212"/>
      <c r="AI20" s="212"/>
      <c r="AK20" s="216"/>
      <c r="AL20" s="216"/>
      <c r="AM20" s="216"/>
      <c r="AN20" s="216"/>
      <c r="AO20" s="216"/>
      <c r="AP20" s="216"/>
      <c r="AQ20" s="216"/>
      <c r="AR20" s="216"/>
      <c r="AS20" s="216"/>
      <c r="AT20" s="216"/>
      <c r="AU20" s="216"/>
      <c r="AV20" s="216"/>
      <c r="AW20" s="216"/>
      <c r="AX20" s="216"/>
      <c r="AY20" s="216"/>
      <c r="AZ20" s="216"/>
    </row>
    <row r="21" spans="1:52">
      <c r="A21" s="57" t="s">
        <v>84</v>
      </c>
      <c r="B21" s="60">
        <v>174</v>
      </c>
      <c r="C21" s="60">
        <v>154</v>
      </c>
      <c r="D21" s="60">
        <v>111</v>
      </c>
      <c r="E21" s="60">
        <v>167</v>
      </c>
      <c r="F21" s="60">
        <v>134</v>
      </c>
      <c r="G21" s="60">
        <v>138</v>
      </c>
      <c r="H21" s="60">
        <v>128</v>
      </c>
      <c r="I21" s="60">
        <v>126</v>
      </c>
      <c r="J21" s="60">
        <v>138</v>
      </c>
      <c r="K21" s="60">
        <v>116</v>
      </c>
      <c r="L21" s="60">
        <v>132</v>
      </c>
      <c r="M21" s="60">
        <v>147</v>
      </c>
      <c r="N21" s="60">
        <v>153</v>
      </c>
      <c r="O21" s="60">
        <v>137</v>
      </c>
      <c r="P21" s="60">
        <v>145</v>
      </c>
      <c r="Q21" s="93">
        <v>137</v>
      </c>
      <c r="R21" s="93">
        <v>129</v>
      </c>
      <c r="S21" s="481">
        <v>129</v>
      </c>
      <c r="T21" s="149"/>
      <c r="U21" s="212"/>
      <c r="V21" s="212"/>
      <c r="W21" s="212"/>
      <c r="X21" s="212"/>
      <c r="Y21" s="212"/>
      <c r="Z21" s="212"/>
      <c r="AA21" s="212"/>
      <c r="AB21" s="212"/>
      <c r="AC21" s="212"/>
      <c r="AD21" s="212"/>
      <c r="AE21" s="212"/>
      <c r="AF21" s="212"/>
      <c r="AG21" s="212"/>
      <c r="AH21" s="212"/>
      <c r="AI21" s="212"/>
      <c r="AK21" s="216"/>
      <c r="AL21" s="216"/>
      <c r="AM21" s="216"/>
      <c r="AN21" s="216"/>
      <c r="AO21" s="216"/>
      <c r="AP21" s="216"/>
      <c r="AQ21" s="216"/>
      <c r="AR21" s="216"/>
      <c r="AS21" s="216"/>
      <c r="AT21" s="216"/>
      <c r="AU21" s="216"/>
      <c r="AV21" s="216"/>
      <c r="AW21" s="216"/>
      <c r="AX21" s="216"/>
      <c r="AY21" s="216"/>
      <c r="AZ21" s="216"/>
    </row>
    <row r="22" spans="1:52">
      <c r="A22" s="57" t="s">
        <v>85</v>
      </c>
      <c r="B22" s="60">
        <v>150</v>
      </c>
      <c r="C22" s="60">
        <v>149</v>
      </c>
      <c r="D22" s="60">
        <v>138</v>
      </c>
      <c r="E22" s="60">
        <v>146</v>
      </c>
      <c r="F22" s="60">
        <v>163</v>
      </c>
      <c r="G22" s="60">
        <v>136</v>
      </c>
      <c r="H22" s="60">
        <v>170</v>
      </c>
      <c r="I22" s="60">
        <v>128</v>
      </c>
      <c r="J22" s="60">
        <v>187</v>
      </c>
      <c r="K22" s="60">
        <v>162</v>
      </c>
      <c r="L22" s="60">
        <v>149</v>
      </c>
      <c r="M22" s="60">
        <v>150</v>
      </c>
      <c r="N22" s="60">
        <v>177</v>
      </c>
      <c r="O22" s="60">
        <v>151</v>
      </c>
      <c r="P22" s="60">
        <v>141</v>
      </c>
      <c r="Q22" s="93">
        <v>150</v>
      </c>
      <c r="R22" s="93">
        <v>148</v>
      </c>
      <c r="S22" s="481">
        <v>134</v>
      </c>
      <c r="T22" s="149"/>
      <c r="U22" s="212"/>
      <c r="V22" s="212"/>
      <c r="W22" s="212"/>
      <c r="X22" s="212"/>
      <c r="Y22" s="212"/>
      <c r="Z22" s="212"/>
      <c r="AA22" s="212"/>
      <c r="AB22" s="212"/>
      <c r="AC22" s="212"/>
      <c r="AD22" s="212"/>
      <c r="AE22" s="212"/>
      <c r="AF22" s="212"/>
      <c r="AG22" s="212"/>
      <c r="AH22" s="212"/>
      <c r="AI22" s="212"/>
      <c r="AK22" s="216"/>
      <c r="AL22" s="216"/>
      <c r="AM22" s="216"/>
      <c r="AN22" s="216"/>
      <c r="AO22" s="216"/>
      <c r="AP22" s="216"/>
      <c r="AQ22" s="216"/>
      <c r="AR22" s="216"/>
      <c r="AS22" s="216"/>
      <c r="AT22" s="216"/>
      <c r="AU22" s="216"/>
      <c r="AV22" s="216"/>
      <c r="AW22" s="216"/>
      <c r="AX22" s="216"/>
      <c r="AY22" s="216"/>
      <c r="AZ22" s="216"/>
    </row>
    <row r="23" spans="1:52">
      <c r="A23" s="57" t="s">
        <v>86</v>
      </c>
      <c r="B23" s="60">
        <v>62</v>
      </c>
      <c r="C23" s="60">
        <v>78</v>
      </c>
      <c r="D23" s="60">
        <v>64</v>
      </c>
      <c r="E23" s="60">
        <v>82</v>
      </c>
      <c r="F23" s="60">
        <v>95</v>
      </c>
      <c r="G23" s="60">
        <v>85</v>
      </c>
      <c r="H23" s="60">
        <v>111</v>
      </c>
      <c r="I23" s="60">
        <v>89</v>
      </c>
      <c r="J23" s="60">
        <v>114</v>
      </c>
      <c r="K23" s="60">
        <v>90</v>
      </c>
      <c r="L23" s="60">
        <v>85</v>
      </c>
      <c r="M23" s="60">
        <v>113</v>
      </c>
      <c r="N23" s="60">
        <v>116</v>
      </c>
      <c r="O23" s="60">
        <v>129</v>
      </c>
      <c r="P23" s="60">
        <v>136</v>
      </c>
      <c r="Q23" s="93">
        <v>131</v>
      </c>
      <c r="R23" s="93">
        <v>120</v>
      </c>
      <c r="S23" s="481">
        <v>85</v>
      </c>
      <c r="T23" s="149"/>
      <c r="U23" s="212"/>
      <c r="V23" s="212"/>
      <c r="W23" s="212"/>
      <c r="X23" s="212"/>
      <c r="Y23" s="212"/>
      <c r="Z23" s="212"/>
      <c r="AA23" s="212"/>
      <c r="AB23" s="212"/>
      <c r="AC23" s="212"/>
      <c r="AD23" s="212"/>
      <c r="AE23" s="212"/>
      <c r="AF23" s="212"/>
      <c r="AG23" s="212"/>
      <c r="AH23" s="212"/>
      <c r="AI23" s="212"/>
      <c r="AK23" s="216"/>
      <c r="AL23" s="216"/>
      <c r="AM23" s="216"/>
      <c r="AN23" s="216"/>
      <c r="AO23" s="216"/>
      <c r="AP23" s="216"/>
      <c r="AQ23" s="216"/>
      <c r="AR23" s="216"/>
      <c r="AS23" s="216"/>
      <c r="AT23" s="216"/>
      <c r="AU23" s="216"/>
      <c r="AV23" s="216"/>
      <c r="AW23" s="216"/>
      <c r="AX23" s="216"/>
      <c r="AY23" s="216"/>
      <c r="AZ23" s="216"/>
    </row>
    <row r="24" spans="1:52">
      <c r="A24" s="57" t="s">
        <v>87</v>
      </c>
      <c r="B24" s="60">
        <v>26</v>
      </c>
      <c r="C24" s="60">
        <v>20</v>
      </c>
      <c r="D24" s="60">
        <v>25</v>
      </c>
      <c r="E24" s="60">
        <v>26</v>
      </c>
      <c r="F24" s="60">
        <v>19</v>
      </c>
      <c r="G24" s="60">
        <v>23</v>
      </c>
      <c r="H24" s="60">
        <v>26</v>
      </c>
      <c r="I24" s="60">
        <v>28</v>
      </c>
      <c r="J24" s="60">
        <v>39</v>
      </c>
      <c r="K24" s="60">
        <v>35</v>
      </c>
      <c r="L24" s="60">
        <v>30</v>
      </c>
      <c r="M24" s="60">
        <v>29</v>
      </c>
      <c r="N24" s="60">
        <v>34</v>
      </c>
      <c r="O24" s="60">
        <v>21</v>
      </c>
      <c r="P24" s="60">
        <v>37</v>
      </c>
      <c r="Q24" s="93">
        <v>27</v>
      </c>
      <c r="R24" s="93">
        <v>40</v>
      </c>
      <c r="S24" s="481">
        <v>47</v>
      </c>
      <c r="T24" s="377"/>
      <c r="U24" s="377"/>
      <c r="V24" s="377"/>
      <c r="W24" s="377"/>
      <c r="X24" s="377"/>
      <c r="Y24" s="377"/>
      <c r="Z24" s="377"/>
      <c r="AA24" s="377"/>
      <c r="AB24" s="377"/>
      <c r="AC24" s="377"/>
      <c r="AD24" s="377"/>
      <c r="AE24" s="377"/>
      <c r="AF24" s="377"/>
      <c r="AG24" s="377"/>
      <c r="AH24" s="377"/>
      <c r="AI24" s="377"/>
      <c r="AK24" s="216"/>
      <c r="AL24" s="216"/>
      <c r="AM24" s="216"/>
      <c r="AN24" s="216"/>
      <c r="AO24" s="216"/>
      <c r="AP24" s="216"/>
      <c r="AQ24" s="216"/>
      <c r="AR24" s="216"/>
      <c r="AS24" s="216"/>
      <c r="AT24" s="216"/>
      <c r="AU24" s="216"/>
      <c r="AV24" s="216"/>
      <c r="AW24" s="216"/>
      <c r="AX24" s="216"/>
      <c r="AY24" s="216"/>
      <c r="AZ24" s="216"/>
    </row>
    <row r="25" spans="1:52">
      <c r="A25" s="57" t="s">
        <v>69</v>
      </c>
      <c r="B25" s="60">
        <v>2</v>
      </c>
      <c r="C25" s="60">
        <v>3</v>
      </c>
      <c r="D25" s="60">
        <v>5</v>
      </c>
      <c r="E25" s="60">
        <v>1</v>
      </c>
      <c r="F25" s="60">
        <v>0</v>
      </c>
      <c r="G25" s="60">
        <v>0</v>
      </c>
      <c r="H25" s="60">
        <v>0</v>
      </c>
      <c r="I25" s="60">
        <v>0</v>
      </c>
      <c r="J25" s="60">
        <v>1</v>
      </c>
      <c r="K25" s="60">
        <v>1</v>
      </c>
      <c r="L25" s="60">
        <v>1</v>
      </c>
      <c r="M25" s="60">
        <v>4</v>
      </c>
      <c r="N25" s="60">
        <v>1</v>
      </c>
      <c r="O25" s="60">
        <v>1</v>
      </c>
      <c r="P25" s="60">
        <v>2</v>
      </c>
      <c r="Q25" s="93">
        <v>1</v>
      </c>
      <c r="R25" s="93">
        <v>1</v>
      </c>
      <c r="S25" s="482">
        <v>0</v>
      </c>
      <c r="T25" s="377"/>
      <c r="U25" s="377"/>
      <c r="V25" s="377"/>
      <c r="W25" s="377"/>
      <c r="X25" s="377"/>
      <c r="Y25" s="377"/>
      <c r="Z25" s="377"/>
      <c r="AA25" s="377"/>
      <c r="AB25" s="377"/>
      <c r="AC25" s="377"/>
      <c r="AD25" s="377"/>
      <c r="AE25" s="377"/>
      <c r="AF25" s="377"/>
      <c r="AG25" s="377"/>
      <c r="AH25" s="377"/>
      <c r="AI25" s="377"/>
      <c r="AK25" s="216"/>
      <c r="AL25" s="216"/>
      <c r="AM25" s="216"/>
      <c r="AN25" s="216"/>
      <c r="AO25" s="216"/>
      <c r="AP25" s="216"/>
      <c r="AQ25" s="216"/>
      <c r="AR25" s="216"/>
      <c r="AS25" s="216"/>
      <c r="AT25" s="216"/>
      <c r="AU25" s="216"/>
      <c r="AV25" s="216"/>
      <c r="AW25" s="216"/>
      <c r="AX25" s="216"/>
      <c r="AY25" s="216"/>
      <c r="AZ25" s="216"/>
    </row>
    <row r="26" spans="1:52">
      <c r="A26" s="58" t="s">
        <v>88</v>
      </c>
      <c r="B26" s="58"/>
      <c r="C26" s="58"/>
      <c r="D26" s="58"/>
      <c r="E26" s="58"/>
      <c r="F26" s="58"/>
      <c r="G26" s="58"/>
      <c r="H26" s="58"/>
      <c r="I26" s="58"/>
      <c r="J26" s="58"/>
      <c r="K26" s="58"/>
      <c r="L26" s="58"/>
      <c r="M26" s="58"/>
      <c r="N26" s="58"/>
      <c r="O26" s="58"/>
      <c r="P26" s="58"/>
      <c r="Q26" s="131"/>
      <c r="R26" s="58"/>
      <c r="S26" s="480"/>
      <c r="T26" s="377"/>
      <c r="U26" s="377"/>
      <c r="V26" s="377"/>
      <c r="W26" s="377"/>
      <c r="X26" s="377"/>
      <c r="Y26" s="377"/>
      <c r="Z26" s="377"/>
      <c r="AA26" s="377"/>
      <c r="AB26" s="377"/>
      <c r="AC26" s="377"/>
      <c r="AD26" s="377"/>
      <c r="AE26" s="377"/>
      <c r="AF26" s="377"/>
      <c r="AG26" s="377"/>
      <c r="AH26" s="377"/>
      <c r="AI26" s="377"/>
      <c r="AK26" s="216"/>
      <c r="AL26" s="216"/>
      <c r="AM26" s="216"/>
      <c r="AN26" s="216"/>
      <c r="AO26" s="216"/>
      <c r="AP26" s="216"/>
      <c r="AQ26" s="216"/>
      <c r="AR26" s="216"/>
      <c r="AS26" s="216"/>
      <c r="AT26" s="216"/>
      <c r="AU26" s="216"/>
      <c r="AV26" s="216"/>
      <c r="AW26" s="216"/>
      <c r="AX26" s="216"/>
      <c r="AY26" s="216"/>
      <c r="AZ26" s="216"/>
    </row>
    <row r="27" spans="1:52">
      <c r="A27" s="57" t="s">
        <v>89</v>
      </c>
      <c r="B27" s="60">
        <v>62</v>
      </c>
      <c r="C27" s="60">
        <v>64</v>
      </c>
      <c r="D27" s="60">
        <v>46</v>
      </c>
      <c r="E27" s="60">
        <v>70</v>
      </c>
      <c r="F27" s="60">
        <v>63</v>
      </c>
      <c r="G27" s="60">
        <v>69</v>
      </c>
      <c r="H27" s="60">
        <v>60</v>
      </c>
      <c r="I27" s="60">
        <v>51</v>
      </c>
      <c r="J27" s="60">
        <v>89</v>
      </c>
      <c r="K27" s="60">
        <v>83</v>
      </c>
      <c r="L27" s="60">
        <v>57</v>
      </c>
      <c r="M27" s="60">
        <v>71</v>
      </c>
      <c r="N27" s="60">
        <v>84</v>
      </c>
      <c r="O27" s="60">
        <v>72</v>
      </c>
      <c r="P27" s="60">
        <v>73</v>
      </c>
      <c r="Q27" s="93">
        <v>82</v>
      </c>
      <c r="R27" s="93">
        <v>75</v>
      </c>
      <c r="S27" s="481">
        <v>68</v>
      </c>
      <c r="T27" s="377"/>
      <c r="U27" s="377"/>
      <c r="V27" s="377"/>
      <c r="W27" s="377"/>
      <c r="X27" s="377"/>
      <c r="Y27" s="377"/>
      <c r="Z27" s="377"/>
      <c r="AA27" s="377"/>
      <c r="AB27" s="377"/>
      <c r="AC27" s="377"/>
      <c r="AD27" s="377"/>
      <c r="AE27" s="377"/>
      <c r="AF27" s="377"/>
      <c r="AG27" s="377"/>
      <c r="AH27" s="377"/>
      <c r="AI27" s="377"/>
      <c r="AK27" s="216"/>
      <c r="AL27" s="216"/>
      <c r="AM27" s="216"/>
      <c r="AN27" s="216"/>
      <c r="AO27" s="216"/>
      <c r="AP27" s="216"/>
      <c r="AQ27" s="216"/>
      <c r="AR27" s="216"/>
      <c r="AS27" s="216"/>
      <c r="AT27" s="216"/>
      <c r="AU27" s="216"/>
      <c r="AV27" s="216"/>
      <c r="AW27" s="216"/>
      <c r="AX27" s="216"/>
      <c r="AY27" s="216"/>
      <c r="AZ27" s="216"/>
    </row>
    <row r="28" spans="1:52">
      <c r="A28" s="14">
        <v>2</v>
      </c>
      <c r="B28" s="60">
        <v>86</v>
      </c>
      <c r="C28" s="60">
        <v>85</v>
      </c>
      <c r="D28" s="60">
        <v>88</v>
      </c>
      <c r="E28" s="60">
        <v>89</v>
      </c>
      <c r="F28" s="60">
        <v>102</v>
      </c>
      <c r="G28" s="60">
        <v>74</v>
      </c>
      <c r="H28" s="60">
        <v>94</v>
      </c>
      <c r="I28" s="60">
        <v>76</v>
      </c>
      <c r="J28" s="60">
        <v>97</v>
      </c>
      <c r="K28" s="60">
        <v>84</v>
      </c>
      <c r="L28" s="60">
        <v>84</v>
      </c>
      <c r="M28" s="60">
        <v>90</v>
      </c>
      <c r="N28" s="60">
        <v>100</v>
      </c>
      <c r="O28" s="60">
        <v>82</v>
      </c>
      <c r="P28" s="60">
        <v>114</v>
      </c>
      <c r="Q28" s="93">
        <v>100</v>
      </c>
      <c r="R28" s="93">
        <v>77</v>
      </c>
      <c r="S28" s="481">
        <v>66</v>
      </c>
      <c r="T28" s="149"/>
      <c r="U28" s="213"/>
      <c r="V28" s="213"/>
      <c r="W28" s="213"/>
      <c r="X28" s="213"/>
      <c r="Y28" s="213"/>
      <c r="Z28" s="213"/>
      <c r="AA28" s="213"/>
      <c r="AB28" s="213"/>
      <c r="AC28" s="213"/>
      <c r="AD28" s="213"/>
      <c r="AE28" s="213"/>
      <c r="AF28" s="213"/>
      <c r="AG28" s="213"/>
      <c r="AH28" s="213"/>
      <c r="AI28" s="213"/>
      <c r="AK28" s="216"/>
      <c r="AL28" s="216"/>
      <c r="AM28" s="216"/>
      <c r="AN28" s="216"/>
      <c r="AO28" s="216"/>
      <c r="AP28" s="216"/>
      <c r="AQ28" s="216"/>
      <c r="AR28" s="216"/>
      <c r="AS28" s="216"/>
      <c r="AT28" s="216"/>
      <c r="AU28" s="216"/>
      <c r="AV28" s="216"/>
      <c r="AW28" s="216"/>
      <c r="AX28" s="216"/>
      <c r="AY28" s="216"/>
      <c r="AZ28" s="216"/>
    </row>
    <row r="29" spans="1:52">
      <c r="A29" s="14">
        <v>3</v>
      </c>
      <c r="B29" s="60">
        <v>92</v>
      </c>
      <c r="C29" s="60">
        <v>104</v>
      </c>
      <c r="D29" s="60">
        <v>81</v>
      </c>
      <c r="E29" s="60">
        <v>87</v>
      </c>
      <c r="F29" s="60">
        <v>89</v>
      </c>
      <c r="G29" s="60">
        <v>84</v>
      </c>
      <c r="H29" s="60">
        <v>113</v>
      </c>
      <c r="I29" s="60">
        <v>90</v>
      </c>
      <c r="J29" s="60">
        <v>124</v>
      </c>
      <c r="K29" s="60">
        <v>83</v>
      </c>
      <c r="L29" s="60">
        <v>114</v>
      </c>
      <c r="M29" s="60">
        <v>112</v>
      </c>
      <c r="N29" s="60">
        <v>136</v>
      </c>
      <c r="O29" s="60">
        <v>119</v>
      </c>
      <c r="P29" s="60">
        <v>103</v>
      </c>
      <c r="Q29" s="93">
        <v>108</v>
      </c>
      <c r="R29" s="93">
        <v>102</v>
      </c>
      <c r="S29" s="481">
        <v>112</v>
      </c>
      <c r="T29" s="377"/>
      <c r="U29" s="377"/>
      <c r="V29" s="377"/>
      <c r="W29" s="377"/>
      <c r="X29" s="377"/>
      <c r="Y29" s="377"/>
      <c r="Z29" s="377"/>
      <c r="AA29" s="377"/>
      <c r="AB29" s="377"/>
      <c r="AC29" s="377"/>
      <c r="AD29" s="377"/>
      <c r="AE29" s="377"/>
      <c r="AF29" s="377"/>
      <c r="AG29" s="377"/>
      <c r="AH29" s="377"/>
      <c r="AI29" s="377"/>
      <c r="AK29" s="216"/>
      <c r="AL29" s="216"/>
      <c r="AM29" s="216"/>
      <c r="AN29" s="216"/>
      <c r="AO29" s="216"/>
      <c r="AP29" s="216"/>
      <c r="AQ29" s="216"/>
      <c r="AR29" s="216"/>
      <c r="AS29" s="216"/>
      <c r="AT29" s="216"/>
      <c r="AU29" s="216"/>
      <c r="AV29" s="216"/>
      <c r="AW29" s="216"/>
      <c r="AX29" s="216"/>
      <c r="AY29" s="216"/>
      <c r="AZ29" s="216"/>
    </row>
    <row r="30" spans="1:52">
      <c r="A30" s="14">
        <v>4</v>
      </c>
      <c r="B30" s="60">
        <v>161</v>
      </c>
      <c r="C30" s="60">
        <v>158</v>
      </c>
      <c r="D30" s="60">
        <v>106</v>
      </c>
      <c r="E30" s="60">
        <v>145</v>
      </c>
      <c r="F30" s="60">
        <v>134</v>
      </c>
      <c r="G30" s="60">
        <v>120</v>
      </c>
      <c r="H30" s="60">
        <v>119</v>
      </c>
      <c r="I30" s="60">
        <v>142</v>
      </c>
      <c r="J30" s="60">
        <v>140</v>
      </c>
      <c r="K30" s="60">
        <v>142</v>
      </c>
      <c r="L30" s="60">
        <v>123</v>
      </c>
      <c r="M30" s="60">
        <v>150</v>
      </c>
      <c r="N30" s="60">
        <v>151</v>
      </c>
      <c r="O30" s="60">
        <v>151</v>
      </c>
      <c r="P30" s="60">
        <v>142</v>
      </c>
      <c r="Q30" s="93">
        <v>144</v>
      </c>
      <c r="R30" s="93">
        <v>122</v>
      </c>
      <c r="S30" s="481">
        <v>132</v>
      </c>
      <c r="T30" s="377"/>
      <c r="U30" s="377"/>
      <c r="V30" s="377"/>
      <c r="W30" s="377"/>
      <c r="X30" s="377"/>
      <c r="Y30" s="377"/>
      <c r="Z30" s="377"/>
      <c r="AA30" s="377"/>
      <c r="AB30" s="377"/>
      <c r="AC30" s="377"/>
      <c r="AD30" s="377"/>
      <c r="AE30" s="377"/>
      <c r="AF30" s="377"/>
      <c r="AG30" s="377"/>
      <c r="AH30" s="377"/>
      <c r="AI30" s="377"/>
      <c r="AK30" s="216"/>
      <c r="AL30" s="216"/>
      <c r="AM30" s="216"/>
      <c r="AN30" s="216"/>
      <c r="AO30" s="216"/>
      <c r="AP30" s="216"/>
      <c r="AQ30" s="216"/>
      <c r="AR30" s="216"/>
      <c r="AS30" s="216"/>
      <c r="AT30" s="216"/>
      <c r="AU30" s="216"/>
      <c r="AV30" s="216"/>
      <c r="AW30" s="216"/>
      <c r="AX30" s="216"/>
      <c r="AY30" s="216"/>
      <c r="AZ30" s="216"/>
    </row>
    <row r="31" spans="1:52">
      <c r="A31" s="57" t="s">
        <v>90</v>
      </c>
      <c r="B31" s="60">
        <v>186</v>
      </c>
      <c r="C31" s="60">
        <v>180</v>
      </c>
      <c r="D31" s="60">
        <v>161</v>
      </c>
      <c r="E31" s="60">
        <v>191</v>
      </c>
      <c r="F31" s="60">
        <v>156</v>
      </c>
      <c r="G31" s="60">
        <v>182</v>
      </c>
      <c r="H31" s="60">
        <v>188</v>
      </c>
      <c r="I31" s="60">
        <v>174</v>
      </c>
      <c r="J31" s="60">
        <v>218</v>
      </c>
      <c r="K31" s="60">
        <v>158</v>
      </c>
      <c r="L31" s="60">
        <v>164</v>
      </c>
      <c r="M31" s="60">
        <v>181</v>
      </c>
      <c r="N31" s="60">
        <v>230</v>
      </c>
      <c r="O31" s="60">
        <v>208</v>
      </c>
      <c r="P31" s="60">
        <v>225</v>
      </c>
      <c r="Q31" s="93">
        <v>186</v>
      </c>
      <c r="R31" s="93">
        <v>228</v>
      </c>
      <c r="S31" s="481">
        <v>174</v>
      </c>
      <c r="T31" s="377"/>
      <c r="U31" s="377"/>
      <c r="V31" s="377"/>
      <c r="W31" s="377"/>
      <c r="X31" s="377"/>
      <c r="Y31" s="377"/>
      <c r="Z31" s="377"/>
      <c r="AA31" s="377"/>
      <c r="AB31" s="377"/>
      <c r="AC31" s="377"/>
      <c r="AD31" s="377"/>
      <c r="AE31" s="377"/>
      <c r="AF31" s="377"/>
      <c r="AG31" s="377"/>
      <c r="AH31" s="377"/>
      <c r="AI31" s="377"/>
      <c r="AK31" s="216"/>
      <c r="AL31" s="216"/>
      <c r="AM31" s="216"/>
      <c r="AN31" s="216"/>
      <c r="AO31" s="216"/>
      <c r="AP31" s="216"/>
      <c r="AQ31" s="216"/>
      <c r="AR31" s="216"/>
      <c r="AS31" s="216"/>
      <c r="AT31" s="216"/>
      <c r="AU31" s="216"/>
      <c r="AV31" s="216"/>
      <c r="AW31" s="216"/>
      <c r="AX31" s="216"/>
      <c r="AY31" s="216"/>
      <c r="AZ31" s="216"/>
    </row>
    <row r="32" spans="1:52">
      <c r="A32" s="57" t="s">
        <v>69</v>
      </c>
      <c r="B32" s="60">
        <v>2</v>
      </c>
      <c r="C32" s="60">
        <v>1</v>
      </c>
      <c r="D32" s="60">
        <v>0</v>
      </c>
      <c r="E32" s="60">
        <v>1</v>
      </c>
      <c r="F32" s="60">
        <v>0</v>
      </c>
      <c r="G32" s="60">
        <v>1</v>
      </c>
      <c r="H32" s="60">
        <v>1</v>
      </c>
      <c r="I32" s="60">
        <v>1</v>
      </c>
      <c r="J32" s="60">
        <v>1</v>
      </c>
      <c r="K32" s="60">
        <v>1</v>
      </c>
      <c r="L32" s="60">
        <v>4</v>
      </c>
      <c r="M32" s="60">
        <v>1</v>
      </c>
      <c r="N32" s="60">
        <v>0</v>
      </c>
      <c r="O32" s="60">
        <v>2</v>
      </c>
      <c r="P32" s="60">
        <v>5</v>
      </c>
      <c r="Q32" s="93">
        <v>2</v>
      </c>
      <c r="R32" s="93">
        <v>4</v>
      </c>
      <c r="S32" s="481">
        <v>6</v>
      </c>
      <c r="T32" s="377"/>
      <c r="U32" s="377"/>
      <c r="V32" s="377"/>
      <c r="W32" s="377"/>
      <c r="X32" s="377"/>
      <c r="Y32" s="377"/>
      <c r="Z32" s="377"/>
      <c r="AA32" s="377"/>
      <c r="AB32" s="377"/>
      <c r="AC32" s="377"/>
      <c r="AD32" s="377"/>
      <c r="AE32" s="377"/>
      <c r="AF32" s="377"/>
      <c r="AG32" s="377"/>
      <c r="AH32" s="377"/>
      <c r="AI32" s="377"/>
      <c r="AK32" s="216"/>
      <c r="AL32" s="216"/>
      <c r="AM32" s="216"/>
      <c r="AN32" s="216"/>
      <c r="AO32" s="216"/>
      <c r="AP32" s="216"/>
      <c r="AQ32" s="216"/>
      <c r="AR32" s="216"/>
      <c r="AS32" s="216"/>
      <c r="AT32" s="216"/>
      <c r="AU32" s="216"/>
      <c r="AV32" s="216"/>
      <c r="AW32" s="216"/>
      <c r="AX32" s="216"/>
      <c r="AY32" s="216"/>
      <c r="AZ32" s="216"/>
    </row>
    <row r="33" spans="1:52">
      <c r="A33" s="58" t="s">
        <v>118</v>
      </c>
      <c r="B33" s="58"/>
      <c r="C33" s="58"/>
      <c r="D33" s="58"/>
      <c r="E33" s="58"/>
      <c r="F33" s="58"/>
      <c r="G33" s="58"/>
      <c r="H33" s="58"/>
      <c r="I33" s="58"/>
      <c r="J33" s="58"/>
      <c r="K33" s="58"/>
      <c r="L33" s="58"/>
      <c r="M33" s="58"/>
      <c r="N33" s="58"/>
      <c r="O33" s="58"/>
      <c r="P33" s="58"/>
      <c r="Q33" s="131"/>
      <c r="R33" s="58"/>
      <c r="S33" s="480"/>
      <c r="AK33" s="216"/>
      <c r="AL33" s="216"/>
      <c r="AM33" s="216"/>
      <c r="AN33" s="216"/>
      <c r="AO33" s="216"/>
      <c r="AP33" s="216"/>
      <c r="AQ33" s="216"/>
      <c r="AR33" s="216"/>
      <c r="AS33" s="216"/>
      <c r="AT33" s="216"/>
      <c r="AU33" s="216"/>
      <c r="AV33" s="216"/>
      <c r="AW33" s="216"/>
      <c r="AX33" s="216"/>
      <c r="AY33" s="216"/>
      <c r="AZ33" s="216"/>
    </row>
    <row r="34" spans="1:52">
      <c r="A34" s="57" t="s">
        <v>117</v>
      </c>
      <c r="B34" s="60">
        <v>361</v>
      </c>
      <c r="C34" s="60">
        <v>371</v>
      </c>
      <c r="D34" s="60">
        <v>289</v>
      </c>
      <c r="E34" s="60">
        <v>385</v>
      </c>
      <c r="F34" s="60">
        <v>348</v>
      </c>
      <c r="G34" s="60">
        <v>325</v>
      </c>
      <c r="H34" s="60">
        <v>378</v>
      </c>
      <c r="I34" s="60">
        <v>344</v>
      </c>
      <c r="J34" s="60">
        <v>446</v>
      </c>
      <c r="K34" s="60">
        <v>356</v>
      </c>
      <c r="L34" s="60">
        <v>362</v>
      </c>
      <c r="M34" s="60">
        <v>385</v>
      </c>
      <c r="N34" s="60">
        <v>449</v>
      </c>
      <c r="O34" s="60">
        <v>400</v>
      </c>
      <c r="P34" s="60">
        <v>436</v>
      </c>
      <c r="Q34" s="93">
        <v>416</v>
      </c>
      <c r="R34" s="93">
        <v>420</v>
      </c>
      <c r="S34" s="481">
        <v>379</v>
      </c>
      <c r="T34" s="377"/>
      <c r="U34" s="377"/>
      <c r="V34" s="377"/>
      <c r="W34" s="377"/>
      <c r="X34" s="377"/>
      <c r="Y34" s="377"/>
      <c r="Z34" s="377"/>
      <c r="AA34" s="377"/>
      <c r="AB34" s="377"/>
      <c r="AC34" s="377"/>
      <c r="AD34" s="377"/>
      <c r="AE34" s="377"/>
      <c r="AF34" s="377"/>
      <c r="AG34" s="377"/>
      <c r="AH34" s="377"/>
      <c r="AI34" s="377"/>
      <c r="AK34" s="216"/>
      <c r="AL34" s="216"/>
      <c r="AM34" s="216"/>
      <c r="AN34" s="216"/>
      <c r="AO34" s="216"/>
      <c r="AP34" s="216"/>
      <c r="AQ34" s="216"/>
      <c r="AR34" s="216"/>
      <c r="AS34" s="216"/>
      <c r="AT34" s="216"/>
      <c r="AU34" s="216"/>
      <c r="AV34" s="216"/>
      <c r="AW34" s="216"/>
      <c r="AX34" s="216"/>
      <c r="AY34" s="216"/>
      <c r="AZ34" s="216"/>
    </row>
    <row r="35" spans="1:52">
      <c r="A35" s="57" t="s">
        <v>70</v>
      </c>
      <c r="B35" s="60">
        <v>90</v>
      </c>
      <c r="C35" s="60">
        <v>90</v>
      </c>
      <c r="D35" s="60">
        <v>74</v>
      </c>
      <c r="E35" s="60">
        <v>77</v>
      </c>
      <c r="F35" s="60">
        <v>67</v>
      </c>
      <c r="G35" s="60">
        <v>78</v>
      </c>
      <c r="H35" s="60">
        <v>61</v>
      </c>
      <c r="I35" s="60">
        <v>85</v>
      </c>
      <c r="J35" s="60">
        <v>71</v>
      </c>
      <c r="K35" s="60">
        <v>71</v>
      </c>
      <c r="L35" s="60">
        <v>67</v>
      </c>
      <c r="M35" s="60">
        <v>85</v>
      </c>
      <c r="N35" s="60">
        <v>84</v>
      </c>
      <c r="O35" s="60">
        <v>73</v>
      </c>
      <c r="P35" s="60">
        <v>90</v>
      </c>
      <c r="Q35" s="93">
        <v>79</v>
      </c>
      <c r="R35" s="93">
        <v>63</v>
      </c>
      <c r="S35" s="481">
        <v>81</v>
      </c>
      <c r="T35" s="377"/>
      <c r="U35" s="377"/>
      <c r="V35" s="377"/>
      <c r="W35" s="377"/>
      <c r="X35" s="377"/>
      <c r="Y35" s="377"/>
      <c r="Z35" s="377"/>
      <c r="AA35" s="377"/>
      <c r="AB35" s="377"/>
      <c r="AC35" s="377"/>
      <c r="AD35" s="377"/>
      <c r="AE35" s="377"/>
      <c r="AF35" s="377"/>
      <c r="AG35" s="377"/>
      <c r="AH35" s="377"/>
      <c r="AI35" s="377"/>
      <c r="AK35" s="216"/>
      <c r="AL35" s="216"/>
      <c r="AM35" s="216"/>
      <c r="AN35" s="216"/>
      <c r="AO35" s="216"/>
      <c r="AP35" s="216"/>
      <c r="AQ35" s="216"/>
      <c r="AR35" s="216"/>
      <c r="AS35" s="216"/>
      <c r="AT35" s="216"/>
      <c r="AU35" s="216"/>
      <c r="AV35" s="216"/>
      <c r="AW35" s="216"/>
      <c r="AX35" s="216"/>
      <c r="AY35" s="216"/>
      <c r="AZ35" s="216"/>
    </row>
    <row r="36" spans="1:52">
      <c r="A36" s="57" t="s">
        <v>71</v>
      </c>
      <c r="B36" s="60">
        <v>124</v>
      </c>
      <c r="C36" s="60">
        <v>120</v>
      </c>
      <c r="D36" s="60">
        <v>106</v>
      </c>
      <c r="E36" s="93">
        <v>108</v>
      </c>
      <c r="F36" s="60">
        <v>117</v>
      </c>
      <c r="G36" s="60">
        <v>121</v>
      </c>
      <c r="H36" s="60">
        <v>122</v>
      </c>
      <c r="I36" s="60">
        <v>99</v>
      </c>
      <c r="J36" s="60">
        <v>138</v>
      </c>
      <c r="K36" s="60">
        <v>113</v>
      </c>
      <c r="L36" s="60">
        <v>105</v>
      </c>
      <c r="M36" s="60">
        <v>122</v>
      </c>
      <c r="N36" s="60">
        <v>153</v>
      </c>
      <c r="O36" s="60">
        <v>150</v>
      </c>
      <c r="P36" s="60">
        <v>122</v>
      </c>
      <c r="Q36" s="93">
        <v>117</v>
      </c>
      <c r="R36" s="93">
        <v>114</v>
      </c>
      <c r="S36" s="481">
        <v>93</v>
      </c>
      <c r="T36" s="377"/>
      <c r="U36" s="377"/>
      <c r="V36" s="377"/>
      <c r="W36" s="377"/>
      <c r="X36" s="377"/>
      <c r="Y36" s="377"/>
      <c r="Z36" s="377"/>
      <c r="AA36" s="377"/>
      <c r="AB36" s="377"/>
      <c r="AC36" s="377"/>
      <c r="AD36" s="377"/>
      <c r="AE36" s="377"/>
      <c r="AF36" s="377"/>
      <c r="AG36" s="377"/>
      <c r="AH36" s="377"/>
      <c r="AI36" s="377"/>
      <c r="AK36" s="216"/>
      <c r="AL36" s="216"/>
      <c r="AM36" s="216"/>
      <c r="AN36" s="216"/>
      <c r="AO36" s="216"/>
      <c r="AP36" s="216"/>
      <c r="AQ36" s="216"/>
      <c r="AR36" s="216"/>
      <c r="AS36" s="216"/>
      <c r="AT36" s="216"/>
      <c r="AU36" s="216"/>
      <c r="AV36" s="216"/>
      <c r="AW36" s="216"/>
      <c r="AX36" s="216"/>
      <c r="AY36" s="216"/>
      <c r="AZ36" s="216"/>
    </row>
    <row r="37" spans="1:52">
      <c r="A37" s="57" t="s">
        <v>72</v>
      </c>
      <c r="B37" s="60">
        <v>10</v>
      </c>
      <c r="C37" s="60">
        <v>8</v>
      </c>
      <c r="D37" s="60">
        <v>8</v>
      </c>
      <c r="E37" s="60">
        <v>4</v>
      </c>
      <c r="F37" s="60">
        <v>4</v>
      </c>
      <c r="G37" s="60">
        <v>4</v>
      </c>
      <c r="H37" s="60">
        <v>9</v>
      </c>
      <c r="I37" s="60">
        <v>4</v>
      </c>
      <c r="J37" s="60">
        <v>8</v>
      </c>
      <c r="K37" s="60">
        <v>5</v>
      </c>
      <c r="L37" s="60">
        <v>5</v>
      </c>
      <c r="M37" s="60">
        <v>6</v>
      </c>
      <c r="N37" s="60">
        <v>7</v>
      </c>
      <c r="O37" s="60">
        <v>3</v>
      </c>
      <c r="P37" s="60">
        <v>2</v>
      </c>
      <c r="Q37" s="93">
        <v>8</v>
      </c>
      <c r="R37" s="93">
        <v>2</v>
      </c>
      <c r="S37" s="481">
        <v>1</v>
      </c>
      <c r="T37" s="377"/>
      <c r="U37" s="377"/>
      <c r="V37" s="377"/>
      <c r="W37" s="377"/>
      <c r="X37" s="377"/>
      <c r="Y37" s="377"/>
      <c r="Z37" s="377"/>
      <c r="AA37" s="377"/>
      <c r="AB37" s="377"/>
      <c r="AC37" s="377"/>
      <c r="AD37" s="377"/>
      <c r="AE37" s="377"/>
      <c r="AF37" s="377"/>
      <c r="AG37" s="377"/>
      <c r="AH37" s="377"/>
      <c r="AI37" s="377"/>
      <c r="AK37" s="216"/>
      <c r="AL37" s="216"/>
      <c r="AM37" s="216"/>
      <c r="AN37" s="216"/>
      <c r="AO37" s="216"/>
      <c r="AP37" s="216"/>
      <c r="AQ37" s="216"/>
      <c r="AR37" s="216"/>
      <c r="AS37" s="216"/>
      <c r="AT37" s="216"/>
      <c r="AU37" s="216"/>
      <c r="AV37" s="216"/>
      <c r="AW37" s="216"/>
      <c r="AX37" s="216"/>
      <c r="AY37" s="216"/>
      <c r="AZ37" s="216"/>
    </row>
    <row r="38" spans="1:52">
      <c r="A38" s="57" t="s">
        <v>69</v>
      </c>
      <c r="B38" s="60">
        <v>4</v>
      </c>
      <c r="C38" s="60">
        <v>3</v>
      </c>
      <c r="D38" s="60">
        <v>5</v>
      </c>
      <c r="E38" s="60">
        <v>9</v>
      </c>
      <c r="F38" s="60">
        <v>8</v>
      </c>
      <c r="G38" s="60">
        <v>2</v>
      </c>
      <c r="H38" s="60">
        <v>5</v>
      </c>
      <c r="I38" s="60">
        <v>2</v>
      </c>
      <c r="J38" s="60">
        <v>6</v>
      </c>
      <c r="K38" s="60">
        <v>6</v>
      </c>
      <c r="L38" s="60">
        <v>7</v>
      </c>
      <c r="M38" s="60">
        <v>7</v>
      </c>
      <c r="N38" s="60">
        <v>8</v>
      </c>
      <c r="O38" s="60">
        <v>8</v>
      </c>
      <c r="P38" s="60">
        <v>12</v>
      </c>
      <c r="Q38" s="93">
        <v>2</v>
      </c>
      <c r="R38" s="93">
        <v>9</v>
      </c>
      <c r="S38" s="481">
        <v>4</v>
      </c>
      <c r="T38" s="149"/>
      <c r="U38" s="214"/>
      <c r="V38" s="214"/>
      <c r="W38" s="214"/>
      <c r="X38" s="214"/>
      <c r="Y38" s="214"/>
      <c r="Z38" s="214"/>
      <c r="AA38" s="214"/>
      <c r="AB38" s="214"/>
      <c r="AC38" s="214"/>
      <c r="AD38" s="214"/>
      <c r="AE38" s="214"/>
      <c r="AF38" s="214"/>
      <c r="AG38" s="214"/>
      <c r="AH38" s="214"/>
      <c r="AI38" s="214"/>
      <c r="AK38" s="216"/>
      <c r="AL38" s="216"/>
      <c r="AM38" s="216"/>
      <c r="AN38" s="216"/>
      <c r="AO38" s="216"/>
      <c r="AP38" s="216"/>
      <c r="AQ38" s="216"/>
      <c r="AR38" s="216"/>
      <c r="AS38" s="216"/>
      <c r="AT38" s="216"/>
      <c r="AU38" s="216"/>
      <c r="AV38" s="216"/>
      <c r="AW38" s="216"/>
      <c r="AX38" s="216"/>
      <c r="AY38" s="216"/>
      <c r="AZ38" s="216"/>
    </row>
    <row r="39" spans="1:52">
      <c r="A39" s="58" t="s">
        <v>1</v>
      </c>
      <c r="B39" s="58"/>
      <c r="C39" s="58"/>
      <c r="D39" s="58"/>
      <c r="E39" s="58"/>
      <c r="F39" s="58"/>
      <c r="G39" s="58"/>
      <c r="H39" s="58"/>
      <c r="I39" s="58"/>
      <c r="J39" s="58"/>
      <c r="K39" s="58"/>
      <c r="L39" s="58"/>
      <c r="M39" s="58"/>
      <c r="N39" s="58"/>
      <c r="O39" s="58"/>
      <c r="P39" s="58"/>
      <c r="Q39" s="131"/>
      <c r="R39" s="58"/>
      <c r="S39" s="480"/>
      <c r="AK39" s="216"/>
      <c r="AL39" s="216"/>
      <c r="AM39" s="216"/>
      <c r="AN39" s="216"/>
      <c r="AO39" s="216"/>
      <c r="AP39" s="216"/>
      <c r="AQ39" s="216"/>
      <c r="AR39" s="216"/>
      <c r="AS39" s="216"/>
      <c r="AT39" s="216"/>
      <c r="AU39" s="216"/>
      <c r="AV39" s="216"/>
      <c r="AW39" s="216"/>
      <c r="AX39" s="216"/>
      <c r="AY39" s="216"/>
      <c r="AZ39" s="216"/>
    </row>
    <row r="40" spans="1:52">
      <c r="A40" s="57" t="s">
        <v>111</v>
      </c>
      <c r="B40" s="60">
        <v>313</v>
      </c>
      <c r="C40" s="60">
        <v>314</v>
      </c>
      <c r="D40" s="60">
        <v>248</v>
      </c>
      <c r="E40" s="60">
        <v>330</v>
      </c>
      <c r="F40" s="60">
        <v>311</v>
      </c>
      <c r="G40" s="60">
        <v>299</v>
      </c>
      <c r="H40" s="60">
        <v>340</v>
      </c>
      <c r="I40" s="60">
        <v>302</v>
      </c>
      <c r="J40" s="60">
        <v>397</v>
      </c>
      <c r="K40" s="60">
        <v>314</v>
      </c>
      <c r="L40" s="60">
        <v>317</v>
      </c>
      <c r="M40" s="60">
        <v>346</v>
      </c>
      <c r="N40" s="60">
        <v>392</v>
      </c>
      <c r="O40" s="60">
        <v>359</v>
      </c>
      <c r="P40" s="60">
        <v>379</v>
      </c>
      <c r="Q40" s="93">
        <v>369</v>
      </c>
      <c r="R40" s="93">
        <v>387</v>
      </c>
      <c r="S40" s="481">
        <v>348</v>
      </c>
      <c r="T40" s="149"/>
      <c r="U40" s="215"/>
      <c r="V40" s="215"/>
      <c r="W40" s="215"/>
      <c r="X40" s="215"/>
      <c r="Y40" s="215"/>
      <c r="Z40" s="215"/>
      <c r="AA40" s="215"/>
      <c r="AB40" s="215"/>
      <c r="AC40" s="215"/>
      <c r="AD40" s="215"/>
      <c r="AE40" s="215"/>
      <c r="AF40" s="215"/>
      <c r="AG40" s="215"/>
      <c r="AH40" s="215"/>
      <c r="AI40" s="215"/>
      <c r="AK40" s="216"/>
      <c r="AL40" s="216"/>
      <c r="AM40" s="216"/>
      <c r="AN40" s="216"/>
      <c r="AO40" s="216"/>
      <c r="AP40" s="216"/>
      <c r="AQ40" s="216"/>
      <c r="AR40" s="216"/>
      <c r="AS40" s="216"/>
      <c r="AT40" s="216"/>
      <c r="AU40" s="216"/>
      <c r="AV40" s="216"/>
      <c r="AW40" s="216"/>
      <c r="AX40" s="216"/>
      <c r="AY40" s="216"/>
      <c r="AZ40" s="216"/>
    </row>
    <row r="41" spans="1:52">
      <c r="A41" s="57" t="s">
        <v>114</v>
      </c>
      <c r="B41" s="60">
        <v>45</v>
      </c>
      <c r="C41" s="60">
        <v>52</v>
      </c>
      <c r="D41" s="60">
        <v>38</v>
      </c>
      <c r="E41" s="60">
        <v>41</v>
      </c>
      <c r="F41" s="60">
        <v>43</v>
      </c>
      <c r="G41" s="60">
        <v>29</v>
      </c>
      <c r="H41" s="60">
        <v>37</v>
      </c>
      <c r="I41" s="60">
        <v>45</v>
      </c>
      <c r="J41" s="60">
        <v>44</v>
      </c>
      <c r="K41" s="60">
        <v>39</v>
      </c>
      <c r="L41" s="60">
        <v>45</v>
      </c>
      <c r="M41" s="60">
        <v>45</v>
      </c>
      <c r="N41" s="60">
        <v>43</v>
      </c>
      <c r="O41" s="60">
        <v>32</v>
      </c>
      <c r="P41" s="60">
        <v>56</v>
      </c>
      <c r="Q41" s="93">
        <v>45</v>
      </c>
      <c r="R41" s="93">
        <v>45</v>
      </c>
      <c r="S41" s="481">
        <v>28</v>
      </c>
      <c r="T41" s="149"/>
      <c r="U41" s="215"/>
      <c r="V41" s="215"/>
      <c r="W41" s="215"/>
      <c r="X41" s="215"/>
      <c r="Y41" s="215"/>
      <c r="Z41" s="215"/>
      <c r="AA41" s="215"/>
      <c r="AB41" s="215"/>
      <c r="AC41" s="215"/>
      <c r="AD41" s="215"/>
      <c r="AE41" s="215"/>
      <c r="AF41" s="215"/>
      <c r="AG41" s="215"/>
      <c r="AH41" s="215"/>
      <c r="AI41" s="215"/>
      <c r="AK41" s="216"/>
      <c r="AL41" s="216"/>
      <c r="AM41" s="216"/>
      <c r="AN41" s="216"/>
      <c r="AO41" s="216"/>
      <c r="AP41" s="216"/>
      <c r="AQ41" s="216"/>
      <c r="AR41" s="216"/>
      <c r="AS41" s="216"/>
      <c r="AT41" s="216"/>
      <c r="AU41" s="216"/>
      <c r="AV41" s="216"/>
      <c r="AW41" s="216"/>
      <c r="AX41" s="216"/>
      <c r="AY41" s="216"/>
      <c r="AZ41" s="216"/>
    </row>
    <row r="42" spans="1:52">
      <c r="A42" s="57" t="s">
        <v>112</v>
      </c>
      <c r="B42" s="60">
        <v>90</v>
      </c>
      <c r="C42" s="60">
        <v>70</v>
      </c>
      <c r="D42" s="60">
        <v>64</v>
      </c>
      <c r="E42" s="60">
        <v>76</v>
      </c>
      <c r="F42" s="60">
        <v>48</v>
      </c>
      <c r="G42" s="60">
        <v>72</v>
      </c>
      <c r="H42" s="60">
        <v>59</v>
      </c>
      <c r="I42" s="60">
        <v>71</v>
      </c>
      <c r="J42" s="60">
        <v>71</v>
      </c>
      <c r="K42" s="60">
        <v>65</v>
      </c>
      <c r="L42" s="60">
        <v>59</v>
      </c>
      <c r="M42" s="60">
        <v>72</v>
      </c>
      <c r="N42" s="60">
        <v>93</v>
      </c>
      <c r="O42" s="60">
        <v>67</v>
      </c>
      <c r="P42" s="60">
        <v>74</v>
      </c>
      <c r="Q42" s="93">
        <v>83</v>
      </c>
      <c r="R42" s="93">
        <v>64</v>
      </c>
      <c r="S42" s="481">
        <v>69</v>
      </c>
      <c r="T42" s="149"/>
      <c r="U42" s="215"/>
      <c r="V42" s="215"/>
      <c r="W42" s="215"/>
      <c r="X42" s="215"/>
      <c r="Y42" s="215"/>
      <c r="Z42" s="215"/>
      <c r="AA42" s="215"/>
      <c r="AB42" s="215"/>
      <c r="AC42" s="215"/>
      <c r="AD42" s="215"/>
      <c r="AE42" s="215"/>
      <c r="AF42" s="215"/>
      <c r="AG42" s="215"/>
      <c r="AH42" s="215"/>
      <c r="AI42" s="215"/>
      <c r="AK42" s="216"/>
      <c r="AL42" s="216"/>
      <c r="AM42" s="216"/>
      <c r="AN42" s="216"/>
      <c r="AO42" s="216"/>
      <c r="AP42" s="216"/>
      <c r="AQ42" s="216"/>
      <c r="AR42" s="216"/>
      <c r="AS42" s="216"/>
      <c r="AT42" s="216"/>
      <c r="AU42" s="216"/>
      <c r="AV42" s="216"/>
      <c r="AW42" s="216"/>
      <c r="AX42" s="216"/>
      <c r="AY42" s="216"/>
      <c r="AZ42" s="216"/>
    </row>
    <row r="43" spans="1:52">
      <c r="A43" s="57" t="s">
        <v>113</v>
      </c>
      <c r="B43" s="60">
        <v>127</v>
      </c>
      <c r="C43" s="60">
        <v>129</v>
      </c>
      <c r="D43" s="60">
        <v>111</v>
      </c>
      <c r="E43" s="60">
        <v>107</v>
      </c>
      <c r="F43" s="60">
        <v>136</v>
      </c>
      <c r="G43" s="60">
        <v>119</v>
      </c>
      <c r="H43" s="60">
        <v>125</v>
      </c>
      <c r="I43" s="60">
        <v>106</v>
      </c>
      <c r="J43" s="60">
        <v>143</v>
      </c>
      <c r="K43" s="60">
        <v>117</v>
      </c>
      <c r="L43" s="60">
        <v>116</v>
      </c>
      <c r="M43" s="60">
        <v>129</v>
      </c>
      <c r="N43" s="60">
        <v>156</v>
      </c>
      <c r="O43" s="60">
        <v>160</v>
      </c>
      <c r="P43" s="60">
        <v>132</v>
      </c>
      <c r="Q43" s="93">
        <v>118</v>
      </c>
      <c r="R43" s="93">
        <v>102</v>
      </c>
      <c r="S43" s="481">
        <v>95</v>
      </c>
      <c r="T43" s="149"/>
      <c r="U43" s="215"/>
      <c r="V43" s="215"/>
      <c r="W43" s="215"/>
      <c r="X43" s="215"/>
      <c r="Y43" s="215"/>
      <c r="Z43" s="215"/>
      <c r="AA43" s="215"/>
      <c r="AB43" s="215"/>
      <c r="AC43" s="215"/>
      <c r="AD43" s="215"/>
      <c r="AE43" s="215"/>
      <c r="AF43" s="215"/>
      <c r="AG43" s="215"/>
      <c r="AH43" s="215"/>
      <c r="AI43" s="215"/>
      <c r="AK43" s="216"/>
      <c r="AL43" s="216"/>
      <c r="AM43" s="216"/>
      <c r="AN43" s="216"/>
      <c r="AO43" s="216"/>
      <c r="AP43" s="216"/>
      <c r="AQ43" s="216"/>
      <c r="AR43" s="216"/>
      <c r="AS43" s="216"/>
      <c r="AT43" s="216"/>
      <c r="AU43" s="216"/>
      <c r="AV43" s="216"/>
      <c r="AW43" s="216"/>
      <c r="AX43" s="216"/>
      <c r="AY43" s="216"/>
      <c r="AZ43" s="216"/>
    </row>
    <row r="44" spans="1:52">
      <c r="A44" s="57" t="s">
        <v>115</v>
      </c>
      <c r="B44" s="60">
        <v>14</v>
      </c>
      <c r="C44" s="60">
        <v>27</v>
      </c>
      <c r="D44" s="60">
        <v>21</v>
      </c>
      <c r="E44" s="60">
        <v>29</v>
      </c>
      <c r="F44" s="60">
        <v>5</v>
      </c>
      <c r="G44" s="60">
        <v>5</v>
      </c>
      <c r="H44" s="60">
        <v>2</v>
      </c>
      <c r="I44" s="60">
        <v>3</v>
      </c>
      <c r="J44" s="60">
        <v>3</v>
      </c>
      <c r="K44" s="60">
        <v>6</v>
      </c>
      <c r="L44" s="60">
        <v>3</v>
      </c>
      <c r="M44" s="60">
        <v>6</v>
      </c>
      <c r="N44" s="60">
        <v>4</v>
      </c>
      <c r="O44" s="60">
        <v>3</v>
      </c>
      <c r="P44" s="60">
        <v>4</v>
      </c>
      <c r="Q44" s="93">
        <v>2</v>
      </c>
      <c r="R44" s="93">
        <v>2</v>
      </c>
      <c r="S44" s="481">
        <v>4</v>
      </c>
      <c r="T44" s="149"/>
      <c r="U44" s="215"/>
      <c r="V44" s="215"/>
      <c r="W44" s="215"/>
      <c r="X44" s="215"/>
      <c r="Y44" s="215"/>
      <c r="Z44" s="215"/>
      <c r="AA44" s="215"/>
      <c r="AB44" s="215"/>
      <c r="AC44" s="215"/>
      <c r="AD44" s="215"/>
      <c r="AE44" s="215"/>
      <c r="AF44" s="215"/>
      <c r="AG44" s="215"/>
      <c r="AH44" s="215"/>
      <c r="AI44" s="215"/>
      <c r="AK44" s="216"/>
      <c r="AL44" s="216"/>
      <c r="AM44" s="216"/>
      <c r="AN44" s="216"/>
      <c r="AO44" s="216"/>
      <c r="AP44" s="216"/>
      <c r="AQ44" s="216"/>
      <c r="AR44" s="216"/>
      <c r="AS44" s="216"/>
      <c r="AT44" s="216"/>
      <c r="AU44" s="216"/>
      <c r="AV44" s="216"/>
      <c r="AW44" s="216"/>
      <c r="AX44" s="216"/>
      <c r="AY44" s="216"/>
      <c r="AZ44" s="216"/>
    </row>
    <row r="45" spans="1:52">
      <c r="A45" s="15" t="s">
        <v>69</v>
      </c>
      <c r="B45" s="66">
        <v>0</v>
      </c>
      <c r="C45" s="66">
        <v>0</v>
      </c>
      <c r="D45" s="66">
        <v>0</v>
      </c>
      <c r="E45" s="66">
        <v>0</v>
      </c>
      <c r="F45" s="66">
        <v>1</v>
      </c>
      <c r="G45" s="66">
        <v>6</v>
      </c>
      <c r="H45" s="66">
        <v>12</v>
      </c>
      <c r="I45" s="66">
        <v>7</v>
      </c>
      <c r="J45" s="66">
        <v>11</v>
      </c>
      <c r="K45" s="66">
        <v>10</v>
      </c>
      <c r="L45" s="66">
        <v>6</v>
      </c>
      <c r="M45" s="66">
        <v>7</v>
      </c>
      <c r="N45" s="66">
        <v>13</v>
      </c>
      <c r="O45" s="66">
        <v>13</v>
      </c>
      <c r="P45" s="66">
        <v>17</v>
      </c>
      <c r="Q45" s="66">
        <v>5</v>
      </c>
      <c r="R45" s="66">
        <v>8</v>
      </c>
      <c r="S45" s="481">
        <v>14</v>
      </c>
      <c r="T45" s="215"/>
      <c r="U45" s="215"/>
      <c r="V45" s="215"/>
      <c r="W45" s="215"/>
      <c r="X45" s="215"/>
      <c r="Y45" s="215"/>
      <c r="Z45" s="215"/>
      <c r="AA45" s="215"/>
      <c r="AB45" s="215"/>
      <c r="AC45" s="215"/>
      <c r="AD45" s="215"/>
      <c r="AE45" s="215"/>
      <c r="AF45" s="215"/>
      <c r="AG45" s="215"/>
      <c r="AH45" s="215"/>
      <c r="AI45" s="215"/>
      <c r="AK45" s="216"/>
      <c r="AL45" s="216"/>
      <c r="AM45" s="216"/>
      <c r="AN45" s="216"/>
      <c r="AO45" s="216"/>
      <c r="AP45" s="216"/>
      <c r="AQ45" s="216"/>
      <c r="AR45" s="216"/>
      <c r="AS45" s="216"/>
      <c r="AT45" s="216"/>
      <c r="AU45" s="216"/>
      <c r="AV45" s="216"/>
      <c r="AW45" s="216"/>
      <c r="AX45" s="216"/>
      <c r="AY45" s="216"/>
      <c r="AZ45" s="216"/>
    </row>
    <row r="46" spans="1:52">
      <c r="A46" s="58" t="s">
        <v>389</v>
      </c>
      <c r="B46" s="58"/>
      <c r="C46" s="58"/>
      <c r="D46" s="58"/>
      <c r="E46" s="58"/>
      <c r="F46" s="58"/>
      <c r="G46" s="58"/>
      <c r="H46" s="58"/>
      <c r="I46" s="58"/>
      <c r="J46" s="58"/>
      <c r="K46" s="58"/>
      <c r="L46" s="58"/>
      <c r="M46" s="58"/>
      <c r="N46" s="58"/>
      <c r="O46" s="58"/>
      <c r="P46" s="58"/>
      <c r="Q46" s="131"/>
      <c r="R46" s="58"/>
      <c r="S46" s="480"/>
      <c r="AK46" s="216"/>
      <c r="AL46" s="216"/>
      <c r="AM46" s="216"/>
      <c r="AN46" s="216"/>
      <c r="AO46" s="216"/>
      <c r="AP46" s="216"/>
      <c r="AQ46" s="216"/>
      <c r="AR46" s="216"/>
      <c r="AS46" s="216"/>
      <c r="AT46" s="216"/>
      <c r="AU46" s="216"/>
      <c r="AV46" s="216"/>
      <c r="AW46" s="216"/>
      <c r="AX46" s="216"/>
      <c r="AY46" s="216"/>
      <c r="AZ46" s="216"/>
    </row>
    <row r="47" spans="1:52">
      <c r="A47" s="57" t="s">
        <v>91</v>
      </c>
      <c r="B47" s="60">
        <v>20</v>
      </c>
      <c r="C47" s="60">
        <v>18</v>
      </c>
      <c r="D47" s="60">
        <v>17</v>
      </c>
      <c r="E47" s="60">
        <v>18</v>
      </c>
      <c r="F47" s="60">
        <v>19</v>
      </c>
      <c r="G47" s="60">
        <v>26</v>
      </c>
      <c r="H47" s="60">
        <v>16</v>
      </c>
      <c r="I47" s="60">
        <v>26</v>
      </c>
      <c r="J47" s="60">
        <v>28</v>
      </c>
      <c r="K47" s="60">
        <v>21</v>
      </c>
      <c r="L47" s="60">
        <v>24</v>
      </c>
      <c r="M47" s="60">
        <v>25</v>
      </c>
      <c r="N47" s="60">
        <v>32</v>
      </c>
      <c r="O47" s="60">
        <v>19</v>
      </c>
      <c r="P47" s="60">
        <v>32</v>
      </c>
      <c r="Q47" s="93">
        <v>21</v>
      </c>
      <c r="R47" s="93">
        <v>28</v>
      </c>
      <c r="S47" s="481">
        <v>26</v>
      </c>
      <c r="T47" s="149"/>
      <c r="U47" s="217"/>
      <c r="V47" s="217"/>
      <c r="W47" s="217"/>
      <c r="X47" s="217"/>
      <c r="Y47" s="217"/>
      <c r="Z47" s="217"/>
      <c r="AA47" s="217"/>
      <c r="AB47" s="217"/>
      <c r="AC47" s="217"/>
      <c r="AD47" s="217"/>
      <c r="AE47" s="217"/>
      <c r="AF47" s="217"/>
      <c r="AG47" s="217"/>
      <c r="AH47" s="217"/>
      <c r="AI47" s="217"/>
      <c r="AK47" s="216"/>
      <c r="AL47" s="216"/>
      <c r="AM47" s="216"/>
      <c r="AN47" s="216"/>
      <c r="AO47" s="216"/>
      <c r="AP47" s="216"/>
      <c r="AQ47" s="216"/>
      <c r="AR47" s="216"/>
      <c r="AS47" s="216"/>
      <c r="AT47" s="216"/>
      <c r="AU47" s="216"/>
      <c r="AV47" s="216"/>
      <c r="AW47" s="216"/>
      <c r="AX47" s="216"/>
      <c r="AY47" s="216"/>
      <c r="AZ47" s="216"/>
    </row>
    <row r="48" spans="1:52">
      <c r="A48" s="57" t="s">
        <v>92</v>
      </c>
      <c r="B48" s="60">
        <v>49</v>
      </c>
      <c r="C48" s="60">
        <v>56</v>
      </c>
      <c r="D48" s="60">
        <v>54</v>
      </c>
      <c r="E48" s="60">
        <v>66</v>
      </c>
      <c r="F48" s="60">
        <v>59</v>
      </c>
      <c r="G48" s="60">
        <v>60</v>
      </c>
      <c r="H48" s="60">
        <v>63</v>
      </c>
      <c r="I48" s="60">
        <v>54</v>
      </c>
      <c r="J48" s="60">
        <v>69</v>
      </c>
      <c r="K48" s="60">
        <v>67</v>
      </c>
      <c r="L48" s="60">
        <v>61</v>
      </c>
      <c r="M48" s="60">
        <v>80</v>
      </c>
      <c r="N48" s="60">
        <v>80</v>
      </c>
      <c r="O48" s="60">
        <v>78</v>
      </c>
      <c r="P48" s="60">
        <v>68</v>
      </c>
      <c r="Q48" s="93">
        <v>64</v>
      </c>
      <c r="R48" s="93">
        <v>71</v>
      </c>
      <c r="S48" s="481">
        <v>65</v>
      </c>
      <c r="T48" s="149"/>
      <c r="U48" s="253"/>
      <c r="V48" s="217"/>
      <c r="W48" s="217"/>
      <c r="X48" s="217"/>
      <c r="Y48" s="217"/>
      <c r="Z48" s="217"/>
      <c r="AA48" s="217"/>
      <c r="AB48" s="217"/>
      <c r="AC48" s="217"/>
      <c r="AD48" s="217"/>
      <c r="AE48" s="217"/>
      <c r="AF48" s="217"/>
      <c r="AG48" s="217"/>
      <c r="AH48" s="217"/>
      <c r="AI48" s="217"/>
      <c r="AK48" s="216"/>
      <c r="AL48" s="216"/>
      <c r="AM48" s="216"/>
      <c r="AN48" s="216"/>
      <c r="AO48" s="216"/>
      <c r="AP48" s="216"/>
      <c r="AQ48" s="216"/>
      <c r="AR48" s="216"/>
      <c r="AS48" s="216"/>
      <c r="AT48" s="216"/>
      <c r="AU48" s="216"/>
      <c r="AV48" s="216"/>
      <c r="AW48" s="216"/>
      <c r="AX48" s="216"/>
      <c r="AY48" s="216"/>
      <c r="AZ48" s="216"/>
    </row>
    <row r="49" spans="1:52">
      <c r="A49" s="57" t="s">
        <v>93</v>
      </c>
      <c r="B49" s="60">
        <v>56</v>
      </c>
      <c r="C49" s="60">
        <v>62</v>
      </c>
      <c r="D49" s="60">
        <v>46</v>
      </c>
      <c r="E49" s="60">
        <v>47</v>
      </c>
      <c r="F49" s="60">
        <v>60</v>
      </c>
      <c r="G49" s="60">
        <v>50</v>
      </c>
      <c r="H49" s="60">
        <v>59</v>
      </c>
      <c r="I49" s="60">
        <v>61</v>
      </c>
      <c r="J49" s="60">
        <v>83</v>
      </c>
      <c r="K49" s="60">
        <v>43</v>
      </c>
      <c r="L49" s="60">
        <v>57</v>
      </c>
      <c r="M49" s="60">
        <v>63</v>
      </c>
      <c r="N49" s="60">
        <v>65</v>
      </c>
      <c r="O49" s="60">
        <v>62</v>
      </c>
      <c r="P49" s="60">
        <v>70</v>
      </c>
      <c r="Q49" s="93">
        <v>69</v>
      </c>
      <c r="R49" s="93">
        <v>76</v>
      </c>
      <c r="S49" s="481">
        <v>64</v>
      </c>
      <c r="T49" s="149"/>
      <c r="U49" s="253"/>
      <c r="V49" s="217"/>
      <c r="W49" s="217"/>
      <c r="X49" s="217"/>
      <c r="Y49" s="217"/>
      <c r="Z49" s="217"/>
      <c r="AA49" s="217"/>
      <c r="AB49" s="217"/>
      <c r="AC49" s="217"/>
      <c r="AD49" s="217"/>
      <c r="AE49" s="217"/>
      <c r="AF49" s="217"/>
      <c r="AG49" s="217"/>
      <c r="AH49" s="217"/>
      <c r="AI49" s="217"/>
      <c r="AK49" s="216"/>
      <c r="AL49" s="216"/>
      <c r="AM49" s="216"/>
      <c r="AN49" s="216"/>
      <c r="AO49" s="216"/>
      <c r="AP49" s="216"/>
      <c r="AQ49" s="216"/>
      <c r="AR49" s="216"/>
      <c r="AS49" s="216"/>
      <c r="AT49" s="216"/>
      <c r="AU49" s="216"/>
      <c r="AV49" s="216"/>
      <c r="AW49" s="216"/>
      <c r="AX49" s="216"/>
      <c r="AY49" s="216"/>
      <c r="AZ49" s="216"/>
    </row>
    <row r="50" spans="1:52">
      <c r="A50" s="57" t="s">
        <v>94</v>
      </c>
      <c r="B50" s="60">
        <v>64</v>
      </c>
      <c r="C50" s="60">
        <v>72</v>
      </c>
      <c r="D50" s="60">
        <v>88</v>
      </c>
      <c r="E50" s="60">
        <v>82</v>
      </c>
      <c r="F50" s="60">
        <v>84</v>
      </c>
      <c r="G50" s="60">
        <v>77</v>
      </c>
      <c r="H50" s="60">
        <v>76</v>
      </c>
      <c r="I50" s="60">
        <v>88</v>
      </c>
      <c r="J50" s="60">
        <v>108</v>
      </c>
      <c r="K50" s="60">
        <v>89</v>
      </c>
      <c r="L50" s="60">
        <v>82</v>
      </c>
      <c r="M50" s="60">
        <v>93</v>
      </c>
      <c r="N50" s="60">
        <v>121</v>
      </c>
      <c r="O50" s="60">
        <v>116</v>
      </c>
      <c r="P50" s="60">
        <v>96</v>
      </c>
      <c r="Q50" s="93">
        <v>109</v>
      </c>
      <c r="R50" s="93">
        <v>102</v>
      </c>
      <c r="S50" s="481">
        <v>102</v>
      </c>
      <c r="T50" s="149"/>
      <c r="U50" s="253"/>
      <c r="V50" s="217"/>
      <c r="W50" s="217"/>
      <c r="X50" s="217"/>
      <c r="Y50" s="217"/>
      <c r="Z50" s="217"/>
      <c r="AA50" s="217"/>
      <c r="AB50" s="217"/>
      <c r="AC50" s="217"/>
      <c r="AD50" s="217"/>
      <c r="AE50" s="217"/>
      <c r="AF50" s="217"/>
      <c r="AG50" s="217"/>
      <c r="AH50" s="217"/>
      <c r="AI50" s="217"/>
      <c r="AK50" s="216"/>
      <c r="AL50" s="216"/>
      <c r="AM50" s="216"/>
      <c r="AN50" s="216"/>
      <c r="AO50" s="216"/>
      <c r="AP50" s="216"/>
      <c r="AQ50" s="216"/>
      <c r="AR50" s="216"/>
      <c r="AS50" s="216"/>
      <c r="AT50" s="216"/>
      <c r="AU50" s="216"/>
      <c r="AV50" s="216"/>
      <c r="AW50" s="216"/>
      <c r="AX50" s="216"/>
      <c r="AY50" s="216"/>
      <c r="AZ50" s="216"/>
    </row>
    <row r="51" spans="1:52">
      <c r="A51" s="57" t="s">
        <v>95</v>
      </c>
      <c r="B51" s="60">
        <v>60</v>
      </c>
      <c r="C51" s="60">
        <v>49</v>
      </c>
      <c r="D51" s="60">
        <v>32</v>
      </c>
      <c r="E51" s="60">
        <v>45</v>
      </c>
      <c r="F51" s="60">
        <v>43</v>
      </c>
      <c r="G51" s="60">
        <v>38</v>
      </c>
      <c r="H51" s="60">
        <v>50</v>
      </c>
      <c r="I51" s="60">
        <v>47</v>
      </c>
      <c r="J51" s="60">
        <v>56</v>
      </c>
      <c r="K51" s="60">
        <v>43</v>
      </c>
      <c r="L51" s="60">
        <v>55</v>
      </c>
      <c r="M51" s="60">
        <v>57</v>
      </c>
      <c r="N51" s="60">
        <v>58</v>
      </c>
      <c r="O51" s="60">
        <v>60</v>
      </c>
      <c r="P51" s="60">
        <v>53</v>
      </c>
      <c r="Q51" s="93">
        <v>59</v>
      </c>
      <c r="R51" s="93">
        <v>64</v>
      </c>
      <c r="S51" s="481">
        <v>49</v>
      </c>
      <c r="T51" s="149"/>
      <c r="U51" s="253"/>
      <c r="V51" s="217"/>
      <c r="W51" s="217"/>
      <c r="X51" s="217"/>
      <c r="Y51" s="217"/>
      <c r="Z51" s="217"/>
      <c r="AA51" s="217"/>
      <c r="AB51" s="217"/>
      <c r="AC51" s="217"/>
      <c r="AD51" s="217"/>
      <c r="AE51" s="217"/>
      <c r="AF51" s="217"/>
      <c r="AG51" s="217"/>
      <c r="AH51" s="217"/>
      <c r="AI51" s="217"/>
      <c r="AK51" s="216"/>
      <c r="AL51" s="216"/>
      <c r="AM51" s="216"/>
      <c r="AN51" s="216"/>
      <c r="AO51" s="216"/>
      <c r="AP51" s="216"/>
      <c r="AQ51" s="216"/>
      <c r="AR51" s="216"/>
      <c r="AS51" s="216"/>
      <c r="AT51" s="216"/>
      <c r="AU51" s="216"/>
      <c r="AV51" s="216"/>
      <c r="AW51" s="216"/>
      <c r="AX51" s="216"/>
      <c r="AY51" s="216"/>
      <c r="AZ51" s="216"/>
    </row>
    <row r="52" spans="1:52">
      <c r="A52" s="57" t="s">
        <v>96</v>
      </c>
      <c r="B52" s="60">
        <v>14</v>
      </c>
      <c r="C52" s="60">
        <v>30</v>
      </c>
      <c r="D52" s="60">
        <v>14</v>
      </c>
      <c r="E52" s="60">
        <v>16</v>
      </c>
      <c r="F52" s="60">
        <v>20</v>
      </c>
      <c r="G52" s="60">
        <v>13</v>
      </c>
      <c r="H52" s="60">
        <v>22</v>
      </c>
      <c r="I52" s="60">
        <v>17</v>
      </c>
      <c r="J52" s="60">
        <v>19</v>
      </c>
      <c r="K52" s="60">
        <v>21</v>
      </c>
      <c r="L52" s="60">
        <v>10</v>
      </c>
      <c r="M52" s="60">
        <v>14</v>
      </c>
      <c r="N52" s="60">
        <v>33</v>
      </c>
      <c r="O52" s="60">
        <v>16</v>
      </c>
      <c r="P52" s="60">
        <v>18</v>
      </c>
      <c r="Q52" s="93">
        <v>17</v>
      </c>
      <c r="R52" s="93">
        <v>14</v>
      </c>
      <c r="S52" s="481">
        <v>14</v>
      </c>
      <c r="T52" s="149"/>
      <c r="U52" s="253"/>
      <c r="V52" s="217"/>
      <c r="W52" s="217"/>
      <c r="X52" s="217"/>
      <c r="Y52" s="217"/>
      <c r="Z52" s="217"/>
      <c r="AA52" s="217"/>
      <c r="AB52" s="217"/>
      <c r="AC52" s="217"/>
      <c r="AD52" s="217"/>
      <c r="AE52" s="217"/>
      <c r="AF52" s="217"/>
      <c r="AG52" s="217"/>
      <c r="AH52" s="217"/>
      <c r="AI52" s="217"/>
      <c r="AK52" s="216"/>
      <c r="AL52" s="216"/>
      <c r="AM52" s="216"/>
      <c r="AN52" s="216"/>
      <c r="AO52" s="216"/>
      <c r="AP52" s="216"/>
      <c r="AQ52" s="216"/>
      <c r="AR52" s="216"/>
      <c r="AS52" s="216"/>
      <c r="AT52" s="216"/>
      <c r="AU52" s="216"/>
      <c r="AV52" s="216"/>
      <c r="AW52" s="216"/>
      <c r="AX52" s="216"/>
      <c r="AY52" s="216"/>
      <c r="AZ52" s="216"/>
    </row>
    <row r="53" spans="1:52">
      <c r="A53" s="57" t="s">
        <v>97</v>
      </c>
      <c r="B53" s="60">
        <v>21</v>
      </c>
      <c r="C53" s="60">
        <v>25</v>
      </c>
      <c r="D53" s="60">
        <v>19</v>
      </c>
      <c r="E53" s="60">
        <v>31</v>
      </c>
      <c r="F53" s="60">
        <v>19</v>
      </c>
      <c r="G53" s="60">
        <v>24</v>
      </c>
      <c r="H53" s="60">
        <v>31</v>
      </c>
      <c r="I53" s="60">
        <v>21</v>
      </c>
      <c r="J53" s="60">
        <v>29</v>
      </c>
      <c r="K53" s="60">
        <v>34</v>
      </c>
      <c r="L53" s="60">
        <v>18</v>
      </c>
      <c r="M53" s="60">
        <v>27</v>
      </c>
      <c r="N53" s="60">
        <v>36</v>
      </c>
      <c r="O53" s="60">
        <v>17</v>
      </c>
      <c r="P53" s="60">
        <v>27</v>
      </c>
      <c r="Q53" s="93">
        <v>21</v>
      </c>
      <c r="R53" s="93">
        <v>30</v>
      </c>
      <c r="S53" s="481">
        <v>20</v>
      </c>
      <c r="T53" s="149"/>
      <c r="U53" s="253"/>
      <c r="V53" s="217"/>
      <c r="W53" s="217"/>
      <c r="X53" s="217"/>
      <c r="Y53" s="217"/>
      <c r="Z53" s="217"/>
      <c r="AA53" s="217"/>
      <c r="AB53" s="217"/>
      <c r="AC53" s="217"/>
      <c r="AD53" s="217"/>
      <c r="AE53" s="217"/>
      <c r="AF53" s="217"/>
      <c r="AG53" s="217"/>
      <c r="AH53" s="217"/>
      <c r="AI53" s="217"/>
      <c r="AK53" s="216"/>
      <c r="AL53" s="216"/>
      <c r="AM53" s="216"/>
      <c r="AN53" s="216"/>
      <c r="AO53" s="216"/>
      <c r="AP53" s="216"/>
      <c r="AQ53" s="216"/>
      <c r="AR53" s="216"/>
      <c r="AS53" s="216"/>
      <c r="AT53" s="216"/>
      <c r="AU53" s="216"/>
      <c r="AV53" s="216"/>
      <c r="AW53" s="216"/>
      <c r="AX53" s="216"/>
      <c r="AY53" s="216"/>
      <c r="AZ53" s="216"/>
    </row>
    <row r="54" spans="1:52">
      <c r="A54" s="57" t="s">
        <v>538</v>
      </c>
      <c r="B54" s="60">
        <v>5</v>
      </c>
      <c r="C54" s="60">
        <v>6</v>
      </c>
      <c r="D54" s="60">
        <v>4</v>
      </c>
      <c r="E54" s="60">
        <v>8</v>
      </c>
      <c r="F54" s="60">
        <v>6</v>
      </c>
      <c r="G54" s="60">
        <v>11</v>
      </c>
      <c r="H54" s="60">
        <v>10</v>
      </c>
      <c r="I54" s="60">
        <v>5</v>
      </c>
      <c r="J54" s="60">
        <v>6</v>
      </c>
      <c r="K54" s="60">
        <v>10</v>
      </c>
      <c r="L54" s="60">
        <v>9</v>
      </c>
      <c r="M54" s="60">
        <v>5</v>
      </c>
      <c r="N54" s="60">
        <v>13</v>
      </c>
      <c r="O54" s="60">
        <v>3</v>
      </c>
      <c r="P54" s="60">
        <v>12</v>
      </c>
      <c r="Q54" s="93">
        <v>8</v>
      </c>
      <c r="R54" s="93">
        <v>7</v>
      </c>
      <c r="S54" s="481">
        <v>7</v>
      </c>
      <c r="T54" s="149"/>
      <c r="U54" s="253"/>
      <c r="V54" s="217"/>
      <c r="W54" s="217"/>
      <c r="X54" s="217"/>
      <c r="Y54" s="217"/>
      <c r="Z54" s="217"/>
      <c r="AA54" s="217"/>
      <c r="AB54" s="217"/>
      <c r="AC54" s="217"/>
      <c r="AD54" s="217"/>
      <c r="AE54" s="217"/>
      <c r="AF54" s="217"/>
      <c r="AG54" s="217"/>
      <c r="AH54" s="217"/>
      <c r="AI54" s="217"/>
      <c r="AK54" s="216"/>
      <c r="AL54" s="216"/>
      <c r="AM54" s="216"/>
      <c r="AN54" s="216"/>
      <c r="AO54" s="216"/>
      <c r="AP54" s="216"/>
      <c r="AQ54" s="216"/>
      <c r="AR54" s="216"/>
      <c r="AS54" s="216"/>
      <c r="AT54" s="216"/>
      <c r="AU54" s="216"/>
      <c r="AV54" s="216"/>
      <c r="AW54" s="216"/>
      <c r="AX54" s="216"/>
      <c r="AY54" s="216"/>
      <c r="AZ54" s="216"/>
    </row>
    <row r="55" spans="1:52">
      <c r="A55" s="57" t="s">
        <v>98</v>
      </c>
      <c r="B55" s="60">
        <v>34</v>
      </c>
      <c r="C55" s="60">
        <v>19</v>
      </c>
      <c r="D55" s="60">
        <v>17</v>
      </c>
      <c r="E55" s="60">
        <v>26</v>
      </c>
      <c r="F55" s="60">
        <v>23</v>
      </c>
      <c r="G55" s="60">
        <v>21</v>
      </c>
      <c r="H55" s="60">
        <v>21</v>
      </c>
      <c r="I55" s="60">
        <v>11</v>
      </c>
      <c r="J55" s="60">
        <v>24</v>
      </c>
      <c r="K55" s="60">
        <v>16</v>
      </c>
      <c r="L55" s="60">
        <v>19</v>
      </c>
      <c r="M55" s="60">
        <v>15</v>
      </c>
      <c r="N55" s="60">
        <v>16</v>
      </c>
      <c r="O55" s="60">
        <v>21</v>
      </c>
      <c r="P55" s="60">
        <v>28</v>
      </c>
      <c r="Q55" s="93">
        <v>30</v>
      </c>
      <c r="R55" s="93">
        <v>15</v>
      </c>
      <c r="S55" s="481">
        <v>24</v>
      </c>
      <c r="T55" s="149"/>
      <c r="U55" s="253"/>
      <c r="V55" s="217"/>
      <c r="W55" s="217"/>
      <c r="X55" s="217"/>
      <c r="Y55" s="217"/>
      <c r="Z55" s="217"/>
      <c r="AA55" s="217"/>
      <c r="AB55" s="217"/>
      <c r="AC55" s="217"/>
      <c r="AD55" s="217"/>
      <c r="AE55" s="217"/>
      <c r="AF55" s="217"/>
      <c r="AG55" s="217"/>
      <c r="AH55" s="217"/>
      <c r="AI55" s="217"/>
      <c r="AK55" s="216"/>
      <c r="AL55" s="216"/>
      <c r="AM55" s="216"/>
      <c r="AN55" s="216"/>
      <c r="AO55" s="216"/>
      <c r="AP55" s="216"/>
      <c r="AQ55" s="216"/>
      <c r="AR55" s="216"/>
      <c r="AS55" s="216"/>
      <c r="AT55" s="216"/>
      <c r="AU55" s="216"/>
      <c r="AV55" s="216"/>
      <c r="AW55" s="216"/>
      <c r="AX55" s="216"/>
      <c r="AY55" s="216"/>
      <c r="AZ55" s="216"/>
    </row>
    <row r="56" spans="1:52">
      <c r="A56" s="57" t="s">
        <v>99</v>
      </c>
      <c r="B56" s="60">
        <v>27</v>
      </c>
      <c r="C56" s="60">
        <v>18</v>
      </c>
      <c r="D56" s="60">
        <v>14</v>
      </c>
      <c r="E56" s="60">
        <v>19</v>
      </c>
      <c r="F56" s="60">
        <v>10</v>
      </c>
      <c r="G56" s="60">
        <v>17</v>
      </c>
      <c r="H56" s="60">
        <v>19</v>
      </c>
      <c r="I56" s="60">
        <v>10</v>
      </c>
      <c r="J56" s="60">
        <v>15</v>
      </c>
      <c r="K56" s="60">
        <v>11</v>
      </c>
      <c r="L56" s="60">
        <v>15</v>
      </c>
      <c r="M56" s="60">
        <v>9</v>
      </c>
      <c r="N56" s="60">
        <v>18</v>
      </c>
      <c r="O56" s="60">
        <v>10</v>
      </c>
      <c r="P56" s="60">
        <v>17</v>
      </c>
      <c r="Q56" s="93">
        <v>18</v>
      </c>
      <c r="R56" s="93">
        <v>9</v>
      </c>
      <c r="S56" s="481">
        <v>14</v>
      </c>
      <c r="T56" s="149"/>
      <c r="U56" s="253"/>
      <c r="V56" s="217"/>
      <c r="W56" s="217"/>
      <c r="X56" s="217"/>
      <c r="Y56" s="217"/>
      <c r="Z56" s="217"/>
      <c r="AA56" s="217"/>
      <c r="AB56" s="217"/>
      <c r="AC56" s="217"/>
      <c r="AD56" s="217"/>
      <c r="AE56" s="217"/>
      <c r="AF56" s="217"/>
      <c r="AG56" s="217"/>
      <c r="AH56" s="217"/>
      <c r="AI56" s="217"/>
      <c r="AK56" s="216"/>
      <c r="AL56" s="216"/>
      <c r="AM56" s="216"/>
      <c r="AN56" s="216"/>
      <c r="AO56" s="216"/>
      <c r="AP56" s="216"/>
      <c r="AQ56" s="216"/>
      <c r="AR56" s="216"/>
      <c r="AS56" s="216"/>
      <c r="AT56" s="216"/>
      <c r="AU56" s="216"/>
      <c r="AV56" s="216"/>
      <c r="AW56" s="216"/>
      <c r="AX56" s="216"/>
      <c r="AY56" s="216"/>
      <c r="AZ56" s="216"/>
    </row>
    <row r="57" spans="1:52">
      <c r="A57" s="57" t="s">
        <v>100</v>
      </c>
      <c r="B57" s="60">
        <v>31</v>
      </c>
      <c r="C57" s="60">
        <v>24</v>
      </c>
      <c r="D57" s="60">
        <v>25</v>
      </c>
      <c r="E57" s="60">
        <v>22</v>
      </c>
      <c r="F57" s="60">
        <v>18</v>
      </c>
      <c r="G57" s="60">
        <v>25</v>
      </c>
      <c r="H57" s="60">
        <v>20</v>
      </c>
      <c r="I57" s="60">
        <v>14</v>
      </c>
      <c r="J57" s="60">
        <v>18</v>
      </c>
      <c r="K57" s="60">
        <v>22</v>
      </c>
      <c r="L57" s="60">
        <v>13</v>
      </c>
      <c r="M57" s="60">
        <v>23</v>
      </c>
      <c r="N57" s="60">
        <v>28</v>
      </c>
      <c r="O57" s="60">
        <v>33</v>
      </c>
      <c r="P57" s="60">
        <v>28</v>
      </c>
      <c r="Q57" s="93">
        <v>21</v>
      </c>
      <c r="R57" s="93">
        <v>23</v>
      </c>
      <c r="S57" s="481">
        <v>21</v>
      </c>
      <c r="T57" s="149"/>
      <c r="U57" s="253"/>
      <c r="V57" s="217"/>
      <c r="W57" s="217"/>
      <c r="X57" s="217"/>
      <c r="Y57" s="217"/>
      <c r="Z57" s="217"/>
      <c r="AA57" s="217"/>
      <c r="AB57" s="217"/>
      <c r="AC57" s="217"/>
      <c r="AD57" s="217"/>
      <c r="AE57" s="217"/>
      <c r="AF57" s="217"/>
      <c r="AG57" s="217"/>
      <c r="AH57" s="217"/>
      <c r="AI57" s="217"/>
      <c r="AK57" s="216"/>
      <c r="AL57" s="216"/>
      <c r="AM57" s="216"/>
      <c r="AN57" s="216"/>
      <c r="AO57" s="216"/>
      <c r="AP57" s="216"/>
      <c r="AQ57" s="216"/>
      <c r="AR57" s="216"/>
      <c r="AS57" s="216"/>
      <c r="AT57" s="216"/>
      <c r="AU57" s="216"/>
      <c r="AV57" s="216"/>
      <c r="AW57" s="216"/>
      <c r="AX57" s="216"/>
      <c r="AY57" s="216"/>
      <c r="AZ57" s="216"/>
    </row>
    <row r="58" spans="1:52">
      <c r="A58" s="57" t="s">
        <v>101</v>
      </c>
      <c r="B58" s="60">
        <v>15</v>
      </c>
      <c r="C58" s="60">
        <v>10</v>
      </c>
      <c r="D58" s="60">
        <v>9</v>
      </c>
      <c r="E58" s="60">
        <v>10</v>
      </c>
      <c r="F58" s="60">
        <v>9</v>
      </c>
      <c r="G58" s="60">
        <v>8</v>
      </c>
      <c r="H58" s="60">
        <v>8</v>
      </c>
      <c r="I58" s="60">
        <v>12</v>
      </c>
      <c r="J58" s="60">
        <v>11</v>
      </c>
      <c r="K58" s="60">
        <v>9</v>
      </c>
      <c r="L58" s="60">
        <v>7</v>
      </c>
      <c r="M58" s="60">
        <v>9</v>
      </c>
      <c r="N58" s="60">
        <v>11</v>
      </c>
      <c r="O58" s="60">
        <v>13</v>
      </c>
      <c r="P58" s="60">
        <v>9</v>
      </c>
      <c r="Q58" s="93">
        <v>10</v>
      </c>
      <c r="R58" s="93">
        <v>16</v>
      </c>
      <c r="S58" s="481">
        <v>5</v>
      </c>
      <c r="T58" s="149"/>
      <c r="U58" s="253"/>
      <c r="V58" s="217"/>
      <c r="W58" s="217"/>
      <c r="X58" s="217"/>
      <c r="Y58" s="217"/>
      <c r="Z58" s="217"/>
      <c r="AA58" s="217"/>
      <c r="AB58" s="217"/>
      <c r="AC58" s="217"/>
      <c r="AD58" s="217"/>
      <c r="AE58" s="217"/>
      <c r="AF58" s="217"/>
      <c r="AG58" s="217"/>
      <c r="AH58" s="217"/>
      <c r="AI58" s="217"/>
      <c r="AK58" s="216"/>
      <c r="AL58" s="216"/>
      <c r="AM58" s="216"/>
      <c r="AN58" s="216"/>
      <c r="AO58" s="216"/>
      <c r="AP58" s="216"/>
      <c r="AQ58" s="216"/>
      <c r="AR58" s="216"/>
      <c r="AS58" s="216"/>
      <c r="AT58" s="216"/>
      <c r="AU58" s="216"/>
      <c r="AV58" s="216"/>
      <c r="AW58" s="216"/>
      <c r="AX58" s="216"/>
      <c r="AY58" s="216"/>
      <c r="AZ58" s="216"/>
    </row>
    <row r="59" spans="1:52">
      <c r="A59" s="57" t="s">
        <v>102</v>
      </c>
      <c r="B59" s="60">
        <v>33</v>
      </c>
      <c r="C59" s="60">
        <v>33</v>
      </c>
      <c r="D59" s="60">
        <v>32</v>
      </c>
      <c r="E59" s="60">
        <v>45</v>
      </c>
      <c r="F59" s="60">
        <v>31</v>
      </c>
      <c r="G59" s="60">
        <v>32</v>
      </c>
      <c r="H59" s="60">
        <v>38</v>
      </c>
      <c r="I59" s="60">
        <v>39</v>
      </c>
      <c r="J59" s="60">
        <v>42</v>
      </c>
      <c r="K59" s="60">
        <v>34</v>
      </c>
      <c r="L59" s="60">
        <v>34</v>
      </c>
      <c r="M59" s="60">
        <v>39</v>
      </c>
      <c r="N59" s="60">
        <v>38</v>
      </c>
      <c r="O59" s="60">
        <v>40</v>
      </c>
      <c r="P59" s="60">
        <v>30</v>
      </c>
      <c r="Q59" s="93">
        <v>30</v>
      </c>
      <c r="R59" s="93">
        <v>32</v>
      </c>
      <c r="S59" s="481">
        <v>23</v>
      </c>
      <c r="T59" s="149"/>
      <c r="U59" s="253"/>
      <c r="V59" s="217"/>
      <c r="W59" s="217"/>
      <c r="X59" s="217"/>
      <c r="Y59" s="217"/>
      <c r="Z59" s="217"/>
      <c r="AA59" s="217"/>
      <c r="AB59" s="217"/>
      <c r="AC59" s="217"/>
      <c r="AD59" s="217"/>
      <c r="AE59" s="217"/>
      <c r="AF59" s="217"/>
      <c r="AG59" s="217"/>
      <c r="AH59" s="217"/>
      <c r="AI59" s="217"/>
      <c r="AK59" s="216"/>
      <c r="AL59" s="216"/>
      <c r="AM59" s="216"/>
      <c r="AN59" s="216"/>
      <c r="AO59" s="216"/>
      <c r="AP59" s="216"/>
      <c r="AQ59" s="216"/>
      <c r="AR59" s="216"/>
      <c r="AS59" s="216"/>
      <c r="AT59" s="216"/>
      <c r="AU59" s="216"/>
      <c r="AV59" s="216"/>
      <c r="AW59" s="216"/>
      <c r="AX59" s="216"/>
      <c r="AY59" s="216"/>
      <c r="AZ59" s="216"/>
    </row>
    <row r="60" spans="1:52">
      <c r="A60" s="57" t="s">
        <v>103</v>
      </c>
      <c r="B60" s="60">
        <v>15</v>
      </c>
      <c r="C60" s="60">
        <v>25</v>
      </c>
      <c r="D60" s="60">
        <v>17</v>
      </c>
      <c r="E60" s="60">
        <v>24</v>
      </c>
      <c r="F60" s="60">
        <v>24</v>
      </c>
      <c r="G60" s="60">
        <v>22</v>
      </c>
      <c r="H60" s="60">
        <v>18</v>
      </c>
      <c r="I60" s="60">
        <v>16</v>
      </c>
      <c r="J60" s="60">
        <v>18</v>
      </c>
      <c r="K60" s="60">
        <v>19</v>
      </c>
      <c r="L60" s="60">
        <v>23</v>
      </c>
      <c r="M60" s="60">
        <v>25</v>
      </c>
      <c r="N60" s="60">
        <v>25</v>
      </c>
      <c r="O60" s="60">
        <v>18</v>
      </c>
      <c r="P60" s="60">
        <v>23</v>
      </c>
      <c r="Q60" s="93">
        <v>24</v>
      </c>
      <c r="R60" s="93">
        <v>14</v>
      </c>
      <c r="S60" s="481">
        <v>13</v>
      </c>
      <c r="T60" s="149"/>
      <c r="U60" s="253"/>
      <c r="V60" s="217"/>
      <c r="W60" s="217"/>
      <c r="X60" s="217"/>
      <c r="Y60" s="217"/>
      <c r="Z60" s="217"/>
      <c r="AA60" s="217"/>
      <c r="AB60" s="217"/>
      <c r="AC60" s="217"/>
      <c r="AD60" s="217"/>
      <c r="AE60" s="217"/>
      <c r="AF60" s="217"/>
      <c r="AG60" s="217"/>
      <c r="AH60" s="217"/>
      <c r="AI60" s="217"/>
      <c r="AK60" s="216"/>
      <c r="AL60" s="216"/>
      <c r="AM60" s="216"/>
      <c r="AN60" s="216"/>
      <c r="AO60" s="216"/>
      <c r="AP60" s="216"/>
      <c r="AQ60" s="216"/>
      <c r="AR60" s="216"/>
      <c r="AS60" s="216"/>
      <c r="AT60" s="216"/>
      <c r="AU60" s="216"/>
      <c r="AV60" s="216"/>
      <c r="AW60" s="216"/>
      <c r="AX60" s="216"/>
      <c r="AY60" s="216"/>
      <c r="AZ60" s="216"/>
    </row>
    <row r="61" spans="1:52">
      <c r="A61" s="57" t="s">
        <v>104</v>
      </c>
      <c r="B61" s="60">
        <v>13</v>
      </c>
      <c r="C61" s="60">
        <v>11</v>
      </c>
      <c r="D61" s="60">
        <v>4</v>
      </c>
      <c r="E61" s="60">
        <v>5</v>
      </c>
      <c r="F61" s="60">
        <v>5</v>
      </c>
      <c r="G61" s="60">
        <v>9</v>
      </c>
      <c r="H61" s="60">
        <v>2</v>
      </c>
      <c r="I61" s="60">
        <v>4</v>
      </c>
      <c r="J61" s="60">
        <v>11</v>
      </c>
      <c r="K61" s="60">
        <v>3</v>
      </c>
      <c r="L61" s="60">
        <v>5</v>
      </c>
      <c r="M61" s="60">
        <v>4</v>
      </c>
      <c r="N61" s="60">
        <v>4</v>
      </c>
      <c r="O61" s="60">
        <v>5</v>
      </c>
      <c r="P61" s="60">
        <v>10</v>
      </c>
      <c r="Q61" s="93">
        <v>2</v>
      </c>
      <c r="R61" s="93">
        <v>4</v>
      </c>
      <c r="S61" s="481">
        <v>11</v>
      </c>
      <c r="T61" s="149"/>
      <c r="U61" s="253"/>
      <c r="V61" s="217"/>
      <c r="W61" s="217"/>
      <c r="X61" s="217"/>
      <c r="Y61" s="217"/>
      <c r="Z61" s="217"/>
      <c r="AA61" s="217"/>
      <c r="AB61" s="217"/>
      <c r="AC61" s="217"/>
      <c r="AD61" s="217"/>
      <c r="AE61" s="217"/>
      <c r="AF61" s="217"/>
      <c r="AG61" s="217"/>
      <c r="AH61" s="217"/>
      <c r="AI61" s="217"/>
      <c r="AK61" s="216"/>
      <c r="AL61" s="216"/>
      <c r="AM61" s="216"/>
      <c r="AN61" s="216"/>
      <c r="AO61" s="216"/>
      <c r="AP61" s="216"/>
      <c r="AQ61" s="216"/>
      <c r="AR61" s="216"/>
      <c r="AS61" s="216"/>
      <c r="AT61" s="216"/>
      <c r="AU61" s="216"/>
      <c r="AV61" s="216"/>
      <c r="AW61" s="216"/>
      <c r="AX61" s="216"/>
      <c r="AY61" s="216"/>
      <c r="AZ61" s="216"/>
    </row>
    <row r="62" spans="1:52">
      <c r="A62" s="57" t="s">
        <v>105</v>
      </c>
      <c r="B62" s="60">
        <v>12</v>
      </c>
      <c r="C62" s="60">
        <v>15</v>
      </c>
      <c r="D62" s="60">
        <v>12</v>
      </c>
      <c r="E62" s="60">
        <v>18</v>
      </c>
      <c r="F62" s="60">
        <v>14</v>
      </c>
      <c r="G62" s="60">
        <v>15</v>
      </c>
      <c r="H62" s="60">
        <v>20</v>
      </c>
      <c r="I62" s="60">
        <v>10</v>
      </c>
      <c r="J62" s="60">
        <v>18</v>
      </c>
      <c r="K62" s="60">
        <v>13</v>
      </c>
      <c r="L62" s="60">
        <v>15</v>
      </c>
      <c r="M62" s="60">
        <v>22</v>
      </c>
      <c r="N62" s="60">
        <v>14</v>
      </c>
      <c r="O62" s="60">
        <v>13</v>
      </c>
      <c r="P62" s="60">
        <v>12</v>
      </c>
      <c r="Q62" s="93">
        <v>12</v>
      </c>
      <c r="R62" s="93">
        <v>7</v>
      </c>
      <c r="S62" s="481">
        <v>12</v>
      </c>
      <c r="T62" s="149"/>
      <c r="U62" s="253"/>
      <c r="V62" s="217"/>
      <c r="W62" s="217"/>
      <c r="X62" s="217"/>
      <c r="Y62" s="217"/>
      <c r="Z62" s="217"/>
      <c r="AA62" s="217"/>
      <c r="AB62" s="217"/>
      <c r="AC62" s="217"/>
      <c r="AD62" s="217"/>
      <c r="AE62" s="217"/>
      <c r="AF62" s="217"/>
      <c r="AG62" s="217"/>
      <c r="AH62" s="217"/>
      <c r="AI62" s="217"/>
      <c r="AK62" s="216"/>
      <c r="AL62" s="216"/>
      <c r="AM62" s="216"/>
      <c r="AN62" s="216"/>
      <c r="AO62" s="216"/>
      <c r="AP62" s="216"/>
      <c r="AQ62" s="216"/>
      <c r="AR62" s="216"/>
      <c r="AS62" s="216"/>
      <c r="AT62" s="216"/>
      <c r="AU62" s="216"/>
      <c r="AV62" s="216"/>
      <c r="AW62" s="216"/>
      <c r="AX62" s="216"/>
      <c r="AY62" s="216"/>
      <c r="AZ62" s="216"/>
    </row>
    <row r="63" spans="1:52">
      <c r="A63" s="57" t="s">
        <v>106</v>
      </c>
      <c r="B63" s="60">
        <v>2</v>
      </c>
      <c r="C63" s="60">
        <v>8</v>
      </c>
      <c r="D63" s="60">
        <v>3</v>
      </c>
      <c r="E63" s="60">
        <v>2</v>
      </c>
      <c r="F63" s="60">
        <v>4</v>
      </c>
      <c r="G63" s="60">
        <v>4</v>
      </c>
      <c r="H63" s="60">
        <v>5</v>
      </c>
      <c r="I63" s="60">
        <v>7</v>
      </c>
      <c r="J63" s="60">
        <v>5</v>
      </c>
      <c r="K63" s="60">
        <v>3</v>
      </c>
      <c r="L63" s="60">
        <v>2</v>
      </c>
      <c r="M63" s="60">
        <v>6</v>
      </c>
      <c r="N63" s="60">
        <v>3</v>
      </c>
      <c r="O63" s="60">
        <v>3</v>
      </c>
      <c r="P63" s="60">
        <v>5</v>
      </c>
      <c r="Q63" s="93">
        <v>5</v>
      </c>
      <c r="R63" s="93">
        <v>3</v>
      </c>
      <c r="S63" s="481">
        <v>5</v>
      </c>
      <c r="T63" s="149"/>
      <c r="U63" s="253"/>
      <c r="V63" s="217"/>
      <c r="W63" s="217"/>
      <c r="X63" s="217"/>
      <c r="Y63" s="217"/>
      <c r="Z63" s="217"/>
      <c r="AA63" s="217"/>
      <c r="AB63" s="217"/>
      <c r="AC63" s="217"/>
      <c r="AD63" s="217"/>
      <c r="AE63" s="217"/>
      <c r="AF63" s="217"/>
      <c r="AG63" s="217"/>
      <c r="AH63" s="217"/>
      <c r="AI63" s="217"/>
      <c r="AK63" s="216"/>
      <c r="AL63" s="216"/>
      <c r="AM63" s="216"/>
      <c r="AN63" s="216"/>
      <c r="AO63" s="216"/>
      <c r="AP63" s="216"/>
      <c r="AQ63" s="216"/>
      <c r="AR63" s="216"/>
      <c r="AS63" s="216"/>
      <c r="AT63" s="216"/>
      <c r="AU63" s="216"/>
      <c r="AV63" s="216"/>
      <c r="AW63" s="216"/>
      <c r="AX63" s="216"/>
      <c r="AY63" s="216"/>
      <c r="AZ63" s="216"/>
    </row>
    <row r="64" spans="1:52">
      <c r="A64" s="57" t="s">
        <v>107</v>
      </c>
      <c r="B64" s="60">
        <v>67</v>
      </c>
      <c r="C64" s="60">
        <v>68</v>
      </c>
      <c r="D64" s="60">
        <v>42</v>
      </c>
      <c r="E64" s="60">
        <v>60</v>
      </c>
      <c r="F64" s="60">
        <v>54</v>
      </c>
      <c r="G64" s="60">
        <v>46</v>
      </c>
      <c r="H64" s="60">
        <v>51</v>
      </c>
      <c r="I64" s="60">
        <v>56</v>
      </c>
      <c r="J64" s="60">
        <v>67</v>
      </c>
      <c r="K64" s="60">
        <v>61</v>
      </c>
      <c r="L64" s="60">
        <v>47</v>
      </c>
      <c r="M64" s="60">
        <v>53</v>
      </c>
      <c r="N64" s="60">
        <v>61</v>
      </c>
      <c r="O64" s="60">
        <v>67</v>
      </c>
      <c r="P64" s="60">
        <v>79</v>
      </c>
      <c r="Q64" s="93">
        <v>58</v>
      </c>
      <c r="R64" s="93">
        <v>57</v>
      </c>
      <c r="S64" s="481">
        <v>46</v>
      </c>
      <c r="T64" s="149"/>
      <c r="U64" s="253"/>
      <c r="V64" s="217"/>
      <c r="W64" s="217"/>
      <c r="X64" s="217"/>
      <c r="Y64" s="217"/>
      <c r="Z64" s="217"/>
      <c r="AA64" s="217"/>
      <c r="AB64" s="217"/>
      <c r="AC64" s="217"/>
      <c r="AD64" s="217"/>
      <c r="AE64" s="217"/>
      <c r="AF64" s="217"/>
      <c r="AG64" s="217"/>
      <c r="AH64" s="217"/>
      <c r="AI64" s="217"/>
      <c r="AK64" s="216"/>
      <c r="AL64" s="216"/>
      <c r="AM64" s="216"/>
      <c r="AN64" s="216"/>
      <c r="AO64" s="216"/>
      <c r="AP64" s="216"/>
      <c r="AQ64" s="216"/>
      <c r="AR64" s="216"/>
      <c r="AS64" s="216"/>
      <c r="AT64" s="216"/>
      <c r="AU64" s="216"/>
      <c r="AV64" s="216"/>
      <c r="AW64" s="216"/>
      <c r="AX64" s="216"/>
      <c r="AY64" s="216"/>
      <c r="AZ64" s="216"/>
    </row>
    <row r="65" spans="1:52">
      <c r="A65" s="57" t="s">
        <v>108</v>
      </c>
      <c r="B65" s="60">
        <v>7</v>
      </c>
      <c r="C65" s="60">
        <v>6</v>
      </c>
      <c r="D65" s="60">
        <v>9</v>
      </c>
      <c r="E65" s="60">
        <v>8</v>
      </c>
      <c r="F65" s="60">
        <v>9</v>
      </c>
      <c r="G65" s="60">
        <v>4</v>
      </c>
      <c r="H65" s="60">
        <v>9</v>
      </c>
      <c r="I65" s="60">
        <v>2</v>
      </c>
      <c r="J65" s="60">
        <v>6</v>
      </c>
      <c r="K65" s="60">
        <v>9</v>
      </c>
      <c r="L65" s="60">
        <v>1</v>
      </c>
      <c r="M65" s="60">
        <v>5</v>
      </c>
      <c r="N65" s="60">
        <v>7</v>
      </c>
      <c r="O65" s="60">
        <v>8</v>
      </c>
      <c r="P65" s="60">
        <v>8</v>
      </c>
      <c r="Q65" s="93">
        <v>5</v>
      </c>
      <c r="R65" s="93">
        <v>4</v>
      </c>
      <c r="S65" s="481">
        <v>8</v>
      </c>
      <c r="T65" s="149"/>
      <c r="U65" s="253"/>
      <c r="V65" s="217"/>
      <c r="W65" s="217"/>
      <c r="X65" s="217"/>
      <c r="Y65" s="217"/>
      <c r="Z65" s="217"/>
      <c r="AA65" s="217"/>
      <c r="AB65" s="217"/>
      <c r="AC65" s="217"/>
      <c r="AD65" s="217"/>
      <c r="AE65" s="217"/>
      <c r="AF65" s="217"/>
      <c r="AG65" s="217"/>
      <c r="AH65" s="217"/>
      <c r="AI65" s="217"/>
      <c r="AK65" s="216"/>
      <c r="AL65" s="216"/>
      <c r="AM65" s="216"/>
      <c r="AN65" s="216"/>
      <c r="AO65" s="216"/>
      <c r="AP65" s="216"/>
      <c r="AQ65" s="216"/>
      <c r="AR65" s="216"/>
      <c r="AS65" s="216"/>
      <c r="AT65" s="216"/>
      <c r="AU65" s="216"/>
      <c r="AV65" s="216"/>
      <c r="AW65" s="216"/>
      <c r="AX65" s="216"/>
      <c r="AY65" s="216"/>
      <c r="AZ65" s="216"/>
    </row>
    <row r="66" spans="1:52">
      <c r="A66" s="57" t="s">
        <v>109</v>
      </c>
      <c r="B66" s="60">
        <v>44</v>
      </c>
      <c r="C66" s="60">
        <v>36</v>
      </c>
      <c r="D66" s="60">
        <v>24</v>
      </c>
      <c r="E66" s="60">
        <v>30</v>
      </c>
      <c r="F66" s="60">
        <v>33</v>
      </c>
      <c r="G66" s="60">
        <v>27</v>
      </c>
      <c r="H66" s="60">
        <v>36</v>
      </c>
      <c r="I66" s="60">
        <v>33</v>
      </c>
      <c r="J66" s="60">
        <v>35</v>
      </c>
      <c r="K66" s="60">
        <v>22</v>
      </c>
      <c r="L66" s="60">
        <v>45</v>
      </c>
      <c r="M66" s="60">
        <v>30</v>
      </c>
      <c r="N66" s="60">
        <v>38</v>
      </c>
      <c r="O66" s="60">
        <v>30</v>
      </c>
      <c r="P66" s="60">
        <v>32</v>
      </c>
      <c r="Q66" s="93">
        <v>37</v>
      </c>
      <c r="R66" s="93">
        <v>28</v>
      </c>
      <c r="S66" s="481">
        <v>23</v>
      </c>
      <c r="T66" s="149"/>
      <c r="U66" s="253"/>
      <c r="V66" s="217"/>
      <c r="W66" s="217"/>
      <c r="X66" s="217"/>
      <c r="Y66" s="217"/>
      <c r="Z66" s="217"/>
      <c r="AA66" s="217"/>
      <c r="AB66" s="217"/>
      <c r="AC66" s="217"/>
      <c r="AD66" s="217"/>
      <c r="AE66" s="217"/>
      <c r="AF66" s="217"/>
      <c r="AG66" s="217"/>
      <c r="AH66" s="217"/>
      <c r="AI66" s="217"/>
      <c r="AK66" s="216"/>
      <c r="AL66" s="216"/>
      <c r="AM66" s="216"/>
      <c r="AN66" s="216"/>
      <c r="AO66" s="216"/>
      <c r="AP66" s="216"/>
      <c r="AQ66" s="216"/>
      <c r="AR66" s="216"/>
      <c r="AS66" s="216"/>
      <c r="AT66" s="216"/>
      <c r="AU66" s="216"/>
      <c r="AV66" s="216"/>
      <c r="AW66" s="216"/>
      <c r="AX66" s="216"/>
      <c r="AY66" s="216"/>
      <c r="AZ66" s="216"/>
    </row>
    <row r="67" spans="1:52">
      <c r="A67" s="350" t="s">
        <v>69</v>
      </c>
      <c r="B67" s="29">
        <v>0</v>
      </c>
      <c r="C67" s="29">
        <v>1</v>
      </c>
      <c r="D67" s="29">
        <v>0</v>
      </c>
      <c r="E67" s="29">
        <v>1</v>
      </c>
      <c r="F67" s="29">
        <v>0</v>
      </c>
      <c r="G67" s="29">
        <v>1</v>
      </c>
      <c r="H67" s="29">
        <v>1</v>
      </c>
      <c r="I67" s="29">
        <v>1</v>
      </c>
      <c r="J67" s="29">
        <v>1</v>
      </c>
      <c r="K67" s="29">
        <v>1</v>
      </c>
      <c r="L67" s="29">
        <v>4</v>
      </c>
      <c r="M67" s="29">
        <v>1</v>
      </c>
      <c r="N67" s="29">
        <v>0</v>
      </c>
      <c r="O67" s="29">
        <v>2</v>
      </c>
      <c r="P67" s="29">
        <v>5</v>
      </c>
      <c r="Q67" s="94">
        <v>2</v>
      </c>
      <c r="R67" s="94">
        <v>4</v>
      </c>
      <c r="S67" s="483">
        <v>6</v>
      </c>
      <c r="T67" s="253"/>
      <c r="U67" s="253"/>
      <c r="V67" s="217"/>
      <c r="W67" s="217"/>
      <c r="X67" s="217"/>
      <c r="Y67" s="217"/>
      <c r="Z67" s="217"/>
      <c r="AA67" s="217"/>
      <c r="AB67" s="217"/>
      <c r="AC67" s="217"/>
      <c r="AD67" s="217"/>
      <c r="AE67" s="217"/>
      <c r="AF67" s="217"/>
      <c r="AG67" s="217"/>
      <c r="AH67" s="217"/>
      <c r="AI67" s="217"/>
      <c r="AK67" s="216"/>
      <c r="AL67" s="216"/>
      <c r="AM67" s="216"/>
      <c r="AN67" s="216"/>
      <c r="AO67" s="216"/>
      <c r="AP67" s="216"/>
      <c r="AQ67" s="216"/>
      <c r="AR67" s="216"/>
      <c r="AS67" s="216"/>
      <c r="AT67" s="216"/>
      <c r="AU67" s="216"/>
      <c r="AV67" s="216"/>
      <c r="AW67" s="216"/>
      <c r="AX67" s="216"/>
      <c r="AY67" s="216"/>
      <c r="AZ67" s="216"/>
    </row>
    <row r="68" spans="1:52">
      <c r="A68" s="57"/>
      <c r="B68" s="57"/>
      <c r="C68" s="57"/>
      <c r="D68" s="57"/>
      <c r="E68" s="57"/>
      <c r="F68" s="57"/>
      <c r="G68" s="57"/>
      <c r="H68" s="57"/>
      <c r="I68" s="57"/>
      <c r="J68" s="57"/>
      <c r="K68" s="57"/>
      <c r="L68" s="57"/>
      <c r="M68" s="57"/>
      <c r="N68" s="57"/>
      <c r="O68" s="57"/>
      <c r="P68" s="57"/>
      <c r="Q68" s="57"/>
      <c r="R68" s="57"/>
      <c r="S68" s="57"/>
      <c r="T68" s="374"/>
    </row>
    <row r="69" spans="1:52">
      <c r="B69" s="149"/>
      <c r="C69" s="149"/>
      <c r="D69" s="149"/>
      <c r="E69" s="149"/>
      <c r="F69" s="149"/>
      <c r="G69" s="149"/>
      <c r="H69" s="149"/>
      <c r="I69" s="149"/>
      <c r="J69" s="149"/>
      <c r="K69" s="149"/>
      <c r="L69" s="149"/>
      <c r="M69" s="149"/>
      <c r="N69" s="149"/>
      <c r="O69" s="149"/>
      <c r="P69" s="149"/>
      <c r="Q69" s="149"/>
      <c r="R69" s="149"/>
      <c r="T69" s="374"/>
    </row>
    <row r="70" spans="1:52" ht="30" customHeight="1">
      <c r="A70" s="781" t="str">
        <f>Contents!E9</f>
        <v xml:space="preserve">Table 5: Perinatal death rate, by sex, ethnic group, maternal age group, deprivation quintile of residence, gestational age, birthweight and district health board, 1996−2013
</v>
      </c>
      <c r="B70" s="781"/>
      <c r="C70" s="781"/>
      <c r="D70" s="781"/>
      <c r="E70" s="781"/>
      <c r="F70" s="781"/>
      <c r="G70" s="781"/>
      <c r="H70" s="781"/>
      <c r="I70" s="781"/>
      <c r="J70" s="781"/>
      <c r="K70" s="781"/>
      <c r="L70" s="781"/>
      <c r="M70" s="781"/>
      <c r="N70" s="781"/>
      <c r="O70" s="781"/>
      <c r="P70" s="781"/>
      <c r="Q70" s="781"/>
      <c r="R70" s="781"/>
      <c r="T70" s="374"/>
    </row>
    <row r="71" spans="1:52">
      <c r="A71" s="11" t="s">
        <v>74</v>
      </c>
      <c r="B71" s="51">
        <v>1996</v>
      </c>
      <c r="C71" s="51">
        <v>1997</v>
      </c>
      <c r="D71" s="142" t="s">
        <v>336</v>
      </c>
      <c r="E71" s="51">
        <v>1999</v>
      </c>
      <c r="F71" s="51">
        <v>2000</v>
      </c>
      <c r="G71" s="51">
        <v>2001</v>
      </c>
      <c r="H71" s="51">
        <v>2002</v>
      </c>
      <c r="I71" s="51">
        <v>2003</v>
      </c>
      <c r="J71" s="51">
        <v>2004</v>
      </c>
      <c r="K71" s="51">
        <v>2005</v>
      </c>
      <c r="L71" s="51">
        <v>2006</v>
      </c>
      <c r="M71" s="51">
        <v>2007</v>
      </c>
      <c r="N71" s="51">
        <v>2008</v>
      </c>
      <c r="O71" s="51">
        <v>2009</v>
      </c>
      <c r="P71" s="51">
        <v>2010</v>
      </c>
      <c r="Q71" s="363">
        <v>2011</v>
      </c>
      <c r="R71" s="51">
        <v>2012</v>
      </c>
      <c r="S71" s="471">
        <v>2013</v>
      </c>
      <c r="T71" s="374"/>
      <c r="U71" s="216"/>
      <c r="V71" s="216"/>
      <c r="W71" s="216"/>
      <c r="X71" s="216"/>
      <c r="Y71" s="216"/>
      <c r="Z71" s="216"/>
      <c r="AA71" s="216"/>
      <c r="AB71" s="216"/>
      <c r="AC71" s="216"/>
      <c r="AD71" s="216"/>
      <c r="AE71" s="216"/>
      <c r="AF71" s="216"/>
      <c r="AG71" s="216"/>
      <c r="AH71" s="216"/>
      <c r="AI71" s="216"/>
    </row>
    <row r="72" spans="1:52">
      <c r="A72" s="58" t="s">
        <v>116</v>
      </c>
      <c r="B72" s="58"/>
      <c r="C72" s="58"/>
      <c r="D72" s="131"/>
      <c r="E72" s="58"/>
      <c r="F72" s="58"/>
      <c r="G72" s="58"/>
      <c r="H72" s="58"/>
      <c r="I72" s="58"/>
      <c r="J72" s="58"/>
      <c r="K72" s="58"/>
      <c r="L72" s="58"/>
      <c r="M72" s="58"/>
      <c r="N72" s="58"/>
      <c r="O72" s="58"/>
      <c r="P72" s="58"/>
      <c r="Q72" s="131"/>
      <c r="R72" s="58"/>
      <c r="S72" s="131"/>
      <c r="T72" s="374"/>
    </row>
    <row r="73" spans="1:52">
      <c r="A73" s="48" t="s">
        <v>48</v>
      </c>
      <c r="B73" s="49">
        <v>10.181503889369058</v>
      </c>
      <c r="C73" s="49">
        <v>10.179867249028442</v>
      </c>
      <c r="D73" s="49">
        <v>8.2883378615400485</v>
      </c>
      <c r="E73" s="49">
        <v>10.077961589655828</v>
      </c>
      <c r="F73" s="49">
        <v>9.4834649512752112</v>
      </c>
      <c r="G73" s="49">
        <v>9.3621381003691866</v>
      </c>
      <c r="H73" s="49">
        <v>10.472634550587378</v>
      </c>
      <c r="I73" s="49">
        <v>9.3735189313486273</v>
      </c>
      <c r="J73" s="49">
        <v>11.29476118924212</v>
      </c>
      <c r="K73" s="49">
        <v>9.3184508709622857</v>
      </c>
      <c r="L73" s="49">
        <v>8.9975775752681972</v>
      </c>
      <c r="M73" s="49">
        <v>9.2236858153433356</v>
      </c>
      <c r="N73" s="49">
        <v>10.639266634288489</v>
      </c>
      <c r="O73" s="49">
        <v>9.942446720090329</v>
      </c>
      <c r="P73" s="49">
        <v>10.158048181678687</v>
      </c>
      <c r="Q73" s="49">
        <v>9.9322943280531426</v>
      </c>
      <c r="R73" s="379">
        <f>R8/(BirthsTrend!R8 + FetalTrend!R8)*1000</f>
        <v>9.7306467359121687</v>
      </c>
      <c r="S73" s="379">
        <f>S8/(BirthsTrend!S8 + FetalTrend!S8)*1000</f>
        <v>9.2856073086715583</v>
      </c>
      <c r="T73" s="374"/>
      <c r="U73" s="216"/>
      <c r="V73" s="216"/>
      <c r="W73" s="216"/>
      <c r="X73" s="216"/>
      <c r="Y73" s="216"/>
      <c r="Z73" s="216"/>
      <c r="AA73" s="216"/>
      <c r="AB73" s="216"/>
      <c r="AC73" s="216"/>
      <c r="AD73" s="216"/>
      <c r="AE73" s="216"/>
      <c r="AF73" s="216"/>
      <c r="AG73" s="216"/>
      <c r="AH73" s="216"/>
      <c r="AI73" s="216"/>
      <c r="AK73" s="149"/>
      <c r="AL73" s="149"/>
      <c r="AM73" s="149"/>
      <c r="AN73" s="149"/>
      <c r="AO73" s="149"/>
      <c r="AP73" s="149"/>
      <c r="AQ73" s="149"/>
      <c r="AR73" s="149"/>
      <c r="AS73" s="149"/>
      <c r="AT73" s="149"/>
      <c r="AU73" s="149"/>
      <c r="AV73" s="149"/>
      <c r="AW73" s="149"/>
      <c r="AX73" s="149"/>
      <c r="AY73" s="149"/>
      <c r="AZ73" s="149"/>
    </row>
    <row r="74" spans="1:52">
      <c r="A74" s="58" t="s">
        <v>75</v>
      </c>
      <c r="B74" s="58"/>
      <c r="C74" s="58"/>
      <c r="D74" s="131"/>
      <c r="E74" s="58"/>
      <c r="F74" s="58"/>
      <c r="G74" s="58"/>
      <c r="H74" s="58"/>
      <c r="I74" s="58"/>
      <c r="J74" s="58"/>
      <c r="K74" s="58"/>
      <c r="L74" s="58"/>
      <c r="M74" s="58"/>
      <c r="N74" s="58"/>
      <c r="O74" s="58"/>
      <c r="P74" s="58"/>
      <c r="Q74" s="131"/>
      <c r="R74" s="131"/>
      <c r="S74" s="131"/>
      <c r="T74" s="374"/>
      <c r="U74" s="216"/>
      <c r="V74" s="216"/>
      <c r="W74" s="216"/>
      <c r="X74" s="216"/>
      <c r="Y74" s="216"/>
      <c r="Z74" s="216"/>
      <c r="AA74" s="216"/>
      <c r="AB74" s="216"/>
      <c r="AC74" s="216"/>
      <c r="AD74" s="216"/>
      <c r="AE74" s="216"/>
      <c r="AF74" s="216"/>
      <c r="AG74" s="216"/>
      <c r="AH74" s="216"/>
      <c r="AI74" s="216"/>
      <c r="AK74" s="149"/>
      <c r="AL74" s="149"/>
      <c r="AM74" s="149"/>
      <c r="AN74" s="149"/>
      <c r="AO74" s="149"/>
      <c r="AP74" s="149"/>
      <c r="AQ74" s="149"/>
      <c r="AR74" s="149"/>
      <c r="AS74" s="149"/>
      <c r="AT74" s="149"/>
      <c r="AU74" s="149"/>
      <c r="AV74" s="149"/>
      <c r="AW74" s="149"/>
      <c r="AX74" s="149"/>
      <c r="AY74" s="149"/>
      <c r="AZ74" s="149"/>
    </row>
    <row r="75" spans="1:52">
      <c r="A75" s="57" t="s">
        <v>76</v>
      </c>
      <c r="B75" s="59">
        <v>10.548948464691259</v>
      </c>
      <c r="C75" s="59">
        <v>10.399138453254357</v>
      </c>
      <c r="D75" s="59">
        <v>8.3125799286531592</v>
      </c>
      <c r="E75" s="59">
        <v>10.139931048468871</v>
      </c>
      <c r="F75" s="59">
        <v>9.7159687193202195</v>
      </c>
      <c r="G75" s="59">
        <v>9.7637248088950646</v>
      </c>
      <c r="H75" s="59">
        <v>10.706638115631691</v>
      </c>
      <c r="I75" s="59">
        <v>9.2678088984644837</v>
      </c>
      <c r="J75" s="59">
        <v>11.754247333069934</v>
      </c>
      <c r="K75" s="59">
        <v>10.039961689619869</v>
      </c>
      <c r="L75" s="59">
        <v>9.1864363073749349</v>
      </c>
      <c r="M75" s="59">
        <v>9.0527187740370394</v>
      </c>
      <c r="N75" s="59">
        <v>11.059337029609532</v>
      </c>
      <c r="O75" s="59">
        <v>9.9611941210621193</v>
      </c>
      <c r="P75" s="59">
        <v>10.311736305656554</v>
      </c>
      <c r="Q75" s="59">
        <v>9.8686258638939055</v>
      </c>
      <c r="R75" s="379">
        <f>R10/(BirthsTrend!R10 + FetalTrend!R10)*1000</f>
        <v>9.7424973372595698</v>
      </c>
      <c r="S75" s="379">
        <f>S10/(BirthsTrend!S10 + FetalTrend!S10)*1000</f>
        <v>9.6674776966747782</v>
      </c>
      <c r="T75" s="374"/>
      <c r="U75" s="216"/>
      <c r="V75" s="216"/>
      <c r="W75" s="216"/>
      <c r="X75" s="216"/>
      <c r="Y75" s="216"/>
      <c r="Z75" s="216"/>
      <c r="AA75" s="216"/>
      <c r="AB75" s="216"/>
      <c r="AC75" s="216"/>
      <c r="AD75" s="216"/>
      <c r="AE75" s="216"/>
      <c r="AF75" s="216"/>
      <c r="AG75" s="216"/>
      <c r="AH75" s="216"/>
      <c r="AI75" s="216"/>
      <c r="AK75" s="149"/>
      <c r="AL75" s="149"/>
      <c r="AM75" s="149"/>
      <c r="AN75" s="149"/>
      <c r="AO75" s="149"/>
      <c r="AP75" s="149"/>
      <c r="AQ75" s="149"/>
      <c r="AR75" s="149"/>
      <c r="AS75" s="149"/>
      <c r="AT75" s="149"/>
      <c r="AU75" s="149"/>
      <c r="AV75" s="149"/>
      <c r="AW75" s="149"/>
      <c r="AX75" s="149"/>
      <c r="AY75" s="149"/>
      <c r="AZ75" s="149"/>
    </row>
    <row r="76" spans="1:52">
      <c r="A76" s="57" t="s">
        <v>77</v>
      </c>
      <c r="B76" s="59">
        <v>9.7920524141860135</v>
      </c>
      <c r="C76" s="59">
        <v>9.9507735583684944</v>
      </c>
      <c r="D76" s="59">
        <v>8.0872011251758096</v>
      </c>
      <c r="E76" s="59">
        <v>9.7678369195922983</v>
      </c>
      <c r="F76" s="59">
        <v>9.2366302472685451</v>
      </c>
      <c r="G76" s="59">
        <v>8.9112468559108873</v>
      </c>
      <c r="H76" s="59">
        <v>10.117918387084774</v>
      </c>
      <c r="I76" s="59">
        <v>9.3063521263932465</v>
      </c>
      <c r="J76" s="59">
        <v>10.708344884945939</v>
      </c>
      <c r="K76" s="59">
        <v>8.5612283802987754</v>
      </c>
      <c r="L76" s="59">
        <v>8.8000269732627547</v>
      </c>
      <c r="M76" s="59">
        <v>9.3743118688854636</v>
      </c>
      <c r="N76" s="59">
        <v>10.070052539404553</v>
      </c>
      <c r="O76" s="59">
        <v>9.7631706138231031</v>
      </c>
      <c r="P76" s="59">
        <v>9.9323084709306002</v>
      </c>
      <c r="Q76" s="59">
        <v>9.86949963932061</v>
      </c>
      <c r="R76" s="379">
        <f>R11/(BirthsTrend!R11 + FetalTrend!R11)*1000</f>
        <v>9.4265514532600161</v>
      </c>
      <c r="S76" s="379">
        <f>S11/(BirthsTrend!S11 + FetalTrend!S11)*1000</f>
        <v>8.6463210416595473</v>
      </c>
      <c r="T76" s="374"/>
      <c r="U76" s="216"/>
      <c r="V76" s="216"/>
      <c r="W76" s="216"/>
      <c r="X76" s="216"/>
      <c r="Y76" s="216"/>
      <c r="Z76" s="216"/>
      <c r="AA76" s="216"/>
      <c r="AB76" s="216"/>
      <c r="AC76" s="216"/>
      <c r="AD76" s="216"/>
      <c r="AE76" s="216"/>
      <c r="AF76" s="216"/>
      <c r="AG76" s="216"/>
      <c r="AH76" s="216"/>
      <c r="AI76" s="216"/>
      <c r="AK76" s="149"/>
      <c r="AL76" s="149"/>
      <c r="AM76" s="149"/>
      <c r="AN76" s="149"/>
      <c r="AO76" s="149"/>
      <c r="AP76" s="149"/>
      <c r="AQ76" s="149"/>
      <c r="AR76" s="149"/>
      <c r="AS76" s="149"/>
      <c r="AT76" s="149"/>
      <c r="AU76" s="149"/>
      <c r="AV76" s="149"/>
      <c r="AW76" s="149"/>
      <c r="AX76" s="149"/>
      <c r="AY76" s="149"/>
      <c r="AZ76" s="149"/>
    </row>
    <row r="77" spans="1:52">
      <c r="A77" s="58" t="s">
        <v>79</v>
      </c>
      <c r="B77" s="58"/>
      <c r="C77" s="58"/>
      <c r="D77" s="131"/>
      <c r="E77" s="58"/>
      <c r="F77" s="58"/>
      <c r="G77" s="58"/>
      <c r="H77" s="58"/>
      <c r="I77" s="58"/>
      <c r="J77" s="58"/>
      <c r="K77" s="58"/>
      <c r="L77" s="58"/>
      <c r="M77" s="58"/>
      <c r="N77" s="58"/>
      <c r="O77" s="58"/>
      <c r="P77" s="58"/>
      <c r="Q77" s="131"/>
      <c r="R77" s="131"/>
      <c r="S77" s="131"/>
      <c r="T77" s="374"/>
      <c r="AK77" s="149"/>
      <c r="AL77" s="149"/>
      <c r="AM77" s="149"/>
      <c r="AN77" s="149"/>
      <c r="AO77" s="149"/>
      <c r="AP77" s="149"/>
      <c r="AQ77" s="149"/>
      <c r="AR77" s="149"/>
      <c r="AS77" s="149"/>
      <c r="AT77" s="149"/>
      <c r="AU77" s="149"/>
      <c r="AV77" s="149"/>
      <c r="AW77" s="149"/>
      <c r="AX77" s="149"/>
      <c r="AY77" s="149"/>
      <c r="AZ77" s="149"/>
    </row>
    <row r="78" spans="1:52">
      <c r="A78" s="57" t="s">
        <v>80</v>
      </c>
      <c r="B78" s="59">
        <v>10.419250806251551</v>
      </c>
      <c r="C78" s="59">
        <v>11.018445242588422</v>
      </c>
      <c r="D78" s="59">
        <v>8.0355512266390701</v>
      </c>
      <c r="E78" s="59">
        <v>10.038418639236584</v>
      </c>
      <c r="F78" s="59">
        <v>8.7724794786640761</v>
      </c>
      <c r="G78" s="59">
        <v>9.9518057207235415</v>
      </c>
      <c r="H78" s="59">
        <v>10.996334555148284</v>
      </c>
      <c r="I78" s="59">
        <v>9.1225847323408296</v>
      </c>
      <c r="J78" s="59">
        <v>10.623612028089552</v>
      </c>
      <c r="K78" s="59">
        <v>9.3474323771688965</v>
      </c>
      <c r="L78" s="59">
        <v>8.3730730841743384</v>
      </c>
      <c r="M78" s="59">
        <v>8.5799424578709402</v>
      </c>
      <c r="N78" s="59">
        <v>11.56864743655081</v>
      </c>
      <c r="O78" s="59">
        <v>10.848549946294307</v>
      </c>
      <c r="P78" s="59">
        <v>10.816487266999212</v>
      </c>
      <c r="Q78" s="59">
        <v>10.568613419937249</v>
      </c>
      <c r="R78" s="379">
        <f>R14/(BirthsTrend!R13 + FetalTrend!R14)*1000</f>
        <v>9.8478561549100974</v>
      </c>
      <c r="S78" s="379">
        <f>S14/(BirthsTrend!S13 + FetalTrend!S14)*1000</f>
        <v>9.6142708212672314</v>
      </c>
      <c r="T78" s="149"/>
      <c r="U78" s="149"/>
      <c r="V78" s="149"/>
      <c r="W78" s="149"/>
      <c r="X78" s="149"/>
      <c r="Y78" s="149"/>
      <c r="Z78" s="149"/>
      <c r="AA78" s="149"/>
      <c r="AB78" s="149"/>
      <c r="AC78" s="149"/>
      <c r="AD78" s="149"/>
      <c r="AE78" s="149"/>
      <c r="AF78" s="149"/>
      <c r="AG78" s="149"/>
      <c r="AH78" s="149"/>
      <c r="AI78" s="149"/>
      <c r="AK78" s="149"/>
      <c r="AL78" s="149"/>
      <c r="AM78" s="149"/>
      <c r="AN78" s="149"/>
      <c r="AO78" s="149"/>
      <c r="AP78" s="149"/>
      <c r="AQ78" s="149"/>
      <c r="AR78" s="149"/>
      <c r="AS78" s="149"/>
      <c r="AT78" s="149"/>
      <c r="AU78" s="149"/>
      <c r="AV78" s="149"/>
      <c r="AW78" s="149"/>
      <c r="AX78" s="149"/>
      <c r="AY78" s="149"/>
      <c r="AZ78" s="149"/>
    </row>
    <row r="79" spans="1:52">
      <c r="A79" s="57" t="s">
        <v>384</v>
      </c>
      <c r="B79" s="59">
        <v>10.395010395010395</v>
      </c>
      <c r="C79" s="59">
        <v>12.362876545359569</v>
      </c>
      <c r="D79" s="59">
        <v>12.537001567125197</v>
      </c>
      <c r="E79" s="59">
        <v>12.092283214001592</v>
      </c>
      <c r="F79" s="59">
        <v>11.793214862681745</v>
      </c>
      <c r="G79" s="59">
        <v>9.705596894208993</v>
      </c>
      <c r="H79" s="59">
        <v>12.599469496021221</v>
      </c>
      <c r="I79" s="59">
        <v>11.947045527930255</v>
      </c>
      <c r="J79" s="59">
        <v>14.040561622464899</v>
      </c>
      <c r="K79" s="59">
        <v>10.194329404268876</v>
      </c>
      <c r="L79" s="59">
        <v>11.138613861386139</v>
      </c>
      <c r="M79" s="59">
        <v>10.477134362169052</v>
      </c>
      <c r="N79" s="59">
        <v>13.559786330639637</v>
      </c>
      <c r="O79" s="59">
        <v>11.82033096926714</v>
      </c>
      <c r="P79" s="59">
        <v>14.591572344197463</v>
      </c>
      <c r="Q79" s="59">
        <v>10.011123470522802</v>
      </c>
      <c r="R79" s="379">
        <f>R15/(BirthsTrend!R14 + FetalTrend!R15)*1000</f>
        <v>10.99214846538187</v>
      </c>
      <c r="S79" s="379">
        <f>S15/(BirthsTrend!S14 + FetalTrend!S15)*1000</f>
        <v>11.715739170648991</v>
      </c>
      <c r="T79" s="149"/>
      <c r="U79" s="149"/>
      <c r="V79" s="149"/>
      <c r="W79" s="149"/>
      <c r="X79" s="149"/>
      <c r="Y79" s="149"/>
      <c r="Z79" s="149"/>
      <c r="AA79" s="149"/>
      <c r="AB79" s="149"/>
      <c r="AC79" s="149"/>
      <c r="AD79" s="149"/>
      <c r="AE79" s="149"/>
      <c r="AF79" s="149"/>
      <c r="AG79" s="149"/>
      <c r="AH79" s="149"/>
      <c r="AI79" s="149"/>
      <c r="AK79" s="149"/>
      <c r="AL79" s="149"/>
      <c r="AM79" s="149"/>
      <c r="AN79" s="149"/>
      <c r="AO79" s="149"/>
      <c r="AP79" s="149"/>
      <c r="AQ79" s="149"/>
      <c r="AR79" s="149"/>
      <c r="AS79" s="149"/>
      <c r="AT79" s="149"/>
      <c r="AU79" s="149"/>
      <c r="AV79" s="149"/>
      <c r="AW79" s="149"/>
      <c r="AX79" s="149"/>
      <c r="AY79" s="149"/>
      <c r="AZ79" s="149"/>
    </row>
    <row r="80" spans="1:52" s="448" customFormat="1">
      <c r="A80" s="449" t="s">
        <v>444</v>
      </c>
      <c r="B80" s="59">
        <v>7.0339976553341153</v>
      </c>
      <c r="C80" s="59">
        <v>7.3202614379084965</v>
      </c>
      <c r="D80" s="59">
        <v>7.8431372549019605</v>
      </c>
      <c r="E80" s="59">
        <v>9.2338407786373846</v>
      </c>
      <c r="F80" s="59">
        <v>8.46063454759107</v>
      </c>
      <c r="G80" s="59">
        <v>10.066290203780998</v>
      </c>
      <c r="H80" s="59">
        <v>7.9982706441850402</v>
      </c>
      <c r="I80" s="59">
        <v>12.139605462822459</v>
      </c>
      <c r="J80" s="59">
        <v>12.798036465638148</v>
      </c>
      <c r="K80" s="59">
        <v>9.9331768105472289</v>
      </c>
      <c r="L80" s="59">
        <v>10.853568800588668</v>
      </c>
      <c r="M80" s="59">
        <v>8.24133105271342</v>
      </c>
      <c r="N80" s="59">
        <v>10.728316711997582</v>
      </c>
      <c r="O80" s="59">
        <v>9.1055955353208979</v>
      </c>
      <c r="P80" s="59">
        <v>9.7242573597975213</v>
      </c>
      <c r="Q80" s="59">
        <v>10.029031406703616</v>
      </c>
      <c r="R80" s="379">
        <f>R16/(BirthsTrend!R15 + FetalTrend!R16)*1000</f>
        <v>11.048452065830361</v>
      </c>
      <c r="S80" s="379">
        <f>S16/(BirthsTrend!S15 + FetalTrend!S16)*1000</f>
        <v>9.239192426143493</v>
      </c>
      <c r="T80" s="149"/>
      <c r="U80" s="149"/>
      <c r="V80" s="149"/>
      <c r="W80" s="149"/>
      <c r="X80" s="149"/>
      <c r="Y80" s="149"/>
      <c r="Z80" s="149"/>
      <c r="AA80" s="149"/>
      <c r="AB80" s="149"/>
      <c r="AC80" s="149"/>
      <c r="AD80" s="149"/>
      <c r="AE80" s="149"/>
      <c r="AF80" s="149"/>
      <c r="AG80" s="149"/>
      <c r="AH80" s="149"/>
      <c r="AI80" s="149"/>
      <c r="AK80" s="149"/>
      <c r="AL80" s="149"/>
      <c r="AM80" s="149"/>
      <c r="AN80" s="149"/>
      <c r="AO80" s="149"/>
      <c r="AP80" s="149"/>
      <c r="AQ80" s="149"/>
      <c r="AR80" s="149"/>
      <c r="AS80" s="149"/>
      <c r="AT80" s="149"/>
      <c r="AU80" s="149"/>
      <c r="AV80" s="149"/>
      <c r="AW80" s="149"/>
      <c r="AX80" s="149"/>
      <c r="AY80" s="149"/>
      <c r="AZ80" s="149"/>
    </row>
    <row r="81" spans="1:52">
      <c r="A81" s="449" t="s">
        <v>445</v>
      </c>
      <c r="B81" s="59">
        <v>10.355847827423021</v>
      </c>
      <c r="C81" s="59">
        <v>9.7017942100189689</v>
      </c>
      <c r="D81" s="59">
        <v>7.7116825771945647</v>
      </c>
      <c r="E81" s="59">
        <v>9.8029854546611919</v>
      </c>
      <c r="F81" s="59">
        <v>9.528731548176621</v>
      </c>
      <c r="G81" s="59">
        <v>8.8877184897462058</v>
      </c>
      <c r="H81" s="59">
        <v>10.156624033923809</v>
      </c>
      <c r="I81" s="59">
        <v>8.4797092671108416</v>
      </c>
      <c r="J81" s="59">
        <v>10.802469135802468</v>
      </c>
      <c r="K81" s="59">
        <v>9.0072190211272272</v>
      </c>
      <c r="L81" s="59">
        <v>8.5856450616280195</v>
      </c>
      <c r="M81" s="59">
        <v>9.5299381013666711</v>
      </c>
      <c r="N81" s="59">
        <v>9.3980894673385489</v>
      </c>
      <c r="O81" s="59">
        <v>9.1501589238128869</v>
      </c>
      <c r="P81" s="59">
        <v>8.8221192264663575</v>
      </c>
      <c r="Q81" s="59">
        <v>9.4991073533870054</v>
      </c>
      <c r="R81" s="379">
        <f>R17/(BirthsTrend!R16 + FetalTrend!R17)*1000</f>
        <v>8.950337814306609</v>
      </c>
      <c r="S81" s="379">
        <f>S17/(BirthsTrend!S16 + FetalTrend!S17)*1000</f>
        <v>8.5228303050085223</v>
      </c>
      <c r="T81" s="149"/>
      <c r="U81" s="149"/>
      <c r="V81" s="149"/>
      <c r="W81" s="149"/>
      <c r="X81" s="149"/>
      <c r="Y81" s="149"/>
      <c r="Z81" s="149"/>
      <c r="AA81" s="149"/>
      <c r="AB81" s="149"/>
      <c r="AC81" s="149"/>
      <c r="AD81" s="149"/>
      <c r="AE81" s="149"/>
      <c r="AF81" s="149"/>
      <c r="AG81" s="149"/>
      <c r="AH81" s="149"/>
      <c r="AI81" s="149"/>
      <c r="AK81" s="149"/>
      <c r="AL81" s="149"/>
      <c r="AM81" s="149"/>
      <c r="AN81" s="149"/>
      <c r="AO81" s="149"/>
      <c r="AP81" s="149"/>
      <c r="AQ81" s="149"/>
      <c r="AR81" s="149"/>
      <c r="AS81" s="149"/>
      <c r="AT81" s="149"/>
      <c r="AU81" s="149"/>
      <c r="AV81" s="149"/>
      <c r="AW81" s="149"/>
      <c r="AX81" s="149"/>
      <c r="AY81" s="149"/>
      <c r="AZ81" s="149"/>
    </row>
    <row r="82" spans="1:52">
      <c r="A82" s="58" t="s">
        <v>185</v>
      </c>
      <c r="B82" s="58"/>
      <c r="C82" s="58"/>
      <c r="D82" s="131"/>
      <c r="E82" s="58"/>
      <c r="F82" s="58"/>
      <c r="G82" s="58"/>
      <c r="H82" s="58"/>
      <c r="I82" s="58"/>
      <c r="J82" s="58"/>
      <c r="K82" s="58"/>
      <c r="L82" s="58"/>
      <c r="M82" s="58"/>
      <c r="N82" s="58"/>
      <c r="O82" s="58"/>
      <c r="P82" s="58"/>
      <c r="Q82" s="131"/>
      <c r="R82" s="131"/>
      <c r="S82" s="131"/>
      <c r="T82" s="374"/>
      <c r="AK82" s="149"/>
      <c r="AL82" s="149"/>
      <c r="AM82" s="149"/>
      <c r="AN82" s="149"/>
      <c r="AO82" s="149"/>
      <c r="AP82" s="149"/>
      <c r="AQ82" s="149"/>
      <c r="AR82" s="149"/>
      <c r="AS82" s="149"/>
      <c r="AT82" s="149"/>
      <c r="AU82" s="149"/>
      <c r="AV82" s="149"/>
      <c r="AW82" s="149"/>
      <c r="AX82" s="149"/>
      <c r="AY82" s="149"/>
      <c r="AZ82" s="149"/>
    </row>
    <row r="83" spans="1:52">
      <c r="A83" s="57" t="s">
        <v>82</v>
      </c>
      <c r="B83" s="59">
        <v>11.011235955056179</v>
      </c>
      <c r="C83" s="59">
        <v>12.390177968010812</v>
      </c>
      <c r="D83" s="59">
        <v>7.8846587069159728</v>
      </c>
      <c r="E83" s="59">
        <v>14.002036659877801</v>
      </c>
      <c r="F83" s="59">
        <v>10.90909090909091</v>
      </c>
      <c r="G83" s="59">
        <v>12.591815320041974</v>
      </c>
      <c r="H83" s="59">
        <v>13.093289689034371</v>
      </c>
      <c r="I83" s="59">
        <v>13.051422605063951</v>
      </c>
      <c r="J83" s="59">
        <v>17.378711078928312</v>
      </c>
      <c r="K83" s="59">
        <v>13.078000934142924</v>
      </c>
      <c r="L83" s="59">
        <v>10.707115770689271</v>
      </c>
      <c r="M83" s="59">
        <v>9.8270440251572317</v>
      </c>
      <c r="N83" s="59">
        <v>15.636634400595682</v>
      </c>
      <c r="O83" s="59">
        <v>14.834935227747597</v>
      </c>
      <c r="P83" s="59">
        <v>11.221406991799741</v>
      </c>
      <c r="Q83" s="59">
        <v>13.905830690412296</v>
      </c>
      <c r="R83" s="379">
        <f>R19/(BirthsTrend!R18 + FetalTrend!R19)*1000</f>
        <v>13.768485466598673</v>
      </c>
      <c r="S83" s="379">
        <f>S19/(BirthsTrend!S18 + FetalTrend!S19)*1000</f>
        <v>17.136218414173687</v>
      </c>
      <c r="T83" s="149"/>
      <c r="U83" s="149"/>
      <c r="V83" s="149"/>
      <c r="W83" s="149"/>
      <c r="X83" s="149"/>
      <c r="Y83" s="149"/>
      <c r="Z83" s="149"/>
      <c r="AA83" s="149"/>
      <c r="AB83" s="149"/>
      <c r="AC83" s="149"/>
      <c r="AD83" s="149"/>
      <c r="AE83" s="149"/>
      <c r="AF83" s="149"/>
      <c r="AG83" s="149"/>
      <c r="AH83" s="149"/>
      <c r="AI83" s="149"/>
      <c r="AK83" s="149"/>
      <c r="AL83" s="149"/>
      <c r="AM83" s="149"/>
      <c r="AN83" s="149"/>
      <c r="AO83" s="149"/>
      <c r="AP83" s="149"/>
      <c r="AQ83" s="149"/>
      <c r="AR83" s="149"/>
      <c r="AS83" s="149"/>
      <c r="AT83" s="149"/>
      <c r="AU83" s="149"/>
      <c r="AV83" s="149"/>
      <c r="AW83" s="149"/>
      <c r="AX83" s="149"/>
      <c r="AY83" s="149"/>
      <c r="AZ83" s="149"/>
    </row>
    <row r="84" spans="1:52">
      <c r="A84" s="57" t="s">
        <v>83</v>
      </c>
      <c r="B84" s="59">
        <v>10.95080827394403</v>
      </c>
      <c r="C84" s="59">
        <v>12.172798828482518</v>
      </c>
      <c r="D84" s="59">
        <v>9.5185795350540001</v>
      </c>
      <c r="E84" s="59">
        <v>10.445407962160031</v>
      </c>
      <c r="F84" s="59">
        <v>9.1045522761380688</v>
      </c>
      <c r="G84" s="59">
        <v>10.109179134654266</v>
      </c>
      <c r="H84" s="59">
        <v>9.7924427887174019</v>
      </c>
      <c r="I84" s="59">
        <v>11.739040099729898</v>
      </c>
      <c r="J84" s="59">
        <v>11.516689439781379</v>
      </c>
      <c r="K84" s="59">
        <v>9.0188305252725485</v>
      </c>
      <c r="L84" s="59">
        <v>9.4216417910447756</v>
      </c>
      <c r="M84" s="59">
        <v>9.730668983492615</v>
      </c>
      <c r="N84" s="59">
        <v>11.431453307556527</v>
      </c>
      <c r="O84" s="59">
        <v>10.529891304347826</v>
      </c>
      <c r="P84" s="59">
        <v>12.266403227134273</v>
      </c>
      <c r="Q84" s="59">
        <v>10.181382614647502</v>
      </c>
      <c r="R84" s="379">
        <f>R20/(BirthsTrend!R19 + FetalTrend!R20)*1000</f>
        <v>9.992247394263071</v>
      </c>
      <c r="S84" s="379">
        <f>S20/(BirthsTrend!S19 + FetalTrend!S20)*1000</f>
        <v>9.4143206300353039</v>
      </c>
      <c r="T84" s="149"/>
      <c r="U84" s="149"/>
      <c r="V84" s="149"/>
      <c r="W84" s="149"/>
      <c r="X84" s="149"/>
      <c r="Y84" s="149"/>
      <c r="Z84" s="149"/>
      <c r="AA84" s="149"/>
      <c r="AB84" s="149"/>
      <c r="AC84" s="149"/>
      <c r="AD84" s="149"/>
      <c r="AE84" s="149"/>
      <c r="AF84" s="149"/>
      <c r="AG84" s="149"/>
      <c r="AH84" s="149"/>
      <c r="AI84" s="149"/>
      <c r="AK84" s="149"/>
      <c r="AL84" s="149"/>
      <c r="AM84" s="149"/>
      <c r="AN84" s="149"/>
      <c r="AO84" s="149"/>
      <c r="AP84" s="149"/>
      <c r="AQ84" s="149"/>
      <c r="AR84" s="149"/>
      <c r="AS84" s="149"/>
      <c r="AT84" s="149"/>
      <c r="AU84" s="149"/>
      <c r="AV84" s="149"/>
      <c r="AW84" s="149"/>
      <c r="AX84" s="149"/>
      <c r="AY84" s="149"/>
      <c r="AZ84" s="149"/>
    </row>
    <row r="85" spans="1:52">
      <c r="A85" s="57" t="s">
        <v>84</v>
      </c>
      <c r="B85" s="59">
        <v>9.8970479494909274</v>
      </c>
      <c r="C85" s="59">
        <v>8.9233978444779236</v>
      </c>
      <c r="D85" s="59">
        <v>6.431799745045776</v>
      </c>
      <c r="E85" s="59">
        <v>10.018597396364509</v>
      </c>
      <c r="F85" s="59">
        <v>8.3839079021460314</v>
      </c>
      <c r="G85" s="59">
        <v>9.0125391849529777</v>
      </c>
      <c r="H85" s="59">
        <v>9.1461236155769914</v>
      </c>
      <c r="I85" s="59">
        <v>8.8738643566448339</v>
      </c>
      <c r="J85" s="59">
        <v>9.610697123755136</v>
      </c>
      <c r="K85" s="59">
        <v>8.204838025180365</v>
      </c>
      <c r="L85" s="59">
        <v>9.1160220994475143</v>
      </c>
      <c r="M85" s="59">
        <v>9.2307692307692317</v>
      </c>
      <c r="N85" s="59">
        <v>9.5499656700580502</v>
      </c>
      <c r="O85" s="59">
        <v>8.766316867161505</v>
      </c>
      <c r="P85" s="59">
        <v>8.9313212195873106</v>
      </c>
      <c r="Q85" s="59">
        <v>8.7044920261770127</v>
      </c>
      <c r="R85" s="379">
        <f>R21/(BirthsTrend!R20 + FetalTrend!R21)*1000</f>
        <v>8.0872672559714136</v>
      </c>
      <c r="S85" s="379">
        <f>S21/(BirthsTrend!S20 + FetalTrend!S21)*1000</f>
        <v>8.2830358289456782</v>
      </c>
      <c r="T85" s="149"/>
      <c r="U85" s="149"/>
      <c r="V85" s="149"/>
      <c r="W85" s="149"/>
      <c r="X85" s="149"/>
      <c r="Y85" s="149"/>
      <c r="Z85" s="149"/>
      <c r="AA85" s="149"/>
      <c r="AB85" s="149"/>
      <c r="AC85" s="149"/>
      <c r="AD85" s="149"/>
      <c r="AE85" s="149"/>
      <c r="AF85" s="149"/>
      <c r="AG85" s="149"/>
      <c r="AH85" s="149"/>
      <c r="AI85" s="149"/>
      <c r="AK85" s="149"/>
      <c r="AL85" s="149"/>
      <c r="AM85" s="149"/>
      <c r="AN85" s="149"/>
      <c r="AO85" s="149"/>
      <c r="AP85" s="149"/>
      <c r="AQ85" s="149"/>
      <c r="AR85" s="149"/>
      <c r="AS85" s="149"/>
      <c r="AT85" s="149"/>
      <c r="AU85" s="149"/>
      <c r="AV85" s="149"/>
      <c r="AW85" s="149"/>
      <c r="AX85" s="149"/>
      <c r="AY85" s="149"/>
      <c r="AZ85" s="149"/>
    </row>
    <row r="86" spans="1:52">
      <c r="A86" s="57" t="s">
        <v>85</v>
      </c>
      <c r="B86" s="59">
        <v>9.1457837936711179</v>
      </c>
      <c r="C86" s="59">
        <v>8.8706316604155511</v>
      </c>
      <c r="D86" s="59">
        <v>8.2157528130023216</v>
      </c>
      <c r="E86" s="59">
        <v>8.4417461694131255</v>
      </c>
      <c r="F86" s="59">
        <v>9.371586270338641</v>
      </c>
      <c r="G86" s="59">
        <v>7.8813166434863247</v>
      </c>
      <c r="H86" s="59">
        <v>9.8952270081490106</v>
      </c>
      <c r="I86" s="59">
        <v>7.2068014188390288</v>
      </c>
      <c r="J86" s="59">
        <v>10.079232469142456</v>
      </c>
      <c r="K86" s="59">
        <v>8.8635990589265194</v>
      </c>
      <c r="L86" s="59">
        <v>8.1841151268812471</v>
      </c>
      <c r="M86" s="59">
        <v>7.9643198470850596</v>
      </c>
      <c r="N86" s="59">
        <v>9.7504544703354803</v>
      </c>
      <c r="O86" s="59">
        <v>8.5883289728131036</v>
      </c>
      <c r="P86" s="59">
        <v>7.8437917222963955</v>
      </c>
      <c r="Q86" s="59">
        <v>8.5866391894212608</v>
      </c>
      <c r="R86" s="379">
        <f>R22/(BirthsTrend!R21 + FetalTrend!R22)*1000</f>
        <v>8.3370887787291572</v>
      </c>
      <c r="S86" s="379">
        <f>S22/(BirthsTrend!S21 + FetalTrend!S22)*1000</f>
        <v>7.8463520318538471</v>
      </c>
      <c r="T86" s="149"/>
      <c r="U86" s="149"/>
      <c r="V86" s="149"/>
      <c r="W86" s="149"/>
      <c r="X86" s="149"/>
      <c r="Y86" s="149"/>
      <c r="Z86" s="149"/>
      <c r="AA86" s="149"/>
      <c r="AB86" s="149"/>
      <c r="AC86" s="149"/>
      <c r="AD86" s="149"/>
      <c r="AE86" s="149"/>
      <c r="AF86" s="149"/>
      <c r="AG86" s="149"/>
      <c r="AH86" s="149"/>
      <c r="AI86" s="149"/>
      <c r="AK86" s="149"/>
      <c r="AL86" s="149"/>
      <c r="AM86" s="149"/>
      <c r="AN86" s="149"/>
      <c r="AO86" s="149"/>
      <c r="AP86" s="149"/>
      <c r="AQ86" s="149"/>
      <c r="AR86" s="149"/>
      <c r="AS86" s="149"/>
      <c r="AT86" s="149"/>
      <c r="AU86" s="149"/>
      <c r="AV86" s="149"/>
      <c r="AW86" s="149"/>
      <c r="AX86" s="149"/>
      <c r="AY86" s="149"/>
      <c r="AZ86" s="149"/>
    </row>
    <row r="87" spans="1:52">
      <c r="A87" s="57" t="s">
        <v>86</v>
      </c>
      <c r="B87" s="59">
        <v>9.160756501182032</v>
      </c>
      <c r="C87" s="59">
        <v>10.455764075067025</v>
      </c>
      <c r="D87" s="59">
        <v>8.5790884718498663</v>
      </c>
      <c r="E87" s="59">
        <v>9.8474840879068086</v>
      </c>
      <c r="F87" s="59">
        <v>11.098130841121495</v>
      </c>
      <c r="G87" s="59">
        <v>9.8175098175098174</v>
      </c>
      <c r="H87" s="59">
        <v>12.586461050005671</v>
      </c>
      <c r="I87" s="59">
        <v>9.4169929108030903</v>
      </c>
      <c r="J87" s="59">
        <v>11.670761670761671</v>
      </c>
      <c r="K87" s="59">
        <v>8.8304552590266887</v>
      </c>
      <c r="L87" s="59">
        <v>8.0408665216157402</v>
      </c>
      <c r="M87" s="59">
        <v>9.5787064507925752</v>
      </c>
      <c r="N87" s="59">
        <v>9.6706961233847437</v>
      </c>
      <c r="O87" s="59">
        <v>11.220318343915803</v>
      </c>
      <c r="P87" s="59">
        <v>11.823002694949144</v>
      </c>
      <c r="Q87" s="59">
        <v>11.867016939940212</v>
      </c>
      <c r="R87" s="379">
        <f>R23/(BirthsTrend!R22 + FetalTrend!R23)*1000</f>
        <v>11.374407582938389</v>
      </c>
      <c r="S87" s="379">
        <f>S23/(BirthsTrend!S22 + FetalTrend!S23)*1000</f>
        <v>8.2532284687833766</v>
      </c>
      <c r="T87" s="374"/>
      <c r="U87" s="216"/>
      <c r="V87" s="216"/>
      <c r="W87" s="216"/>
      <c r="X87" s="216"/>
      <c r="Y87" s="216"/>
      <c r="Z87" s="216"/>
      <c r="AA87" s="216"/>
      <c r="AB87" s="216"/>
      <c r="AC87" s="216"/>
      <c r="AD87" s="216"/>
      <c r="AE87" s="216"/>
      <c r="AF87" s="216"/>
      <c r="AG87" s="216"/>
      <c r="AH87" s="216"/>
      <c r="AI87" s="216"/>
      <c r="AK87" s="149"/>
      <c r="AL87" s="149"/>
      <c r="AM87" s="149"/>
      <c r="AN87" s="149"/>
      <c r="AO87" s="149"/>
      <c r="AP87" s="149"/>
      <c r="AQ87" s="149"/>
      <c r="AR87" s="149"/>
      <c r="AS87" s="149"/>
      <c r="AT87" s="149"/>
      <c r="AU87" s="149"/>
      <c r="AV87" s="149"/>
      <c r="AW87" s="149"/>
      <c r="AX87" s="149"/>
      <c r="AY87" s="149"/>
      <c r="AZ87" s="149"/>
    </row>
    <row r="88" spans="1:52">
      <c r="A88" s="57" t="s">
        <v>87</v>
      </c>
      <c r="B88" s="59">
        <v>22.747156605424323</v>
      </c>
      <c r="C88" s="59">
        <v>15.735641227380016</v>
      </c>
      <c r="D88" s="59">
        <v>19.669551534225018</v>
      </c>
      <c r="E88" s="59">
        <v>17.579445571331981</v>
      </c>
      <c r="F88" s="59">
        <v>12.010113780025286</v>
      </c>
      <c r="G88" s="59">
        <v>13.682331945270672</v>
      </c>
      <c r="H88" s="59">
        <v>14.054054054054054</v>
      </c>
      <c r="I88" s="59">
        <v>13.326987148976679</v>
      </c>
      <c r="J88" s="59">
        <v>18.038852913968547</v>
      </c>
      <c r="K88" s="59">
        <v>16.279069767441861</v>
      </c>
      <c r="L88" s="59">
        <v>13.495276653171391</v>
      </c>
      <c r="M88" s="59">
        <v>11.904761904761903</v>
      </c>
      <c r="N88" s="59">
        <v>13.877551020408163</v>
      </c>
      <c r="O88" s="59">
        <v>8.406725380304243</v>
      </c>
      <c r="P88" s="59">
        <v>13.831775700934578</v>
      </c>
      <c r="Q88" s="59">
        <v>10.424710424710424</v>
      </c>
      <c r="R88" s="379">
        <f>R24/(BirthsTrend!R23 + FetalTrend!R24)*1000</f>
        <v>14.820303816228233</v>
      </c>
      <c r="S88" s="379">
        <f>S24/(BirthsTrend!S23 + FetalTrend!S24)*1000</f>
        <v>17.722473604826547</v>
      </c>
      <c r="T88" s="374"/>
      <c r="U88" s="216"/>
      <c r="V88" s="216"/>
      <c r="W88" s="216"/>
      <c r="X88" s="216"/>
      <c r="Y88" s="216"/>
      <c r="Z88" s="216"/>
      <c r="AA88" s="216"/>
      <c r="AB88" s="216"/>
      <c r="AC88" s="216"/>
      <c r="AD88" s="216"/>
      <c r="AE88" s="216"/>
      <c r="AF88" s="216"/>
      <c r="AG88" s="216"/>
      <c r="AH88" s="216"/>
      <c r="AI88" s="216"/>
      <c r="AK88" s="149"/>
      <c r="AL88" s="149"/>
      <c r="AM88" s="149"/>
      <c r="AN88" s="149"/>
      <c r="AO88" s="149"/>
      <c r="AP88" s="149"/>
      <c r="AQ88" s="149"/>
      <c r="AR88" s="149"/>
      <c r="AS88" s="149"/>
      <c r="AT88" s="149"/>
      <c r="AU88" s="149"/>
      <c r="AV88" s="149"/>
      <c r="AW88" s="149"/>
      <c r="AX88" s="149"/>
      <c r="AY88" s="149"/>
      <c r="AZ88" s="149"/>
    </row>
    <row r="89" spans="1:52">
      <c r="A89" s="58" t="s">
        <v>88</v>
      </c>
      <c r="B89" s="58"/>
      <c r="C89" s="58"/>
      <c r="D89" s="131"/>
      <c r="E89" s="58"/>
      <c r="F89" s="58"/>
      <c r="G89" s="58"/>
      <c r="H89" s="58"/>
      <c r="I89" s="58"/>
      <c r="J89" s="58"/>
      <c r="K89" s="58"/>
      <c r="L89" s="58"/>
      <c r="M89" s="58"/>
      <c r="N89" s="58"/>
      <c r="O89" s="58"/>
      <c r="P89" s="58"/>
      <c r="Q89" s="131"/>
      <c r="R89" s="131"/>
      <c r="S89" s="131"/>
      <c r="T89" s="374"/>
      <c r="AK89" s="149"/>
      <c r="AL89" s="149"/>
      <c r="AM89" s="149"/>
      <c r="AN89" s="149"/>
      <c r="AO89" s="149"/>
      <c r="AP89" s="149"/>
      <c r="AQ89" s="149"/>
      <c r="AR89" s="149"/>
      <c r="AS89" s="149"/>
      <c r="AT89" s="149"/>
      <c r="AU89" s="149"/>
      <c r="AV89" s="149"/>
      <c r="AW89" s="149"/>
      <c r="AX89" s="149"/>
      <c r="AY89" s="149"/>
      <c r="AZ89" s="149"/>
    </row>
    <row r="90" spans="1:52">
      <c r="A90" s="57" t="s">
        <v>89</v>
      </c>
      <c r="B90" s="59">
        <v>7.9487179487179489</v>
      </c>
      <c r="C90" s="59">
        <v>8.0951176321780913</v>
      </c>
      <c r="D90" s="59">
        <v>5.8183657981280046</v>
      </c>
      <c r="E90" s="59">
        <v>8.5459650836283725</v>
      </c>
      <c r="F90" s="59">
        <v>7.787391841779975</v>
      </c>
      <c r="G90" s="59">
        <v>8.4996304508499634</v>
      </c>
      <c r="H90" s="59">
        <v>7.1787508973438614</v>
      </c>
      <c r="I90" s="59">
        <v>5.946135012242042</v>
      </c>
      <c r="J90" s="59">
        <v>9.9820547330641549</v>
      </c>
      <c r="K90" s="59">
        <v>9.0690559440559433</v>
      </c>
      <c r="L90" s="59">
        <v>6.1721710882512184</v>
      </c>
      <c r="M90" s="59">
        <v>7.1536523929471034</v>
      </c>
      <c r="N90" s="59">
        <v>8.6705202312138727</v>
      </c>
      <c r="O90" s="59">
        <v>7.6295432870615665</v>
      </c>
      <c r="P90" s="59">
        <v>7.5265491287761632</v>
      </c>
      <c r="Q90" s="59">
        <v>8.7907375643224697</v>
      </c>
      <c r="R90" s="379">
        <f>R27/(BirthsTrend!R26 + FetalTrend!R27)*1000</f>
        <v>8.1186403983546214</v>
      </c>
      <c r="S90" s="379">
        <f>S27/(BirthsTrend!S26 + FetalTrend!S27)*1000</f>
        <v>7.4889867841409687</v>
      </c>
      <c r="T90" s="374"/>
      <c r="U90" s="216"/>
      <c r="V90" s="216"/>
      <c r="W90" s="216"/>
      <c r="X90" s="216"/>
      <c r="Y90" s="216"/>
      <c r="Z90" s="216"/>
      <c r="AA90" s="216"/>
      <c r="AB90" s="216"/>
      <c r="AC90" s="216"/>
      <c r="AD90" s="216"/>
      <c r="AE90" s="216"/>
      <c r="AF90" s="216"/>
      <c r="AG90" s="216"/>
      <c r="AH90" s="216"/>
      <c r="AI90" s="216"/>
      <c r="AK90" s="149"/>
      <c r="AL90" s="149"/>
      <c r="AM90" s="149"/>
      <c r="AN90" s="149"/>
      <c r="AO90" s="149"/>
      <c r="AP90" s="149"/>
      <c r="AQ90" s="149"/>
      <c r="AR90" s="149"/>
      <c r="AS90" s="149"/>
      <c r="AT90" s="149"/>
      <c r="AU90" s="149"/>
      <c r="AV90" s="149"/>
      <c r="AW90" s="149"/>
      <c r="AX90" s="149"/>
      <c r="AY90" s="149"/>
      <c r="AZ90" s="149"/>
    </row>
    <row r="91" spans="1:52">
      <c r="A91" s="14">
        <v>2</v>
      </c>
      <c r="B91" s="59">
        <v>9.6770563744795766</v>
      </c>
      <c r="C91" s="59">
        <v>9.4760312151616493</v>
      </c>
      <c r="D91" s="59">
        <v>9.810479375696767</v>
      </c>
      <c r="E91" s="59">
        <v>9.9252815880450544</v>
      </c>
      <c r="F91" s="59">
        <v>11.319498390855621</v>
      </c>
      <c r="G91" s="59">
        <v>8.2231359039893324</v>
      </c>
      <c r="H91" s="59">
        <v>10.702493453261983</v>
      </c>
      <c r="I91" s="59">
        <v>8.2091164398358174</v>
      </c>
      <c r="J91" s="59">
        <v>10.238547603968756</v>
      </c>
      <c r="K91" s="59">
        <v>8.7164055203901629</v>
      </c>
      <c r="L91" s="59">
        <v>8.6419753086419746</v>
      </c>
      <c r="M91" s="59">
        <v>8.4937712344280847</v>
      </c>
      <c r="N91" s="59">
        <v>9.4625283875851629</v>
      </c>
      <c r="O91" s="59">
        <v>8.1067721206129519</v>
      </c>
      <c r="P91" s="59">
        <v>11.088415523781734</v>
      </c>
      <c r="Q91" s="59">
        <v>9.8736176935229061</v>
      </c>
      <c r="R91" s="379">
        <f>R28/(BirthsTrend!R27 + FetalTrend!R28)*1000</f>
        <v>7.690771074710347</v>
      </c>
      <c r="S91" s="379">
        <f>S28/(BirthsTrend!S27 + FetalTrend!S28)*1000</f>
        <v>6.6842211869556412</v>
      </c>
      <c r="T91" s="374"/>
      <c r="U91" s="216"/>
      <c r="V91" s="216"/>
      <c r="W91" s="216"/>
      <c r="X91" s="216"/>
      <c r="Y91" s="216"/>
      <c r="Z91" s="216"/>
      <c r="AA91" s="216"/>
      <c r="AB91" s="216"/>
      <c r="AC91" s="216"/>
      <c r="AD91" s="216"/>
      <c r="AE91" s="216"/>
      <c r="AF91" s="216"/>
      <c r="AG91" s="216"/>
      <c r="AH91" s="216"/>
      <c r="AI91" s="216"/>
      <c r="AK91" s="149"/>
      <c r="AL91" s="149"/>
      <c r="AM91" s="149"/>
      <c r="AN91" s="149"/>
      <c r="AO91" s="149"/>
      <c r="AP91" s="149"/>
      <c r="AQ91" s="149"/>
      <c r="AR91" s="149"/>
      <c r="AS91" s="149"/>
      <c r="AT91" s="149"/>
      <c r="AU91" s="149"/>
      <c r="AV91" s="149"/>
      <c r="AW91" s="149"/>
      <c r="AX91" s="149"/>
      <c r="AY91" s="149"/>
      <c r="AZ91" s="149"/>
    </row>
    <row r="92" spans="1:52">
      <c r="A92" s="14">
        <v>3</v>
      </c>
      <c r="B92" s="59">
        <v>8.7195526490380058</v>
      </c>
      <c r="C92" s="59">
        <v>9.7634247089748403</v>
      </c>
      <c r="D92" s="59">
        <v>7.604205782951559</v>
      </c>
      <c r="E92" s="59">
        <v>8.3173996175908211</v>
      </c>
      <c r="F92" s="59">
        <v>8.4057423498299961</v>
      </c>
      <c r="G92" s="59">
        <v>8.0213903743315509</v>
      </c>
      <c r="H92" s="59">
        <v>11.171527434503213</v>
      </c>
      <c r="I92" s="59">
        <v>8.5935262102549412</v>
      </c>
      <c r="J92" s="59">
        <v>11.325235181295096</v>
      </c>
      <c r="K92" s="59">
        <v>7.6944470195605827</v>
      </c>
      <c r="L92" s="59">
        <v>10.065336394137384</v>
      </c>
      <c r="M92" s="59">
        <v>9.2653871608206479</v>
      </c>
      <c r="N92" s="59">
        <v>11.081235231809664</v>
      </c>
      <c r="O92" s="59">
        <v>9.9748533109807216</v>
      </c>
      <c r="P92" s="59">
        <v>8.3326591699700661</v>
      </c>
      <c r="Q92" s="59">
        <v>9.223674096848578</v>
      </c>
      <c r="R92" s="379">
        <f>R29/(BirthsTrend!R28 + FetalTrend!R29)*1000</f>
        <v>8.6941697920218211</v>
      </c>
      <c r="S92" s="379">
        <f>S29/(BirthsTrend!S28 + FetalTrend!S29)*1000</f>
        <v>9.8418277680140598</v>
      </c>
      <c r="T92" s="374"/>
      <c r="U92" s="216"/>
      <c r="V92" s="216"/>
      <c r="W92" s="216"/>
      <c r="X92" s="216"/>
      <c r="Y92" s="216"/>
      <c r="Z92" s="216"/>
      <c r="AA92" s="216"/>
      <c r="AB92" s="216"/>
      <c r="AC92" s="216"/>
      <c r="AD92" s="216"/>
      <c r="AE92" s="216"/>
      <c r="AF92" s="216"/>
      <c r="AG92" s="216"/>
      <c r="AH92" s="216"/>
      <c r="AI92" s="216"/>
      <c r="AK92" s="149"/>
      <c r="AL92" s="149"/>
      <c r="AM92" s="149"/>
      <c r="AN92" s="149"/>
      <c r="AO92" s="149"/>
      <c r="AP92" s="149"/>
      <c r="AQ92" s="149"/>
      <c r="AR92" s="149"/>
      <c r="AS92" s="149"/>
      <c r="AT92" s="149"/>
      <c r="AU92" s="149"/>
      <c r="AV92" s="149"/>
      <c r="AW92" s="149"/>
      <c r="AX92" s="149"/>
      <c r="AY92" s="149"/>
      <c r="AZ92" s="149"/>
    </row>
    <row r="93" spans="1:52">
      <c r="A93" s="14">
        <v>4</v>
      </c>
      <c r="B93" s="59">
        <v>12.003280399612317</v>
      </c>
      <c r="C93" s="59">
        <v>11.660516605166052</v>
      </c>
      <c r="D93" s="59">
        <v>7.8228782287822884</v>
      </c>
      <c r="E93" s="59">
        <v>10.906355772846934</v>
      </c>
      <c r="F93" s="59">
        <v>9.937703945416791</v>
      </c>
      <c r="G93" s="59">
        <v>9.2485549132947984</v>
      </c>
      <c r="H93" s="59">
        <v>9.5474967907573802</v>
      </c>
      <c r="I93" s="59">
        <v>11.101555781408804</v>
      </c>
      <c r="J93" s="59">
        <v>10.338970533933978</v>
      </c>
      <c r="K93" s="59">
        <v>10.643081996702143</v>
      </c>
      <c r="L93" s="59">
        <v>8.9833479404031564</v>
      </c>
      <c r="M93" s="59">
        <v>9.9641291351135912</v>
      </c>
      <c r="N93" s="59">
        <v>10.121321804410483</v>
      </c>
      <c r="O93" s="59">
        <v>10.265125764785859</v>
      </c>
      <c r="P93" s="59">
        <v>9.5078674255105451</v>
      </c>
      <c r="Q93" s="59">
        <v>9.9785184671886906</v>
      </c>
      <c r="R93" s="379">
        <f>R30/(BirthsTrend!R29 + FetalTrend!R30)*1000</f>
        <v>8.4265782566652856</v>
      </c>
      <c r="S93" s="379">
        <f>S30/(BirthsTrend!S29 + FetalTrend!S30)*1000</f>
        <v>9.4650795927147566</v>
      </c>
      <c r="T93" s="374"/>
      <c r="U93" s="216"/>
      <c r="V93" s="216"/>
      <c r="W93" s="216"/>
      <c r="X93" s="216"/>
      <c r="Y93" s="216"/>
      <c r="Z93" s="216"/>
      <c r="AA93" s="216"/>
      <c r="AB93" s="216"/>
      <c r="AC93" s="216"/>
      <c r="AD93" s="216"/>
      <c r="AE93" s="216"/>
      <c r="AF93" s="216"/>
      <c r="AG93" s="216"/>
      <c r="AH93" s="216"/>
      <c r="AI93" s="216"/>
      <c r="AK93" s="149"/>
      <c r="AL93" s="149"/>
      <c r="AM93" s="149"/>
      <c r="AN93" s="149"/>
      <c r="AO93" s="149"/>
      <c r="AP93" s="149"/>
      <c r="AQ93" s="149"/>
      <c r="AR93" s="149"/>
      <c r="AS93" s="149"/>
      <c r="AT93" s="149"/>
      <c r="AU93" s="149"/>
      <c r="AV93" s="149"/>
      <c r="AW93" s="149"/>
      <c r="AX93" s="149"/>
      <c r="AY93" s="149"/>
      <c r="AZ93" s="149"/>
    </row>
    <row r="94" spans="1:52">
      <c r="A94" s="57" t="s">
        <v>90</v>
      </c>
      <c r="B94" s="59">
        <v>10.938602681721948</v>
      </c>
      <c r="C94" s="59">
        <v>10.626365192750457</v>
      </c>
      <c r="D94" s="59">
        <v>9.5046933112934653</v>
      </c>
      <c r="E94" s="59">
        <v>11.686245717082722</v>
      </c>
      <c r="F94" s="59">
        <v>9.9369386585132808</v>
      </c>
      <c r="G94" s="59">
        <v>11.702674897119342</v>
      </c>
      <c r="H94" s="59">
        <v>12.84591732148958</v>
      </c>
      <c r="I94" s="59">
        <v>11.343633874437709</v>
      </c>
      <c r="J94" s="59">
        <v>13.631815907953976</v>
      </c>
      <c r="K94" s="59">
        <v>9.8991291272476669</v>
      </c>
      <c r="L94" s="59">
        <v>10.029967586080362</v>
      </c>
      <c r="M94" s="59">
        <v>10.329871019290035</v>
      </c>
      <c r="N94" s="59">
        <v>12.676366843033509</v>
      </c>
      <c r="O94" s="59">
        <v>12.023816405572576</v>
      </c>
      <c r="P94" s="59">
        <v>12.79717893299966</v>
      </c>
      <c r="Q94" s="59">
        <v>11.081322609472744</v>
      </c>
      <c r="R94" s="379">
        <f>R31/(BirthsTrend!R30 + FetalTrend!R31)*1000</f>
        <v>13.552068473609129</v>
      </c>
      <c r="S94" s="379">
        <f>S31/(BirthsTrend!S30 + FetalTrend!S31)*1000</f>
        <v>11.145986804176541</v>
      </c>
      <c r="T94" s="374"/>
      <c r="U94" s="216"/>
      <c r="V94" s="216"/>
      <c r="W94" s="216"/>
      <c r="X94" s="216"/>
      <c r="Y94" s="216"/>
      <c r="Z94" s="216"/>
      <c r="AA94" s="216"/>
      <c r="AB94" s="216"/>
      <c r="AC94" s="216"/>
      <c r="AD94" s="216"/>
      <c r="AE94" s="216"/>
      <c r="AF94" s="216"/>
      <c r="AG94" s="216"/>
      <c r="AH94" s="216"/>
      <c r="AI94" s="216"/>
      <c r="AK94" s="149"/>
      <c r="AL94" s="149"/>
      <c r="AM94" s="149"/>
      <c r="AN94" s="149"/>
      <c r="AO94" s="149"/>
      <c r="AP94" s="149"/>
      <c r="AQ94" s="149"/>
      <c r="AR94" s="149"/>
      <c r="AS94" s="149"/>
      <c r="AT94" s="149"/>
      <c r="AU94" s="149"/>
      <c r="AV94" s="149"/>
      <c r="AW94" s="149"/>
      <c r="AX94" s="149"/>
      <c r="AY94" s="149"/>
      <c r="AZ94" s="149"/>
    </row>
    <row r="95" spans="1:52">
      <c r="A95" s="58" t="s">
        <v>118</v>
      </c>
      <c r="B95" s="58"/>
      <c r="C95" s="58"/>
      <c r="D95" s="131"/>
      <c r="E95" s="58"/>
      <c r="F95" s="58"/>
      <c r="G95" s="58"/>
      <c r="H95" s="58"/>
      <c r="I95" s="58"/>
      <c r="J95" s="58"/>
      <c r="K95" s="58"/>
      <c r="L95" s="58"/>
      <c r="M95" s="58"/>
      <c r="N95" s="58"/>
      <c r="O95" s="58"/>
      <c r="P95" s="58"/>
      <c r="Q95" s="131"/>
      <c r="R95" s="131"/>
      <c r="S95" s="131"/>
      <c r="T95" s="374"/>
      <c r="AK95" s="149"/>
      <c r="AL95" s="149"/>
      <c r="AM95" s="149"/>
      <c r="AN95" s="149"/>
      <c r="AO95" s="149"/>
      <c r="AP95" s="149"/>
      <c r="AQ95" s="149"/>
      <c r="AR95" s="149"/>
      <c r="AS95" s="149"/>
      <c r="AT95" s="149"/>
      <c r="AU95" s="149"/>
      <c r="AV95" s="149"/>
      <c r="AW95" s="149"/>
      <c r="AX95" s="149"/>
      <c r="AY95" s="149"/>
      <c r="AZ95" s="149"/>
    </row>
    <row r="96" spans="1:52">
      <c r="A96" s="57" t="s">
        <v>117</v>
      </c>
      <c r="B96" s="59">
        <v>371.0174717368962</v>
      </c>
      <c r="C96" s="59">
        <v>393.00847457627117</v>
      </c>
      <c r="D96" s="59">
        <v>306.14406779661016</v>
      </c>
      <c r="E96" s="59">
        <v>380.05923000987167</v>
      </c>
      <c r="F96" s="59">
        <v>345.92445328031806</v>
      </c>
      <c r="G96" s="59">
        <v>336.4389233954451</v>
      </c>
      <c r="H96" s="59">
        <v>374.25742574257424</v>
      </c>
      <c r="I96" s="59">
        <v>331.72613307618133</v>
      </c>
      <c r="J96" s="59">
        <v>406.19307832422584</v>
      </c>
      <c r="K96" s="59">
        <v>352.12660731948563</v>
      </c>
      <c r="L96" s="59">
        <v>352.82651072124753</v>
      </c>
      <c r="M96" s="59">
        <v>349.68210717529519</v>
      </c>
      <c r="N96" s="59">
        <v>377.94612794612794</v>
      </c>
      <c r="O96" s="59">
        <v>371.74721189591077</v>
      </c>
      <c r="P96" s="59">
        <v>383.4652594547054</v>
      </c>
      <c r="Q96" s="59">
        <v>394.31279620853081</v>
      </c>
      <c r="R96" s="379">
        <f>R34/(BirthsTrend!R33 + FetalTrend!R34)*1000</f>
        <v>388.17005545286503</v>
      </c>
      <c r="S96" s="379">
        <f>S34/(BirthsTrend!S33 + FetalTrend!S34)*1000</f>
        <v>378.2435129740519</v>
      </c>
      <c r="T96" s="374"/>
      <c r="U96" s="216"/>
      <c r="V96" s="216"/>
      <c r="W96" s="216"/>
      <c r="X96" s="216"/>
      <c r="Y96" s="216"/>
      <c r="Z96" s="216"/>
      <c r="AA96" s="216"/>
      <c r="AB96" s="216"/>
      <c r="AC96" s="216"/>
      <c r="AD96" s="216"/>
      <c r="AE96" s="216"/>
      <c r="AF96" s="216"/>
      <c r="AG96" s="216"/>
      <c r="AH96" s="216"/>
      <c r="AI96" s="216"/>
      <c r="AK96" s="149"/>
      <c r="AL96" s="149"/>
      <c r="AM96" s="149"/>
      <c r="AN96" s="149"/>
      <c r="AO96" s="149"/>
      <c r="AP96" s="149"/>
      <c r="AQ96" s="149"/>
      <c r="AR96" s="149"/>
      <c r="AS96" s="149"/>
      <c r="AT96" s="149"/>
      <c r="AU96" s="149"/>
      <c r="AV96" s="149"/>
      <c r="AW96" s="149"/>
      <c r="AX96" s="149"/>
      <c r="AY96" s="149"/>
      <c r="AZ96" s="149"/>
    </row>
    <row r="97" spans="1:52">
      <c r="A97" s="57" t="s">
        <v>70</v>
      </c>
      <c r="B97" s="59">
        <v>26.994601079784044</v>
      </c>
      <c r="C97" s="59">
        <v>26.564344746162927</v>
      </c>
      <c r="D97" s="59">
        <v>21.841794569067297</v>
      </c>
      <c r="E97" s="59">
        <v>21.311929144755052</v>
      </c>
      <c r="F97" s="59">
        <v>19.066590779738188</v>
      </c>
      <c r="G97" s="59">
        <v>22.13393870601589</v>
      </c>
      <c r="H97" s="59">
        <v>18.165574746873141</v>
      </c>
      <c r="I97" s="59">
        <v>24.832018697049371</v>
      </c>
      <c r="J97" s="59">
        <v>19.865696698377167</v>
      </c>
      <c r="K97" s="59">
        <v>20.181921546333143</v>
      </c>
      <c r="L97" s="59">
        <v>18.447136563876654</v>
      </c>
      <c r="M97" s="59">
        <v>21.672616012238652</v>
      </c>
      <c r="N97" s="59">
        <v>20.588235294117649</v>
      </c>
      <c r="O97" s="59">
        <v>18.551461245235071</v>
      </c>
      <c r="P97" s="59">
        <v>21.828765462042202</v>
      </c>
      <c r="Q97" s="59">
        <v>20.050761421319795</v>
      </c>
      <c r="R97" s="379">
        <f>R35/(BirthsTrend!R34 + FetalTrend!R35)*1000</f>
        <v>15.79343193782903</v>
      </c>
      <c r="S97" s="379">
        <f>S35/(BirthsTrend!S34 + FetalTrend!S35)*1000</f>
        <v>21.417239555790587</v>
      </c>
      <c r="T97" s="374"/>
      <c r="U97" s="216"/>
      <c r="V97" s="216"/>
      <c r="W97" s="216"/>
      <c r="X97" s="216"/>
      <c r="Y97" s="216"/>
      <c r="Z97" s="216"/>
      <c r="AA97" s="216"/>
      <c r="AB97" s="216"/>
      <c r="AC97" s="216"/>
      <c r="AD97" s="216"/>
      <c r="AE97" s="216"/>
      <c r="AF97" s="216"/>
      <c r="AG97" s="216"/>
      <c r="AH97" s="216"/>
      <c r="AI97" s="216"/>
      <c r="AK97" s="149"/>
      <c r="AL97" s="149"/>
      <c r="AM97" s="149"/>
      <c r="AN97" s="149"/>
      <c r="AO97" s="149"/>
      <c r="AP97" s="149"/>
      <c r="AQ97" s="149"/>
      <c r="AR97" s="149"/>
      <c r="AS97" s="149"/>
      <c r="AT97" s="149"/>
      <c r="AU97" s="149"/>
      <c r="AV97" s="149"/>
      <c r="AW97" s="149"/>
      <c r="AX97" s="149"/>
      <c r="AY97" s="149"/>
      <c r="AZ97" s="149"/>
    </row>
    <row r="98" spans="1:52">
      <c r="A98" s="57" t="s">
        <v>71</v>
      </c>
      <c r="B98" s="59">
        <v>2.4428684003152088</v>
      </c>
      <c r="C98" s="59">
        <v>2.3440704783857167</v>
      </c>
      <c r="D98" s="59">
        <v>2.0705955892407166</v>
      </c>
      <c r="E98" s="59">
        <v>2.1167339579005136</v>
      </c>
      <c r="F98" s="59">
        <v>2.2967296140709044</v>
      </c>
      <c r="G98" s="59">
        <v>2.4043715846994536</v>
      </c>
      <c r="H98" s="59">
        <v>2.4968278007449554</v>
      </c>
      <c r="I98" s="59">
        <v>1.9449519655802439</v>
      </c>
      <c r="J98" s="59">
        <v>2.6126961888714288</v>
      </c>
      <c r="K98" s="59">
        <v>2.1429519637404941</v>
      </c>
      <c r="L98" s="59">
        <v>1.9389149462643571</v>
      </c>
      <c r="M98" s="59">
        <v>2.0806685426792875</v>
      </c>
      <c r="N98" s="59">
        <v>2.6115899974396175</v>
      </c>
      <c r="O98" s="59">
        <v>2.6324564328460363</v>
      </c>
      <c r="P98" s="59">
        <v>2.1016727247670071</v>
      </c>
      <c r="Q98" s="59">
        <v>2.0889872875303528</v>
      </c>
      <c r="R98" s="379">
        <f>R36/(BirthsTrend!R35 + FetalTrend!R36)*1000</f>
        <v>2.0390641768619875</v>
      </c>
      <c r="S98" s="379">
        <f>S36/(BirthsTrend!S35 + FetalTrend!S36)*1000</f>
        <v>1.718689360758441</v>
      </c>
      <c r="T98" s="374"/>
      <c r="U98" s="216"/>
      <c r="V98" s="216"/>
      <c r="W98" s="216"/>
      <c r="X98" s="216"/>
      <c r="Y98" s="216"/>
      <c r="Z98" s="216"/>
      <c r="AA98" s="216"/>
      <c r="AB98" s="216"/>
      <c r="AC98" s="216"/>
      <c r="AD98" s="216"/>
      <c r="AE98" s="216"/>
      <c r="AF98" s="216"/>
      <c r="AG98" s="216"/>
      <c r="AH98" s="216"/>
      <c r="AI98" s="216"/>
      <c r="AK98" s="149"/>
      <c r="AL98" s="149"/>
      <c r="AM98" s="149"/>
      <c r="AN98" s="149"/>
      <c r="AO98" s="149"/>
      <c r="AP98" s="149"/>
      <c r="AQ98" s="149"/>
      <c r="AR98" s="149"/>
      <c r="AS98" s="149"/>
      <c r="AT98" s="149"/>
      <c r="AU98" s="149"/>
      <c r="AV98" s="149"/>
      <c r="AW98" s="149"/>
      <c r="AX98" s="149"/>
      <c r="AY98" s="149"/>
      <c r="AZ98" s="149"/>
    </row>
    <row r="99" spans="1:52">
      <c r="A99" s="57" t="s">
        <v>72</v>
      </c>
      <c r="B99" s="59">
        <v>3.7202380952380949</v>
      </c>
      <c r="C99" s="59">
        <v>3.1080031080031079</v>
      </c>
      <c r="D99" s="59">
        <v>3.1080031080031079</v>
      </c>
      <c r="E99" s="59">
        <v>1.8527095877721167</v>
      </c>
      <c r="F99" s="59">
        <v>2.137894174238375</v>
      </c>
      <c r="G99" s="59">
        <v>2.2988505747126435</v>
      </c>
      <c r="H99" s="59">
        <v>5.5900621118012426</v>
      </c>
      <c r="I99" s="59">
        <v>2.5316455696202533</v>
      </c>
      <c r="J99" s="59">
        <v>4.71976401179941</v>
      </c>
      <c r="K99" s="59">
        <v>2.7337342810278837</v>
      </c>
      <c r="L99" s="59">
        <v>2.7793218454697053</v>
      </c>
      <c r="M99" s="59">
        <v>3.183023872679045</v>
      </c>
      <c r="N99" s="59">
        <v>3.5228988424760947</v>
      </c>
      <c r="O99" s="59">
        <v>1.7462165308498254</v>
      </c>
      <c r="P99" s="59">
        <v>1.0905125408942202</v>
      </c>
      <c r="Q99" s="59">
        <v>4.9906425452276979</v>
      </c>
      <c r="R99" s="379">
        <f>R37/(BirthsTrend!R36 + FetalTrend!R37)*1000</f>
        <v>1.3486176668914363</v>
      </c>
      <c r="S99" s="379">
        <f>S37/(BirthsTrend!S36 + FetalTrend!S37)*1000</f>
        <v>0.85034013605442171</v>
      </c>
      <c r="T99" s="374"/>
      <c r="U99" s="216"/>
      <c r="V99" s="216"/>
      <c r="W99" s="216"/>
      <c r="X99" s="216"/>
      <c r="Y99" s="216"/>
      <c r="Z99" s="216"/>
      <c r="AA99" s="216"/>
      <c r="AB99" s="216"/>
      <c r="AC99" s="216"/>
      <c r="AD99" s="216"/>
      <c r="AE99" s="216"/>
      <c r="AF99" s="216"/>
      <c r="AG99" s="216"/>
      <c r="AH99" s="216"/>
      <c r="AI99" s="216"/>
      <c r="AK99" s="149"/>
      <c r="AL99" s="149"/>
      <c r="AM99" s="149"/>
      <c r="AN99" s="149"/>
      <c r="AO99" s="149"/>
      <c r="AP99" s="149"/>
      <c r="AQ99" s="149"/>
      <c r="AR99" s="149"/>
      <c r="AS99" s="149"/>
      <c r="AT99" s="149"/>
      <c r="AU99" s="149"/>
      <c r="AV99" s="149"/>
      <c r="AW99" s="149"/>
      <c r="AX99" s="149"/>
      <c r="AY99" s="149"/>
      <c r="AZ99" s="149"/>
    </row>
    <row r="100" spans="1:52">
      <c r="A100" s="58" t="s">
        <v>1</v>
      </c>
      <c r="B100" s="58"/>
      <c r="C100" s="58"/>
      <c r="D100" s="131"/>
      <c r="E100" s="58"/>
      <c r="F100" s="58"/>
      <c r="G100" s="58"/>
      <c r="H100" s="58"/>
      <c r="I100" s="58"/>
      <c r="J100" s="58"/>
      <c r="K100" s="58"/>
      <c r="L100" s="58"/>
      <c r="M100" s="58"/>
      <c r="N100" s="58"/>
      <c r="O100" s="58"/>
      <c r="P100" s="58"/>
      <c r="Q100" s="131"/>
      <c r="R100" s="131"/>
      <c r="S100" s="131"/>
      <c r="T100" s="374"/>
      <c r="AK100" s="149"/>
      <c r="AL100" s="149"/>
      <c r="AM100" s="149"/>
      <c r="AN100" s="149"/>
      <c r="AO100" s="149"/>
      <c r="AP100" s="149"/>
      <c r="AQ100" s="149"/>
      <c r="AR100" s="149"/>
      <c r="AS100" s="149"/>
      <c r="AT100" s="149"/>
      <c r="AU100" s="149"/>
      <c r="AV100" s="149"/>
      <c r="AW100" s="149"/>
      <c r="AX100" s="149"/>
      <c r="AY100" s="149"/>
      <c r="AZ100" s="149"/>
    </row>
    <row r="101" spans="1:52">
      <c r="A101" s="57" t="s">
        <v>111</v>
      </c>
      <c r="B101" s="59">
        <v>661.73361522198741</v>
      </c>
      <c r="C101" s="59">
        <v>638.21138211382106</v>
      </c>
      <c r="D101" s="59">
        <v>504.06504065040644</v>
      </c>
      <c r="E101" s="59">
        <v>645.79256360078273</v>
      </c>
      <c r="F101" s="59">
        <v>619.52191235059763</v>
      </c>
      <c r="G101" s="59">
        <v>624.21711899791228</v>
      </c>
      <c r="H101" s="59">
        <v>606.06060606060612</v>
      </c>
      <c r="I101" s="59">
        <v>598.01980198019794</v>
      </c>
      <c r="J101" s="59">
        <v>684.48275862068965</v>
      </c>
      <c r="K101" s="59">
        <v>620.55335968379438</v>
      </c>
      <c r="L101" s="59">
        <v>643.00202839756594</v>
      </c>
      <c r="M101" s="59">
        <v>625.67811934900544</v>
      </c>
      <c r="N101" s="59">
        <v>671.23287671232879</v>
      </c>
      <c r="O101" s="59">
        <v>638.79003558718864</v>
      </c>
      <c r="P101" s="59">
        <v>673.17939609236237</v>
      </c>
      <c r="Q101" s="59">
        <v>684.60111317254177</v>
      </c>
      <c r="R101" s="379">
        <f>R40/(BirthsTrend!R39 + FetalTrend!R40)*1000</f>
        <v>674.21602787456447</v>
      </c>
      <c r="S101" s="379">
        <f>S40/(BirthsTrend!S39 + FetalTrend!S40)*1000</f>
        <v>671.81467181467178</v>
      </c>
      <c r="T101" s="374"/>
      <c r="U101" s="216"/>
      <c r="V101" s="216"/>
      <c r="W101" s="216"/>
      <c r="X101" s="216"/>
      <c r="Y101" s="216"/>
      <c r="Z101" s="216"/>
      <c r="AA101" s="216"/>
      <c r="AB101" s="216"/>
      <c r="AC101" s="216"/>
      <c r="AD101" s="216"/>
      <c r="AE101" s="216"/>
      <c r="AF101" s="216"/>
      <c r="AG101" s="216"/>
      <c r="AH101" s="216"/>
      <c r="AI101" s="216"/>
      <c r="AK101" s="149"/>
      <c r="AL101" s="149"/>
      <c r="AM101" s="149"/>
      <c r="AN101" s="149"/>
      <c r="AO101" s="149"/>
      <c r="AP101" s="149"/>
      <c r="AQ101" s="149"/>
      <c r="AR101" s="149"/>
      <c r="AS101" s="149"/>
      <c r="AT101" s="149"/>
      <c r="AU101" s="149"/>
      <c r="AV101" s="149"/>
      <c r="AW101" s="149"/>
      <c r="AX101" s="149"/>
      <c r="AY101" s="149"/>
      <c r="AZ101" s="149"/>
    </row>
    <row r="102" spans="1:52">
      <c r="A102" s="57" t="s">
        <v>114</v>
      </c>
      <c r="B102" s="59">
        <v>112.21945137157108</v>
      </c>
      <c r="C102" s="59">
        <v>134.02061855670104</v>
      </c>
      <c r="D102" s="59">
        <v>97.9381443298969</v>
      </c>
      <c r="E102" s="59">
        <v>107.61154855643045</v>
      </c>
      <c r="F102" s="59">
        <v>107.5</v>
      </c>
      <c r="G102" s="59">
        <v>71.078431372549019</v>
      </c>
      <c r="H102" s="59">
        <v>96.858638743455501</v>
      </c>
      <c r="I102" s="59">
        <v>108.69565217391305</v>
      </c>
      <c r="J102" s="59">
        <v>111.39240506329114</v>
      </c>
      <c r="K102" s="59">
        <v>99.489795918367349</v>
      </c>
      <c r="L102" s="59">
        <v>107.91366906474819</v>
      </c>
      <c r="M102" s="59">
        <v>103.44827586206897</v>
      </c>
      <c r="N102" s="59">
        <v>102.38095238095238</v>
      </c>
      <c r="O102" s="59">
        <v>78.817733990147786</v>
      </c>
      <c r="P102" s="59">
        <v>131.45539906103286</v>
      </c>
      <c r="Q102" s="59">
        <v>124.65373961218837</v>
      </c>
      <c r="R102" s="379">
        <f>R41/(BirthsTrend!R40 + FetalTrend!R41)*1000</f>
        <v>115.68123393316196</v>
      </c>
      <c r="S102" s="379">
        <f>S41/(BirthsTrend!S40 + FetalTrend!S41)*1000</f>
        <v>82.84023668639054</v>
      </c>
      <c r="T102" s="374"/>
      <c r="U102" s="216"/>
      <c r="V102" s="216"/>
      <c r="W102" s="216"/>
      <c r="X102" s="216"/>
      <c r="Y102" s="216"/>
      <c r="Z102" s="216"/>
      <c r="AA102" s="216"/>
      <c r="AB102" s="216"/>
      <c r="AC102" s="216"/>
      <c r="AD102" s="216"/>
      <c r="AE102" s="216"/>
      <c r="AF102" s="216"/>
      <c r="AG102" s="216"/>
      <c r="AH102" s="216"/>
      <c r="AI102" s="216"/>
      <c r="AK102" s="149"/>
      <c r="AL102" s="149"/>
      <c r="AM102" s="149"/>
      <c r="AN102" s="149"/>
      <c r="AO102" s="149"/>
      <c r="AP102" s="149"/>
      <c r="AQ102" s="149"/>
      <c r="AR102" s="149"/>
      <c r="AS102" s="149"/>
      <c r="AT102" s="149"/>
      <c r="AU102" s="149"/>
      <c r="AV102" s="149"/>
      <c r="AW102" s="149"/>
      <c r="AX102" s="149"/>
      <c r="AY102" s="149"/>
      <c r="AZ102" s="149"/>
    </row>
    <row r="103" spans="1:52">
      <c r="A103" s="57" t="s">
        <v>112</v>
      </c>
      <c r="B103" s="59">
        <v>29.5955277869122</v>
      </c>
      <c r="C103" s="59">
        <v>23.1023102310231</v>
      </c>
      <c r="D103" s="59">
        <v>21.122112211221122</v>
      </c>
      <c r="E103" s="59">
        <v>24.820378837361201</v>
      </c>
      <c r="F103" s="59">
        <v>16.058882569421211</v>
      </c>
      <c r="G103" s="59">
        <v>23.66086099244167</v>
      </c>
      <c r="H103" s="59">
        <v>20.408163265306122</v>
      </c>
      <c r="I103" s="59">
        <v>25.070621468926554</v>
      </c>
      <c r="J103" s="59">
        <v>23.502151605428665</v>
      </c>
      <c r="K103" s="59">
        <v>22.375215146299482</v>
      </c>
      <c r="L103" s="59">
        <v>20.233196159122084</v>
      </c>
      <c r="M103" s="59">
        <v>22.52111354394745</v>
      </c>
      <c r="N103" s="59">
        <v>28.483920367534456</v>
      </c>
      <c r="O103" s="59">
        <v>21.598968407479045</v>
      </c>
      <c r="P103" s="59">
        <v>23.42513453624565</v>
      </c>
      <c r="Q103" s="59">
        <v>26.374324753733717</v>
      </c>
      <c r="R103" s="379">
        <f>R42/(BirthsTrend!R41 + FetalTrend!R42)*1000</f>
        <v>20.037570444583594</v>
      </c>
      <c r="S103" s="379">
        <f>S42/(BirthsTrend!S41 + FetalTrend!S42)*1000</f>
        <v>23</v>
      </c>
      <c r="T103" s="374"/>
      <c r="U103" s="216"/>
      <c r="V103" s="216"/>
      <c r="W103" s="216"/>
      <c r="X103" s="216"/>
      <c r="Y103" s="216"/>
      <c r="Z103" s="216"/>
      <c r="AA103" s="216"/>
      <c r="AB103" s="216"/>
      <c r="AC103" s="216"/>
      <c r="AD103" s="216"/>
      <c r="AE103" s="216"/>
      <c r="AF103" s="216"/>
      <c r="AG103" s="216"/>
      <c r="AH103" s="216"/>
      <c r="AI103" s="216"/>
      <c r="AK103" s="149"/>
      <c r="AL103" s="149"/>
      <c r="AM103" s="149"/>
      <c r="AN103" s="149"/>
      <c r="AO103" s="149"/>
      <c r="AP103" s="149"/>
      <c r="AQ103" s="149"/>
      <c r="AR103" s="149"/>
      <c r="AS103" s="149"/>
      <c r="AT103" s="149"/>
      <c r="AU103" s="149"/>
      <c r="AV103" s="149"/>
      <c r="AW103" s="149"/>
      <c r="AX103" s="149"/>
      <c r="AY103" s="149"/>
      <c r="AZ103" s="149"/>
    </row>
    <row r="104" spans="1:52">
      <c r="A104" s="57" t="s">
        <v>113</v>
      </c>
      <c r="B104" s="59">
        <v>2.4205229854387436</v>
      </c>
      <c r="C104" s="59">
        <v>2.443274366453275</v>
      </c>
      <c r="D104" s="59">
        <v>2.1023523618318873</v>
      </c>
      <c r="E104" s="59">
        <v>2.0451461228234482</v>
      </c>
      <c r="F104" s="59">
        <v>2.6200200354473298</v>
      </c>
      <c r="G104" s="59">
        <v>2.3261269009734549</v>
      </c>
      <c r="H104" s="59">
        <v>2.5221444280785299</v>
      </c>
      <c r="I104" s="59">
        <v>2.0538655299360586</v>
      </c>
      <c r="J104" s="59">
        <v>2.6703017627726324</v>
      </c>
      <c r="K104" s="59">
        <v>2.1803544473640071</v>
      </c>
      <c r="L104" s="59">
        <v>2.1037740981882149</v>
      </c>
      <c r="M104" s="59">
        <v>2.1678850516763299</v>
      </c>
      <c r="N104" s="59">
        <v>2.6147296436592806</v>
      </c>
      <c r="O104" s="59">
        <v>2.7632896963835445</v>
      </c>
      <c r="P104" s="59">
        <v>2.2266079651839483</v>
      </c>
      <c r="Q104" s="59">
        <v>2.0722112953076706</v>
      </c>
      <c r="R104" s="379">
        <f>R43/(BirthsTrend!R42 + FetalTrend!R43)*1000</f>
        <v>1.8005613514801673</v>
      </c>
      <c r="S104" s="379">
        <f>S43/(BirthsTrend!S42 + FetalTrend!S43)*1000</f>
        <v>1.7371269748390872</v>
      </c>
      <c r="T104" s="374"/>
      <c r="U104" s="216"/>
      <c r="V104" s="216"/>
      <c r="W104" s="216"/>
      <c r="X104" s="216"/>
      <c r="Y104" s="216"/>
      <c r="Z104" s="216"/>
      <c r="AA104" s="216"/>
      <c r="AB104" s="216"/>
      <c r="AC104" s="216"/>
      <c r="AD104" s="216"/>
      <c r="AE104" s="216"/>
      <c r="AF104" s="216"/>
      <c r="AG104" s="216"/>
      <c r="AH104" s="216"/>
      <c r="AI104" s="216"/>
      <c r="AK104" s="149"/>
      <c r="AL104" s="149"/>
      <c r="AM104" s="149"/>
      <c r="AN104" s="149"/>
      <c r="AO104" s="149"/>
      <c r="AP104" s="149"/>
      <c r="AQ104" s="149"/>
      <c r="AR104" s="149"/>
      <c r="AS104" s="149"/>
      <c r="AT104" s="149"/>
      <c r="AU104" s="149"/>
      <c r="AV104" s="149"/>
      <c r="AW104" s="149"/>
      <c r="AX104" s="149"/>
      <c r="AY104" s="149"/>
      <c r="AZ104" s="149"/>
    </row>
    <row r="105" spans="1:52">
      <c r="A105" s="17" t="s">
        <v>115</v>
      </c>
      <c r="B105" s="59">
        <v>10.362694300518134</v>
      </c>
      <c r="C105" s="59">
        <v>19.679300291545189</v>
      </c>
      <c r="D105" s="59">
        <v>15.306122448979592</v>
      </c>
      <c r="E105" s="59">
        <v>18.941868060091444</v>
      </c>
      <c r="F105" s="59">
        <v>3.2873109796186721</v>
      </c>
      <c r="G105" s="59">
        <v>3.5310734463276834</v>
      </c>
      <c r="H105" s="59">
        <v>1.4695077149155031</v>
      </c>
      <c r="I105" s="59">
        <v>1.9243104554201411</v>
      </c>
      <c r="J105" s="59">
        <v>1.8552875695732838</v>
      </c>
      <c r="K105" s="59">
        <v>3.7220843672456576</v>
      </c>
      <c r="L105" s="59">
        <v>1.8214936247723132</v>
      </c>
      <c r="M105" s="59">
        <v>3.2626427406199023</v>
      </c>
      <c r="N105" s="59">
        <v>2.1424745581146225</v>
      </c>
      <c r="O105" s="59">
        <v>1.7699115044247788</v>
      </c>
      <c r="P105" s="59">
        <v>2.3837902264600714</v>
      </c>
      <c r="Q105" s="59">
        <v>1.2492192379762648</v>
      </c>
      <c r="R105" s="379">
        <f>R44/(BirthsTrend!R43 + FetalTrend!R44)*1000</f>
        <v>1.2172854534388313</v>
      </c>
      <c r="S105" s="379">
        <f>S44/(BirthsTrend!S43 + FetalTrend!S44)*1000</f>
        <v>2.6490066225165565</v>
      </c>
      <c r="T105" s="374"/>
      <c r="U105" s="216"/>
      <c r="V105" s="216"/>
      <c r="W105" s="216"/>
      <c r="X105" s="216"/>
      <c r="Y105" s="216"/>
      <c r="Z105" s="216"/>
      <c r="AA105" s="216"/>
      <c r="AB105" s="216"/>
      <c r="AC105" s="216"/>
      <c r="AD105" s="216"/>
      <c r="AE105" s="216"/>
      <c r="AF105" s="216"/>
      <c r="AG105" s="216"/>
      <c r="AH105" s="216"/>
      <c r="AI105" s="216"/>
      <c r="AK105" s="149"/>
      <c r="AL105" s="149"/>
      <c r="AM105" s="149"/>
      <c r="AN105" s="149"/>
      <c r="AO105" s="149"/>
      <c r="AP105" s="149"/>
      <c r="AQ105" s="149"/>
      <c r="AR105" s="149"/>
      <c r="AS105" s="149"/>
      <c r="AT105" s="149"/>
      <c r="AU105" s="149"/>
      <c r="AV105" s="149"/>
      <c r="AW105" s="149"/>
      <c r="AX105" s="149"/>
      <c r="AY105" s="149"/>
      <c r="AZ105" s="149"/>
    </row>
    <row r="106" spans="1:52">
      <c r="A106" s="58" t="s">
        <v>389</v>
      </c>
      <c r="B106" s="58"/>
      <c r="C106" s="58"/>
      <c r="D106" s="131"/>
      <c r="E106" s="58"/>
      <c r="F106" s="58"/>
      <c r="G106" s="58"/>
      <c r="H106" s="58"/>
      <c r="I106" s="58"/>
      <c r="J106" s="58"/>
      <c r="K106" s="58"/>
      <c r="L106" s="58"/>
      <c r="M106" s="58"/>
      <c r="N106" s="58"/>
      <c r="O106" s="58"/>
      <c r="P106" s="58"/>
      <c r="Q106" s="131"/>
      <c r="R106" s="131"/>
      <c r="S106" s="131"/>
      <c r="T106" s="374"/>
      <c r="AK106" s="149"/>
      <c r="AL106" s="149"/>
      <c r="AM106" s="149"/>
      <c r="AN106" s="149"/>
      <c r="AO106" s="149"/>
      <c r="AP106" s="149"/>
      <c r="AQ106" s="149"/>
      <c r="AR106" s="149"/>
      <c r="AS106" s="149"/>
      <c r="AT106" s="149"/>
      <c r="AU106" s="149"/>
      <c r="AV106" s="149"/>
      <c r="AW106" s="149"/>
      <c r="AX106" s="149"/>
      <c r="AY106" s="149"/>
      <c r="AZ106" s="149"/>
    </row>
    <row r="107" spans="1:52">
      <c r="A107" s="57" t="s">
        <v>91</v>
      </c>
      <c r="B107" s="59">
        <v>8.8888888888888893</v>
      </c>
      <c r="C107" s="59">
        <v>8.0862533692722369</v>
      </c>
      <c r="D107" s="59">
        <v>7.6370170709793355</v>
      </c>
      <c r="E107" s="59">
        <v>8.2949308755760374</v>
      </c>
      <c r="F107" s="59">
        <v>8.8992974238875888</v>
      </c>
      <c r="G107" s="59">
        <v>12.88404360753221</v>
      </c>
      <c r="H107" s="59">
        <v>8.2987551867219924</v>
      </c>
      <c r="I107" s="59">
        <v>12.738853503184714</v>
      </c>
      <c r="J107" s="59">
        <v>13.289036544850498</v>
      </c>
      <c r="K107" s="59">
        <v>9.7583643122676573</v>
      </c>
      <c r="L107" s="59">
        <v>10.358221838584376</v>
      </c>
      <c r="M107" s="59">
        <v>10.455876202425763</v>
      </c>
      <c r="N107" s="59">
        <v>13.394725826705734</v>
      </c>
      <c r="O107" s="59">
        <v>8.4594835262689223</v>
      </c>
      <c r="P107" s="59">
        <v>12.918853451756156</v>
      </c>
      <c r="Q107" s="59">
        <v>9.2307692307692317</v>
      </c>
      <c r="R107" s="379">
        <f>R47/(BirthsTrend!R46+ FetalTrend!R47)*1000</f>
        <v>11.627906976744185</v>
      </c>
      <c r="S107" s="379">
        <f>S47/(BirthsTrend!S46+ FetalTrend!S47)*1000</f>
        <v>11.738148984198645</v>
      </c>
      <c r="T107" s="253"/>
      <c r="U107" s="216"/>
      <c r="V107" s="216"/>
      <c r="W107" s="216"/>
      <c r="X107" s="216"/>
      <c r="Y107" s="216"/>
      <c r="Z107" s="216"/>
      <c r="AA107" s="216"/>
      <c r="AB107" s="216"/>
      <c r="AC107" s="216"/>
      <c r="AD107" s="216"/>
      <c r="AE107" s="216"/>
      <c r="AF107" s="216"/>
      <c r="AG107" s="216"/>
      <c r="AH107" s="216"/>
      <c r="AI107" s="216"/>
      <c r="AK107" s="149"/>
      <c r="AL107" s="149"/>
      <c r="AM107" s="149"/>
      <c r="AN107" s="149"/>
      <c r="AO107" s="149"/>
      <c r="AP107" s="149"/>
      <c r="AQ107" s="149"/>
      <c r="AR107" s="149"/>
      <c r="AS107" s="149"/>
      <c r="AT107" s="149"/>
      <c r="AU107" s="149"/>
      <c r="AV107" s="149"/>
      <c r="AW107" s="149"/>
      <c r="AX107" s="149"/>
      <c r="AY107" s="149"/>
      <c r="AZ107" s="149"/>
    </row>
    <row r="108" spans="1:52">
      <c r="A108" s="57" t="s">
        <v>92</v>
      </c>
      <c r="B108" s="59">
        <v>7.7056140902657653</v>
      </c>
      <c r="C108" s="59">
        <v>8.7541034860090665</v>
      </c>
      <c r="D108" s="59">
        <v>8.4414569329373137</v>
      </c>
      <c r="E108" s="59">
        <v>10.197775030902349</v>
      </c>
      <c r="F108" s="59">
        <v>8.9339794064203524</v>
      </c>
      <c r="G108" s="59">
        <v>9.2464170134073047</v>
      </c>
      <c r="H108" s="59">
        <v>9.6863468634686356</v>
      </c>
      <c r="I108" s="59">
        <v>7.8648412467229836</v>
      </c>
      <c r="J108" s="59">
        <v>9.5993322203672786</v>
      </c>
      <c r="K108" s="59">
        <v>9.5700614197971721</v>
      </c>
      <c r="L108" s="59">
        <v>8.2767978290366351</v>
      </c>
      <c r="M108" s="59">
        <v>10.121457489878543</v>
      </c>
      <c r="N108" s="59">
        <v>9.9812850904553958</v>
      </c>
      <c r="O108" s="59">
        <v>10.056730273336772</v>
      </c>
      <c r="P108" s="59">
        <v>8.3363981856074538</v>
      </c>
      <c r="Q108" s="59">
        <v>8.06654902949332</v>
      </c>
      <c r="R108" s="379">
        <f>R48/(BirthsTrend!R47+ FetalTrend!R48)*1000</f>
        <v>8.8628136312570209</v>
      </c>
      <c r="S108" s="379">
        <f>S48/(BirthsTrend!S47+ FetalTrend!S48)*1000</f>
        <v>8.4098848492689857</v>
      </c>
      <c r="T108" s="253"/>
      <c r="U108" s="216"/>
      <c r="V108" s="216"/>
      <c r="W108" s="216"/>
      <c r="X108" s="216"/>
      <c r="Y108" s="216"/>
      <c r="Z108" s="216"/>
      <c r="AA108" s="216"/>
      <c r="AB108" s="216"/>
      <c r="AC108" s="216"/>
      <c r="AD108" s="216"/>
      <c r="AE108" s="216"/>
      <c r="AF108" s="216"/>
      <c r="AG108" s="216"/>
      <c r="AH108" s="216"/>
      <c r="AI108" s="216"/>
      <c r="AK108" s="149"/>
      <c r="AL108" s="149"/>
      <c r="AM108" s="149"/>
      <c r="AN108" s="149"/>
      <c r="AO108" s="149"/>
      <c r="AP108" s="149"/>
      <c r="AQ108" s="149"/>
      <c r="AR108" s="149"/>
      <c r="AS108" s="149"/>
      <c r="AT108" s="149"/>
      <c r="AU108" s="149"/>
      <c r="AV108" s="149"/>
      <c r="AW108" s="149"/>
      <c r="AX108" s="149"/>
      <c r="AY108" s="149"/>
      <c r="AZ108" s="149"/>
    </row>
    <row r="109" spans="1:52">
      <c r="A109" s="57" t="s">
        <v>93</v>
      </c>
      <c r="B109" s="59">
        <v>9.2884392104826663</v>
      </c>
      <c r="C109" s="59">
        <v>10.39222259470332</v>
      </c>
      <c r="D109" s="59">
        <v>7.7103586992960107</v>
      </c>
      <c r="E109" s="59">
        <v>7.9244646771202163</v>
      </c>
      <c r="F109" s="59">
        <v>9.8993565418247815</v>
      </c>
      <c r="G109" s="59">
        <v>8.3153168135705986</v>
      </c>
      <c r="H109" s="59">
        <v>9.9226370669357546</v>
      </c>
      <c r="I109" s="59">
        <v>10.141313383208644</v>
      </c>
      <c r="J109" s="59">
        <v>13.050314465408805</v>
      </c>
      <c r="K109" s="59">
        <v>6.8591481895039079</v>
      </c>
      <c r="L109" s="59">
        <v>9.0075853350189643</v>
      </c>
      <c r="M109" s="59">
        <v>9.2838196286472154</v>
      </c>
      <c r="N109" s="59">
        <v>9.7935814373964138</v>
      </c>
      <c r="O109" s="59">
        <v>9.1445427728613566</v>
      </c>
      <c r="P109" s="59">
        <v>10.361160449970397</v>
      </c>
      <c r="Q109" s="59">
        <v>10.483135824977211</v>
      </c>
      <c r="R109" s="379">
        <f>R49/(BirthsTrend!R48+ FetalTrend!R49)*1000</f>
        <v>11.502951415165732</v>
      </c>
      <c r="S109" s="379">
        <f>S49/(BirthsTrend!S48+ FetalTrend!S49)*1000</f>
        <v>10.220376876397317</v>
      </c>
      <c r="T109" s="253"/>
      <c r="U109" s="216"/>
      <c r="V109" s="216"/>
      <c r="W109" s="216"/>
      <c r="X109" s="216"/>
      <c r="Y109" s="216"/>
      <c r="Z109" s="216"/>
      <c r="AA109" s="216"/>
      <c r="AB109" s="216"/>
      <c r="AC109" s="216"/>
      <c r="AD109" s="216"/>
      <c r="AE109" s="216"/>
      <c r="AF109" s="216"/>
      <c r="AG109" s="216"/>
      <c r="AH109" s="216"/>
      <c r="AI109" s="216"/>
      <c r="AK109" s="149"/>
      <c r="AL109" s="149"/>
      <c r="AM109" s="149"/>
      <c r="AN109" s="149"/>
      <c r="AO109" s="149"/>
      <c r="AP109" s="149"/>
      <c r="AQ109" s="149"/>
      <c r="AR109" s="149"/>
      <c r="AS109" s="149"/>
      <c r="AT109" s="149"/>
      <c r="AU109" s="149"/>
      <c r="AV109" s="149"/>
      <c r="AW109" s="149"/>
      <c r="AX109" s="149"/>
      <c r="AY109" s="149"/>
      <c r="AZ109" s="149"/>
    </row>
    <row r="110" spans="1:52">
      <c r="A110" s="57" t="s">
        <v>94</v>
      </c>
      <c r="B110" s="59">
        <v>9.2485549132947984</v>
      </c>
      <c r="C110" s="59">
        <v>10.256410256410257</v>
      </c>
      <c r="D110" s="59">
        <v>12.535612535612534</v>
      </c>
      <c r="E110" s="59">
        <v>11.269928532160527</v>
      </c>
      <c r="F110" s="59">
        <v>11.41459437423563</v>
      </c>
      <c r="G110" s="59">
        <v>10.59001512859304</v>
      </c>
      <c r="H110" s="59">
        <v>10.479867622724766</v>
      </c>
      <c r="I110" s="59">
        <v>11.572856391372961</v>
      </c>
      <c r="J110" s="59">
        <v>13.486513486513486</v>
      </c>
      <c r="K110" s="59">
        <v>10.952498154073345</v>
      </c>
      <c r="L110" s="59">
        <v>9.8439375750300115</v>
      </c>
      <c r="M110" s="59">
        <v>10.254713860403573</v>
      </c>
      <c r="N110" s="59">
        <v>13.221153846153847</v>
      </c>
      <c r="O110" s="59">
        <v>13.362515839189033</v>
      </c>
      <c r="P110" s="59">
        <v>10.764745458623011</v>
      </c>
      <c r="Q110" s="59">
        <v>12.556157124755213</v>
      </c>
      <c r="R110" s="379">
        <f>R50/(BirthsTrend!R49+ FetalTrend!R50)*1000</f>
        <v>11.569872958257713</v>
      </c>
      <c r="S110" s="379">
        <f>S50/(BirthsTrend!S49+ FetalTrend!S50)*1000</f>
        <v>12.125534950071328</v>
      </c>
      <c r="T110" s="253"/>
      <c r="U110" s="216"/>
      <c r="V110" s="216"/>
      <c r="W110" s="216"/>
      <c r="X110" s="216"/>
      <c r="Y110" s="216"/>
      <c r="Z110" s="216"/>
      <c r="AA110" s="216"/>
      <c r="AB110" s="216"/>
      <c r="AC110" s="216"/>
      <c r="AD110" s="216"/>
      <c r="AE110" s="216"/>
      <c r="AF110" s="216"/>
      <c r="AG110" s="216"/>
      <c r="AH110" s="216"/>
      <c r="AI110" s="216"/>
      <c r="AK110" s="149"/>
      <c r="AL110" s="149"/>
      <c r="AM110" s="149"/>
      <c r="AN110" s="149"/>
      <c r="AO110" s="149"/>
      <c r="AP110" s="149"/>
      <c r="AQ110" s="149"/>
      <c r="AR110" s="149"/>
      <c r="AS110" s="149"/>
      <c r="AT110" s="149"/>
      <c r="AU110" s="149"/>
      <c r="AV110" s="149"/>
      <c r="AW110" s="149"/>
      <c r="AX110" s="149"/>
      <c r="AY110" s="149"/>
      <c r="AZ110" s="149"/>
    </row>
    <row r="111" spans="1:52">
      <c r="A111" s="57" t="s">
        <v>95</v>
      </c>
      <c r="B111" s="59">
        <v>12.0312813314618</v>
      </c>
      <c r="C111" s="59">
        <v>9.2943854324734438</v>
      </c>
      <c r="D111" s="59">
        <v>6.0698027314112295</v>
      </c>
      <c r="E111" s="59">
        <v>8.6042065009560229</v>
      </c>
      <c r="F111" s="59">
        <v>8.9248650892486499</v>
      </c>
      <c r="G111" s="59">
        <v>7.7188706073532396</v>
      </c>
      <c r="H111" s="59">
        <v>10.764262648008613</v>
      </c>
      <c r="I111" s="59">
        <v>9.7067327550598925</v>
      </c>
      <c r="J111" s="59">
        <v>11.2</v>
      </c>
      <c r="K111" s="59">
        <v>8.3608788644759855</v>
      </c>
      <c r="L111" s="59">
        <v>10.788544527265595</v>
      </c>
      <c r="M111" s="59">
        <v>10.049365303244006</v>
      </c>
      <c r="N111" s="59">
        <v>9.8538905878355418</v>
      </c>
      <c r="O111" s="59">
        <v>10.725777618877368</v>
      </c>
      <c r="P111" s="59">
        <v>9.2398884239888428</v>
      </c>
      <c r="Q111" s="59">
        <v>10.843594927403052</v>
      </c>
      <c r="R111" s="379">
        <f>R51/(BirthsTrend!R50+ FetalTrend!R51)*1000</f>
        <v>11.577424023154848</v>
      </c>
      <c r="S111" s="379">
        <f>S51/(BirthsTrend!S50+ FetalTrend!S51)*1000</f>
        <v>9.207065013152949</v>
      </c>
      <c r="T111" s="253"/>
      <c r="U111" s="216"/>
      <c r="V111" s="216"/>
      <c r="W111" s="216"/>
      <c r="X111" s="216"/>
      <c r="Y111" s="216"/>
      <c r="Z111" s="216"/>
      <c r="AA111" s="216"/>
      <c r="AB111" s="216"/>
      <c r="AC111" s="216"/>
      <c r="AD111" s="216"/>
      <c r="AE111" s="216"/>
      <c r="AF111" s="216"/>
      <c r="AG111" s="216"/>
      <c r="AH111" s="216"/>
      <c r="AI111" s="216"/>
      <c r="AK111" s="149"/>
      <c r="AL111" s="149"/>
      <c r="AM111" s="149"/>
      <c r="AN111" s="149"/>
      <c r="AO111" s="149"/>
      <c r="AP111" s="149"/>
      <c r="AQ111" s="149"/>
      <c r="AR111" s="149"/>
      <c r="AS111" s="149"/>
      <c r="AT111" s="149"/>
      <c r="AU111" s="149"/>
      <c r="AV111" s="149"/>
      <c r="AW111" s="149"/>
      <c r="AX111" s="149"/>
      <c r="AY111" s="149"/>
      <c r="AZ111" s="149"/>
    </row>
    <row r="112" spans="1:52">
      <c r="A112" s="57" t="s">
        <v>96</v>
      </c>
      <c r="B112" s="59">
        <v>8.0367393800229614</v>
      </c>
      <c r="C112" s="59">
        <v>15.764582238570677</v>
      </c>
      <c r="D112" s="59">
        <v>7.3568050446663165</v>
      </c>
      <c r="E112" s="59">
        <v>9.3786635404454852</v>
      </c>
      <c r="F112" s="59">
        <v>12.594458438287154</v>
      </c>
      <c r="G112" s="59">
        <v>8.485639686684074</v>
      </c>
      <c r="H112" s="59">
        <v>14.550264550264549</v>
      </c>
      <c r="I112" s="59">
        <v>10.848755583918315</v>
      </c>
      <c r="J112" s="59">
        <v>11.350059737156512</v>
      </c>
      <c r="K112" s="59">
        <v>13.199245757385292</v>
      </c>
      <c r="L112" s="59">
        <v>6.0975609756097562</v>
      </c>
      <c r="M112" s="59">
        <v>8.2352941176470598</v>
      </c>
      <c r="N112" s="59">
        <v>18.857142857142858</v>
      </c>
      <c r="O112" s="59">
        <v>9.4339622641509422</v>
      </c>
      <c r="P112" s="59">
        <v>11.015911872705018</v>
      </c>
      <c r="Q112" s="59">
        <v>10.869565217391305</v>
      </c>
      <c r="R112" s="379">
        <f>R52/(BirthsTrend!R51+ FetalTrend!R52)*1000</f>
        <v>9.1623036649214651</v>
      </c>
      <c r="S112" s="379">
        <f>S52/(BirthsTrend!S51+ FetalTrend!S52)*1000</f>
        <v>9.3959731543624159</v>
      </c>
      <c r="T112" s="253"/>
      <c r="U112" s="216"/>
      <c r="V112" s="216"/>
      <c r="W112" s="216"/>
      <c r="X112" s="216"/>
      <c r="Y112" s="216"/>
      <c r="Z112" s="216"/>
      <c r="AA112" s="216"/>
      <c r="AB112" s="216"/>
      <c r="AC112" s="216"/>
      <c r="AD112" s="216"/>
      <c r="AE112" s="216"/>
      <c r="AF112" s="216"/>
      <c r="AG112" s="216"/>
      <c r="AH112" s="216"/>
      <c r="AI112" s="216"/>
      <c r="AK112" s="149"/>
      <c r="AL112" s="149"/>
      <c r="AM112" s="149"/>
      <c r="AN112" s="149"/>
      <c r="AO112" s="149"/>
      <c r="AP112" s="149"/>
      <c r="AQ112" s="149"/>
      <c r="AR112" s="149"/>
      <c r="AS112" s="149"/>
      <c r="AT112" s="149"/>
      <c r="AU112" s="149"/>
      <c r="AV112" s="149"/>
      <c r="AW112" s="149"/>
      <c r="AX112" s="149"/>
      <c r="AY112" s="149"/>
      <c r="AZ112" s="149"/>
    </row>
    <row r="113" spans="1:52">
      <c r="A113" s="57" t="s">
        <v>97</v>
      </c>
      <c r="B113" s="59">
        <v>8.1081081081081088</v>
      </c>
      <c r="C113" s="59">
        <v>9.0546903295907288</v>
      </c>
      <c r="D113" s="59">
        <v>6.8815646504889534</v>
      </c>
      <c r="E113" s="59">
        <v>11.401250459727841</v>
      </c>
      <c r="F113" s="59">
        <v>7.1860816944024206</v>
      </c>
      <c r="G113" s="59">
        <v>9.1638029782359691</v>
      </c>
      <c r="H113" s="59">
        <v>12.006196746707978</v>
      </c>
      <c r="I113" s="59">
        <v>8.0244554833779134</v>
      </c>
      <c r="J113" s="59">
        <v>10.431654676258994</v>
      </c>
      <c r="K113" s="59">
        <v>12.073863636363637</v>
      </c>
      <c r="L113" s="59">
        <v>6.3447303489601694</v>
      </c>
      <c r="M113" s="59">
        <v>8.7947882736156355</v>
      </c>
      <c r="N113" s="59">
        <v>11.71875</v>
      </c>
      <c r="O113" s="59">
        <v>5.8399175541051189</v>
      </c>
      <c r="P113" s="59">
        <v>8.9940039973351116</v>
      </c>
      <c r="Q113" s="59">
        <v>7.0234113712374588</v>
      </c>
      <c r="R113" s="379">
        <f>R53/(BirthsTrend!R52+ FetalTrend!R53)*1000</f>
        <v>10.01001001001001</v>
      </c>
      <c r="S113" s="379">
        <f>S53/(BirthsTrend!S52+ FetalTrend!S53)*1000</f>
        <v>7.0997515086971958</v>
      </c>
      <c r="T113" s="253"/>
      <c r="U113" s="216"/>
      <c r="V113" s="216"/>
      <c r="W113" s="216"/>
      <c r="X113" s="216"/>
      <c r="Y113" s="216"/>
      <c r="Z113" s="216"/>
      <c r="AA113" s="216"/>
      <c r="AB113" s="216"/>
      <c r="AC113" s="216"/>
      <c r="AD113" s="216"/>
      <c r="AE113" s="216"/>
      <c r="AF113" s="216"/>
      <c r="AG113" s="216"/>
      <c r="AH113" s="216"/>
      <c r="AI113" s="216"/>
      <c r="AK113" s="149"/>
      <c r="AL113" s="149"/>
      <c r="AM113" s="149"/>
      <c r="AN113" s="149"/>
      <c r="AO113" s="149"/>
      <c r="AP113" s="149"/>
      <c r="AQ113" s="149"/>
      <c r="AR113" s="149"/>
      <c r="AS113" s="149"/>
      <c r="AT113" s="149"/>
      <c r="AU113" s="149"/>
      <c r="AV113" s="149"/>
      <c r="AW113" s="149"/>
      <c r="AX113" s="149"/>
      <c r="AY113" s="149"/>
      <c r="AZ113" s="149"/>
    </row>
    <row r="114" spans="1:52">
      <c r="A114" s="57" t="s">
        <v>538</v>
      </c>
      <c r="B114" s="59">
        <v>5.7077625570776256</v>
      </c>
      <c r="C114" s="59">
        <v>7.1428571428571423</v>
      </c>
      <c r="D114" s="59">
        <v>4.7619047619047628</v>
      </c>
      <c r="E114" s="59">
        <v>10.282776349614394</v>
      </c>
      <c r="F114" s="59">
        <v>7.7120822622107967</v>
      </c>
      <c r="G114" s="59">
        <v>14.23027166882277</v>
      </c>
      <c r="H114" s="59">
        <v>13.071895424836601</v>
      </c>
      <c r="I114" s="59">
        <v>7.0821529745042495</v>
      </c>
      <c r="J114" s="59">
        <v>7.8431372549019605</v>
      </c>
      <c r="K114" s="59">
        <v>12.391573729863694</v>
      </c>
      <c r="L114" s="59">
        <v>11.968085106382979</v>
      </c>
      <c r="M114" s="59">
        <v>5.9594755661501786</v>
      </c>
      <c r="N114" s="59">
        <v>14.891179839633446</v>
      </c>
      <c r="O114" s="59">
        <v>4.0160642570281118</v>
      </c>
      <c r="P114" s="59">
        <v>14.760147601476014</v>
      </c>
      <c r="Q114" s="59">
        <v>10.526315789473683</v>
      </c>
      <c r="R114" s="379">
        <f>R54/(BirthsTrend!R53+ FetalTrend!R54)*1000</f>
        <v>9.6551724137931032</v>
      </c>
      <c r="S114" s="379">
        <f>S54/(BirthsTrend!S53+ FetalTrend!S54)*1000</f>
        <v>9.7357440890125169</v>
      </c>
      <c r="T114" s="253"/>
      <c r="U114" s="216"/>
      <c r="V114" s="216"/>
      <c r="W114" s="216"/>
      <c r="X114" s="216"/>
      <c r="Y114" s="216"/>
      <c r="Z114" s="216"/>
      <c r="AA114" s="216"/>
      <c r="AB114" s="216"/>
      <c r="AC114" s="216"/>
      <c r="AD114" s="216"/>
      <c r="AE114" s="216"/>
      <c r="AF114" s="216"/>
      <c r="AG114" s="216"/>
      <c r="AH114" s="216"/>
      <c r="AI114" s="216"/>
      <c r="AK114" s="149"/>
      <c r="AL114" s="149"/>
      <c r="AM114" s="149"/>
      <c r="AN114" s="149"/>
      <c r="AO114" s="149"/>
      <c r="AP114" s="149"/>
      <c r="AQ114" s="149"/>
      <c r="AR114" s="149"/>
      <c r="AS114" s="149"/>
      <c r="AT114" s="149"/>
      <c r="AU114" s="149"/>
      <c r="AV114" s="149"/>
      <c r="AW114" s="149"/>
      <c r="AX114" s="149"/>
      <c r="AY114" s="149"/>
      <c r="AZ114" s="149"/>
    </row>
    <row r="115" spans="1:52">
      <c r="A115" s="57" t="s">
        <v>98</v>
      </c>
      <c r="B115" s="59">
        <v>13.945857260049221</v>
      </c>
      <c r="C115" s="59">
        <v>8.1580077286389017</v>
      </c>
      <c r="D115" s="59">
        <v>7.2992700729927007</v>
      </c>
      <c r="E115" s="59">
        <v>11.812812358019082</v>
      </c>
      <c r="F115" s="59">
        <v>10.454545454545455</v>
      </c>
      <c r="G115" s="59">
        <v>9.6952908587257607</v>
      </c>
      <c r="H115" s="59">
        <v>10.130246020260492</v>
      </c>
      <c r="I115" s="59">
        <v>5.2331113225499521</v>
      </c>
      <c r="J115" s="59">
        <v>10.854816824966077</v>
      </c>
      <c r="K115" s="59">
        <v>7.3495636196600831</v>
      </c>
      <c r="L115" s="59">
        <v>8.5201793721973083</v>
      </c>
      <c r="M115" s="59">
        <v>6.2396006655574041</v>
      </c>
      <c r="N115" s="59">
        <v>6.6033842344201403</v>
      </c>
      <c r="O115" s="59">
        <v>8.6920529801324502</v>
      </c>
      <c r="P115" s="59">
        <v>11.859381617958492</v>
      </c>
      <c r="Q115" s="59">
        <v>13.175230566534914</v>
      </c>
      <c r="R115" s="379">
        <f>R55/(BirthsTrend!R54+ FetalTrend!R55)*1000</f>
        <v>6.5047701647875105</v>
      </c>
      <c r="S115" s="379">
        <f>S55/(BirthsTrend!S54+ FetalTrend!S55)*1000</f>
        <v>10.776829815895825</v>
      </c>
      <c r="T115" s="253"/>
      <c r="U115" s="216"/>
      <c r="V115" s="216"/>
      <c r="W115" s="216"/>
      <c r="X115" s="216"/>
      <c r="Y115" s="216"/>
      <c r="Z115" s="216"/>
      <c r="AA115" s="216"/>
      <c r="AB115" s="216"/>
      <c r="AC115" s="216"/>
      <c r="AD115" s="216"/>
      <c r="AE115" s="216"/>
      <c r="AF115" s="216"/>
      <c r="AG115" s="216"/>
      <c r="AH115" s="216"/>
      <c r="AI115" s="216"/>
      <c r="AK115" s="149"/>
      <c r="AL115" s="149"/>
      <c r="AM115" s="149"/>
      <c r="AN115" s="149"/>
      <c r="AO115" s="149"/>
      <c r="AP115" s="149"/>
      <c r="AQ115" s="149"/>
      <c r="AR115" s="149"/>
      <c r="AS115" s="149"/>
      <c r="AT115" s="149"/>
      <c r="AU115" s="149"/>
      <c r="AV115" s="149"/>
      <c r="AW115" s="149"/>
      <c r="AX115" s="149"/>
      <c r="AY115" s="149"/>
      <c r="AZ115" s="149"/>
    </row>
    <row r="116" spans="1:52">
      <c r="A116" s="57" t="s">
        <v>99</v>
      </c>
      <c r="B116" s="59">
        <v>17.329910141206675</v>
      </c>
      <c r="C116" s="59">
        <v>11.87335092348285</v>
      </c>
      <c r="D116" s="59">
        <v>9.2348284960422173</v>
      </c>
      <c r="E116" s="59">
        <v>12.566137566137565</v>
      </c>
      <c r="F116" s="59">
        <v>6.9930069930069934</v>
      </c>
      <c r="G116" s="59">
        <v>12.327773749093547</v>
      </c>
      <c r="H116" s="59">
        <v>14.372163388804841</v>
      </c>
      <c r="I116" s="59">
        <v>7.2202166064981954</v>
      </c>
      <c r="J116" s="59">
        <v>11.11934766493699</v>
      </c>
      <c r="K116" s="59">
        <v>7.6124567474048446</v>
      </c>
      <c r="L116" s="59">
        <v>10.060362173038229</v>
      </c>
      <c r="M116" s="59">
        <v>5.5147058823529411</v>
      </c>
      <c r="N116" s="59">
        <v>11.002444987775062</v>
      </c>
      <c r="O116" s="59">
        <v>6.2150403977625857</v>
      </c>
      <c r="P116" s="59">
        <v>10.480887792848335</v>
      </c>
      <c r="Q116" s="59">
        <v>11.399620012666244</v>
      </c>
      <c r="R116" s="379">
        <f>R56/(BirthsTrend!R55+ FetalTrend!R56)*1000</f>
        <v>5.7729313662604236</v>
      </c>
      <c r="S116" s="379">
        <f>S56/(BirthsTrend!S55+ FetalTrend!S56)*1000</f>
        <v>9.1383812010443872</v>
      </c>
      <c r="T116" s="253"/>
      <c r="U116" s="216"/>
      <c r="V116" s="216"/>
      <c r="W116" s="216"/>
      <c r="X116" s="216"/>
      <c r="Y116" s="216"/>
      <c r="Z116" s="216"/>
      <c r="AA116" s="216"/>
      <c r="AB116" s="216"/>
      <c r="AC116" s="216"/>
      <c r="AD116" s="216"/>
      <c r="AE116" s="216"/>
      <c r="AF116" s="216"/>
      <c r="AG116" s="216"/>
      <c r="AH116" s="216"/>
      <c r="AI116" s="216"/>
      <c r="AK116" s="149"/>
      <c r="AL116" s="149"/>
      <c r="AM116" s="149"/>
      <c r="AN116" s="149"/>
      <c r="AO116" s="149"/>
      <c r="AP116" s="149"/>
      <c r="AQ116" s="149"/>
      <c r="AR116" s="149"/>
      <c r="AS116" s="149"/>
      <c r="AT116" s="149"/>
      <c r="AU116" s="149"/>
      <c r="AV116" s="149"/>
      <c r="AW116" s="149"/>
      <c r="AX116" s="149"/>
      <c r="AY116" s="149"/>
      <c r="AZ116" s="149"/>
    </row>
    <row r="117" spans="1:52">
      <c r="A117" s="57" t="s">
        <v>100</v>
      </c>
      <c r="B117" s="59">
        <v>12.647898816809464</v>
      </c>
      <c r="C117" s="59">
        <v>9.9916736053288933</v>
      </c>
      <c r="D117" s="59">
        <v>10.407993338884264</v>
      </c>
      <c r="E117" s="59">
        <v>9.9592575826165692</v>
      </c>
      <c r="F117" s="59">
        <v>7.8158923143725572</v>
      </c>
      <c r="G117" s="59">
        <v>11.536686663590217</v>
      </c>
      <c r="H117" s="59">
        <v>10.060362173038229</v>
      </c>
      <c r="I117" s="59">
        <v>6.8426197458455524</v>
      </c>
      <c r="J117" s="59">
        <v>8.591885441527447</v>
      </c>
      <c r="K117" s="59">
        <v>9.6788385393752758</v>
      </c>
      <c r="L117" s="59">
        <v>5.7042562527424305</v>
      </c>
      <c r="M117" s="59">
        <v>9.7046413502109719</v>
      </c>
      <c r="N117" s="59">
        <v>11.29032258064516</v>
      </c>
      <c r="O117" s="59">
        <v>14.811490125673251</v>
      </c>
      <c r="P117" s="59">
        <v>11.700793982448809</v>
      </c>
      <c r="Q117" s="59">
        <v>8.8309503784693018</v>
      </c>
      <c r="R117" s="379">
        <f>R57/(BirthsTrend!R56+ FetalTrend!R57)*1000</f>
        <v>10.459299681673489</v>
      </c>
      <c r="S117" s="379">
        <f>S57/(BirthsTrend!S56+ FetalTrend!S57)*1000</f>
        <v>9.7312326227988883</v>
      </c>
      <c r="T117" s="253"/>
      <c r="U117" s="216"/>
      <c r="V117" s="216"/>
      <c r="W117" s="216"/>
      <c r="X117" s="216"/>
      <c r="Y117" s="216"/>
      <c r="Z117" s="216"/>
      <c r="AA117" s="216"/>
      <c r="AB117" s="216"/>
      <c r="AC117" s="216"/>
      <c r="AD117" s="216"/>
      <c r="AE117" s="216"/>
      <c r="AF117" s="216"/>
      <c r="AG117" s="216"/>
      <c r="AH117" s="216"/>
      <c r="AI117" s="216"/>
      <c r="AK117" s="149"/>
      <c r="AL117" s="149"/>
      <c r="AM117" s="149"/>
      <c r="AN117" s="149"/>
      <c r="AO117" s="149"/>
      <c r="AP117" s="149"/>
      <c r="AQ117" s="149"/>
      <c r="AR117" s="149"/>
      <c r="AS117" s="149"/>
      <c r="AT117" s="149"/>
      <c r="AU117" s="149"/>
      <c r="AV117" s="149"/>
      <c r="AW117" s="149"/>
      <c r="AX117" s="149"/>
      <c r="AY117" s="149"/>
      <c r="AZ117" s="149"/>
    </row>
    <row r="118" spans="1:52">
      <c r="A118" s="57" t="s">
        <v>101</v>
      </c>
      <c r="B118" s="59">
        <v>13.786764705882353</v>
      </c>
      <c r="C118" s="59">
        <v>9.1911764705882355</v>
      </c>
      <c r="D118" s="59">
        <v>8.2720588235294112</v>
      </c>
      <c r="E118" s="59">
        <v>10.362694300518134</v>
      </c>
      <c r="F118" s="59">
        <v>9</v>
      </c>
      <c r="G118" s="59">
        <v>8.8202866593164284</v>
      </c>
      <c r="H118" s="59">
        <v>9.2378752886836022</v>
      </c>
      <c r="I118" s="59">
        <v>14.117647058823531</v>
      </c>
      <c r="J118" s="59">
        <v>13.333333333333334</v>
      </c>
      <c r="K118" s="59">
        <v>10.830324909747292</v>
      </c>
      <c r="L118" s="59">
        <v>7.7777777777777777</v>
      </c>
      <c r="M118" s="59">
        <v>9.8468271334792128</v>
      </c>
      <c r="N118" s="59">
        <v>11.470281543274243</v>
      </c>
      <c r="O118" s="59">
        <v>13.888888888888888</v>
      </c>
      <c r="P118" s="59">
        <v>9.8039215686274517</v>
      </c>
      <c r="Q118" s="59">
        <v>12.01923076923077</v>
      </c>
      <c r="R118" s="379">
        <f>R58/(BirthsTrend!R57+ FetalTrend!R58)*1000</f>
        <v>18.648018648018649</v>
      </c>
      <c r="S118" s="379">
        <f>S58/(BirthsTrend!S57+ FetalTrend!S58)*1000</f>
        <v>5.7405281285878305</v>
      </c>
      <c r="T118" s="253"/>
      <c r="U118" s="216"/>
      <c r="V118" s="216"/>
      <c r="W118" s="216"/>
      <c r="X118" s="216"/>
      <c r="Y118" s="216"/>
      <c r="Z118" s="216"/>
      <c r="AA118" s="216"/>
      <c r="AB118" s="216"/>
      <c r="AC118" s="216"/>
      <c r="AD118" s="216"/>
      <c r="AE118" s="216"/>
      <c r="AF118" s="216"/>
      <c r="AG118" s="216"/>
      <c r="AH118" s="216"/>
      <c r="AI118" s="216"/>
      <c r="AK118" s="149"/>
      <c r="AL118" s="149"/>
      <c r="AM118" s="149"/>
      <c r="AN118" s="149"/>
      <c r="AO118" s="149"/>
      <c r="AP118" s="149"/>
      <c r="AQ118" s="149"/>
      <c r="AR118" s="149"/>
      <c r="AS118" s="149"/>
      <c r="AT118" s="149"/>
      <c r="AU118" s="149"/>
      <c r="AV118" s="149"/>
      <c r="AW118" s="149"/>
      <c r="AX118" s="149"/>
      <c r="AY118" s="149"/>
      <c r="AZ118" s="149"/>
    </row>
    <row r="119" spans="1:52">
      <c r="A119" s="57" t="s">
        <v>102</v>
      </c>
      <c r="B119" s="59">
        <v>8.9967284623773178</v>
      </c>
      <c r="C119" s="59">
        <v>9.1845254661842457</v>
      </c>
      <c r="D119" s="59">
        <v>8.9062065126635126</v>
      </c>
      <c r="E119" s="59">
        <v>11.700468018720748</v>
      </c>
      <c r="F119" s="59">
        <v>8.2032283672929331</v>
      </c>
      <c r="G119" s="59">
        <v>8.5813891123625634</v>
      </c>
      <c r="H119" s="59">
        <v>10.590858416945373</v>
      </c>
      <c r="I119" s="59">
        <v>10.180109631949882</v>
      </c>
      <c r="J119" s="59">
        <v>11.272141706924316</v>
      </c>
      <c r="K119" s="59">
        <v>9.0570058604155559</v>
      </c>
      <c r="L119" s="59">
        <v>8.6756825720847157</v>
      </c>
      <c r="M119" s="59">
        <v>9.5401174168297445</v>
      </c>
      <c r="N119" s="59">
        <v>9.1258405379442848</v>
      </c>
      <c r="O119" s="59">
        <v>9.9651220727453911</v>
      </c>
      <c r="P119" s="59">
        <v>7.4645434187608863</v>
      </c>
      <c r="Q119" s="59">
        <v>7.6883649410558688</v>
      </c>
      <c r="R119" s="379">
        <f>R59/(BirthsTrend!R58+ FetalTrend!R59)*1000</f>
        <v>8.2880082880082888</v>
      </c>
      <c r="S119" s="379">
        <f>S59/(BirthsTrend!S58+ FetalTrend!S59)*1000</f>
        <v>6.2927496580027356</v>
      </c>
      <c r="T119" s="253"/>
      <c r="U119" s="216"/>
      <c r="V119" s="216"/>
      <c r="W119" s="216"/>
      <c r="X119" s="216"/>
      <c r="Y119" s="216"/>
      <c r="Z119" s="216"/>
      <c r="AA119" s="216"/>
      <c r="AB119" s="216"/>
      <c r="AC119" s="216"/>
      <c r="AD119" s="216"/>
      <c r="AE119" s="216"/>
      <c r="AF119" s="216"/>
      <c r="AG119" s="216"/>
      <c r="AH119" s="216"/>
      <c r="AI119" s="216"/>
      <c r="AK119" s="149"/>
      <c r="AL119" s="149"/>
      <c r="AM119" s="149"/>
      <c r="AN119" s="149"/>
      <c r="AO119" s="149"/>
      <c r="AP119" s="149"/>
      <c r="AQ119" s="149"/>
      <c r="AR119" s="149"/>
      <c r="AS119" s="149"/>
      <c r="AT119" s="149"/>
      <c r="AU119" s="149"/>
      <c r="AV119" s="149"/>
      <c r="AW119" s="149"/>
      <c r="AX119" s="149"/>
      <c r="AY119" s="149"/>
      <c r="AZ119" s="149"/>
    </row>
    <row r="120" spans="1:52">
      <c r="A120" s="57" t="s">
        <v>103</v>
      </c>
      <c r="B120" s="59">
        <v>6.9864927806241264</v>
      </c>
      <c r="C120" s="59">
        <v>11.715089034676664</v>
      </c>
      <c r="D120" s="59">
        <v>7.9662605435801312</v>
      </c>
      <c r="E120" s="59">
        <v>11.310084825636192</v>
      </c>
      <c r="F120" s="59">
        <v>11.401425178147269</v>
      </c>
      <c r="G120" s="59">
        <v>10.096374483708122</v>
      </c>
      <c r="H120" s="59">
        <v>9.4488188976377945</v>
      </c>
      <c r="I120" s="59">
        <v>7.7481840193704601</v>
      </c>
      <c r="J120" s="59">
        <v>8.7976539589442826</v>
      </c>
      <c r="K120" s="59">
        <v>9.3780848963474828</v>
      </c>
      <c r="L120" s="59">
        <v>11.403073872087258</v>
      </c>
      <c r="M120" s="59">
        <v>10.950503723171266</v>
      </c>
      <c r="N120" s="59">
        <v>11.013215859030838</v>
      </c>
      <c r="O120" s="59">
        <v>8.1190798376184024</v>
      </c>
      <c r="P120" s="59">
        <v>10.599078341013824</v>
      </c>
      <c r="Q120" s="59">
        <v>11.577424023154848</v>
      </c>
      <c r="R120" s="379">
        <f>R60/(BirthsTrend!R59+ FetalTrend!R60)*1000</f>
        <v>6.8226120857699799</v>
      </c>
      <c r="S120" s="379">
        <f>S60/(BirthsTrend!S59+ FetalTrend!S60)*1000</f>
        <v>6.8062827225130889</v>
      </c>
      <c r="T120" s="253"/>
      <c r="U120" s="216"/>
      <c r="V120" s="216"/>
      <c r="W120" s="216"/>
      <c r="X120" s="216"/>
      <c r="Y120" s="216"/>
      <c r="Z120" s="216"/>
      <c r="AA120" s="216"/>
      <c r="AB120" s="216"/>
      <c r="AC120" s="216"/>
      <c r="AD120" s="216"/>
      <c r="AE120" s="216"/>
      <c r="AF120" s="216"/>
      <c r="AG120" s="216"/>
      <c r="AH120" s="216"/>
      <c r="AI120" s="216"/>
      <c r="AK120" s="149"/>
      <c r="AL120" s="149"/>
      <c r="AM120" s="149"/>
      <c r="AN120" s="149"/>
      <c r="AO120" s="149"/>
      <c r="AP120" s="149"/>
      <c r="AQ120" s="149"/>
      <c r="AR120" s="149"/>
      <c r="AS120" s="149"/>
      <c r="AT120" s="149"/>
      <c r="AU120" s="149"/>
      <c r="AV120" s="149"/>
      <c r="AW120" s="149"/>
      <c r="AX120" s="149"/>
      <c r="AY120" s="149"/>
      <c r="AZ120" s="149"/>
    </row>
    <row r="121" spans="1:52">
      <c r="A121" s="57" t="s">
        <v>104</v>
      </c>
      <c r="B121" s="59">
        <v>22.452504317789295</v>
      </c>
      <c r="C121" s="59">
        <v>19.230769230769234</v>
      </c>
      <c r="D121" s="59">
        <v>6.9930069930069934</v>
      </c>
      <c r="E121" s="59">
        <v>8.9766606822262123</v>
      </c>
      <c r="F121" s="59">
        <v>10.040160642570282</v>
      </c>
      <c r="G121" s="59">
        <v>17.928286852589643</v>
      </c>
      <c r="H121" s="59">
        <v>4.3196544276457889</v>
      </c>
      <c r="I121" s="59">
        <v>9.1324200913241995</v>
      </c>
      <c r="J121" s="59">
        <v>20.715630885122412</v>
      </c>
      <c r="K121" s="59">
        <v>6.2761506276150625</v>
      </c>
      <c r="L121" s="59">
        <v>9.5057034220532319</v>
      </c>
      <c r="M121" s="59">
        <v>7.3664825046040514</v>
      </c>
      <c r="N121" s="59">
        <v>7.4906367041198498</v>
      </c>
      <c r="O121" s="59">
        <v>8.9445438282647576</v>
      </c>
      <c r="P121" s="59">
        <v>18.018018018018019</v>
      </c>
      <c r="Q121" s="59">
        <v>3.7383177570093458</v>
      </c>
      <c r="R121" s="379">
        <f>R61/(BirthsTrend!R60+ FetalTrend!R61)*1000</f>
        <v>7.7369439071566735</v>
      </c>
      <c r="S121" s="379">
        <f>S61/(BirthsTrend!S60+ FetalTrend!S61)*1000</f>
        <v>21.696252465483234</v>
      </c>
      <c r="T121" s="253"/>
      <c r="U121" s="216"/>
      <c r="V121" s="216"/>
      <c r="W121" s="216"/>
      <c r="X121" s="216"/>
      <c r="Y121" s="216"/>
      <c r="Z121" s="216"/>
      <c r="AA121" s="216"/>
      <c r="AB121" s="216"/>
      <c r="AC121" s="216"/>
      <c r="AD121" s="216"/>
      <c r="AE121" s="216"/>
      <c r="AF121" s="216"/>
      <c r="AG121" s="216"/>
      <c r="AH121" s="216"/>
      <c r="AI121" s="216"/>
      <c r="AK121" s="149"/>
      <c r="AL121" s="149"/>
      <c r="AM121" s="149"/>
      <c r="AN121" s="149"/>
      <c r="AO121" s="149"/>
      <c r="AP121" s="149"/>
      <c r="AQ121" s="149"/>
      <c r="AR121" s="149"/>
      <c r="AS121" s="149"/>
      <c r="AT121" s="149"/>
      <c r="AU121" s="149"/>
      <c r="AV121" s="149"/>
      <c r="AW121" s="149"/>
      <c r="AX121" s="149"/>
      <c r="AY121" s="149"/>
      <c r="AZ121" s="149"/>
    </row>
    <row r="122" spans="1:52">
      <c r="A122" s="57" t="s">
        <v>105</v>
      </c>
      <c r="B122" s="59">
        <v>8.0808080808080813</v>
      </c>
      <c r="C122" s="59">
        <v>9.6277278562259312</v>
      </c>
      <c r="D122" s="59">
        <v>7.7021822849807444</v>
      </c>
      <c r="E122" s="59">
        <v>11.936339522546419</v>
      </c>
      <c r="F122" s="59">
        <v>9.0206185567010309</v>
      </c>
      <c r="G122" s="59">
        <v>10</v>
      </c>
      <c r="H122" s="59">
        <v>13.764624913971094</v>
      </c>
      <c r="I122" s="59">
        <v>6.5359477124183005</v>
      </c>
      <c r="J122" s="59">
        <v>10.995723885155773</v>
      </c>
      <c r="K122" s="59">
        <v>8.5245901639344268</v>
      </c>
      <c r="L122" s="59">
        <v>9.4876660341555965</v>
      </c>
      <c r="M122" s="59">
        <v>12.716763005780347</v>
      </c>
      <c r="N122" s="59">
        <v>7.9140757490107401</v>
      </c>
      <c r="O122" s="59">
        <v>7.7751196172248802</v>
      </c>
      <c r="P122" s="59">
        <v>6.932409012131715</v>
      </c>
      <c r="Q122" s="59">
        <v>7.2376357056694811</v>
      </c>
      <c r="R122" s="379">
        <f>R62/(BirthsTrend!R61+ FetalTrend!R62)*1000</f>
        <v>4.5219638242894051</v>
      </c>
      <c r="S122" s="379">
        <f>S62/(BirthsTrend!S61+ FetalTrend!S62)*1000</f>
        <v>7.6726342710997448</v>
      </c>
      <c r="T122" s="253"/>
      <c r="U122" s="216"/>
      <c r="V122" s="216"/>
      <c r="W122" s="216"/>
      <c r="X122" s="216"/>
      <c r="Y122" s="216"/>
      <c r="Z122" s="216"/>
      <c r="AA122" s="216"/>
      <c r="AB122" s="216"/>
      <c r="AC122" s="216"/>
      <c r="AD122" s="216"/>
      <c r="AE122" s="216"/>
      <c r="AF122" s="216"/>
      <c r="AG122" s="216"/>
      <c r="AH122" s="216"/>
      <c r="AI122" s="216"/>
      <c r="AK122" s="149"/>
      <c r="AL122" s="149"/>
      <c r="AM122" s="149"/>
      <c r="AN122" s="149"/>
      <c r="AO122" s="149"/>
      <c r="AP122" s="149"/>
      <c r="AQ122" s="149"/>
      <c r="AR122" s="149"/>
      <c r="AS122" s="149"/>
      <c r="AT122" s="149"/>
      <c r="AU122" s="149"/>
      <c r="AV122" s="149"/>
      <c r="AW122" s="149"/>
      <c r="AX122" s="149"/>
      <c r="AY122" s="149"/>
      <c r="AZ122" s="149"/>
    </row>
    <row r="123" spans="1:52">
      <c r="A123" s="57" t="s">
        <v>106</v>
      </c>
      <c r="B123" s="59">
        <v>4.056795131845842</v>
      </c>
      <c r="C123" s="59">
        <v>18.475750577367204</v>
      </c>
      <c r="D123" s="59">
        <v>6.9284064665127021</v>
      </c>
      <c r="E123" s="59">
        <v>4.9504950495049505</v>
      </c>
      <c r="F123" s="59">
        <v>10.95890410958904</v>
      </c>
      <c r="G123" s="59">
        <v>10.025062656641603</v>
      </c>
      <c r="H123" s="59">
        <v>14.970059880239521</v>
      </c>
      <c r="I123" s="59">
        <v>20.710059171597635</v>
      </c>
      <c r="J123" s="59">
        <v>12.406947890818859</v>
      </c>
      <c r="K123" s="59">
        <v>8.720930232558139</v>
      </c>
      <c r="L123" s="59">
        <v>5.025125628140704</v>
      </c>
      <c r="M123" s="59">
        <v>14.563106796116505</v>
      </c>
      <c r="N123" s="59">
        <v>6.5934065934065931</v>
      </c>
      <c r="O123" s="59">
        <v>6.9284064665127021</v>
      </c>
      <c r="P123" s="59">
        <v>11.494252873563218</v>
      </c>
      <c r="Q123" s="59">
        <v>11.389521640091116</v>
      </c>
      <c r="R123" s="379">
        <f>R63/(BirthsTrend!R62+ FetalTrend!R63)*1000</f>
        <v>7.1428571428571423</v>
      </c>
      <c r="S123" s="379">
        <f>S63/(BirthsTrend!S62+ FetalTrend!S63)*1000</f>
        <v>12.626262626262626</v>
      </c>
      <c r="T123" s="253"/>
      <c r="U123" s="216"/>
      <c r="V123" s="216"/>
      <c r="W123" s="216"/>
      <c r="X123" s="216"/>
      <c r="Y123" s="216"/>
      <c r="Z123" s="216"/>
      <c r="AA123" s="216"/>
      <c r="AB123" s="216"/>
      <c r="AC123" s="216"/>
      <c r="AD123" s="216"/>
      <c r="AE123" s="216"/>
      <c r="AF123" s="216"/>
      <c r="AG123" s="216"/>
      <c r="AH123" s="216"/>
      <c r="AI123" s="216"/>
      <c r="AK123" s="149"/>
      <c r="AL123" s="149"/>
      <c r="AM123" s="149"/>
      <c r="AN123" s="149"/>
      <c r="AO123" s="149"/>
      <c r="AP123" s="149"/>
      <c r="AQ123" s="149"/>
      <c r="AR123" s="149"/>
      <c r="AS123" s="149"/>
      <c r="AT123" s="149"/>
      <c r="AU123" s="149"/>
      <c r="AV123" s="149"/>
      <c r="AW123" s="149"/>
      <c r="AX123" s="149"/>
      <c r="AY123" s="149"/>
      <c r="AZ123" s="149"/>
    </row>
    <row r="124" spans="1:52">
      <c r="A124" s="57" t="s">
        <v>107</v>
      </c>
      <c r="B124" s="59">
        <v>12.005017022039061</v>
      </c>
      <c r="C124" s="59">
        <v>11.921458625525947</v>
      </c>
      <c r="D124" s="59">
        <v>7.3632538569424959</v>
      </c>
      <c r="E124" s="59">
        <v>10.704727921498661</v>
      </c>
      <c r="F124" s="59">
        <v>9.6913137114142138</v>
      </c>
      <c r="G124" s="59">
        <v>8.1014441704825657</v>
      </c>
      <c r="H124" s="59">
        <v>9.4972067039106154</v>
      </c>
      <c r="I124" s="59">
        <v>9.8331870061457423</v>
      </c>
      <c r="J124" s="59">
        <v>10.958456002616945</v>
      </c>
      <c r="K124" s="59">
        <v>10.013131976362443</v>
      </c>
      <c r="L124" s="59">
        <v>7.5368826170622194</v>
      </c>
      <c r="M124" s="59">
        <v>7.6457010963646859</v>
      </c>
      <c r="N124" s="59">
        <v>9.1017606684571764</v>
      </c>
      <c r="O124" s="59">
        <v>10.182370820668693</v>
      </c>
      <c r="P124" s="59">
        <v>11.731511731511731</v>
      </c>
      <c r="Q124" s="59">
        <v>9.420172161767093</v>
      </c>
      <c r="R124" s="379">
        <f>R64/(BirthsTrend!R63+ FetalTrend!R64)*1000</f>
        <v>9.3811718235681365</v>
      </c>
      <c r="S124" s="379">
        <f>S64/(BirthsTrend!S63+ FetalTrend!S64)*1000</f>
        <v>7.6974564926372162</v>
      </c>
      <c r="T124" s="253"/>
      <c r="U124" s="216"/>
      <c r="V124" s="216"/>
      <c r="W124" s="216"/>
      <c r="X124" s="216"/>
      <c r="Y124" s="216"/>
      <c r="Z124" s="216"/>
      <c r="AA124" s="216"/>
      <c r="AB124" s="216"/>
      <c r="AC124" s="216"/>
      <c r="AD124" s="216"/>
      <c r="AE124" s="216"/>
      <c r="AF124" s="216"/>
      <c r="AG124" s="216"/>
      <c r="AH124" s="216"/>
      <c r="AI124" s="216"/>
      <c r="AK124" s="149"/>
      <c r="AL124" s="149"/>
      <c r="AM124" s="149"/>
      <c r="AN124" s="149"/>
      <c r="AO124" s="149"/>
      <c r="AP124" s="149"/>
      <c r="AQ124" s="149"/>
      <c r="AR124" s="149"/>
      <c r="AS124" s="149"/>
      <c r="AT124" s="149"/>
      <c r="AU124" s="149"/>
      <c r="AV124" s="149"/>
      <c r="AW124" s="149"/>
      <c r="AX124" s="149"/>
      <c r="AY124" s="149"/>
      <c r="AZ124" s="149"/>
    </row>
    <row r="125" spans="1:52">
      <c r="A125" s="57" t="s">
        <v>108</v>
      </c>
      <c r="B125" s="59">
        <v>9.9290780141843982</v>
      </c>
      <c r="C125" s="59">
        <v>9.1047040971168443</v>
      </c>
      <c r="D125" s="59">
        <v>13.657056145675266</v>
      </c>
      <c r="E125" s="59">
        <v>12.882447665056361</v>
      </c>
      <c r="F125" s="59">
        <v>14.285714285714285</v>
      </c>
      <c r="G125" s="59">
        <v>6.7340067340067336</v>
      </c>
      <c r="H125" s="59">
        <v>16.304347826086957</v>
      </c>
      <c r="I125" s="59">
        <v>3.3670033670033668</v>
      </c>
      <c r="J125" s="59">
        <v>10.471204188481677</v>
      </c>
      <c r="K125" s="59">
        <v>15.17706576728499</v>
      </c>
      <c r="L125" s="59">
        <v>1.6501650165016502</v>
      </c>
      <c r="M125" s="59">
        <v>7.3529411764705879</v>
      </c>
      <c r="N125" s="59">
        <v>10.802469135802468</v>
      </c>
      <c r="O125" s="59">
        <v>12.121212121212121</v>
      </c>
      <c r="P125" s="59">
        <v>12.658227848101266</v>
      </c>
      <c r="Q125" s="59">
        <v>8.5178875638841571</v>
      </c>
      <c r="R125" s="379">
        <f>R65/(BirthsTrend!R64+ FetalTrend!R65)*1000</f>
        <v>6.3593004769475359</v>
      </c>
      <c r="S125" s="379">
        <f>S65/(BirthsTrend!S64+ FetalTrend!S65)*1000</f>
        <v>12.618296529968454</v>
      </c>
      <c r="T125" s="253"/>
      <c r="U125" s="216"/>
      <c r="V125" s="216"/>
      <c r="W125" s="216"/>
      <c r="X125" s="216"/>
      <c r="Y125" s="216"/>
      <c r="Z125" s="216"/>
      <c r="AA125" s="216"/>
      <c r="AB125" s="216"/>
      <c r="AC125" s="216"/>
      <c r="AD125" s="216"/>
      <c r="AE125" s="216"/>
      <c r="AF125" s="216"/>
      <c r="AG125" s="216"/>
      <c r="AH125" s="216"/>
      <c r="AI125" s="216"/>
      <c r="AK125" s="149"/>
      <c r="AL125" s="149"/>
      <c r="AM125" s="149"/>
      <c r="AN125" s="149"/>
      <c r="AO125" s="149"/>
      <c r="AP125" s="149"/>
      <c r="AQ125" s="149"/>
      <c r="AR125" s="149"/>
      <c r="AS125" s="149"/>
      <c r="AT125" s="149"/>
      <c r="AU125" s="149"/>
      <c r="AV125" s="149"/>
      <c r="AW125" s="149"/>
      <c r="AX125" s="149"/>
      <c r="AY125" s="149"/>
      <c r="AZ125" s="149"/>
    </row>
    <row r="126" spans="1:52">
      <c r="A126" s="17" t="s">
        <v>109</v>
      </c>
      <c r="B126" s="105">
        <v>11.745862253069941</v>
      </c>
      <c r="C126" s="105">
        <v>9.8765432098765427</v>
      </c>
      <c r="D126" s="105">
        <v>6.5843621399176957</v>
      </c>
      <c r="E126" s="105">
        <v>8.7285423334303172</v>
      </c>
      <c r="F126" s="105">
        <v>9.5403295750216834</v>
      </c>
      <c r="G126" s="105">
        <v>8.2266910420475323</v>
      </c>
      <c r="H126" s="105">
        <v>10.863005431502716</v>
      </c>
      <c r="I126" s="105">
        <v>9.9577549788774888</v>
      </c>
      <c r="J126" s="105">
        <v>10.0488084984209</v>
      </c>
      <c r="K126" s="105">
        <v>6.3972084908403604</v>
      </c>
      <c r="L126" s="105">
        <v>12.960829493087557</v>
      </c>
      <c r="M126" s="105">
        <v>7.9660116834838028</v>
      </c>
      <c r="N126" s="105">
        <v>10.052910052910054</v>
      </c>
      <c r="O126" s="105">
        <v>7.9829696647152737</v>
      </c>
      <c r="P126" s="105">
        <v>8.4299262381454163</v>
      </c>
      <c r="Q126" s="105">
        <v>9.9009900990099009</v>
      </c>
      <c r="R126" s="101">
        <f>R66/(BirthsTrend!R65+ FetalTrend!R66)*1000</f>
        <v>7.6880834706205379</v>
      </c>
      <c r="S126" s="101">
        <f>S66/(BirthsTrend!S65+ FetalTrend!S66)*1000</f>
        <v>6.5789473684210522</v>
      </c>
      <c r="T126" s="253"/>
      <c r="U126" s="216"/>
      <c r="V126" s="216"/>
      <c r="W126" s="216"/>
      <c r="X126" s="216"/>
      <c r="Y126" s="216"/>
      <c r="Z126" s="216"/>
      <c r="AA126" s="216"/>
      <c r="AB126" s="216"/>
      <c r="AC126" s="216"/>
      <c r="AD126" s="216"/>
      <c r="AE126" s="216"/>
      <c r="AF126" s="216"/>
      <c r="AG126" s="216"/>
      <c r="AH126" s="216"/>
      <c r="AI126" s="216"/>
      <c r="AK126" s="149"/>
      <c r="AL126" s="149"/>
      <c r="AM126" s="149"/>
      <c r="AN126" s="149"/>
      <c r="AO126" s="149"/>
      <c r="AP126" s="149"/>
      <c r="AQ126" s="149"/>
      <c r="AR126" s="149"/>
      <c r="AS126" s="149"/>
      <c r="AT126" s="149"/>
      <c r="AU126" s="149"/>
      <c r="AV126" s="149"/>
      <c r="AW126" s="149"/>
      <c r="AX126" s="149"/>
      <c r="AY126" s="149"/>
      <c r="AZ126" s="149"/>
    </row>
    <row r="127" spans="1:52">
      <c r="A127" s="428" t="s">
        <v>436</v>
      </c>
    </row>
    <row r="128" spans="1:52">
      <c r="A128" s="468" t="s">
        <v>454</v>
      </c>
    </row>
    <row r="129" spans="1:1">
      <c r="A129" s="44"/>
    </row>
  </sheetData>
  <mergeCells count="2">
    <mergeCell ref="A70:R70"/>
    <mergeCell ref="A5:S5"/>
  </mergeCells>
  <hyperlinks>
    <hyperlink ref="B1" location="Glossary!A1" display="Glossary"/>
    <hyperlink ref="A1" location="Contents!A1" display="Table of contents"/>
    <hyperlink ref="C1" location="About!A1" display="About the publication"/>
  </hyperlinks>
  <pageMargins left="0.70866141732283472" right="0.70866141732283472" top="0.74803149606299213" bottom="0.74803149606299213" header="0.31496062992125984" footer="0.31496062992125984"/>
  <pageSetup paperSize="9" scale="49" orientation="landscape" r:id="rId1"/>
  <headerFooter>
    <oddFooter>&amp;L&amp;"Arial,Regular"&amp;8&amp;K01+022Fetal and Infant Deaths 2013&amp;R&amp;"Arial,Regular"&amp;8&amp;K01+020Page &amp;P of &amp;N</oddFooter>
  </headerFooter>
  <rowBreaks count="1" manualBreakCount="1">
    <brk id="68"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X129"/>
  <sheetViews>
    <sheetView zoomScaleNormal="100" workbookViewId="0">
      <pane ySplit="3" topLeftCell="A4" activePane="bottomLeft" state="frozen"/>
      <selection pane="bottomLeft"/>
    </sheetView>
  </sheetViews>
  <sheetFormatPr defaultRowHeight="15"/>
  <cols>
    <col min="1" max="1" width="21.7109375" style="47" customWidth="1"/>
    <col min="2" max="17" width="8.5703125" style="47" customWidth="1"/>
    <col min="18" max="18" width="8.5703125" style="361" customWidth="1"/>
    <col min="19" max="16384" width="9.140625" style="47"/>
  </cols>
  <sheetData>
    <row r="1" spans="1:50" s="125" customFormat="1">
      <c r="A1" s="98" t="s">
        <v>197</v>
      </c>
      <c r="B1" s="98" t="s">
        <v>133</v>
      </c>
      <c r="C1" s="98" t="s">
        <v>212</v>
      </c>
      <c r="E1" s="71"/>
      <c r="F1" s="98"/>
      <c r="G1" s="99"/>
    </row>
    <row r="2" spans="1:50" s="5" customFormat="1" ht="9" customHeight="1">
      <c r="A2" s="69"/>
      <c r="B2" s="70"/>
      <c r="C2" s="71"/>
      <c r="D2" s="71"/>
      <c r="E2" s="71"/>
      <c r="F2" s="71"/>
      <c r="R2" s="125"/>
    </row>
    <row r="3" spans="1:50" s="5" customFormat="1" ht="20.25">
      <c r="A3" s="4" t="s">
        <v>196</v>
      </c>
      <c r="R3" s="125"/>
    </row>
    <row r="4" spans="1:50" s="12" customFormat="1" ht="12.75"/>
    <row r="5" spans="1:50" s="132" customFormat="1" ht="21.75" customHeight="1">
      <c r="A5" s="782" t="str">
        <f>Contents!E10</f>
        <v xml:space="preserve">Table 6: Number of neonatal deaths, by sex, ethnic group, maternal age group, deprivation quintile of residence, gestational age, birthweight and district health board, 1996−2013
</v>
      </c>
      <c r="B5" s="782"/>
      <c r="C5" s="782"/>
      <c r="D5" s="782"/>
      <c r="E5" s="782"/>
      <c r="F5" s="782"/>
      <c r="G5" s="782"/>
      <c r="H5" s="782"/>
      <c r="I5" s="782"/>
      <c r="J5" s="782"/>
      <c r="K5" s="782"/>
      <c r="L5" s="782"/>
      <c r="M5" s="782"/>
      <c r="N5" s="782"/>
      <c r="O5" s="782"/>
      <c r="P5" s="782"/>
      <c r="Q5" s="782"/>
      <c r="R5" s="782"/>
    </row>
    <row r="6" spans="1:50">
      <c r="A6" s="11" t="s">
        <v>74</v>
      </c>
      <c r="B6" s="51">
        <v>1996</v>
      </c>
      <c r="C6" s="51">
        <v>1997</v>
      </c>
      <c r="D6" s="51">
        <v>1998</v>
      </c>
      <c r="E6" s="51">
        <v>1999</v>
      </c>
      <c r="F6" s="51">
        <v>2000</v>
      </c>
      <c r="G6" s="51">
        <v>2001</v>
      </c>
      <c r="H6" s="51">
        <v>2002</v>
      </c>
      <c r="I6" s="51">
        <v>2003</v>
      </c>
      <c r="J6" s="51">
        <v>2004</v>
      </c>
      <c r="K6" s="51">
        <v>2005</v>
      </c>
      <c r="L6" s="51">
        <v>2006</v>
      </c>
      <c r="M6" s="51">
        <v>2007</v>
      </c>
      <c r="N6" s="51">
        <v>2008</v>
      </c>
      <c r="O6" s="51">
        <v>2009</v>
      </c>
      <c r="P6" s="51">
        <v>2010</v>
      </c>
      <c r="Q6" s="51">
        <v>2011</v>
      </c>
      <c r="R6" s="363">
        <v>2012</v>
      </c>
      <c r="S6" s="471">
        <v>2013</v>
      </c>
      <c r="T6" s="218"/>
      <c r="U6" s="218"/>
      <c r="V6" s="218"/>
      <c r="W6" s="218"/>
      <c r="X6" s="218"/>
      <c r="Y6" s="218"/>
      <c r="Z6" s="218"/>
      <c r="AA6" s="218"/>
      <c r="AB6" s="218"/>
      <c r="AC6" s="218"/>
      <c r="AD6" s="218"/>
      <c r="AE6" s="218"/>
      <c r="AF6" s="218"/>
      <c r="AG6" s="218"/>
      <c r="AI6" s="230"/>
      <c r="AJ6" s="230"/>
      <c r="AK6" s="230"/>
      <c r="AL6" s="230"/>
      <c r="AM6" s="230"/>
      <c r="AN6" s="230"/>
      <c r="AO6" s="230"/>
      <c r="AP6" s="230"/>
      <c r="AQ6" s="230"/>
      <c r="AR6" s="230"/>
      <c r="AS6" s="230"/>
      <c r="AT6" s="230"/>
      <c r="AU6" s="230"/>
      <c r="AV6" s="230"/>
      <c r="AW6" s="230"/>
      <c r="AX6" s="230"/>
    </row>
    <row r="7" spans="1:50">
      <c r="A7" s="58" t="s">
        <v>116</v>
      </c>
      <c r="B7" s="58"/>
      <c r="C7" s="58"/>
      <c r="D7" s="58"/>
      <c r="E7" s="58"/>
      <c r="F7" s="58"/>
      <c r="G7" s="58"/>
      <c r="H7" s="58"/>
      <c r="I7" s="58"/>
      <c r="J7" s="58"/>
      <c r="K7" s="58"/>
      <c r="L7" s="58"/>
      <c r="M7" s="58"/>
      <c r="N7" s="58"/>
      <c r="O7" s="58"/>
      <c r="P7" s="58"/>
      <c r="Q7" s="58"/>
      <c r="R7" s="131"/>
      <c r="S7" s="131"/>
    </row>
    <row r="8" spans="1:50">
      <c r="A8" s="48" t="s">
        <v>48</v>
      </c>
      <c r="B8" s="48">
        <v>223</v>
      </c>
      <c r="C8" s="48">
        <v>210</v>
      </c>
      <c r="D8" s="48">
        <v>172</v>
      </c>
      <c r="E8" s="48">
        <v>181</v>
      </c>
      <c r="F8" s="48">
        <v>216</v>
      </c>
      <c r="G8" s="48">
        <v>170</v>
      </c>
      <c r="H8" s="48">
        <v>221</v>
      </c>
      <c r="I8" s="48">
        <v>184</v>
      </c>
      <c r="J8" s="48">
        <v>198</v>
      </c>
      <c r="K8" s="48">
        <v>183</v>
      </c>
      <c r="L8" s="48">
        <v>165</v>
      </c>
      <c r="M8" s="48">
        <v>166</v>
      </c>
      <c r="N8" s="48">
        <v>188</v>
      </c>
      <c r="O8" s="48">
        <v>197</v>
      </c>
      <c r="P8" s="48">
        <v>233</v>
      </c>
      <c r="Q8" s="48">
        <v>198</v>
      </c>
      <c r="R8" s="65">
        <v>194</v>
      </c>
      <c r="S8" s="479">
        <v>198</v>
      </c>
      <c r="T8" s="219"/>
      <c r="U8" s="219"/>
      <c r="V8" s="219"/>
      <c r="W8" s="219"/>
      <c r="X8" s="219"/>
      <c r="Y8" s="219"/>
      <c r="Z8" s="219"/>
      <c r="AA8" s="219"/>
      <c r="AB8" s="219"/>
      <c r="AC8" s="219"/>
      <c r="AD8" s="219"/>
      <c r="AE8" s="219"/>
      <c r="AF8" s="219"/>
      <c r="AG8" s="219"/>
      <c r="AJ8" s="230"/>
      <c r="AK8" s="230"/>
      <c r="AL8" s="230"/>
      <c r="AM8" s="230"/>
      <c r="AN8" s="230"/>
      <c r="AO8" s="230"/>
      <c r="AP8" s="230"/>
      <c r="AQ8" s="230"/>
      <c r="AR8" s="230"/>
      <c r="AS8" s="230"/>
      <c r="AT8" s="230"/>
      <c r="AU8" s="230"/>
      <c r="AV8" s="230"/>
      <c r="AW8" s="230"/>
      <c r="AX8" s="230"/>
    </row>
    <row r="9" spans="1:50">
      <c r="A9" s="58" t="s">
        <v>75</v>
      </c>
      <c r="B9" s="58"/>
      <c r="C9" s="58"/>
      <c r="D9" s="58"/>
      <c r="E9" s="58"/>
      <c r="F9" s="58"/>
      <c r="G9" s="58"/>
      <c r="H9" s="58"/>
      <c r="I9" s="58"/>
      <c r="J9" s="58"/>
      <c r="K9" s="58"/>
      <c r="L9" s="58"/>
      <c r="M9" s="58"/>
      <c r="N9" s="58"/>
      <c r="O9" s="58"/>
      <c r="P9" s="58"/>
      <c r="Q9" s="58"/>
      <c r="R9" s="131"/>
      <c r="S9" s="480"/>
      <c r="AI9" s="230"/>
      <c r="AJ9" s="230"/>
      <c r="AK9" s="230"/>
      <c r="AL9" s="230"/>
      <c r="AM9" s="230"/>
      <c r="AN9" s="230"/>
      <c r="AO9" s="230"/>
      <c r="AP9" s="230"/>
      <c r="AQ9" s="230"/>
      <c r="AR9" s="230"/>
      <c r="AS9" s="230"/>
      <c r="AT9" s="230"/>
      <c r="AU9" s="230"/>
      <c r="AV9" s="230"/>
      <c r="AW9" s="230"/>
      <c r="AX9" s="230"/>
    </row>
    <row r="10" spans="1:50">
      <c r="A10" s="57" t="s">
        <v>76</v>
      </c>
      <c r="B10" s="60">
        <v>125</v>
      </c>
      <c r="C10" s="60">
        <v>112</v>
      </c>
      <c r="D10" s="60">
        <v>101</v>
      </c>
      <c r="E10" s="60">
        <v>100</v>
      </c>
      <c r="F10" s="60">
        <v>118</v>
      </c>
      <c r="G10" s="60">
        <v>88</v>
      </c>
      <c r="H10" s="60">
        <v>120</v>
      </c>
      <c r="I10" s="60">
        <v>105</v>
      </c>
      <c r="J10" s="60">
        <v>103</v>
      </c>
      <c r="K10" s="60">
        <v>113</v>
      </c>
      <c r="L10" s="60">
        <v>88</v>
      </c>
      <c r="M10" s="60">
        <v>88</v>
      </c>
      <c r="N10" s="60">
        <v>118</v>
      </c>
      <c r="O10" s="60">
        <v>105</v>
      </c>
      <c r="P10" s="60">
        <v>136</v>
      </c>
      <c r="Q10" s="60">
        <v>104</v>
      </c>
      <c r="R10" s="93">
        <v>104</v>
      </c>
      <c r="S10" s="481">
        <v>115</v>
      </c>
      <c r="T10" s="220"/>
      <c r="U10" s="220"/>
      <c r="V10" s="220"/>
      <c r="W10" s="220"/>
      <c r="X10" s="220"/>
      <c r="Y10" s="220"/>
      <c r="Z10" s="220"/>
      <c r="AA10" s="220"/>
      <c r="AB10" s="220"/>
      <c r="AC10" s="220"/>
      <c r="AD10" s="220"/>
      <c r="AE10" s="220"/>
      <c r="AF10" s="220"/>
      <c r="AG10" s="220"/>
      <c r="AI10" s="230"/>
      <c r="AJ10" s="230"/>
      <c r="AK10" s="230"/>
      <c r="AL10" s="230"/>
      <c r="AM10" s="230"/>
      <c r="AN10" s="230"/>
      <c r="AO10" s="230"/>
      <c r="AP10" s="230"/>
      <c r="AQ10" s="230"/>
      <c r="AR10" s="230"/>
      <c r="AS10" s="230"/>
      <c r="AT10" s="230"/>
      <c r="AU10" s="230"/>
      <c r="AV10" s="230"/>
      <c r="AW10" s="230"/>
      <c r="AX10" s="230"/>
    </row>
    <row r="11" spans="1:50">
      <c r="A11" s="57" t="s">
        <v>77</v>
      </c>
      <c r="B11" s="60">
        <v>98</v>
      </c>
      <c r="C11" s="60">
        <v>98</v>
      </c>
      <c r="D11" s="60">
        <v>71</v>
      </c>
      <c r="E11" s="60">
        <v>81</v>
      </c>
      <c r="F11" s="60">
        <v>98</v>
      </c>
      <c r="G11" s="60">
        <v>82</v>
      </c>
      <c r="H11" s="60">
        <v>100</v>
      </c>
      <c r="I11" s="60">
        <v>79</v>
      </c>
      <c r="J11" s="60">
        <v>95</v>
      </c>
      <c r="K11" s="60">
        <v>70</v>
      </c>
      <c r="L11" s="60">
        <v>77</v>
      </c>
      <c r="M11" s="60">
        <v>78</v>
      </c>
      <c r="N11" s="60">
        <v>70</v>
      </c>
      <c r="O11" s="60">
        <v>92</v>
      </c>
      <c r="P11" s="60">
        <v>97</v>
      </c>
      <c r="Q11" s="60">
        <v>94</v>
      </c>
      <c r="R11" s="93">
        <v>90</v>
      </c>
      <c r="S11" s="481">
        <v>83</v>
      </c>
      <c r="T11" s="221"/>
      <c r="U11" s="221"/>
      <c r="V11" s="221"/>
      <c r="W11" s="221"/>
      <c r="X11" s="221"/>
      <c r="Y11" s="221"/>
      <c r="Z11" s="221"/>
      <c r="AA11" s="221"/>
      <c r="AB11" s="221"/>
      <c r="AC11" s="221"/>
      <c r="AD11" s="221"/>
      <c r="AE11" s="221"/>
      <c r="AF11" s="221"/>
      <c r="AG11" s="221"/>
      <c r="AI11" s="230"/>
      <c r="AJ11" s="230"/>
      <c r="AK11" s="230"/>
      <c r="AL11" s="230"/>
      <c r="AM11" s="230"/>
      <c r="AN11" s="230"/>
      <c r="AO11" s="230"/>
      <c r="AP11" s="230"/>
      <c r="AQ11" s="230"/>
      <c r="AR11" s="230"/>
      <c r="AS11" s="230"/>
      <c r="AT11" s="230"/>
      <c r="AU11" s="230"/>
      <c r="AV11" s="230"/>
      <c r="AW11" s="230"/>
      <c r="AX11" s="230"/>
    </row>
    <row r="12" spans="1:50">
      <c r="A12" s="57" t="s">
        <v>78</v>
      </c>
      <c r="B12" s="60">
        <v>0</v>
      </c>
      <c r="C12" s="60">
        <v>0</v>
      </c>
      <c r="D12" s="60">
        <v>0</v>
      </c>
      <c r="E12" s="60">
        <v>0</v>
      </c>
      <c r="F12" s="60">
        <v>0</v>
      </c>
      <c r="G12" s="60">
        <v>0</v>
      </c>
      <c r="H12" s="60">
        <v>1</v>
      </c>
      <c r="I12" s="60">
        <v>0</v>
      </c>
      <c r="J12" s="60">
        <v>0</v>
      </c>
      <c r="K12" s="60">
        <v>0</v>
      </c>
      <c r="L12" s="60">
        <v>0</v>
      </c>
      <c r="M12" s="60">
        <v>0</v>
      </c>
      <c r="N12" s="60">
        <v>0</v>
      </c>
      <c r="O12" s="60">
        <v>0</v>
      </c>
      <c r="P12" s="60">
        <v>0</v>
      </c>
      <c r="Q12" s="60">
        <v>0</v>
      </c>
      <c r="R12" s="93">
        <v>0</v>
      </c>
      <c r="S12" s="482">
        <v>0</v>
      </c>
      <c r="T12" s="222"/>
      <c r="U12" s="222"/>
      <c r="V12" s="222"/>
      <c r="W12" s="222"/>
      <c r="X12" s="222"/>
      <c r="Y12" s="222"/>
      <c r="Z12" s="222"/>
      <c r="AA12" s="222"/>
      <c r="AB12" s="222"/>
      <c r="AC12" s="222"/>
      <c r="AD12" s="222"/>
      <c r="AE12" s="222"/>
      <c r="AF12" s="222"/>
      <c r="AG12" s="222"/>
      <c r="AI12" s="230"/>
      <c r="AJ12" s="230"/>
      <c r="AK12" s="230"/>
      <c r="AL12" s="230"/>
      <c r="AM12" s="230"/>
      <c r="AN12" s="230"/>
      <c r="AO12" s="230"/>
      <c r="AP12" s="230"/>
      <c r="AQ12" s="230"/>
      <c r="AR12" s="230"/>
      <c r="AS12" s="230"/>
      <c r="AT12" s="230"/>
      <c r="AU12" s="230"/>
      <c r="AV12" s="230"/>
      <c r="AW12" s="230"/>
      <c r="AX12" s="230"/>
    </row>
    <row r="13" spans="1:50">
      <c r="A13" s="58" t="s">
        <v>79</v>
      </c>
      <c r="B13" s="58"/>
      <c r="C13" s="131"/>
      <c r="D13" s="131"/>
      <c r="E13" s="131"/>
      <c r="F13" s="131"/>
      <c r="G13" s="131"/>
      <c r="H13" s="131"/>
      <c r="I13" s="131"/>
      <c r="J13" s="131"/>
      <c r="K13" s="131"/>
      <c r="L13" s="131"/>
      <c r="M13" s="131"/>
      <c r="N13" s="131"/>
      <c r="O13" s="131"/>
      <c r="P13" s="131"/>
      <c r="Q13" s="131"/>
      <c r="R13" s="131"/>
      <c r="S13" s="480"/>
      <c r="AI13" s="230"/>
      <c r="AJ13" s="230"/>
      <c r="AK13" s="230"/>
      <c r="AL13" s="230"/>
      <c r="AM13" s="230"/>
      <c r="AN13" s="230"/>
      <c r="AO13" s="230"/>
      <c r="AP13" s="230"/>
      <c r="AQ13" s="230"/>
      <c r="AR13" s="230"/>
      <c r="AS13" s="230"/>
      <c r="AT13" s="230"/>
      <c r="AU13" s="230"/>
      <c r="AV13" s="230"/>
      <c r="AW13" s="230"/>
      <c r="AX13" s="230"/>
    </row>
    <row r="14" spans="1:50">
      <c r="A14" s="57" t="s">
        <v>80</v>
      </c>
      <c r="B14" s="60">
        <v>77</v>
      </c>
      <c r="C14" s="60">
        <v>77</v>
      </c>
      <c r="D14" s="60">
        <v>55</v>
      </c>
      <c r="E14" s="60">
        <v>60</v>
      </c>
      <c r="F14" s="60">
        <v>60</v>
      </c>
      <c r="G14" s="60">
        <v>61</v>
      </c>
      <c r="H14" s="60">
        <v>78</v>
      </c>
      <c r="I14" s="60">
        <v>55</v>
      </c>
      <c r="J14" s="60">
        <v>47</v>
      </c>
      <c r="K14" s="60">
        <v>57</v>
      </c>
      <c r="L14" s="60">
        <v>62</v>
      </c>
      <c r="M14" s="60">
        <v>53</v>
      </c>
      <c r="N14" s="60">
        <v>69</v>
      </c>
      <c r="O14" s="60">
        <v>71</v>
      </c>
      <c r="P14" s="60">
        <v>68</v>
      </c>
      <c r="Q14" s="60">
        <v>72</v>
      </c>
      <c r="R14" s="93">
        <v>59</v>
      </c>
      <c r="S14" s="481">
        <v>58</v>
      </c>
      <c r="T14" s="223"/>
      <c r="U14" s="223"/>
      <c r="V14" s="223"/>
      <c r="W14" s="223"/>
      <c r="X14" s="223"/>
      <c r="Y14" s="223"/>
      <c r="Z14" s="223"/>
      <c r="AA14" s="223"/>
      <c r="AB14" s="223"/>
      <c r="AC14" s="223"/>
      <c r="AD14" s="223"/>
      <c r="AE14" s="223"/>
      <c r="AF14" s="223"/>
      <c r="AG14" s="223"/>
      <c r="AI14" s="230"/>
      <c r="AJ14" s="230"/>
      <c r="AK14" s="230"/>
      <c r="AL14" s="230"/>
      <c r="AM14" s="230"/>
      <c r="AN14" s="230"/>
      <c r="AO14" s="230"/>
      <c r="AP14" s="230"/>
      <c r="AQ14" s="230"/>
      <c r="AR14" s="230"/>
      <c r="AS14" s="230"/>
      <c r="AT14" s="230"/>
      <c r="AU14" s="230"/>
      <c r="AV14" s="230"/>
      <c r="AW14" s="230"/>
      <c r="AX14" s="230"/>
    </row>
    <row r="15" spans="1:50">
      <c r="A15" s="57" t="s">
        <v>384</v>
      </c>
      <c r="B15" s="60">
        <v>18</v>
      </c>
      <c r="C15" s="60">
        <v>29</v>
      </c>
      <c r="D15" s="60">
        <v>25</v>
      </c>
      <c r="E15" s="60">
        <v>18</v>
      </c>
      <c r="F15" s="60">
        <v>41</v>
      </c>
      <c r="G15" s="60">
        <v>21</v>
      </c>
      <c r="H15" s="60">
        <v>26</v>
      </c>
      <c r="I15" s="60">
        <v>30</v>
      </c>
      <c r="J15" s="60">
        <v>31</v>
      </c>
      <c r="K15" s="60">
        <v>29</v>
      </c>
      <c r="L15" s="60">
        <v>18</v>
      </c>
      <c r="M15" s="60">
        <v>22</v>
      </c>
      <c r="N15" s="60">
        <v>26</v>
      </c>
      <c r="O15" s="60">
        <v>25</v>
      </c>
      <c r="P15" s="60">
        <v>41</v>
      </c>
      <c r="Q15" s="60">
        <v>24</v>
      </c>
      <c r="R15" s="93">
        <v>33</v>
      </c>
      <c r="S15" s="481">
        <v>33</v>
      </c>
      <c r="T15" s="224"/>
      <c r="U15" s="224"/>
      <c r="V15" s="224"/>
      <c r="W15" s="224"/>
      <c r="X15" s="224"/>
      <c r="Y15" s="224"/>
      <c r="Z15" s="224"/>
      <c r="AA15" s="224"/>
      <c r="AB15" s="224"/>
      <c r="AC15" s="224"/>
      <c r="AD15" s="224"/>
      <c r="AE15" s="224"/>
      <c r="AF15" s="224"/>
      <c r="AG15" s="224"/>
      <c r="AI15" s="230"/>
      <c r="AJ15" s="230"/>
      <c r="AK15" s="230"/>
      <c r="AL15" s="230"/>
      <c r="AM15" s="230"/>
      <c r="AN15" s="230"/>
      <c r="AO15" s="230"/>
      <c r="AP15" s="230"/>
      <c r="AQ15" s="230"/>
      <c r="AR15" s="230"/>
      <c r="AS15" s="230"/>
      <c r="AT15" s="230"/>
      <c r="AU15" s="230"/>
      <c r="AV15" s="230"/>
      <c r="AW15" s="230"/>
      <c r="AX15" s="230"/>
    </row>
    <row r="16" spans="1:50" s="448" customFormat="1">
      <c r="A16" s="449" t="s">
        <v>444</v>
      </c>
      <c r="B16" s="93">
        <v>9</v>
      </c>
      <c r="C16" s="93">
        <v>6</v>
      </c>
      <c r="D16" s="93">
        <v>7</v>
      </c>
      <c r="E16" s="93">
        <v>10</v>
      </c>
      <c r="F16" s="93">
        <v>6</v>
      </c>
      <c r="G16" s="93">
        <v>9</v>
      </c>
      <c r="H16" s="93">
        <v>12</v>
      </c>
      <c r="I16" s="93">
        <v>15</v>
      </c>
      <c r="J16" s="93">
        <v>20</v>
      </c>
      <c r="K16" s="93">
        <v>14</v>
      </c>
      <c r="L16" s="93">
        <v>14</v>
      </c>
      <c r="M16" s="93">
        <v>9</v>
      </c>
      <c r="N16" s="93">
        <v>13</v>
      </c>
      <c r="O16" s="93">
        <v>17</v>
      </c>
      <c r="P16" s="93">
        <v>20</v>
      </c>
      <c r="Q16" s="93">
        <v>18</v>
      </c>
      <c r="R16" s="93">
        <v>21</v>
      </c>
      <c r="S16" s="481">
        <v>24</v>
      </c>
      <c r="T16" s="253"/>
      <c r="U16" s="253"/>
      <c r="V16" s="253"/>
      <c r="W16" s="253"/>
      <c r="X16" s="253"/>
      <c r="Y16" s="253"/>
      <c r="Z16" s="253"/>
      <c r="AA16" s="253"/>
      <c r="AB16" s="253"/>
      <c r="AC16" s="253"/>
      <c r="AD16" s="253"/>
      <c r="AE16" s="253"/>
      <c r="AF16" s="253"/>
      <c r="AG16" s="253"/>
    </row>
    <row r="17" spans="1:50">
      <c r="A17" s="449" t="s">
        <v>445</v>
      </c>
      <c r="B17" s="60">
        <v>119</v>
      </c>
      <c r="C17" s="60">
        <v>98</v>
      </c>
      <c r="D17" s="60">
        <v>85</v>
      </c>
      <c r="E17" s="60">
        <v>93</v>
      </c>
      <c r="F17" s="60">
        <v>109</v>
      </c>
      <c r="G17" s="60">
        <v>79</v>
      </c>
      <c r="H17" s="60">
        <v>105</v>
      </c>
      <c r="I17" s="60">
        <v>84</v>
      </c>
      <c r="J17" s="60">
        <v>100</v>
      </c>
      <c r="K17" s="60">
        <v>83</v>
      </c>
      <c r="L17" s="60">
        <v>71</v>
      </c>
      <c r="M17" s="60">
        <v>82</v>
      </c>
      <c r="N17" s="60">
        <v>80</v>
      </c>
      <c r="O17" s="60">
        <v>84</v>
      </c>
      <c r="P17" s="60">
        <v>104</v>
      </c>
      <c r="Q17" s="60">
        <v>84</v>
      </c>
      <c r="R17" s="93">
        <v>81</v>
      </c>
      <c r="S17" s="481">
        <v>83</v>
      </c>
      <c r="T17" s="225"/>
      <c r="U17" s="225"/>
      <c r="V17" s="225"/>
      <c r="W17" s="225"/>
      <c r="X17" s="225"/>
      <c r="Y17" s="225"/>
      <c r="Z17" s="225"/>
      <c r="AA17" s="225"/>
      <c r="AB17" s="225"/>
      <c r="AC17" s="225"/>
      <c r="AD17" s="225"/>
      <c r="AE17" s="225"/>
      <c r="AF17" s="225"/>
      <c r="AG17" s="225"/>
      <c r="AI17" s="230"/>
      <c r="AJ17" s="230"/>
      <c r="AK17" s="230"/>
      <c r="AL17" s="230"/>
      <c r="AM17" s="230"/>
      <c r="AN17" s="230"/>
      <c r="AO17" s="230"/>
      <c r="AP17" s="230"/>
      <c r="AQ17" s="230"/>
      <c r="AR17" s="230"/>
      <c r="AS17" s="230"/>
      <c r="AT17" s="230"/>
      <c r="AU17" s="230"/>
      <c r="AV17" s="230"/>
      <c r="AW17" s="230"/>
      <c r="AX17" s="230"/>
    </row>
    <row r="18" spans="1:50">
      <c r="A18" s="58" t="s">
        <v>185</v>
      </c>
      <c r="B18" s="58"/>
      <c r="C18" s="58"/>
      <c r="D18" s="58"/>
      <c r="E18" s="58"/>
      <c r="F18" s="58"/>
      <c r="G18" s="58"/>
      <c r="H18" s="58"/>
      <c r="I18" s="58"/>
      <c r="J18" s="58"/>
      <c r="K18" s="58"/>
      <c r="L18" s="58"/>
      <c r="M18" s="58"/>
      <c r="N18" s="58"/>
      <c r="O18" s="58"/>
      <c r="P18" s="58"/>
      <c r="Q18" s="58"/>
      <c r="R18" s="131"/>
      <c r="S18" s="480"/>
      <c r="AI18" s="230"/>
      <c r="AJ18" s="230"/>
      <c r="AK18" s="230"/>
      <c r="AL18" s="230"/>
      <c r="AM18" s="230"/>
      <c r="AN18" s="230"/>
      <c r="AO18" s="230"/>
      <c r="AP18" s="230"/>
      <c r="AQ18" s="230"/>
      <c r="AR18" s="230"/>
      <c r="AS18" s="230"/>
      <c r="AT18" s="230"/>
      <c r="AU18" s="230"/>
      <c r="AV18" s="230"/>
      <c r="AW18" s="230"/>
      <c r="AX18" s="230"/>
    </row>
    <row r="19" spans="1:50">
      <c r="A19" s="57" t="s">
        <v>82</v>
      </c>
      <c r="B19" s="60">
        <v>12</v>
      </c>
      <c r="C19" s="60">
        <v>23</v>
      </c>
      <c r="D19" s="60">
        <v>11</v>
      </c>
      <c r="E19" s="60">
        <v>19</v>
      </c>
      <c r="F19" s="60">
        <v>19</v>
      </c>
      <c r="G19" s="60">
        <v>24</v>
      </c>
      <c r="H19" s="60">
        <v>23</v>
      </c>
      <c r="I19" s="60">
        <v>16</v>
      </c>
      <c r="J19" s="60">
        <v>25</v>
      </c>
      <c r="K19" s="60">
        <v>23</v>
      </c>
      <c r="L19" s="60">
        <v>23</v>
      </c>
      <c r="M19" s="60">
        <v>17</v>
      </c>
      <c r="N19" s="60">
        <v>26</v>
      </c>
      <c r="O19" s="60">
        <v>28</v>
      </c>
      <c r="P19" s="60">
        <v>24</v>
      </c>
      <c r="Q19" s="60">
        <v>30</v>
      </c>
      <c r="R19" s="93">
        <v>19</v>
      </c>
      <c r="S19" s="481">
        <v>29</v>
      </c>
      <c r="T19" s="226"/>
      <c r="U19" s="226"/>
      <c r="V19" s="226"/>
      <c r="W19" s="226"/>
      <c r="X19" s="226"/>
      <c r="Y19" s="226"/>
      <c r="Z19" s="226"/>
      <c r="AA19" s="226"/>
      <c r="AB19" s="226"/>
      <c r="AC19" s="226"/>
      <c r="AD19" s="226"/>
      <c r="AE19" s="226"/>
      <c r="AF19" s="226"/>
      <c r="AG19" s="226"/>
      <c r="AI19" s="230"/>
      <c r="AJ19" s="230"/>
      <c r="AK19" s="230"/>
      <c r="AL19" s="230"/>
      <c r="AM19" s="230"/>
      <c r="AN19" s="230"/>
      <c r="AO19" s="230"/>
      <c r="AP19" s="230"/>
      <c r="AQ19" s="230"/>
      <c r="AR19" s="230"/>
      <c r="AS19" s="230"/>
      <c r="AT19" s="230"/>
      <c r="AU19" s="230"/>
      <c r="AV19" s="230"/>
      <c r="AW19" s="230"/>
      <c r="AX19" s="230"/>
    </row>
    <row r="20" spans="1:50">
      <c r="A20" s="57" t="s">
        <v>83</v>
      </c>
      <c r="B20" s="60">
        <v>58</v>
      </c>
      <c r="C20" s="60">
        <v>47</v>
      </c>
      <c r="D20" s="60">
        <v>45</v>
      </c>
      <c r="E20" s="60">
        <v>31</v>
      </c>
      <c r="F20" s="60">
        <v>37</v>
      </c>
      <c r="G20" s="60">
        <v>38</v>
      </c>
      <c r="H20" s="60">
        <v>43</v>
      </c>
      <c r="I20" s="60">
        <v>49</v>
      </c>
      <c r="J20" s="60">
        <v>33</v>
      </c>
      <c r="K20" s="60">
        <v>33</v>
      </c>
      <c r="L20" s="60">
        <v>35</v>
      </c>
      <c r="M20" s="60">
        <v>33</v>
      </c>
      <c r="N20" s="60">
        <v>41</v>
      </c>
      <c r="O20" s="60">
        <v>60</v>
      </c>
      <c r="P20" s="60">
        <v>41</v>
      </c>
      <c r="Q20" s="60">
        <v>38</v>
      </c>
      <c r="R20" s="93">
        <v>43</v>
      </c>
      <c r="S20" s="481">
        <v>47</v>
      </c>
      <c r="T20" s="226"/>
      <c r="U20" s="226"/>
      <c r="V20" s="226"/>
      <c r="W20" s="226"/>
      <c r="X20" s="226"/>
      <c r="Y20" s="226"/>
      <c r="Z20" s="226"/>
      <c r="AA20" s="226"/>
      <c r="AB20" s="226"/>
      <c r="AC20" s="226"/>
      <c r="AD20" s="226"/>
      <c r="AE20" s="226"/>
      <c r="AF20" s="226"/>
      <c r="AG20" s="226"/>
      <c r="AI20" s="230"/>
      <c r="AJ20" s="230"/>
      <c r="AK20" s="230"/>
      <c r="AL20" s="230"/>
      <c r="AM20" s="230"/>
      <c r="AN20" s="230"/>
      <c r="AO20" s="230"/>
      <c r="AP20" s="230"/>
      <c r="AQ20" s="230"/>
      <c r="AR20" s="230"/>
      <c r="AS20" s="230"/>
      <c r="AT20" s="230"/>
      <c r="AU20" s="230"/>
      <c r="AV20" s="230"/>
      <c r="AW20" s="230"/>
      <c r="AX20" s="230"/>
    </row>
    <row r="21" spans="1:50">
      <c r="A21" s="57" t="s">
        <v>84</v>
      </c>
      <c r="B21" s="60">
        <v>63</v>
      </c>
      <c r="C21" s="60">
        <v>58</v>
      </c>
      <c r="D21" s="60">
        <v>35</v>
      </c>
      <c r="E21" s="60">
        <v>53</v>
      </c>
      <c r="F21" s="60">
        <v>52</v>
      </c>
      <c r="G21" s="60">
        <v>43</v>
      </c>
      <c r="H21" s="60">
        <v>46</v>
      </c>
      <c r="I21" s="60">
        <v>39</v>
      </c>
      <c r="J21" s="60">
        <v>42</v>
      </c>
      <c r="K21" s="60">
        <v>41</v>
      </c>
      <c r="L21" s="60">
        <v>42</v>
      </c>
      <c r="M21" s="60">
        <v>45</v>
      </c>
      <c r="N21" s="60">
        <v>41</v>
      </c>
      <c r="O21" s="60">
        <v>36</v>
      </c>
      <c r="P21" s="60">
        <v>55</v>
      </c>
      <c r="Q21" s="60">
        <v>39</v>
      </c>
      <c r="R21" s="93">
        <v>49</v>
      </c>
      <c r="S21" s="481">
        <v>48</v>
      </c>
      <c r="T21" s="226"/>
      <c r="U21" s="226"/>
      <c r="V21" s="226"/>
      <c r="W21" s="226"/>
      <c r="X21" s="226"/>
      <c r="Y21" s="226"/>
      <c r="Z21" s="226"/>
      <c r="AA21" s="226"/>
      <c r="AB21" s="226"/>
      <c r="AC21" s="226"/>
      <c r="AD21" s="226"/>
      <c r="AE21" s="226"/>
      <c r="AF21" s="226"/>
      <c r="AG21" s="226"/>
      <c r="AI21" s="230"/>
      <c r="AJ21" s="230"/>
      <c r="AK21" s="230"/>
      <c r="AL21" s="230"/>
      <c r="AM21" s="230"/>
      <c r="AN21" s="230"/>
      <c r="AO21" s="230"/>
      <c r="AP21" s="230"/>
      <c r="AQ21" s="230"/>
      <c r="AR21" s="230"/>
      <c r="AS21" s="230"/>
      <c r="AT21" s="230"/>
      <c r="AU21" s="230"/>
      <c r="AV21" s="230"/>
      <c r="AW21" s="230"/>
      <c r="AX21" s="230"/>
    </row>
    <row r="22" spans="1:50">
      <c r="A22" s="57" t="s">
        <v>85</v>
      </c>
      <c r="B22" s="60">
        <v>55</v>
      </c>
      <c r="C22" s="60">
        <v>51</v>
      </c>
      <c r="D22" s="60">
        <v>49</v>
      </c>
      <c r="E22" s="60">
        <v>45</v>
      </c>
      <c r="F22" s="60">
        <v>68</v>
      </c>
      <c r="G22" s="60">
        <v>45</v>
      </c>
      <c r="H22" s="60">
        <v>63</v>
      </c>
      <c r="I22" s="60">
        <v>43</v>
      </c>
      <c r="J22" s="60">
        <v>65</v>
      </c>
      <c r="K22" s="60">
        <v>49</v>
      </c>
      <c r="L22" s="60">
        <v>37</v>
      </c>
      <c r="M22" s="60">
        <v>39</v>
      </c>
      <c r="N22" s="60">
        <v>44</v>
      </c>
      <c r="O22" s="60">
        <v>39</v>
      </c>
      <c r="P22" s="60">
        <v>45</v>
      </c>
      <c r="Q22" s="60">
        <v>44</v>
      </c>
      <c r="R22" s="93">
        <v>36</v>
      </c>
      <c r="S22" s="481">
        <v>33</v>
      </c>
      <c r="T22" s="226"/>
      <c r="U22" s="226"/>
      <c r="V22" s="226"/>
      <c r="W22" s="226"/>
      <c r="X22" s="226"/>
      <c r="Y22" s="226"/>
      <c r="Z22" s="226"/>
      <c r="AA22" s="226"/>
      <c r="AB22" s="226"/>
      <c r="AC22" s="226"/>
      <c r="AD22" s="226"/>
      <c r="AE22" s="226"/>
      <c r="AF22" s="226"/>
      <c r="AG22" s="226"/>
      <c r="AI22" s="230"/>
      <c r="AJ22" s="230"/>
      <c r="AK22" s="230"/>
      <c r="AL22" s="230"/>
      <c r="AM22" s="230"/>
      <c r="AN22" s="230"/>
      <c r="AO22" s="230"/>
      <c r="AP22" s="230"/>
      <c r="AQ22" s="230"/>
      <c r="AR22" s="230"/>
      <c r="AS22" s="230"/>
      <c r="AT22" s="230"/>
      <c r="AU22" s="230"/>
      <c r="AV22" s="230"/>
      <c r="AW22" s="230"/>
      <c r="AX22" s="230"/>
    </row>
    <row r="23" spans="1:50">
      <c r="A23" s="57" t="s">
        <v>86</v>
      </c>
      <c r="B23" s="60">
        <v>26</v>
      </c>
      <c r="C23" s="60">
        <v>21</v>
      </c>
      <c r="D23" s="60">
        <v>21</v>
      </c>
      <c r="E23" s="60">
        <v>25</v>
      </c>
      <c r="F23" s="60">
        <v>32</v>
      </c>
      <c r="G23" s="60">
        <v>14</v>
      </c>
      <c r="H23" s="60">
        <v>39</v>
      </c>
      <c r="I23" s="60">
        <v>29</v>
      </c>
      <c r="J23" s="60">
        <v>24</v>
      </c>
      <c r="K23" s="60">
        <v>21</v>
      </c>
      <c r="L23" s="60">
        <v>18</v>
      </c>
      <c r="M23" s="60">
        <v>24</v>
      </c>
      <c r="N23" s="60">
        <v>30</v>
      </c>
      <c r="O23" s="60">
        <v>27</v>
      </c>
      <c r="P23" s="60">
        <v>50</v>
      </c>
      <c r="Q23" s="60">
        <v>37</v>
      </c>
      <c r="R23" s="93">
        <v>33</v>
      </c>
      <c r="S23" s="481">
        <v>27</v>
      </c>
      <c r="T23" s="226"/>
      <c r="U23" s="226"/>
      <c r="V23" s="226"/>
      <c r="W23" s="226"/>
      <c r="X23" s="226"/>
      <c r="Y23" s="226"/>
      <c r="Z23" s="226"/>
      <c r="AA23" s="226"/>
      <c r="AB23" s="226"/>
      <c r="AC23" s="226"/>
      <c r="AD23" s="226"/>
      <c r="AE23" s="226"/>
      <c r="AF23" s="226"/>
      <c r="AG23" s="226"/>
      <c r="AI23" s="230"/>
      <c r="AJ23" s="230"/>
      <c r="AK23" s="230"/>
      <c r="AL23" s="230"/>
      <c r="AM23" s="230"/>
      <c r="AN23" s="230"/>
      <c r="AO23" s="230"/>
      <c r="AP23" s="230"/>
      <c r="AQ23" s="230"/>
      <c r="AR23" s="230"/>
      <c r="AS23" s="230"/>
      <c r="AT23" s="230"/>
      <c r="AU23" s="230"/>
      <c r="AV23" s="230"/>
      <c r="AW23" s="230"/>
      <c r="AX23" s="230"/>
    </row>
    <row r="24" spans="1:50">
      <c r="A24" s="57" t="s">
        <v>87</v>
      </c>
      <c r="B24" s="60">
        <v>8</v>
      </c>
      <c r="C24" s="60">
        <v>7</v>
      </c>
      <c r="D24" s="60">
        <v>6</v>
      </c>
      <c r="E24" s="60">
        <v>7</v>
      </c>
      <c r="F24" s="60">
        <v>6</v>
      </c>
      <c r="G24" s="60">
        <v>6</v>
      </c>
      <c r="H24" s="60">
        <v>7</v>
      </c>
      <c r="I24" s="60">
        <v>8</v>
      </c>
      <c r="J24" s="60">
        <v>8</v>
      </c>
      <c r="K24" s="60">
        <v>16</v>
      </c>
      <c r="L24" s="60">
        <v>9</v>
      </c>
      <c r="M24" s="60">
        <v>6</v>
      </c>
      <c r="N24" s="60">
        <v>3</v>
      </c>
      <c r="O24" s="60">
        <v>6</v>
      </c>
      <c r="P24" s="60">
        <v>14</v>
      </c>
      <c r="Q24" s="60">
        <v>9</v>
      </c>
      <c r="R24" s="93">
        <v>12</v>
      </c>
      <c r="S24" s="481">
        <v>14</v>
      </c>
      <c r="T24" s="226"/>
      <c r="U24" s="226"/>
      <c r="V24" s="226"/>
      <c r="W24" s="226"/>
      <c r="X24" s="226"/>
      <c r="Y24" s="226"/>
      <c r="Z24" s="226"/>
      <c r="AA24" s="226"/>
      <c r="AB24" s="226"/>
      <c r="AC24" s="226"/>
      <c r="AD24" s="226"/>
      <c r="AE24" s="226"/>
      <c r="AF24" s="226"/>
      <c r="AG24" s="226"/>
      <c r="AI24" s="230"/>
      <c r="AJ24" s="230"/>
      <c r="AK24" s="230"/>
      <c r="AL24" s="230"/>
      <c r="AM24" s="230"/>
      <c r="AN24" s="230"/>
      <c r="AO24" s="230"/>
      <c r="AP24" s="230"/>
      <c r="AQ24" s="230"/>
      <c r="AR24" s="230"/>
      <c r="AS24" s="230"/>
      <c r="AT24" s="230"/>
      <c r="AU24" s="230"/>
      <c r="AV24" s="230"/>
      <c r="AW24" s="230"/>
      <c r="AX24" s="230"/>
    </row>
    <row r="25" spans="1:50">
      <c r="A25" s="57" t="s">
        <v>69</v>
      </c>
      <c r="B25" s="60">
        <v>1</v>
      </c>
      <c r="C25" s="60">
        <v>3</v>
      </c>
      <c r="D25" s="60">
        <v>5</v>
      </c>
      <c r="E25" s="60">
        <v>1</v>
      </c>
      <c r="F25" s="60">
        <v>2</v>
      </c>
      <c r="G25" s="60">
        <v>0</v>
      </c>
      <c r="H25" s="60">
        <v>0</v>
      </c>
      <c r="I25" s="60">
        <v>0</v>
      </c>
      <c r="J25" s="60">
        <v>1</v>
      </c>
      <c r="K25" s="60">
        <v>0</v>
      </c>
      <c r="L25" s="60">
        <v>1</v>
      </c>
      <c r="M25" s="60">
        <v>2</v>
      </c>
      <c r="N25" s="60">
        <v>3</v>
      </c>
      <c r="O25" s="60">
        <v>1</v>
      </c>
      <c r="P25" s="60">
        <v>4</v>
      </c>
      <c r="Q25" s="60">
        <v>1</v>
      </c>
      <c r="R25" s="93">
        <v>2</v>
      </c>
      <c r="S25" s="482">
        <v>0</v>
      </c>
      <c r="T25" s="226"/>
      <c r="U25" s="226"/>
      <c r="V25" s="226"/>
      <c r="W25" s="226"/>
      <c r="X25" s="226"/>
      <c r="Y25" s="226"/>
      <c r="Z25" s="226"/>
      <c r="AA25" s="226"/>
      <c r="AB25" s="226"/>
      <c r="AC25" s="226"/>
      <c r="AD25" s="226"/>
      <c r="AE25" s="226"/>
      <c r="AF25" s="226"/>
      <c r="AG25" s="226"/>
      <c r="AI25" s="230"/>
      <c r="AJ25" s="230"/>
      <c r="AK25" s="230"/>
      <c r="AL25" s="230"/>
      <c r="AM25" s="230"/>
      <c r="AN25" s="230"/>
      <c r="AO25" s="230"/>
      <c r="AP25" s="230"/>
      <c r="AQ25" s="230"/>
      <c r="AR25" s="230"/>
      <c r="AS25" s="230"/>
      <c r="AT25" s="230"/>
      <c r="AU25" s="230"/>
      <c r="AV25" s="230"/>
      <c r="AW25" s="230"/>
      <c r="AX25" s="230"/>
    </row>
    <row r="26" spans="1:50">
      <c r="A26" s="58" t="s">
        <v>88</v>
      </c>
      <c r="B26" s="58"/>
      <c r="C26" s="58"/>
      <c r="D26" s="58"/>
      <c r="E26" s="58"/>
      <c r="F26" s="58"/>
      <c r="G26" s="58"/>
      <c r="H26" s="58"/>
      <c r="I26" s="58"/>
      <c r="J26" s="58"/>
      <c r="K26" s="58"/>
      <c r="L26" s="58"/>
      <c r="M26" s="58"/>
      <c r="N26" s="58"/>
      <c r="O26" s="58"/>
      <c r="P26" s="58"/>
      <c r="Q26" s="58"/>
      <c r="R26" s="131"/>
      <c r="S26" s="480"/>
      <c r="AI26" s="230"/>
      <c r="AJ26" s="230"/>
      <c r="AK26" s="230"/>
      <c r="AL26" s="230"/>
      <c r="AM26" s="230"/>
      <c r="AN26" s="230"/>
      <c r="AO26" s="230"/>
      <c r="AP26" s="230"/>
      <c r="AQ26" s="230"/>
      <c r="AR26" s="230"/>
      <c r="AS26" s="230"/>
      <c r="AT26" s="230"/>
      <c r="AU26" s="230"/>
      <c r="AV26" s="230"/>
      <c r="AW26" s="230"/>
      <c r="AX26" s="230"/>
    </row>
    <row r="27" spans="1:50">
      <c r="A27" s="57" t="s">
        <v>89</v>
      </c>
      <c r="B27" s="60">
        <v>16</v>
      </c>
      <c r="C27" s="60">
        <v>23</v>
      </c>
      <c r="D27" s="60">
        <v>14</v>
      </c>
      <c r="E27" s="60">
        <v>21</v>
      </c>
      <c r="F27" s="60">
        <v>23</v>
      </c>
      <c r="G27" s="60">
        <v>14</v>
      </c>
      <c r="H27" s="60">
        <v>25</v>
      </c>
      <c r="I27" s="60">
        <v>16</v>
      </c>
      <c r="J27" s="60">
        <v>31</v>
      </c>
      <c r="K27" s="60">
        <v>18</v>
      </c>
      <c r="L27" s="60">
        <v>16</v>
      </c>
      <c r="M27" s="60">
        <v>10</v>
      </c>
      <c r="N27" s="60">
        <v>19</v>
      </c>
      <c r="O27" s="60">
        <v>15</v>
      </c>
      <c r="P27" s="60">
        <v>24</v>
      </c>
      <c r="Q27" s="60">
        <v>13</v>
      </c>
      <c r="R27" s="93">
        <v>18</v>
      </c>
      <c r="S27" s="481">
        <v>18</v>
      </c>
      <c r="T27" s="227"/>
      <c r="U27" s="227"/>
      <c r="V27" s="227"/>
      <c r="W27" s="227"/>
      <c r="X27" s="227"/>
      <c r="Y27" s="227"/>
      <c r="Z27" s="227"/>
      <c r="AA27" s="227"/>
      <c r="AB27" s="227"/>
      <c r="AC27" s="227"/>
      <c r="AD27" s="227"/>
      <c r="AE27" s="227"/>
      <c r="AF27" s="227"/>
      <c r="AG27" s="227"/>
      <c r="AI27" s="230"/>
      <c r="AJ27" s="230"/>
      <c r="AK27" s="230"/>
      <c r="AL27" s="230"/>
      <c r="AM27" s="230"/>
      <c r="AN27" s="230"/>
      <c r="AO27" s="230"/>
      <c r="AP27" s="230"/>
      <c r="AQ27" s="230"/>
      <c r="AR27" s="230"/>
      <c r="AS27" s="230"/>
      <c r="AT27" s="230"/>
      <c r="AU27" s="230"/>
      <c r="AV27" s="230"/>
      <c r="AW27" s="230"/>
      <c r="AX27" s="230"/>
    </row>
    <row r="28" spans="1:50">
      <c r="A28" s="14">
        <v>2</v>
      </c>
      <c r="B28" s="60">
        <v>40</v>
      </c>
      <c r="C28" s="60">
        <v>25</v>
      </c>
      <c r="D28" s="60">
        <v>28</v>
      </c>
      <c r="E28" s="60">
        <v>31</v>
      </c>
      <c r="F28" s="60">
        <v>33</v>
      </c>
      <c r="G28" s="60">
        <v>17</v>
      </c>
      <c r="H28" s="60">
        <v>40</v>
      </c>
      <c r="I28" s="60">
        <v>21</v>
      </c>
      <c r="J28" s="60">
        <v>29</v>
      </c>
      <c r="K28" s="60">
        <v>26</v>
      </c>
      <c r="L28" s="60">
        <v>21</v>
      </c>
      <c r="M28" s="60">
        <v>30</v>
      </c>
      <c r="N28" s="60">
        <v>19</v>
      </c>
      <c r="O28" s="60">
        <v>24</v>
      </c>
      <c r="P28" s="60">
        <v>29</v>
      </c>
      <c r="Q28" s="60">
        <v>27</v>
      </c>
      <c r="R28" s="93">
        <v>20</v>
      </c>
      <c r="S28" s="481">
        <v>24</v>
      </c>
      <c r="T28" s="227"/>
      <c r="U28" s="227"/>
      <c r="V28" s="227"/>
      <c r="W28" s="227"/>
      <c r="X28" s="227"/>
      <c r="Y28" s="227"/>
      <c r="Z28" s="227"/>
      <c r="AA28" s="227"/>
      <c r="AB28" s="227"/>
      <c r="AC28" s="227"/>
      <c r="AD28" s="227"/>
      <c r="AE28" s="227"/>
      <c r="AF28" s="227"/>
      <c r="AG28" s="227"/>
      <c r="AI28" s="230"/>
      <c r="AJ28" s="230"/>
      <c r="AK28" s="230"/>
      <c r="AL28" s="230"/>
      <c r="AM28" s="230"/>
      <c r="AN28" s="230"/>
      <c r="AO28" s="230"/>
      <c r="AP28" s="230"/>
      <c r="AQ28" s="230"/>
      <c r="AR28" s="230"/>
      <c r="AS28" s="230"/>
      <c r="AT28" s="230"/>
      <c r="AU28" s="230"/>
      <c r="AV28" s="230"/>
      <c r="AW28" s="230"/>
      <c r="AX28" s="230"/>
    </row>
    <row r="29" spans="1:50">
      <c r="A29" s="14">
        <v>3</v>
      </c>
      <c r="B29" s="60">
        <v>24</v>
      </c>
      <c r="C29" s="60">
        <v>36</v>
      </c>
      <c r="D29" s="60">
        <v>31</v>
      </c>
      <c r="E29" s="60">
        <v>22</v>
      </c>
      <c r="F29" s="60">
        <v>40</v>
      </c>
      <c r="G29" s="60">
        <v>20</v>
      </c>
      <c r="H29" s="60">
        <v>40</v>
      </c>
      <c r="I29" s="60">
        <v>36</v>
      </c>
      <c r="J29" s="60">
        <v>30</v>
      </c>
      <c r="K29" s="60">
        <v>22</v>
      </c>
      <c r="L29" s="60">
        <v>26</v>
      </c>
      <c r="M29" s="60">
        <v>25</v>
      </c>
      <c r="N29" s="60">
        <v>33</v>
      </c>
      <c r="O29" s="60">
        <v>29</v>
      </c>
      <c r="P29" s="60">
        <v>40</v>
      </c>
      <c r="Q29" s="60">
        <v>32</v>
      </c>
      <c r="R29" s="93">
        <v>31</v>
      </c>
      <c r="S29" s="481">
        <v>35</v>
      </c>
      <c r="T29" s="227"/>
      <c r="U29" s="227"/>
      <c r="V29" s="227"/>
      <c r="W29" s="227"/>
      <c r="X29" s="227"/>
      <c r="Y29" s="227"/>
      <c r="Z29" s="227"/>
      <c r="AA29" s="227"/>
      <c r="AB29" s="227"/>
      <c r="AC29" s="227"/>
      <c r="AD29" s="227"/>
      <c r="AE29" s="227"/>
      <c r="AF29" s="227"/>
      <c r="AG29" s="227"/>
      <c r="AI29" s="230"/>
      <c r="AJ29" s="230"/>
      <c r="AK29" s="230"/>
      <c r="AL29" s="230"/>
      <c r="AM29" s="230"/>
      <c r="AN29" s="230"/>
      <c r="AO29" s="230"/>
      <c r="AP29" s="230"/>
      <c r="AQ29" s="230"/>
      <c r="AR29" s="230"/>
      <c r="AS29" s="230"/>
      <c r="AT29" s="230"/>
      <c r="AU29" s="230"/>
      <c r="AV29" s="230"/>
      <c r="AW29" s="230"/>
      <c r="AX29" s="230"/>
    </row>
    <row r="30" spans="1:50">
      <c r="A30" s="14">
        <v>4</v>
      </c>
      <c r="B30" s="60">
        <v>68</v>
      </c>
      <c r="C30" s="60">
        <v>60</v>
      </c>
      <c r="D30" s="60">
        <v>40</v>
      </c>
      <c r="E30" s="60">
        <v>52</v>
      </c>
      <c r="F30" s="60">
        <v>48</v>
      </c>
      <c r="G30" s="60">
        <v>48</v>
      </c>
      <c r="H30" s="60">
        <v>39</v>
      </c>
      <c r="I30" s="60">
        <v>49</v>
      </c>
      <c r="J30" s="60">
        <v>39</v>
      </c>
      <c r="K30" s="60">
        <v>47</v>
      </c>
      <c r="L30" s="60">
        <v>39</v>
      </c>
      <c r="M30" s="60">
        <v>43</v>
      </c>
      <c r="N30" s="60">
        <v>45</v>
      </c>
      <c r="O30" s="60">
        <v>44</v>
      </c>
      <c r="P30" s="60">
        <v>54</v>
      </c>
      <c r="Q30" s="60">
        <v>47</v>
      </c>
      <c r="R30" s="93">
        <v>42</v>
      </c>
      <c r="S30" s="481">
        <v>52</v>
      </c>
      <c r="T30" s="227"/>
      <c r="U30" s="227"/>
      <c r="V30" s="227"/>
      <c r="W30" s="227"/>
      <c r="X30" s="227"/>
      <c r="Y30" s="227"/>
      <c r="Z30" s="227"/>
      <c r="AA30" s="227"/>
      <c r="AB30" s="227"/>
      <c r="AC30" s="227"/>
      <c r="AD30" s="227"/>
      <c r="AE30" s="227"/>
      <c r="AF30" s="227"/>
      <c r="AG30" s="227"/>
      <c r="AI30" s="230"/>
      <c r="AJ30" s="230"/>
      <c r="AK30" s="230"/>
      <c r="AL30" s="230"/>
      <c r="AM30" s="230"/>
      <c r="AN30" s="230"/>
      <c r="AO30" s="230"/>
      <c r="AP30" s="230"/>
      <c r="AQ30" s="230"/>
      <c r="AR30" s="230"/>
      <c r="AS30" s="230"/>
      <c r="AT30" s="230"/>
      <c r="AU30" s="230"/>
      <c r="AV30" s="230"/>
      <c r="AW30" s="230"/>
      <c r="AX30" s="230"/>
    </row>
    <row r="31" spans="1:50">
      <c r="A31" s="57" t="s">
        <v>90</v>
      </c>
      <c r="B31" s="60">
        <v>74</v>
      </c>
      <c r="C31" s="60">
        <v>65</v>
      </c>
      <c r="D31" s="60">
        <v>59</v>
      </c>
      <c r="E31" s="60">
        <v>55</v>
      </c>
      <c r="F31" s="60">
        <v>70</v>
      </c>
      <c r="G31" s="60">
        <v>71</v>
      </c>
      <c r="H31" s="60">
        <v>76</v>
      </c>
      <c r="I31" s="60">
        <v>60</v>
      </c>
      <c r="J31" s="60">
        <v>68</v>
      </c>
      <c r="K31" s="60">
        <v>70</v>
      </c>
      <c r="L31" s="60">
        <v>61</v>
      </c>
      <c r="M31" s="60">
        <v>58</v>
      </c>
      <c r="N31" s="60">
        <v>70</v>
      </c>
      <c r="O31" s="60">
        <v>85</v>
      </c>
      <c r="P31" s="60">
        <v>85</v>
      </c>
      <c r="Q31" s="60">
        <v>78</v>
      </c>
      <c r="R31" s="93">
        <v>83</v>
      </c>
      <c r="S31" s="481">
        <v>68</v>
      </c>
      <c r="T31" s="227"/>
      <c r="U31" s="227"/>
      <c r="V31" s="227"/>
      <c r="W31" s="227"/>
      <c r="X31" s="227"/>
      <c r="Y31" s="227"/>
      <c r="Z31" s="227"/>
      <c r="AA31" s="227"/>
      <c r="AB31" s="227"/>
      <c r="AC31" s="227"/>
      <c r="AD31" s="227"/>
      <c r="AE31" s="227"/>
      <c r="AF31" s="227"/>
      <c r="AG31" s="227"/>
      <c r="AI31" s="230"/>
      <c r="AJ31" s="230"/>
      <c r="AK31" s="230"/>
      <c r="AL31" s="230"/>
      <c r="AM31" s="230"/>
      <c r="AN31" s="230"/>
      <c r="AO31" s="230"/>
      <c r="AP31" s="230"/>
      <c r="AQ31" s="230"/>
      <c r="AR31" s="230"/>
      <c r="AS31" s="230"/>
      <c r="AT31" s="230"/>
      <c r="AU31" s="230"/>
      <c r="AV31" s="230"/>
      <c r="AW31" s="230"/>
      <c r="AX31" s="230"/>
    </row>
    <row r="32" spans="1:50">
      <c r="A32" s="57" t="s">
        <v>69</v>
      </c>
      <c r="B32" s="60">
        <v>1</v>
      </c>
      <c r="C32" s="60">
        <v>1</v>
      </c>
      <c r="D32" s="60">
        <v>0</v>
      </c>
      <c r="E32" s="60">
        <v>0</v>
      </c>
      <c r="F32" s="60">
        <v>2</v>
      </c>
      <c r="G32" s="60">
        <v>0</v>
      </c>
      <c r="H32" s="60">
        <v>1</v>
      </c>
      <c r="I32" s="60">
        <v>2</v>
      </c>
      <c r="J32" s="60">
        <v>1</v>
      </c>
      <c r="K32" s="60">
        <v>0</v>
      </c>
      <c r="L32" s="60">
        <v>2</v>
      </c>
      <c r="M32" s="60">
        <v>0</v>
      </c>
      <c r="N32" s="60">
        <v>2</v>
      </c>
      <c r="O32" s="60">
        <v>0</v>
      </c>
      <c r="P32" s="60">
        <v>1</v>
      </c>
      <c r="Q32" s="60">
        <v>1</v>
      </c>
      <c r="R32" s="93">
        <v>0</v>
      </c>
      <c r="S32" s="481">
        <v>1</v>
      </c>
      <c r="T32" s="227"/>
      <c r="U32" s="227"/>
      <c r="V32" s="227"/>
      <c r="W32" s="227"/>
      <c r="X32" s="227"/>
      <c r="Y32" s="227"/>
      <c r="Z32" s="227"/>
      <c r="AA32" s="227"/>
      <c r="AB32" s="227"/>
      <c r="AC32" s="227"/>
      <c r="AD32" s="227"/>
      <c r="AE32" s="227"/>
      <c r="AF32" s="227"/>
      <c r="AG32" s="227"/>
      <c r="AI32" s="230"/>
      <c r="AJ32" s="230"/>
      <c r="AK32" s="230"/>
      <c r="AL32" s="230"/>
      <c r="AM32" s="230"/>
      <c r="AN32" s="230"/>
      <c r="AO32" s="230"/>
      <c r="AP32" s="230"/>
      <c r="AQ32" s="230"/>
      <c r="AR32" s="230"/>
      <c r="AS32" s="230"/>
      <c r="AT32" s="230"/>
      <c r="AU32" s="230"/>
      <c r="AV32" s="230"/>
      <c r="AW32" s="230"/>
      <c r="AX32" s="230"/>
    </row>
    <row r="33" spans="1:50">
      <c r="A33" s="58" t="s">
        <v>118</v>
      </c>
      <c r="B33" s="58"/>
      <c r="C33" s="58"/>
      <c r="D33" s="58"/>
      <c r="E33" s="58"/>
      <c r="F33" s="58"/>
      <c r="G33" s="58"/>
      <c r="H33" s="58"/>
      <c r="I33" s="58"/>
      <c r="J33" s="58"/>
      <c r="K33" s="58"/>
      <c r="L33" s="58"/>
      <c r="M33" s="58"/>
      <c r="N33" s="58"/>
      <c r="O33" s="58"/>
      <c r="P33" s="58"/>
      <c r="Q33" s="58"/>
      <c r="R33" s="131"/>
      <c r="S33" s="480"/>
      <c r="AI33" s="230"/>
      <c r="AJ33" s="230"/>
      <c r="AK33" s="230"/>
      <c r="AL33" s="230"/>
      <c r="AM33" s="230"/>
      <c r="AN33" s="230"/>
      <c r="AO33" s="230"/>
      <c r="AP33" s="230"/>
      <c r="AQ33" s="230"/>
      <c r="AR33" s="230"/>
      <c r="AS33" s="230"/>
      <c r="AT33" s="230"/>
      <c r="AU33" s="230"/>
      <c r="AV33" s="230"/>
      <c r="AW33" s="230"/>
      <c r="AX33" s="230"/>
    </row>
    <row r="34" spans="1:50">
      <c r="A34" s="57" t="s">
        <v>117</v>
      </c>
      <c r="B34" s="60">
        <v>119</v>
      </c>
      <c r="C34" s="60">
        <v>114</v>
      </c>
      <c r="D34" s="60">
        <v>89</v>
      </c>
      <c r="E34" s="60">
        <v>115</v>
      </c>
      <c r="F34" s="60">
        <v>126</v>
      </c>
      <c r="G34" s="60">
        <v>104</v>
      </c>
      <c r="H34" s="60">
        <v>144</v>
      </c>
      <c r="I34" s="60">
        <v>109</v>
      </c>
      <c r="J34" s="60">
        <v>121</v>
      </c>
      <c r="K34" s="60">
        <v>104</v>
      </c>
      <c r="L34" s="60">
        <v>95</v>
      </c>
      <c r="M34" s="60">
        <v>94</v>
      </c>
      <c r="N34" s="60">
        <v>113</v>
      </c>
      <c r="O34" s="60">
        <v>118</v>
      </c>
      <c r="P34" s="60">
        <v>144</v>
      </c>
      <c r="Q34" s="60">
        <v>127</v>
      </c>
      <c r="R34" s="93">
        <v>127</v>
      </c>
      <c r="S34" s="481">
        <v>133</v>
      </c>
      <c r="T34" s="228"/>
      <c r="U34" s="228"/>
      <c r="V34" s="228"/>
      <c r="W34" s="228"/>
      <c r="X34" s="228"/>
      <c r="Y34" s="228"/>
      <c r="Z34" s="228"/>
      <c r="AA34" s="228"/>
      <c r="AB34" s="228"/>
      <c r="AC34" s="228"/>
      <c r="AD34" s="228"/>
      <c r="AE34" s="228"/>
      <c r="AF34" s="228"/>
      <c r="AG34" s="228"/>
      <c r="AI34" s="230"/>
      <c r="AJ34" s="230"/>
      <c r="AK34" s="230"/>
      <c r="AL34" s="230"/>
      <c r="AM34" s="230"/>
      <c r="AN34" s="230"/>
      <c r="AO34" s="230"/>
      <c r="AP34" s="230"/>
      <c r="AQ34" s="230"/>
      <c r="AR34" s="230"/>
      <c r="AS34" s="230"/>
      <c r="AT34" s="230"/>
      <c r="AU34" s="230"/>
      <c r="AV34" s="230"/>
      <c r="AW34" s="230"/>
      <c r="AX34" s="230"/>
    </row>
    <row r="35" spans="1:50">
      <c r="A35" s="57" t="s">
        <v>70</v>
      </c>
      <c r="B35" s="60">
        <v>32</v>
      </c>
      <c r="C35" s="60">
        <v>36</v>
      </c>
      <c r="D35" s="60">
        <v>26</v>
      </c>
      <c r="E35" s="60">
        <v>20</v>
      </c>
      <c r="F35" s="60">
        <v>22</v>
      </c>
      <c r="G35" s="60">
        <v>20</v>
      </c>
      <c r="H35" s="60">
        <v>19</v>
      </c>
      <c r="I35" s="60">
        <v>25</v>
      </c>
      <c r="J35" s="60">
        <v>16</v>
      </c>
      <c r="K35" s="60">
        <v>24</v>
      </c>
      <c r="L35" s="60">
        <v>20</v>
      </c>
      <c r="M35" s="60">
        <v>18</v>
      </c>
      <c r="N35" s="60">
        <v>21</v>
      </c>
      <c r="O35" s="60">
        <v>25</v>
      </c>
      <c r="P35" s="60">
        <v>27</v>
      </c>
      <c r="Q35" s="60">
        <v>25</v>
      </c>
      <c r="R35" s="93">
        <v>15</v>
      </c>
      <c r="S35" s="481">
        <v>25</v>
      </c>
      <c r="T35" s="228"/>
      <c r="U35" s="228"/>
      <c r="V35" s="228"/>
      <c r="W35" s="228"/>
      <c r="X35" s="228"/>
      <c r="Y35" s="228"/>
      <c r="Z35" s="228"/>
      <c r="AA35" s="228"/>
      <c r="AB35" s="228"/>
      <c r="AC35" s="228"/>
      <c r="AD35" s="228"/>
      <c r="AE35" s="228"/>
      <c r="AF35" s="228"/>
      <c r="AG35" s="228"/>
      <c r="AI35" s="230"/>
      <c r="AJ35" s="230"/>
      <c r="AK35" s="230"/>
      <c r="AL35" s="230"/>
      <c r="AM35" s="230"/>
      <c r="AN35" s="230"/>
      <c r="AO35" s="230"/>
      <c r="AP35" s="230"/>
      <c r="AQ35" s="230"/>
      <c r="AR35" s="230"/>
      <c r="AS35" s="230"/>
      <c r="AT35" s="230"/>
      <c r="AU35" s="230"/>
      <c r="AV35" s="230"/>
      <c r="AW35" s="230"/>
      <c r="AX35" s="230"/>
    </row>
    <row r="36" spans="1:50">
      <c r="A36" s="57" t="s">
        <v>71</v>
      </c>
      <c r="B36" s="60">
        <v>60</v>
      </c>
      <c r="C36" s="60">
        <v>52</v>
      </c>
      <c r="D36" s="60">
        <v>52</v>
      </c>
      <c r="E36" s="93">
        <v>44</v>
      </c>
      <c r="F36" s="60">
        <v>56</v>
      </c>
      <c r="G36" s="60">
        <v>41</v>
      </c>
      <c r="H36" s="60">
        <v>47</v>
      </c>
      <c r="I36" s="60">
        <v>47</v>
      </c>
      <c r="J36" s="60">
        <v>53</v>
      </c>
      <c r="K36" s="60">
        <v>49</v>
      </c>
      <c r="L36" s="60">
        <v>40</v>
      </c>
      <c r="M36" s="60">
        <v>43</v>
      </c>
      <c r="N36" s="60">
        <v>45</v>
      </c>
      <c r="O36" s="60">
        <v>49</v>
      </c>
      <c r="P36" s="60">
        <v>48</v>
      </c>
      <c r="Q36" s="60">
        <v>39</v>
      </c>
      <c r="R36" s="93">
        <v>43</v>
      </c>
      <c r="S36" s="481">
        <v>36</v>
      </c>
      <c r="T36" s="228"/>
      <c r="U36" s="228"/>
      <c r="V36" s="228"/>
      <c r="W36" s="228"/>
      <c r="X36" s="228"/>
      <c r="Y36" s="228"/>
      <c r="Z36" s="228"/>
      <c r="AA36" s="228"/>
      <c r="AB36" s="228"/>
      <c r="AC36" s="228"/>
      <c r="AD36" s="228"/>
      <c r="AE36" s="228"/>
      <c r="AF36" s="228"/>
      <c r="AG36" s="228"/>
      <c r="AI36" s="230"/>
      <c r="AJ36" s="230"/>
      <c r="AK36" s="230"/>
      <c r="AL36" s="230"/>
      <c r="AM36" s="230"/>
      <c r="AN36" s="230"/>
      <c r="AO36" s="230"/>
      <c r="AP36" s="230"/>
      <c r="AQ36" s="230"/>
      <c r="AR36" s="230"/>
      <c r="AS36" s="230"/>
      <c r="AT36" s="230"/>
      <c r="AU36" s="230"/>
      <c r="AV36" s="230"/>
      <c r="AW36" s="230"/>
      <c r="AX36" s="230"/>
    </row>
    <row r="37" spans="1:50">
      <c r="A37" s="57" t="s">
        <v>72</v>
      </c>
      <c r="B37" s="60">
        <v>7</v>
      </c>
      <c r="C37" s="60">
        <v>3</v>
      </c>
      <c r="D37" s="60">
        <v>3</v>
      </c>
      <c r="E37" s="60">
        <v>1</v>
      </c>
      <c r="F37" s="60">
        <v>2</v>
      </c>
      <c r="G37" s="60">
        <v>3</v>
      </c>
      <c r="H37" s="60">
        <v>6</v>
      </c>
      <c r="I37" s="60">
        <v>1</v>
      </c>
      <c r="J37" s="60">
        <v>3</v>
      </c>
      <c r="K37" s="60">
        <v>1</v>
      </c>
      <c r="L37" s="60">
        <v>2</v>
      </c>
      <c r="M37" s="60">
        <v>3</v>
      </c>
      <c r="N37" s="60">
        <v>1</v>
      </c>
      <c r="O37" s="60">
        <v>0</v>
      </c>
      <c r="P37" s="60">
        <v>2</v>
      </c>
      <c r="Q37" s="60">
        <v>5</v>
      </c>
      <c r="R37" s="93">
        <v>1</v>
      </c>
      <c r="S37" s="481">
        <v>1</v>
      </c>
      <c r="T37" s="228"/>
      <c r="U37" s="228"/>
      <c r="V37" s="228"/>
      <c r="W37" s="228"/>
      <c r="X37" s="228"/>
      <c r="Y37" s="228"/>
      <c r="Z37" s="228"/>
      <c r="AA37" s="228"/>
      <c r="AB37" s="228"/>
      <c r="AC37" s="228"/>
      <c r="AD37" s="228"/>
      <c r="AE37" s="228"/>
      <c r="AF37" s="228"/>
      <c r="AG37" s="228"/>
      <c r="AI37" s="230"/>
      <c r="AJ37" s="230"/>
      <c r="AK37" s="230"/>
      <c r="AL37" s="230"/>
      <c r="AM37" s="230"/>
      <c r="AN37" s="230"/>
      <c r="AO37" s="230"/>
      <c r="AP37" s="230"/>
      <c r="AQ37" s="230"/>
      <c r="AR37" s="230"/>
      <c r="AS37" s="230"/>
      <c r="AT37" s="230"/>
      <c r="AU37" s="230"/>
      <c r="AV37" s="230"/>
      <c r="AW37" s="230"/>
      <c r="AX37" s="230"/>
    </row>
    <row r="38" spans="1:50">
      <c r="A38" s="57" t="s">
        <v>69</v>
      </c>
      <c r="B38" s="60">
        <v>5</v>
      </c>
      <c r="C38" s="60">
        <v>5</v>
      </c>
      <c r="D38" s="60">
        <v>2</v>
      </c>
      <c r="E38" s="60">
        <v>1</v>
      </c>
      <c r="F38" s="60">
        <v>10</v>
      </c>
      <c r="G38" s="60">
        <v>2</v>
      </c>
      <c r="H38" s="60">
        <v>5</v>
      </c>
      <c r="I38" s="60">
        <v>2</v>
      </c>
      <c r="J38" s="60">
        <v>5</v>
      </c>
      <c r="K38" s="60">
        <v>5</v>
      </c>
      <c r="L38" s="60">
        <v>8</v>
      </c>
      <c r="M38" s="60">
        <v>8</v>
      </c>
      <c r="N38" s="60">
        <v>8</v>
      </c>
      <c r="O38" s="60">
        <v>5</v>
      </c>
      <c r="P38" s="60">
        <v>12</v>
      </c>
      <c r="Q38" s="60">
        <v>2</v>
      </c>
      <c r="R38" s="93">
        <v>8</v>
      </c>
      <c r="S38" s="481">
        <v>3</v>
      </c>
      <c r="T38" s="228"/>
      <c r="U38" s="228"/>
      <c r="V38" s="228"/>
      <c r="W38" s="228"/>
      <c r="X38" s="228"/>
      <c r="Y38" s="228"/>
      <c r="Z38" s="228"/>
      <c r="AA38" s="228"/>
      <c r="AB38" s="228"/>
      <c r="AC38" s="228"/>
      <c r="AD38" s="228"/>
      <c r="AE38" s="228"/>
      <c r="AF38" s="228"/>
      <c r="AG38" s="228"/>
      <c r="AI38" s="230"/>
      <c r="AJ38" s="230"/>
      <c r="AK38" s="230"/>
      <c r="AL38" s="230"/>
      <c r="AM38" s="230"/>
      <c r="AN38" s="230"/>
      <c r="AO38" s="230"/>
      <c r="AP38" s="230"/>
      <c r="AQ38" s="230"/>
      <c r="AR38" s="230"/>
      <c r="AS38" s="230"/>
      <c r="AT38" s="230"/>
      <c r="AU38" s="230"/>
      <c r="AV38" s="230"/>
      <c r="AW38" s="230"/>
      <c r="AX38" s="230"/>
    </row>
    <row r="39" spans="1:50">
      <c r="A39" s="58" t="s">
        <v>1</v>
      </c>
      <c r="B39" s="58"/>
      <c r="C39" s="58"/>
      <c r="D39" s="58"/>
      <c r="E39" s="58"/>
      <c r="F39" s="58"/>
      <c r="G39" s="58"/>
      <c r="H39" s="58"/>
      <c r="I39" s="58"/>
      <c r="J39" s="58"/>
      <c r="K39" s="58"/>
      <c r="L39" s="58"/>
      <c r="M39" s="58"/>
      <c r="N39" s="58"/>
      <c r="O39" s="58"/>
      <c r="P39" s="58"/>
      <c r="Q39" s="58"/>
      <c r="R39" s="131"/>
      <c r="S39" s="480"/>
      <c r="AI39" s="230"/>
      <c r="AJ39" s="230"/>
      <c r="AK39" s="230"/>
      <c r="AL39" s="230"/>
      <c r="AM39" s="230"/>
      <c r="AN39" s="230"/>
      <c r="AO39" s="230"/>
      <c r="AP39" s="230"/>
      <c r="AQ39" s="230"/>
      <c r="AR39" s="230"/>
      <c r="AS39" s="230"/>
      <c r="AT39" s="230"/>
      <c r="AU39" s="230"/>
      <c r="AV39" s="230"/>
      <c r="AW39" s="230"/>
      <c r="AX39" s="230"/>
    </row>
    <row r="40" spans="1:50">
      <c r="A40" s="57" t="s">
        <v>111</v>
      </c>
      <c r="B40" s="60">
        <v>102</v>
      </c>
      <c r="C40" s="60">
        <v>91</v>
      </c>
      <c r="D40" s="60">
        <v>80</v>
      </c>
      <c r="E40" s="60">
        <v>97</v>
      </c>
      <c r="F40" s="60">
        <v>115</v>
      </c>
      <c r="G40" s="60">
        <v>94</v>
      </c>
      <c r="H40" s="60">
        <v>129</v>
      </c>
      <c r="I40" s="60">
        <v>94</v>
      </c>
      <c r="J40" s="60">
        <v>106</v>
      </c>
      <c r="K40" s="60">
        <v>91</v>
      </c>
      <c r="L40" s="60">
        <v>78</v>
      </c>
      <c r="M40" s="60">
        <v>86</v>
      </c>
      <c r="N40" s="60">
        <v>88</v>
      </c>
      <c r="O40" s="60">
        <v>106</v>
      </c>
      <c r="P40" s="60">
        <v>126</v>
      </c>
      <c r="Q40" s="60">
        <v>110</v>
      </c>
      <c r="R40" s="93">
        <v>116</v>
      </c>
      <c r="S40" s="481">
        <v>118</v>
      </c>
      <c r="T40" s="229"/>
      <c r="U40" s="229"/>
      <c r="V40" s="229"/>
      <c r="W40" s="229"/>
      <c r="X40" s="229"/>
      <c r="Y40" s="229"/>
      <c r="Z40" s="229"/>
      <c r="AA40" s="229"/>
      <c r="AB40" s="229"/>
      <c r="AC40" s="229"/>
      <c r="AD40" s="229"/>
      <c r="AE40" s="229"/>
      <c r="AF40" s="229"/>
      <c r="AG40" s="229"/>
      <c r="AI40" s="230"/>
      <c r="AJ40" s="230"/>
      <c r="AK40" s="230"/>
      <c r="AL40" s="230"/>
      <c r="AM40" s="230"/>
      <c r="AN40" s="230"/>
      <c r="AO40" s="230"/>
      <c r="AP40" s="230"/>
      <c r="AQ40" s="230"/>
      <c r="AR40" s="230"/>
      <c r="AS40" s="230"/>
      <c r="AT40" s="230"/>
      <c r="AU40" s="230"/>
      <c r="AV40" s="230"/>
      <c r="AW40" s="230"/>
      <c r="AX40" s="230"/>
    </row>
    <row r="41" spans="1:50">
      <c r="A41" s="57" t="s">
        <v>114</v>
      </c>
      <c r="B41" s="60">
        <v>15</v>
      </c>
      <c r="C41" s="60">
        <v>19</v>
      </c>
      <c r="D41" s="60">
        <v>10</v>
      </c>
      <c r="E41" s="60">
        <v>16</v>
      </c>
      <c r="F41" s="60">
        <v>14</v>
      </c>
      <c r="G41" s="60">
        <v>9</v>
      </c>
      <c r="H41" s="60">
        <v>15</v>
      </c>
      <c r="I41" s="60">
        <v>14</v>
      </c>
      <c r="J41" s="60">
        <v>12</v>
      </c>
      <c r="K41" s="60">
        <v>10</v>
      </c>
      <c r="L41" s="60">
        <v>17</v>
      </c>
      <c r="M41" s="60">
        <v>7</v>
      </c>
      <c r="N41" s="60">
        <v>18</v>
      </c>
      <c r="O41" s="60">
        <v>10</v>
      </c>
      <c r="P41" s="60">
        <v>11</v>
      </c>
      <c r="Q41" s="60">
        <v>13</v>
      </c>
      <c r="R41" s="93">
        <v>14</v>
      </c>
      <c r="S41" s="481">
        <v>9</v>
      </c>
      <c r="T41" s="229"/>
      <c r="U41" s="229"/>
      <c r="V41" s="229"/>
      <c r="W41" s="229"/>
      <c r="X41" s="229"/>
      <c r="Y41" s="229"/>
      <c r="Z41" s="229"/>
      <c r="AA41" s="229"/>
      <c r="AB41" s="229"/>
      <c r="AC41" s="229"/>
      <c r="AD41" s="229"/>
      <c r="AE41" s="229"/>
      <c r="AF41" s="229"/>
      <c r="AG41" s="229"/>
      <c r="AI41" s="230"/>
      <c r="AJ41" s="230"/>
      <c r="AK41" s="230"/>
      <c r="AL41" s="230"/>
      <c r="AM41" s="230"/>
      <c r="AN41" s="230"/>
      <c r="AO41" s="230"/>
      <c r="AP41" s="230"/>
      <c r="AQ41" s="230"/>
      <c r="AR41" s="230"/>
      <c r="AS41" s="230"/>
      <c r="AT41" s="230"/>
      <c r="AU41" s="230"/>
      <c r="AV41" s="230"/>
      <c r="AW41" s="230"/>
      <c r="AX41" s="230"/>
    </row>
    <row r="42" spans="1:50">
      <c r="A42" s="57" t="s">
        <v>112</v>
      </c>
      <c r="B42" s="60">
        <v>40</v>
      </c>
      <c r="C42" s="60">
        <v>28</v>
      </c>
      <c r="D42" s="60">
        <v>24</v>
      </c>
      <c r="E42" s="60">
        <v>25</v>
      </c>
      <c r="F42" s="60">
        <v>16</v>
      </c>
      <c r="G42" s="60">
        <v>23</v>
      </c>
      <c r="H42" s="60">
        <v>16</v>
      </c>
      <c r="I42" s="60">
        <v>25</v>
      </c>
      <c r="J42" s="60">
        <v>20</v>
      </c>
      <c r="K42" s="60">
        <v>28</v>
      </c>
      <c r="L42" s="60">
        <v>16</v>
      </c>
      <c r="M42" s="60">
        <v>17</v>
      </c>
      <c r="N42" s="60">
        <v>21</v>
      </c>
      <c r="O42" s="60">
        <v>21</v>
      </c>
      <c r="P42" s="60">
        <v>24</v>
      </c>
      <c r="Q42" s="60">
        <v>27</v>
      </c>
      <c r="R42" s="93">
        <v>19</v>
      </c>
      <c r="S42" s="481">
        <v>24</v>
      </c>
      <c r="T42" s="229"/>
      <c r="U42" s="229"/>
      <c r="V42" s="229"/>
      <c r="W42" s="229"/>
      <c r="X42" s="229"/>
      <c r="Y42" s="229"/>
      <c r="Z42" s="229"/>
      <c r="AA42" s="229"/>
      <c r="AB42" s="229"/>
      <c r="AC42" s="229"/>
      <c r="AD42" s="229"/>
      <c r="AE42" s="229"/>
      <c r="AF42" s="229"/>
      <c r="AG42" s="229"/>
      <c r="AI42" s="230"/>
      <c r="AJ42" s="230"/>
      <c r="AK42" s="230"/>
      <c r="AL42" s="230"/>
      <c r="AM42" s="230"/>
      <c r="AN42" s="230"/>
      <c r="AO42" s="230"/>
      <c r="AP42" s="230"/>
      <c r="AQ42" s="230"/>
      <c r="AR42" s="230"/>
      <c r="AS42" s="230"/>
      <c r="AT42" s="230"/>
      <c r="AU42" s="230"/>
      <c r="AV42" s="230"/>
      <c r="AW42" s="230"/>
      <c r="AX42" s="230"/>
    </row>
    <row r="43" spans="1:50">
      <c r="A43" s="57" t="s">
        <v>113</v>
      </c>
      <c r="B43" s="60">
        <v>63</v>
      </c>
      <c r="C43" s="60">
        <v>64</v>
      </c>
      <c r="D43" s="60">
        <v>56</v>
      </c>
      <c r="E43" s="60">
        <v>39</v>
      </c>
      <c r="F43" s="60">
        <v>63</v>
      </c>
      <c r="G43" s="60">
        <v>43</v>
      </c>
      <c r="H43" s="60">
        <v>54</v>
      </c>
      <c r="I43" s="60">
        <v>47</v>
      </c>
      <c r="J43" s="60">
        <v>57</v>
      </c>
      <c r="K43" s="60">
        <v>49</v>
      </c>
      <c r="L43" s="60">
        <v>47</v>
      </c>
      <c r="M43" s="60">
        <v>50</v>
      </c>
      <c r="N43" s="60">
        <v>50</v>
      </c>
      <c r="O43" s="60">
        <v>56</v>
      </c>
      <c r="P43" s="60">
        <v>58</v>
      </c>
      <c r="Q43" s="60">
        <v>44</v>
      </c>
      <c r="R43" s="93">
        <v>42</v>
      </c>
      <c r="S43" s="481">
        <v>39</v>
      </c>
      <c r="T43" s="229"/>
      <c r="U43" s="229"/>
      <c r="V43" s="229"/>
      <c r="W43" s="229"/>
      <c r="X43" s="229"/>
      <c r="Y43" s="229"/>
      <c r="Z43" s="229"/>
      <c r="AA43" s="229"/>
      <c r="AB43" s="229"/>
      <c r="AC43" s="229"/>
      <c r="AD43" s="229"/>
      <c r="AE43" s="229"/>
      <c r="AF43" s="229"/>
      <c r="AG43" s="229"/>
      <c r="AI43" s="230"/>
      <c r="AJ43" s="230"/>
      <c r="AK43" s="230"/>
      <c r="AL43" s="230"/>
      <c r="AM43" s="230"/>
      <c r="AN43" s="230"/>
      <c r="AO43" s="230"/>
      <c r="AP43" s="230"/>
      <c r="AQ43" s="230"/>
      <c r="AR43" s="230"/>
      <c r="AS43" s="230"/>
      <c r="AT43" s="230"/>
      <c r="AU43" s="230"/>
      <c r="AV43" s="230"/>
      <c r="AW43" s="230"/>
      <c r="AX43" s="230"/>
    </row>
    <row r="44" spans="1:50">
      <c r="A44" s="57" t="s">
        <v>115</v>
      </c>
      <c r="B44" s="60">
        <v>3</v>
      </c>
      <c r="C44" s="60">
        <v>8</v>
      </c>
      <c r="D44" s="60">
        <v>2</v>
      </c>
      <c r="E44" s="60">
        <v>4</v>
      </c>
      <c r="F44" s="60">
        <v>8</v>
      </c>
      <c r="G44" s="60">
        <v>0</v>
      </c>
      <c r="H44" s="60">
        <v>2</v>
      </c>
      <c r="I44" s="60">
        <v>3</v>
      </c>
      <c r="J44" s="60">
        <v>0</v>
      </c>
      <c r="K44" s="60">
        <v>2</v>
      </c>
      <c r="L44" s="60">
        <v>1</v>
      </c>
      <c r="M44" s="60">
        <v>2</v>
      </c>
      <c r="N44" s="60">
        <v>2</v>
      </c>
      <c r="O44" s="60">
        <v>3</v>
      </c>
      <c r="P44" s="60">
        <v>0</v>
      </c>
      <c r="Q44" s="60">
        <v>2</v>
      </c>
      <c r="R44" s="93">
        <v>1</v>
      </c>
      <c r="S44" s="481">
        <v>2</v>
      </c>
      <c r="T44" s="229"/>
      <c r="U44" s="229"/>
      <c r="V44" s="229"/>
      <c r="W44" s="229"/>
      <c r="X44" s="229"/>
      <c r="Y44" s="229"/>
      <c r="Z44" s="229"/>
      <c r="AA44" s="229"/>
      <c r="AB44" s="229"/>
      <c r="AC44" s="229"/>
      <c r="AD44" s="229"/>
      <c r="AE44" s="229"/>
      <c r="AF44" s="229"/>
      <c r="AG44" s="229"/>
      <c r="AI44" s="230"/>
      <c r="AJ44" s="230"/>
      <c r="AK44" s="230"/>
      <c r="AL44" s="230"/>
      <c r="AM44" s="230"/>
      <c r="AN44" s="230"/>
      <c r="AO44" s="230"/>
      <c r="AP44" s="230"/>
      <c r="AQ44" s="230"/>
      <c r="AR44" s="230"/>
      <c r="AS44" s="230"/>
      <c r="AT44" s="230"/>
      <c r="AU44" s="230"/>
      <c r="AV44" s="230"/>
      <c r="AW44" s="230"/>
      <c r="AX44" s="230"/>
    </row>
    <row r="45" spans="1:50">
      <c r="A45" s="15" t="s">
        <v>69</v>
      </c>
      <c r="B45" s="66">
        <v>0</v>
      </c>
      <c r="C45" s="66">
        <v>0</v>
      </c>
      <c r="D45" s="66">
        <v>0</v>
      </c>
      <c r="E45" s="66">
        <v>0</v>
      </c>
      <c r="F45" s="66">
        <v>0</v>
      </c>
      <c r="G45" s="66">
        <v>1</v>
      </c>
      <c r="H45" s="66">
        <v>5</v>
      </c>
      <c r="I45" s="66">
        <v>1</v>
      </c>
      <c r="J45" s="66">
        <v>3</v>
      </c>
      <c r="K45" s="66">
        <v>3</v>
      </c>
      <c r="L45" s="66">
        <v>6</v>
      </c>
      <c r="M45" s="66">
        <v>4</v>
      </c>
      <c r="N45" s="66">
        <v>9</v>
      </c>
      <c r="O45" s="66">
        <v>1</v>
      </c>
      <c r="P45" s="66">
        <v>14</v>
      </c>
      <c r="Q45" s="66">
        <v>2</v>
      </c>
      <c r="R45" s="66">
        <v>2</v>
      </c>
      <c r="S45" s="481">
        <v>6</v>
      </c>
      <c r="T45" s="229"/>
      <c r="U45" s="229"/>
      <c r="V45" s="229"/>
      <c r="W45" s="229"/>
      <c r="X45" s="229"/>
      <c r="Y45" s="229"/>
      <c r="Z45" s="229"/>
      <c r="AA45" s="229"/>
      <c r="AB45" s="229"/>
      <c r="AC45" s="229"/>
      <c r="AD45" s="229"/>
      <c r="AE45" s="229"/>
      <c r="AF45" s="229"/>
      <c r="AG45" s="229"/>
      <c r="AI45" s="230"/>
      <c r="AJ45" s="230"/>
      <c r="AK45" s="230"/>
      <c r="AL45" s="230"/>
      <c r="AM45" s="230"/>
      <c r="AN45" s="230"/>
      <c r="AO45" s="230"/>
      <c r="AP45" s="230"/>
      <c r="AQ45" s="230"/>
      <c r="AR45" s="230"/>
      <c r="AS45" s="230"/>
      <c r="AT45" s="230"/>
      <c r="AU45" s="230"/>
      <c r="AV45" s="230"/>
      <c r="AW45" s="230"/>
      <c r="AX45" s="230"/>
    </row>
    <row r="46" spans="1:50">
      <c r="A46" s="58" t="s">
        <v>389</v>
      </c>
      <c r="B46" s="58"/>
      <c r="C46" s="58"/>
      <c r="D46" s="58"/>
      <c r="E46" s="58"/>
      <c r="F46" s="58"/>
      <c r="G46" s="58"/>
      <c r="H46" s="58"/>
      <c r="I46" s="58"/>
      <c r="J46" s="58"/>
      <c r="K46" s="58"/>
      <c r="L46" s="58"/>
      <c r="M46" s="58"/>
      <c r="N46" s="58"/>
      <c r="O46" s="58"/>
      <c r="P46" s="58"/>
      <c r="Q46" s="58"/>
      <c r="R46" s="131"/>
      <c r="S46" s="480"/>
      <c r="AI46" s="230"/>
      <c r="AJ46" s="230"/>
      <c r="AK46" s="230"/>
      <c r="AL46" s="230"/>
      <c r="AM46" s="230"/>
      <c r="AN46" s="230"/>
      <c r="AO46" s="230"/>
      <c r="AP46" s="230"/>
      <c r="AQ46" s="230"/>
      <c r="AR46" s="230"/>
      <c r="AS46" s="230"/>
      <c r="AT46" s="230"/>
      <c r="AU46" s="230"/>
      <c r="AV46" s="230"/>
      <c r="AW46" s="230"/>
      <c r="AX46" s="230"/>
    </row>
    <row r="47" spans="1:50">
      <c r="A47" s="57" t="s">
        <v>91</v>
      </c>
      <c r="B47" s="60">
        <v>15</v>
      </c>
      <c r="C47" s="60">
        <v>5</v>
      </c>
      <c r="D47" s="60">
        <v>4</v>
      </c>
      <c r="E47" s="60">
        <v>8</v>
      </c>
      <c r="F47" s="60">
        <v>9</v>
      </c>
      <c r="G47" s="60">
        <v>3</v>
      </c>
      <c r="H47" s="60">
        <v>6</v>
      </c>
      <c r="I47" s="60">
        <v>10</v>
      </c>
      <c r="J47" s="60">
        <v>9</v>
      </c>
      <c r="K47" s="60">
        <v>7</v>
      </c>
      <c r="L47" s="60">
        <v>6</v>
      </c>
      <c r="M47" s="57">
        <v>8</v>
      </c>
      <c r="N47" s="57">
        <v>12</v>
      </c>
      <c r="O47" s="57">
        <v>9</v>
      </c>
      <c r="P47" s="60">
        <v>13</v>
      </c>
      <c r="Q47" s="60">
        <v>8</v>
      </c>
      <c r="R47" s="93">
        <v>7</v>
      </c>
      <c r="S47" s="481">
        <v>10</v>
      </c>
      <c r="T47" s="231"/>
      <c r="U47" s="231"/>
      <c r="V47" s="231"/>
      <c r="W47" s="231"/>
      <c r="X47" s="231"/>
      <c r="Y47" s="231"/>
      <c r="Z47" s="231"/>
      <c r="AA47" s="231"/>
      <c r="AB47" s="231"/>
      <c r="AC47" s="231"/>
      <c r="AD47" s="231"/>
      <c r="AE47" s="231"/>
      <c r="AF47" s="231"/>
      <c r="AG47" s="231"/>
      <c r="AI47" s="230"/>
      <c r="AJ47" s="230"/>
      <c r="AK47" s="230"/>
      <c r="AL47" s="230"/>
      <c r="AM47" s="230"/>
      <c r="AN47" s="230"/>
      <c r="AO47" s="230"/>
      <c r="AP47" s="230"/>
      <c r="AQ47" s="230"/>
      <c r="AR47" s="230"/>
      <c r="AS47" s="230"/>
      <c r="AT47" s="230"/>
      <c r="AU47" s="230"/>
      <c r="AV47" s="230"/>
      <c r="AW47" s="230"/>
      <c r="AX47" s="230"/>
    </row>
    <row r="48" spans="1:50">
      <c r="A48" s="57" t="s">
        <v>92</v>
      </c>
      <c r="B48" s="60">
        <v>22</v>
      </c>
      <c r="C48" s="60">
        <v>25</v>
      </c>
      <c r="D48" s="60">
        <v>25</v>
      </c>
      <c r="E48" s="60">
        <v>19</v>
      </c>
      <c r="F48" s="60">
        <v>23</v>
      </c>
      <c r="G48" s="60">
        <v>15</v>
      </c>
      <c r="H48" s="60">
        <v>22</v>
      </c>
      <c r="I48" s="60">
        <v>11</v>
      </c>
      <c r="J48" s="60">
        <v>24</v>
      </c>
      <c r="K48" s="60">
        <v>11</v>
      </c>
      <c r="L48" s="60">
        <v>12</v>
      </c>
      <c r="M48" s="57">
        <v>5</v>
      </c>
      <c r="N48" s="57">
        <v>14</v>
      </c>
      <c r="O48" s="57">
        <v>19</v>
      </c>
      <c r="P48" s="60">
        <v>20</v>
      </c>
      <c r="Q48" s="60">
        <v>11</v>
      </c>
      <c r="R48" s="93">
        <v>16</v>
      </c>
      <c r="S48" s="481">
        <v>16</v>
      </c>
      <c r="T48" s="231"/>
      <c r="U48" s="231"/>
      <c r="V48" s="231"/>
      <c r="W48" s="231"/>
      <c r="X48" s="231"/>
      <c r="Y48" s="231"/>
      <c r="Z48" s="231"/>
      <c r="AA48" s="231"/>
      <c r="AB48" s="231"/>
      <c r="AC48" s="231"/>
      <c r="AD48" s="231"/>
      <c r="AE48" s="231"/>
      <c r="AF48" s="231"/>
      <c r="AG48" s="231"/>
      <c r="AI48" s="230"/>
      <c r="AJ48" s="230"/>
      <c r="AK48" s="230"/>
      <c r="AL48" s="230"/>
      <c r="AM48" s="230"/>
      <c r="AN48" s="230"/>
      <c r="AO48" s="230"/>
      <c r="AP48" s="230"/>
      <c r="AQ48" s="230"/>
      <c r="AR48" s="230"/>
      <c r="AS48" s="230"/>
      <c r="AT48" s="230"/>
      <c r="AU48" s="230"/>
      <c r="AV48" s="230"/>
      <c r="AW48" s="230"/>
      <c r="AX48" s="230"/>
    </row>
    <row r="49" spans="1:50">
      <c r="A49" s="57" t="s">
        <v>93</v>
      </c>
      <c r="B49" s="60">
        <v>23</v>
      </c>
      <c r="C49" s="60">
        <v>27</v>
      </c>
      <c r="D49" s="60">
        <v>21</v>
      </c>
      <c r="E49" s="60">
        <v>17</v>
      </c>
      <c r="F49" s="60">
        <v>30</v>
      </c>
      <c r="G49" s="60">
        <v>17</v>
      </c>
      <c r="H49" s="60">
        <v>21</v>
      </c>
      <c r="I49" s="60">
        <v>26</v>
      </c>
      <c r="J49" s="60">
        <v>25</v>
      </c>
      <c r="K49" s="60">
        <v>23</v>
      </c>
      <c r="L49" s="60">
        <v>16</v>
      </c>
      <c r="M49" s="57">
        <v>21</v>
      </c>
      <c r="N49" s="57">
        <v>21</v>
      </c>
      <c r="O49" s="57">
        <v>18</v>
      </c>
      <c r="P49" s="60">
        <v>20</v>
      </c>
      <c r="Q49" s="60">
        <v>13</v>
      </c>
      <c r="R49" s="93">
        <v>29</v>
      </c>
      <c r="S49" s="481">
        <v>20</v>
      </c>
      <c r="T49" s="231"/>
      <c r="U49" s="231"/>
      <c r="V49" s="231"/>
      <c r="W49" s="231"/>
      <c r="X49" s="231"/>
      <c r="Y49" s="231"/>
      <c r="Z49" s="231"/>
      <c r="AA49" s="231"/>
      <c r="AB49" s="231"/>
      <c r="AC49" s="231"/>
      <c r="AD49" s="231"/>
      <c r="AE49" s="231"/>
      <c r="AF49" s="231"/>
      <c r="AG49" s="231"/>
      <c r="AI49" s="230"/>
      <c r="AJ49" s="230"/>
      <c r="AK49" s="230"/>
      <c r="AL49" s="230"/>
      <c r="AM49" s="230"/>
      <c r="AN49" s="230"/>
      <c r="AO49" s="230"/>
      <c r="AP49" s="230"/>
      <c r="AQ49" s="230"/>
      <c r="AR49" s="230"/>
      <c r="AS49" s="230"/>
      <c r="AT49" s="230"/>
      <c r="AU49" s="230"/>
      <c r="AV49" s="230"/>
      <c r="AW49" s="230"/>
      <c r="AX49" s="230"/>
    </row>
    <row r="50" spans="1:50">
      <c r="A50" s="57" t="s">
        <v>94</v>
      </c>
      <c r="B50" s="60">
        <v>22</v>
      </c>
      <c r="C50" s="60">
        <v>30</v>
      </c>
      <c r="D50" s="60">
        <v>22</v>
      </c>
      <c r="E50" s="60">
        <v>24</v>
      </c>
      <c r="F50" s="60">
        <v>36</v>
      </c>
      <c r="G50" s="60">
        <v>27</v>
      </c>
      <c r="H50" s="60">
        <v>32</v>
      </c>
      <c r="I50" s="60">
        <v>36</v>
      </c>
      <c r="J50" s="60">
        <v>30</v>
      </c>
      <c r="K50" s="60">
        <v>40</v>
      </c>
      <c r="L50" s="60">
        <v>21</v>
      </c>
      <c r="M50" s="57">
        <v>31</v>
      </c>
      <c r="N50" s="57">
        <v>27</v>
      </c>
      <c r="O50" s="57">
        <v>41</v>
      </c>
      <c r="P50" s="60">
        <v>32</v>
      </c>
      <c r="Q50" s="60">
        <v>41</v>
      </c>
      <c r="R50" s="93">
        <v>40</v>
      </c>
      <c r="S50" s="481">
        <v>45</v>
      </c>
      <c r="T50" s="231"/>
      <c r="U50" s="231"/>
      <c r="V50" s="231"/>
      <c r="W50" s="231"/>
      <c r="X50" s="231"/>
      <c r="Y50" s="231"/>
      <c r="Z50" s="231"/>
      <c r="AA50" s="231"/>
      <c r="AB50" s="231"/>
      <c r="AC50" s="231"/>
      <c r="AD50" s="231"/>
      <c r="AE50" s="231"/>
      <c r="AF50" s="231"/>
      <c r="AG50" s="231"/>
      <c r="AI50" s="230"/>
      <c r="AJ50" s="230"/>
      <c r="AK50" s="230"/>
      <c r="AL50" s="230"/>
      <c r="AM50" s="230"/>
      <c r="AN50" s="230"/>
      <c r="AO50" s="230"/>
      <c r="AP50" s="230"/>
      <c r="AQ50" s="230"/>
      <c r="AR50" s="230"/>
      <c r="AS50" s="230"/>
      <c r="AT50" s="230"/>
      <c r="AU50" s="230"/>
      <c r="AV50" s="230"/>
      <c r="AW50" s="230"/>
      <c r="AX50" s="230"/>
    </row>
    <row r="51" spans="1:50">
      <c r="A51" s="57" t="s">
        <v>95</v>
      </c>
      <c r="B51" s="60">
        <v>20</v>
      </c>
      <c r="C51" s="60">
        <v>20</v>
      </c>
      <c r="D51" s="60">
        <v>12</v>
      </c>
      <c r="E51" s="60">
        <v>12</v>
      </c>
      <c r="F51" s="60">
        <v>19</v>
      </c>
      <c r="G51" s="60">
        <v>15</v>
      </c>
      <c r="H51" s="60">
        <v>19</v>
      </c>
      <c r="I51" s="60">
        <v>8</v>
      </c>
      <c r="J51" s="60">
        <v>18</v>
      </c>
      <c r="K51" s="60">
        <v>15</v>
      </c>
      <c r="L51" s="60">
        <v>22</v>
      </c>
      <c r="M51" s="57">
        <v>18</v>
      </c>
      <c r="N51" s="57">
        <v>20</v>
      </c>
      <c r="O51" s="57">
        <v>21</v>
      </c>
      <c r="P51" s="60">
        <v>20</v>
      </c>
      <c r="Q51" s="60">
        <v>24</v>
      </c>
      <c r="R51" s="93">
        <v>22</v>
      </c>
      <c r="S51" s="481">
        <v>17</v>
      </c>
      <c r="T51" s="231"/>
      <c r="U51" s="231"/>
      <c r="V51" s="231"/>
      <c r="W51" s="231"/>
      <c r="X51" s="231"/>
      <c r="Y51" s="231"/>
      <c r="Z51" s="231"/>
      <c r="AA51" s="231"/>
      <c r="AB51" s="231"/>
      <c r="AC51" s="231"/>
      <c r="AD51" s="231"/>
      <c r="AE51" s="231"/>
      <c r="AF51" s="231"/>
      <c r="AG51" s="231"/>
      <c r="AI51" s="230"/>
      <c r="AJ51" s="230"/>
      <c r="AK51" s="230"/>
      <c r="AL51" s="230"/>
      <c r="AM51" s="230"/>
      <c r="AN51" s="230"/>
      <c r="AO51" s="230"/>
      <c r="AP51" s="230"/>
      <c r="AQ51" s="230"/>
      <c r="AR51" s="230"/>
      <c r="AS51" s="230"/>
      <c r="AT51" s="230"/>
      <c r="AU51" s="230"/>
      <c r="AV51" s="230"/>
      <c r="AW51" s="230"/>
      <c r="AX51" s="230"/>
    </row>
    <row r="52" spans="1:50">
      <c r="A52" s="57" t="s">
        <v>96</v>
      </c>
      <c r="B52" s="60">
        <v>7</v>
      </c>
      <c r="C52" s="60">
        <v>10</v>
      </c>
      <c r="D52" s="60">
        <v>5</v>
      </c>
      <c r="E52" s="60">
        <v>7</v>
      </c>
      <c r="F52" s="60">
        <v>10</v>
      </c>
      <c r="G52" s="60">
        <v>5</v>
      </c>
      <c r="H52" s="60">
        <v>10</v>
      </c>
      <c r="I52" s="60">
        <v>5</v>
      </c>
      <c r="J52" s="60">
        <v>5</v>
      </c>
      <c r="K52" s="60">
        <v>8</v>
      </c>
      <c r="L52" s="60">
        <v>2</v>
      </c>
      <c r="M52" s="57">
        <v>6</v>
      </c>
      <c r="N52" s="57">
        <v>10</v>
      </c>
      <c r="O52" s="57">
        <v>6</v>
      </c>
      <c r="P52" s="60">
        <v>8</v>
      </c>
      <c r="Q52" s="60">
        <v>5</v>
      </c>
      <c r="R52" s="93">
        <v>4</v>
      </c>
      <c r="S52" s="481">
        <v>6</v>
      </c>
      <c r="T52" s="231"/>
      <c r="U52" s="231"/>
      <c r="V52" s="231"/>
      <c r="W52" s="231"/>
      <c r="X52" s="231"/>
      <c r="Y52" s="231"/>
      <c r="Z52" s="231"/>
      <c r="AA52" s="231"/>
      <c r="AB52" s="231"/>
      <c r="AC52" s="231"/>
      <c r="AD52" s="231"/>
      <c r="AE52" s="231"/>
      <c r="AF52" s="231"/>
      <c r="AG52" s="231"/>
      <c r="AI52" s="230"/>
      <c r="AJ52" s="230"/>
      <c r="AK52" s="230"/>
      <c r="AL52" s="230"/>
      <c r="AM52" s="230"/>
      <c r="AN52" s="230"/>
      <c r="AO52" s="230"/>
      <c r="AP52" s="230"/>
      <c r="AQ52" s="230"/>
      <c r="AR52" s="230"/>
      <c r="AS52" s="230"/>
      <c r="AT52" s="230"/>
      <c r="AU52" s="230"/>
      <c r="AV52" s="230"/>
      <c r="AW52" s="230"/>
      <c r="AX52" s="230"/>
    </row>
    <row r="53" spans="1:50">
      <c r="A53" s="57" t="s">
        <v>97</v>
      </c>
      <c r="B53" s="60">
        <v>10</v>
      </c>
      <c r="C53" s="60">
        <v>13</v>
      </c>
      <c r="D53" s="60">
        <v>7</v>
      </c>
      <c r="E53" s="60">
        <v>11</v>
      </c>
      <c r="F53" s="60">
        <v>6</v>
      </c>
      <c r="G53" s="60">
        <v>12</v>
      </c>
      <c r="H53" s="60">
        <v>11</v>
      </c>
      <c r="I53" s="60">
        <v>10</v>
      </c>
      <c r="J53" s="60">
        <v>14</v>
      </c>
      <c r="K53" s="60">
        <v>13</v>
      </c>
      <c r="L53" s="60">
        <v>6</v>
      </c>
      <c r="M53" s="57">
        <v>8</v>
      </c>
      <c r="N53" s="57">
        <v>15</v>
      </c>
      <c r="O53" s="57">
        <v>10</v>
      </c>
      <c r="P53" s="60">
        <v>15</v>
      </c>
      <c r="Q53" s="60">
        <v>8</v>
      </c>
      <c r="R53" s="93">
        <v>15</v>
      </c>
      <c r="S53" s="481">
        <v>11</v>
      </c>
      <c r="T53" s="231"/>
      <c r="U53" s="231"/>
      <c r="V53" s="231"/>
      <c r="W53" s="231"/>
      <c r="X53" s="231"/>
      <c r="Y53" s="231"/>
      <c r="Z53" s="231"/>
      <c r="AA53" s="231"/>
      <c r="AB53" s="231"/>
      <c r="AC53" s="231"/>
      <c r="AD53" s="231"/>
      <c r="AE53" s="231"/>
      <c r="AF53" s="231"/>
      <c r="AG53" s="231"/>
      <c r="AI53" s="230"/>
      <c r="AJ53" s="230"/>
      <c r="AK53" s="230"/>
      <c r="AL53" s="230"/>
      <c r="AM53" s="230"/>
      <c r="AN53" s="230"/>
      <c r="AO53" s="230"/>
      <c r="AP53" s="230"/>
      <c r="AQ53" s="230"/>
      <c r="AR53" s="230"/>
      <c r="AS53" s="230"/>
      <c r="AT53" s="230"/>
      <c r="AU53" s="230"/>
      <c r="AV53" s="230"/>
      <c r="AW53" s="230"/>
      <c r="AX53" s="230"/>
    </row>
    <row r="54" spans="1:50">
      <c r="A54" s="606" t="s">
        <v>538</v>
      </c>
      <c r="B54" s="60">
        <v>1</v>
      </c>
      <c r="C54" s="60">
        <v>4</v>
      </c>
      <c r="D54" s="60">
        <v>2</v>
      </c>
      <c r="E54" s="60">
        <v>1</v>
      </c>
      <c r="F54" s="60">
        <v>1</v>
      </c>
      <c r="G54" s="60">
        <v>4</v>
      </c>
      <c r="H54" s="60">
        <v>4</v>
      </c>
      <c r="I54" s="60">
        <v>2</v>
      </c>
      <c r="J54" s="60">
        <v>1</v>
      </c>
      <c r="K54" s="60">
        <v>3</v>
      </c>
      <c r="L54" s="60">
        <v>4</v>
      </c>
      <c r="M54" s="57">
        <v>2</v>
      </c>
      <c r="N54" s="57">
        <v>2</v>
      </c>
      <c r="O54" s="57">
        <v>2</v>
      </c>
      <c r="P54" s="60">
        <v>5</v>
      </c>
      <c r="Q54" s="60">
        <v>4</v>
      </c>
      <c r="R54" s="93">
        <v>3</v>
      </c>
      <c r="S54" s="481">
        <v>2</v>
      </c>
      <c r="T54" s="231"/>
      <c r="U54" s="231"/>
      <c r="V54" s="231"/>
      <c r="W54" s="231"/>
      <c r="X54" s="231"/>
      <c r="Y54" s="231"/>
      <c r="Z54" s="231"/>
      <c r="AA54" s="231"/>
      <c r="AB54" s="231"/>
      <c r="AC54" s="231"/>
      <c r="AD54" s="231"/>
      <c r="AE54" s="231"/>
      <c r="AF54" s="231"/>
      <c r="AG54" s="231"/>
      <c r="AI54" s="230"/>
      <c r="AJ54" s="230"/>
      <c r="AK54" s="230"/>
      <c r="AL54" s="230"/>
      <c r="AM54" s="230"/>
      <c r="AN54" s="230"/>
      <c r="AO54" s="230"/>
      <c r="AP54" s="230"/>
      <c r="AQ54" s="230"/>
      <c r="AR54" s="230"/>
      <c r="AS54" s="230"/>
      <c r="AT54" s="230"/>
      <c r="AU54" s="230"/>
      <c r="AV54" s="230"/>
      <c r="AW54" s="230"/>
      <c r="AX54" s="230"/>
    </row>
    <row r="55" spans="1:50">
      <c r="A55" s="57" t="s">
        <v>98</v>
      </c>
      <c r="B55" s="60">
        <v>17</v>
      </c>
      <c r="C55" s="60">
        <v>8</v>
      </c>
      <c r="D55" s="60">
        <v>8</v>
      </c>
      <c r="E55" s="60">
        <v>7</v>
      </c>
      <c r="F55" s="60">
        <v>9</v>
      </c>
      <c r="G55" s="60">
        <v>5</v>
      </c>
      <c r="H55" s="60">
        <v>10</v>
      </c>
      <c r="I55" s="60">
        <v>6</v>
      </c>
      <c r="J55" s="60">
        <v>12</v>
      </c>
      <c r="K55" s="60">
        <v>7</v>
      </c>
      <c r="L55" s="60">
        <v>11</v>
      </c>
      <c r="M55" s="57">
        <v>5</v>
      </c>
      <c r="N55" s="57">
        <v>5</v>
      </c>
      <c r="O55" s="57">
        <v>7</v>
      </c>
      <c r="P55" s="60">
        <v>10</v>
      </c>
      <c r="Q55" s="60">
        <v>11</v>
      </c>
      <c r="R55" s="93">
        <v>3</v>
      </c>
      <c r="S55" s="481">
        <v>10</v>
      </c>
      <c r="T55" s="231"/>
      <c r="U55" s="231"/>
      <c r="V55" s="231"/>
      <c r="W55" s="231"/>
      <c r="X55" s="231"/>
      <c r="Y55" s="231"/>
      <c r="Z55" s="231"/>
      <c r="AA55" s="231"/>
      <c r="AB55" s="231"/>
      <c r="AC55" s="231"/>
      <c r="AD55" s="231"/>
      <c r="AE55" s="231"/>
      <c r="AF55" s="231"/>
      <c r="AG55" s="231"/>
      <c r="AI55" s="230"/>
      <c r="AJ55" s="230"/>
      <c r="AK55" s="230"/>
      <c r="AL55" s="230"/>
      <c r="AM55" s="230"/>
      <c r="AN55" s="230"/>
      <c r="AO55" s="230"/>
      <c r="AP55" s="230"/>
      <c r="AQ55" s="230"/>
      <c r="AR55" s="230"/>
      <c r="AS55" s="230"/>
      <c r="AT55" s="230"/>
      <c r="AU55" s="230"/>
      <c r="AV55" s="230"/>
      <c r="AW55" s="230"/>
      <c r="AX55" s="230"/>
    </row>
    <row r="56" spans="1:50">
      <c r="A56" s="57" t="s">
        <v>99</v>
      </c>
      <c r="B56" s="60">
        <v>10</v>
      </c>
      <c r="C56" s="60">
        <v>6</v>
      </c>
      <c r="D56" s="60">
        <v>5</v>
      </c>
      <c r="E56" s="60">
        <v>5</v>
      </c>
      <c r="F56" s="60">
        <v>11</v>
      </c>
      <c r="G56" s="60">
        <v>6</v>
      </c>
      <c r="H56" s="60">
        <v>8</v>
      </c>
      <c r="I56" s="60">
        <v>3</v>
      </c>
      <c r="J56" s="60">
        <v>3</v>
      </c>
      <c r="K56" s="60">
        <v>7</v>
      </c>
      <c r="L56" s="60">
        <v>3</v>
      </c>
      <c r="M56" s="57">
        <v>4</v>
      </c>
      <c r="N56" s="57">
        <v>5</v>
      </c>
      <c r="O56" s="57">
        <v>5</v>
      </c>
      <c r="P56" s="60">
        <v>4</v>
      </c>
      <c r="Q56" s="60">
        <v>6</v>
      </c>
      <c r="R56" s="93">
        <v>5</v>
      </c>
      <c r="S56" s="481">
        <v>5</v>
      </c>
      <c r="T56" s="231"/>
      <c r="U56" s="231"/>
      <c r="V56" s="231"/>
      <c r="W56" s="231"/>
      <c r="X56" s="231"/>
      <c r="Y56" s="231"/>
      <c r="Z56" s="231"/>
      <c r="AA56" s="231"/>
      <c r="AB56" s="231"/>
      <c r="AC56" s="231"/>
      <c r="AD56" s="231"/>
      <c r="AE56" s="231"/>
      <c r="AF56" s="231"/>
      <c r="AG56" s="231"/>
      <c r="AI56" s="230"/>
      <c r="AJ56" s="230"/>
      <c r="AK56" s="230"/>
      <c r="AL56" s="230"/>
      <c r="AM56" s="230"/>
      <c r="AN56" s="230"/>
      <c r="AO56" s="230"/>
      <c r="AP56" s="230"/>
      <c r="AQ56" s="230"/>
      <c r="AR56" s="230"/>
      <c r="AS56" s="230"/>
      <c r="AT56" s="230"/>
      <c r="AU56" s="230"/>
      <c r="AV56" s="230"/>
      <c r="AW56" s="230"/>
      <c r="AX56" s="230"/>
    </row>
    <row r="57" spans="1:50">
      <c r="A57" s="57" t="s">
        <v>100</v>
      </c>
      <c r="B57" s="60">
        <v>11</v>
      </c>
      <c r="C57" s="60">
        <v>4</v>
      </c>
      <c r="D57" s="60">
        <v>9</v>
      </c>
      <c r="E57" s="60">
        <v>6</v>
      </c>
      <c r="F57" s="60">
        <v>6</v>
      </c>
      <c r="G57" s="60">
        <v>7</v>
      </c>
      <c r="H57" s="60">
        <v>7</v>
      </c>
      <c r="I57" s="60">
        <v>1</v>
      </c>
      <c r="J57" s="60">
        <v>2</v>
      </c>
      <c r="K57" s="60">
        <v>5</v>
      </c>
      <c r="L57" s="60">
        <v>4</v>
      </c>
      <c r="M57" s="57">
        <v>5</v>
      </c>
      <c r="N57" s="57">
        <v>8</v>
      </c>
      <c r="O57" s="57">
        <v>9</v>
      </c>
      <c r="P57" s="60">
        <v>8</v>
      </c>
      <c r="Q57" s="60">
        <v>8</v>
      </c>
      <c r="R57" s="93">
        <v>8</v>
      </c>
      <c r="S57" s="481">
        <v>9</v>
      </c>
      <c r="T57" s="231"/>
      <c r="U57" s="231"/>
      <c r="V57" s="231"/>
      <c r="W57" s="231"/>
      <c r="X57" s="231"/>
      <c r="Y57" s="231"/>
      <c r="Z57" s="231"/>
      <c r="AA57" s="231"/>
      <c r="AB57" s="231"/>
      <c r="AC57" s="231"/>
      <c r="AD57" s="231"/>
      <c r="AE57" s="231"/>
      <c r="AF57" s="231"/>
      <c r="AG57" s="231"/>
      <c r="AI57" s="230"/>
      <c r="AJ57" s="230"/>
      <c r="AK57" s="230"/>
      <c r="AL57" s="230"/>
      <c r="AM57" s="230"/>
      <c r="AN57" s="230"/>
      <c r="AO57" s="230"/>
      <c r="AP57" s="230"/>
      <c r="AQ57" s="230"/>
      <c r="AR57" s="230"/>
      <c r="AS57" s="230"/>
      <c r="AT57" s="230"/>
      <c r="AU57" s="230"/>
      <c r="AV57" s="230"/>
      <c r="AW57" s="230"/>
      <c r="AX57" s="230"/>
    </row>
    <row r="58" spans="1:50">
      <c r="A58" s="57" t="s">
        <v>101</v>
      </c>
      <c r="B58" s="60">
        <v>5</v>
      </c>
      <c r="C58" s="60">
        <v>4</v>
      </c>
      <c r="D58" s="60">
        <v>2</v>
      </c>
      <c r="E58" s="60">
        <v>5</v>
      </c>
      <c r="F58" s="60">
        <v>4</v>
      </c>
      <c r="G58" s="60">
        <v>7</v>
      </c>
      <c r="H58" s="60">
        <v>3</v>
      </c>
      <c r="I58" s="60">
        <v>6</v>
      </c>
      <c r="J58" s="60">
        <v>2</v>
      </c>
      <c r="K58" s="60">
        <v>1</v>
      </c>
      <c r="L58" s="60">
        <v>2</v>
      </c>
      <c r="M58" s="57">
        <v>0</v>
      </c>
      <c r="N58" s="57">
        <v>2</v>
      </c>
      <c r="O58" s="57">
        <v>4</v>
      </c>
      <c r="P58" s="60">
        <v>4</v>
      </c>
      <c r="Q58" s="60">
        <v>5</v>
      </c>
      <c r="R58" s="93">
        <v>3</v>
      </c>
      <c r="S58" s="481">
        <v>1</v>
      </c>
      <c r="T58" s="231"/>
      <c r="U58" s="231"/>
      <c r="V58" s="231"/>
      <c r="W58" s="231"/>
      <c r="X58" s="231"/>
      <c r="Y58" s="231"/>
      <c r="Z58" s="231"/>
      <c r="AA58" s="231"/>
      <c r="AB58" s="231"/>
      <c r="AC58" s="231"/>
      <c r="AD58" s="231"/>
      <c r="AE58" s="231"/>
      <c r="AF58" s="231"/>
      <c r="AG58" s="231"/>
      <c r="AI58" s="230"/>
      <c r="AJ58" s="230"/>
      <c r="AK58" s="230"/>
      <c r="AL58" s="230"/>
      <c r="AM58" s="230"/>
      <c r="AN58" s="230"/>
      <c r="AO58" s="230"/>
      <c r="AP58" s="230"/>
      <c r="AQ58" s="230"/>
      <c r="AR58" s="230"/>
      <c r="AS58" s="230"/>
      <c r="AT58" s="230"/>
      <c r="AU58" s="230"/>
      <c r="AV58" s="230"/>
      <c r="AW58" s="230"/>
      <c r="AX58" s="230"/>
    </row>
    <row r="59" spans="1:50">
      <c r="A59" s="57" t="s">
        <v>102</v>
      </c>
      <c r="B59" s="60">
        <v>11</v>
      </c>
      <c r="C59" s="60">
        <v>8</v>
      </c>
      <c r="D59" s="60">
        <v>6</v>
      </c>
      <c r="E59" s="60">
        <v>11</v>
      </c>
      <c r="F59" s="60">
        <v>5</v>
      </c>
      <c r="G59" s="60">
        <v>6</v>
      </c>
      <c r="H59" s="60">
        <v>14</v>
      </c>
      <c r="I59" s="60">
        <v>18</v>
      </c>
      <c r="J59" s="60">
        <v>10</v>
      </c>
      <c r="K59" s="60">
        <v>10</v>
      </c>
      <c r="L59" s="60">
        <v>10</v>
      </c>
      <c r="M59" s="57">
        <v>9</v>
      </c>
      <c r="N59" s="57">
        <v>8</v>
      </c>
      <c r="O59" s="57">
        <v>11</v>
      </c>
      <c r="P59" s="60">
        <v>11</v>
      </c>
      <c r="Q59" s="60">
        <v>10</v>
      </c>
      <c r="R59" s="93">
        <v>5</v>
      </c>
      <c r="S59" s="481">
        <v>6</v>
      </c>
      <c r="T59" s="231"/>
      <c r="U59" s="231"/>
      <c r="V59" s="231"/>
      <c r="W59" s="231"/>
      <c r="X59" s="231"/>
      <c r="Y59" s="231"/>
      <c r="Z59" s="231"/>
      <c r="AA59" s="231"/>
      <c r="AB59" s="231"/>
      <c r="AC59" s="231"/>
      <c r="AD59" s="231"/>
      <c r="AE59" s="231"/>
      <c r="AF59" s="231"/>
      <c r="AG59" s="231"/>
      <c r="AI59" s="230"/>
      <c r="AJ59" s="230"/>
      <c r="AK59" s="230"/>
      <c r="AL59" s="230"/>
      <c r="AM59" s="230"/>
      <c r="AN59" s="230"/>
      <c r="AO59" s="230"/>
      <c r="AP59" s="230"/>
      <c r="AQ59" s="230"/>
      <c r="AR59" s="230"/>
      <c r="AS59" s="230"/>
      <c r="AT59" s="230"/>
      <c r="AU59" s="230"/>
      <c r="AV59" s="230"/>
      <c r="AW59" s="230"/>
      <c r="AX59" s="230"/>
    </row>
    <row r="60" spans="1:50">
      <c r="A60" s="57" t="s">
        <v>103</v>
      </c>
      <c r="B60" s="60">
        <v>4</v>
      </c>
      <c r="C60" s="60">
        <v>9</v>
      </c>
      <c r="D60" s="60">
        <v>9</v>
      </c>
      <c r="E60" s="60">
        <v>7</v>
      </c>
      <c r="F60" s="60">
        <v>5</v>
      </c>
      <c r="G60" s="60">
        <v>9</v>
      </c>
      <c r="H60" s="60">
        <v>7</v>
      </c>
      <c r="I60" s="60">
        <v>4</v>
      </c>
      <c r="J60" s="60">
        <v>3</v>
      </c>
      <c r="K60" s="60">
        <v>5</v>
      </c>
      <c r="L60" s="60">
        <v>5</v>
      </c>
      <c r="M60" s="57">
        <v>7</v>
      </c>
      <c r="N60" s="57">
        <v>7</v>
      </c>
      <c r="O60" s="57">
        <v>3</v>
      </c>
      <c r="P60" s="60">
        <v>6</v>
      </c>
      <c r="Q60" s="60">
        <v>5</v>
      </c>
      <c r="R60" s="93">
        <v>4</v>
      </c>
      <c r="S60" s="481">
        <v>7</v>
      </c>
      <c r="T60" s="231"/>
      <c r="U60" s="231"/>
      <c r="V60" s="231"/>
      <c r="W60" s="231"/>
      <c r="X60" s="231"/>
      <c r="Y60" s="231"/>
      <c r="Z60" s="231"/>
      <c r="AA60" s="231"/>
      <c r="AB60" s="231"/>
      <c r="AC60" s="231"/>
      <c r="AD60" s="231"/>
      <c r="AE60" s="231"/>
      <c r="AF60" s="231"/>
      <c r="AG60" s="231"/>
      <c r="AI60" s="230"/>
      <c r="AJ60" s="230"/>
      <c r="AK60" s="230"/>
      <c r="AL60" s="230"/>
      <c r="AM60" s="230"/>
      <c r="AN60" s="230"/>
      <c r="AO60" s="230"/>
      <c r="AP60" s="230"/>
      <c r="AQ60" s="230"/>
      <c r="AR60" s="230"/>
      <c r="AS60" s="230"/>
      <c r="AT60" s="230"/>
      <c r="AU60" s="230"/>
      <c r="AV60" s="230"/>
      <c r="AW60" s="230"/>
      <c r="AX60" s="230"/>
    </row>
    <row r="61" spans="1:50">
      <c r="A61" s="57" t="s">
        <v>104</v>
      </c>
      <c r="B61" s="60">
        <v>4</v>
      </c>
      <c r="C61" s="60">
        <v>2</v>
      </c>
      <c r="D61" s="60">
        <v>2</v>
      </c>
      <c r="E61" s="60">
        <v>2</v>
      </c>
      <c r="F61" s="60">
        <v>3</v>
      </c>
      <c r="G61" s="60">
        <v>5</v>
      </c>
      <c r="H61" s="60">
        <v>1</v>
      </c>
      <c r="I61" s="60">
        <v>1</v>
      </c>
      <c r="J61" s="60">
        <v>2</v>
      </c>
      <c r="K61" s="60">
        <v>0</v>
      </c>
      <c r="L61" s="60">
        <v>2</v>
      </c>
      <c r="M61" s="57">
        <v>0</v>
      </c>
      <c r="N61" s="57">
        <v>0</v>
      </c>
      <c r="O61" s="57">
        <v>2</v>
      </c>
      <c r="P61" s="60">
        <v>5</v>
      </c>
      <c r="Q61" s="60">
        <v>1</v>
      </c>
      <c r="R61" s="93">
        <v>0</v>
      </c>
      <c r="S61" s="481">
        <v>1</v>
      </c>
      <c r="T61" s="231"/>
      <c r="U61" s="231"/>
      <c r="V61" s="231"/>
      <c r="W61" s="231"/>
      <c r="X61" s="231"/>
      <c r="Y61" s="231"/>
      <c r="Z61" s="231"/>
      <c r="AA61" s="231"/>
      <c r="AB61" s="231"/>
      <c r="AC61" s="231"/>
      <c r="AD61" s="231"/>
      <c r="AE61" s="231"/>
      <c r="AF61" s="231"/>
      <c r="AG61" s="231"/>
      <c r="AI61" s="230"/>
      <c r="AJ61" s="230"/>
      <c r="AK61" s="230"/>
      <c r="AL61" s="230"/>
      <c r="AM61" s="230"/>
      <c r="AN61" s="230"/>
      <c r="AO61" s="230"/>
      <c r="AP61" s="230"/>
      <c r="AQ61" s="230"/>
      <c r="AR61" s="230"/>
      <c r="AS61" s="230"/>
      <c r="AT61" s="230"/>
      <c r="AU61" s="230"/>
      <c r="AV61" s="230"/>
      <c r="AW61" s="230"/>
      <c r="AX61" s="230"/>
    </row>
    <row r="62" spans="1:50">
      <c r="A62" s="57" t="s">
        <v>105</v>
      </c>
      <c r="B62" s="60">
        <v>5</v>
      </c>
      <c r="C62" s="60">
        <v>1</v>
      </c>
      <c r="D62" s="60">
        <v>3</v>
      </c>
      <c r="E62" s="60">
        <v>4</v>
      </c>
      <c r="F62" s="60">
        <v>6</v>
      </c>
      <c r="G62" s="60">
        <v>3</v>
      </c>
      <c r="H62" s="60">
        <v>10</v>
      </c>
      <c r="I62" s="60">
        <v>5</v>
      </c>
      <c r="J62" s="60">
        <v>4</v>
      </c>
      <c r="K62" s="60">
        <v>3</v>
      </c>
      <c r="L62" s="60">
        <v>4</v>
      </c>
      <c r="M62" s="57">
        <v>10</v>
      </c>
      <c r="N62" s="57">
        <v>1</v>
      </c>
      <c r="O62" s="57">
        <v>2</v>
      </c>
      <c r="P62" s="60">
        <v>7</v>
      </c>
      <c r="Q62" s="60">
        <v>1</v>
      </c>
      <c r="R62" s="93">
        <v>3</v>
      </c>
      <c r="S62" s="481">
        <v>6</v>
      </c>
      <c r="T62" s="231"/>
      <c r="U62" s="231"/>
      <c r="V62" s="231"/>
      <c r="W62" s="231"/>
      <c r="X62" s="231"/>
      <c r="Y62" s="231"/>
      <c r="Z62" s="231"/>
      <c r="AA62" s="231"/>
      <c r="AB62" s="231"/>
      <c r="AC62" s="231"/>
      <c r="AD62" s="231"/>
      <c r="AE62" s="231"/>
      <c r="AF62" s="231"/>
      <c r="AG62" s="231"/>
      <c r="AI62" s="230"/>
      <c r="AJ62" s="230"/>
      <c r="AK62" s="230"/>
      <c r="AL62" s="230"/>
      <c r="AM62" s="230"/>
      <c r="AN62" s="230"/>
      <c r="AO62" s="230"/>
      <c r="AP62" s="230"/>
      <c r="AQ62" s="230"/>
      <c r="AR62" s="230"/>
      <c r="AS62" s="230"/>
      <c r="AT62" s="230"/>
      <c r="AU62" s="230"/>
      <c r="AV62" s="230"/>
      <c r="AW62" s="230"/>
      <c r="AX62" s="230"/>
    </row>
    <row r="63" spans="1:50">
      <c r="A63" s="57" t="s">
        <v>106</v>
      </c>
      <c r="B63" s="60">
        <v>1</v>
      </c>
      <c r="C63" s="60">
        <v>3</v>
      </c>
      <c r="D63" s="60">
        <v>2</v>
      </c>
      <c r="E63" s="60">
        <v>1</v>
      </c>
      <c r="F63" s="60">
        <v>0</v>
      </c>
      <c r="G63" s="60">
        <v>1</v>
      </c>
      <c r="H63" s="60">
        <v>2</v>
      </c>
      <c r="I63" s="60">
        <v>3</v>
      </c>
      <c r="J63" s="60">
        <v>1</v>
      </c>
      <c r="K63" s="60">
        <v>1</v>
      </c>
      <c r="L63" s="60">
        <v>3</v>
      </c>
      <c r="M63" s="57">
        <v>3</v>
      </c>
      <c r="N63" s="57">
        <v>2</v>
      </c>
      <c r="O63" s="57">
        <v>2</v>
      </c>
      <c r="P63" s="60">
        <v>2</v>
      </c>
      <c r="Q63" s="60">
        <v>2</v>
      </c>
      <c r="R63" s="93">
        <v>2</v>
      </c>
      <c r="S63" s="481">
        <v>1</v>
      </c>
      <c r="T63" s="231"/>
      <c r="U63" s="231"/>
      <c r="V63" s="231"/>
      <c r="W63" s="231"/>
      <c r="X63" s="231"/>
      <c r="Y63" s="231"/>
      <c r="Z63" s="231"/>
      <c r="AA63" s="231"/>
      <c r="AB63" s="231"/>
      <c r="AC63" s="231"/>
      <c r="AD63" s="231"/>
      <c r="AE63" s="231"/>
      <c r="AF63" s="231"/>
      <c r="AG63" s="231"/>
      <c r="AI63" s="230"/>
      <c r="AJ63" s="230"/>
      <c r="AK63" s="230"/>
      <c r="AL63" s="230"/>
      <c r="AM63" s="230"/>
      <c r="AN63" s="230"/>
      <c r="AO63" s="230"/>
      <c r="AP63" s="230"/>
      <c r="AQ63" s="230"/>
      <c r="AR63" s="230"/>
      <c r="AS63" s="230"/>
      <c r="AT63" s="230"/>
      <c r="AU63" s="230"/>
      <c r="AV63" s="230"/>
      <c r="AW63" s="230"/>
      <c r="AX63" s="230"/>
    </row>
    <row r="64" spans="1:50">
      <c r="A64" s="57" t="s">
        <v>107</v>
      </c>
      <c r="B64" s="60">
        <v>15</v>
      </c>
      <c r="C64" s="60">
        <v>21</v>
      </c>
      <c r="D64" s="60">
        <v>10</v>
      </c>
      <c r="E64" s="60">
        <v>16</v>
      </c>
      <c r="F64" s="60">
        <v>16</v>
      </c>
      <c r="G64" s="60">
        <v>13</v>
      </c>
      <c r="H64" s="60">
        <v>20</v>
      </c>
      <c r="I64" s="60">
        <v>14</v>
      </c>
      <c r="J64" s="60">
        <v>18</v>
      </c>
      <c r="K64" s="60">
        <v>11</v>
      </c>
      <c r="L64" s="60">
        <v>11</v>
      </c>
      <c r="M64" s="57">
        <v>17</v>
      </c>
      <c r="N64" s="57">
        <v>20</v>
      </c>
      <c r="O64" s="57">
        <v>16</v>
      </c>
      <c r="P64" s="60">
        <v>28</v>
      </c>
      <c r="Q64" s="60">
        <v>19</v>
      </c>
      <c r="R64" s="93">
        <v>15</v>
      </c>
      <c r="S64" s="481">
        <v>13</v>
      </c>
      <c r="T64" s="231"/>
      <c r="U64" s="231"/>
      <c r="V64" s="231"/>
      <c r="W64" s="231"/>
      <c r="X64" s="231"/>
      <c r="Y64" s="231"/>
      <c r="Z64" s="231"/>
      <c r="AA64" s="231"/>
      <c r="AB64" s="231"/>
      <c r="AC64" s="231"/>
      <c r="AD64" s="231"/>
      <c r="AE64" s="231"/>
      <c r="AF64" s="231"/>
      <c r="AG64" s="231"/>
      <c r="AI64" s="230"/>
      <c r="AJ64" s="230"/>
      <c r="AK64" s="230"/>
      <c r="AL64" s="230"/>
      <c r="AM64" s="230"/>
      <c r="AN64" s="230"/>
      <c r="AO64" s="230"/>
      <c r="AP64" s="230"/>
      <c r="AQ64" s="230"/>
      <c r="AR64" s="230"/>
      <c r="AS64" s="230"/>
      <c r="AT64" s="230"/>
      <c r="AU64" s="230"/>
      <c r="AV64" s="230"/>
      <c r="AW64" s="230"/>
      <c r="AX64" s="230"/>
    </row>
    <row r="65" spans="1:50">
      <c r="A65" s="57" t="s">
        <v>108</v>
      </c>
      <c r="B65" s="60">
        <v>0</v>
      </c>
      <c r="C65" s="60">
        <v>0</v>
      </c>
      <c r="D65" s="60">
        <v>4</v>
      </c>
      <c r="E65" s="60">
        <v>3</v>
      </c>
      <c r="F65" s="60">
        <v>4</v>
      </c>
      <c r="G65" s="60">
        <v>1</v>
      </c>
      <c r="H65" s="60">
        <v>5</v>
      </c>
      <c r="I65" s="60">
        <v>2</v>
      </c>
      <c r="J65" s="60">
        <v>3</v>
      </c>
      <c r="K65" s="60">
        <v>5</v>
      </c>
      <c r="L65" s="60">
        <v>1</v>
      </c>
      <c r="M65" s="57">
        <v>0</v>
      </c>
      <c r="N65" s="57">
        <v>3</v>
      </c>
      <c r="O65" s="57">
        <v>3</v>
      </c>
      <c r="P65" s="60">
        <v>3</v>
      </c>
      <c r="Q65" s="60">
        <v>5</v>
      </c>
      <c r="R65" s="93">
        <v>1</v>
      </c>
      <c r="S65" s="481">
        <v>4</v>
      </c>
      <c r="T65" s="231"/>
      <c r="U65" s="231"/>
      <c r="V65" s="231"/>
      <c r="W65" s="231"/>
      <c r="X65" s="231"/>
      <c r="Y65" s="231"/>
      <c r="Z65" s="231"/>
      <c r="AA65" s="231"/>
      <c r="AB65" s="231"/>
      <c r="AC65" s="231"/>
      <c r="AD65" s="231"/>
      <c r="AE65" s="231"/>
      <c r="AF65" s="231"/>
      <c r="AG65" s="231"/>
      <c r="AI65" s="230"/>
      <c r="AJ65" s="230"/>
      <c r="AK65" s="230"/>
      <c r="AL65" s="230"/>
      <c r="AM65" s="230"/>
      <c r="AN65" s="230"/>
      <c r="AO65" s="230"/>
      <c r="AP65" s="230"/>
      <c r="AQ65" s="230"/>
      <c r="AR65" s="230"/>
      <c r="AS65" s="230"/>
      <c r="AT65" s="230"/>
      <c r="AU65" s="230"/>
      <c r="AV65" s="230"/>
      <c r="AW65" s="230"/>
      <c r="AX65" s="230"/>
    </row>
    <row r="66" spans="1:50">
      <c r="A66" s="57" t="s">
        <v>109</v>
      </c>
      <c r="B66" s="60">
        <v>20</v>
      </c>
      <c r="C66" s="60">
        <v>9</v>
      </c>
      <c r="D66" s="60">
        <v>14</v>
      </c>
      <c r="E66" s="60">
        <v>15</v>
      </c>
      <c r="F66" s="60">
        <v>11</v>
      </c>
      <c r="G66" s="60">
        <v>9</v>
      </c>
      <c r="H66" s="60">
        <v>8</v>
      </c>
      <c r="I66" s="60">
        <v>11</v>
      </c>
      <c r="J66" s="60">
        <v>11</v>
      </c>
      <c r="K66" s="60">
        <v>8</v>
      </c>
      <c r="L66" s="60">
        <v>18</v>
      </c>
      <c r="M66" s="57">
        <v>7</v>
      </c>
      <c r="N66" s="57">
        <v>4</v>
      </c>
      <c r="O66" s="57">
        <v>7</v>
      </c>
      <c r="P66" s="60">
        <v>11</v>
      </c>
      <c r="Q66" s="60">
        <v>10</v>
      </c>
      <c r="R66" s="93">
        <v>9</v>
      </c>
      <c r="S66" s="481">
        <v>7</v>
      </c>
      <c r="T66" s="231"/>
      <c r="U66" s="231"/>
      <c r="V66" s="231"/>
      <c r="W66" s="231"/>
      <c r="X66" s="231"/>
      <c r="Y66" s="231"/>
      <c r="Z66" s="231"/>
      <c r="AA66" s="231"/>
      <c r="AB66" s="231"/>
      <c r="AC66" s="231"/>
      <c r="AD66" s="231"/>
      <c r="AE66" s="231"/>
      <c r="AF66" s="231"/>
      <c r="AG66" s="231"/>
      <c r="AI66" s="230"/>
      <c r="AJ66" s="230"/>
      <c r="AK66" s="230"/>
      <c r="AL66" s="230"/>
      <c r="AM66" s="230"/>
      <c r="AN66" s="230"/>
      <c r="AO66" s="230"/>
      <c r="AP66" s="230"/>
      <c r="AQ66" s="230"/>
      <c r="AR66" s="230"/>
      <c r="AS66" s="230"/>
      <c r="AT66" s="230"/>
      <c r="AU66" s="230"/>
      <c r="AV66" s="230"/>
      <c r="AW66" s="230"/>
      <c r="AX66" s="230"/>
    </row>
    <row r="67" spans="1:50">
      <c r="A67" s="350" t="s">
        <v>69</v>
      </c>
      <c r="B67" s="29">
        <v>0</v>
      </c>
      <c r="C67" s="29">
        <v>1</v>
      </c>
      <c r="D67" s="29">
        <v>0</v>
      </c>
      <c r="E67" s="29">
        <v>0</v>
      </c>
      <c r="F67" s="29">
        <v>2</v>
      </c>
      <c r="G67" s="29">
        <v>0</v>
      </c>
      <c r="H67" s="29">
        <v>1</v>
      </c>
      <c r="I67" s="29">
        <v>2</v>
      </c>
      <c r="J67" s="29">
        <v>1</v>
      </c>
      <c r="K67" s="29">
        <v>0</v>
      </c>
      <c r="L67" s="29">
        <v>2</v>
      </c>
      <c r="M67" s="17">
        <v>0</v>
      </c>
      <c r="N67" s="17">
        <v>2</v>
      </c>
      <c r="O67" s="17">
        <v>0</v>
      </c>
      <c r="P67" s="29">
        <v>1</v>
      </c>
      <c r="Q67" s="29">
        <v>1</v>
      </c>
      <c r="R67" s="94">
        <v>0</v>
      </c>
      <c r="S67" s="483">
        <v>1</v>
      </c>
      <c r="T67" s="231"/>
      <c r="U67" s="231"/>
      <c r="V67" s="231"/>
      <c r="W67" s="231"/>
      <c r="X67" s="231"/>
      <c r="Y67" s="231"/>
      <c r="Z67" s="231"/>
      <c r="AA67" s="231"/>
      <c r="AB67" s="231"/>
      <c r="AC67" s="231"/>
      <c r="AD67" s="231"/>
      <c r="AE67" s="231"/>
      <c r="AF67" s="231"/>
      <c r="AG67" s="231"/>
      <c r="AI67" s="230"/>
      <c r="AJ67" s="230"/>
      <c r="AK67" s="230"/>
      <c r="AL67" s="230"/>
      <c r="AM67" s="230"/>
      <c r="AN67" s="230"/>
      <c r="AO67" s="230"/>
      <c r="AP67" s="230"/>
      <c r="AQ67" s="230"/>
      <c r="AR67" s="230"/>
      <c r="AS67" s="230"/>
      <c r="AT67" s="230"/>
      <c r="AU67" s="230"/>
      <c r="AV67" s="230"/>
      <c r="AW67" s="230"/>
      <c r="AX67" s="230"/>
    </row>
    <row r="68" spans="1:50">
      <c r="A68" s="57"/>
      <c r="B68" s="57"/>
      <c r="C68" s="57"/>
      <c r="D68" s="57"/>
      <c r="E68" s="57"/>
      <c r="F68" s="57"/>
      <c r="G68" s="57"/>
      <c r="H68" s="57"/>
      <c r="I68" s="57"/>
      <c r="J68" s="57"/>
      <c r="K68" s="57"/>
      <c r="L68" s="57"/>
      <c r="M68" s="57"/>
      <c r="N68" s="57"/>
      <c r="O68" s="57"/>
      <c r="P68" s="57"/>
      <c r="Q68" s="57"/>
      <c r="R68" s="57"/>
      <c r="S68" s="374"/>
      <c r="AI68" s="230"/>
      <c r="AJ68" s="230"/>
      <c r="AK68" s="230"/>
      <c r="AL68" s="230"/>
      <c r="AM68" s="230"/>
      <c r="AN68" s="230"/>
      <c r="AO68" s="230"/>
      <c r="AP68" s="230"/>
      <c r="AQ68" s="230"/>
      <c r="AR68" s="230"/>
      <c r="AS68" s="230"/>
      <c r="AT68" s="230"/>
      <c r="AU68" s="230"/>
      <c r="AV68" s="230"/>
      <c r="AW68" s="230"/>
      <c r="AX68" s="230"/>
    </row>
    <row r="69" spans="1:50">
      <c r="S69" s="374"/>
      <c r="AI69" s="230"/>
      <c r="AJ69" s="230"/>
      <c r="AK69" s="230"/>
      <c r="AL69" s="230"/>
      <c r="AM69" s="230"/>
      <c r="AN69" s="230"/>
      <c r="AO69" s="230"/>
      <c r="AP69" s="230"/>
      <c r="AQ69" s="230"/>
      <c r="AR69" s="230"/>
      <c r="AS69" s="230"/>
      <c r="AT69" s="230"/>
      <c r="AU69" s="230"/>
      <c r="AV69" s="230"/>
      <c r="AW69" s="230"/>
      <c r="AX69" s="230"/>
    </row>
    <row r="70" spans="1:50" s="81" customFormat="1" ht="31.5" customHeight="1">
      <c r="A70" s="782" t="str">
        <f>Contents!E11</f>
        <v xml:space="preserve">Table 7: Neonatal death rate, by sex, ethnic group, maternal age group, deprivation quintile of residence, gestational age, birthweight and district health board, 1996−2013
</v>
      </c>
      <c r="B70" s="782"/>
      <c r="C70" s="782"/>
      <c r="D70" s="782"/>
      <c r="E70" s="782"/>
      <c r="F70" s="782"/>
      <c r="G70" s="782"/>
      <c r="H70" s="782"/>
      <c r="I70" s="782"/>
      <c r="J70" s="782"/>
      <c r="K70" s="782"/>
      <c r="L70" s="782"/>
      <c r="M70" s="782"/>
      <c r="N70" s="782"/>
      <c r="O70" s="782"/>
      <c r="P70" s="782"/>
      <c r="Q70" s="782"/>
      <c r="R70" s="782"/>
      <c r="S70" s="374"/>
      <c r="AI70" s="230"/>
      <c r="AJ70" s="230"/>
      <c r="AK70" s="230"/>
      <c r="AL70" s="230"/>
      <c r="AM70" s="230"/>
      <c r="AN70" s="230"/>
      <c r="AO70" s="230"/>
      <c r="AP70" s="230"/>
      <c r="AQ70" s="230"/>
      <c r="AR70" s="230"/>
      <c r="AS70" s="230"/>
      <c r="AT70" s="230"/>
      <c r="AU70" s="230"/>
      <c r="AV70" s="230"/>
      <c r="AW70" s="230"/>
      <c r="AX70" s="230"/>
    </row>
    <row r="71" spans="1:50">
      <c r="A71" s="11" t="s">
        <v>74</v>
      </c>
      <c r="B71" s="51">
        <v>1996</v>
      </c>
      <c r="C71" s="51">
        <v>1997</v>
      </c>
      <c r="D71" s="142" t="s">
        <v>336</v>
      </c>
      <c r="E71" s="51">
        <v>1999</v>
      </c>
      <c r="F71" s="51">
        <v>2000</v>
      </c>
      <c r="G71" s="51">
        <v>2001</v>
      </c>
      <c r="H71" s="51">
        <v>2002</v>
      </c>
      <c r="I71" s="51">
        <v>2003</v>
      </c>
      <c r="J71" s="51">
        <v>2004</v>
      </c>
      <c r="K71" s="51">
        <v>2005</v>
      </c>
      <c r="L71" s="51">
        <v>2006</v>
      </c>
      <c r="M71" s="51">
        <v>2007</v>
      </c>
      <c r="N71" s="51">
        <v>2008</v>
      </c>
      <c r="O71" s="51">
        <v>2009</v>
      </c>
      <c r="P71" s="51">
        <v>2010</v>
      </c>
      <c r="Q71" s="51">
        <v>2011</v>
      </c>
      <c r="R71" s="363">
        <v>2012</v>
      </c>
      <c r="S71" s="471">
        <v>2013</v>
      </c>
      <c r="AI71" s="230"/>
      <c r="AJ71" s="230"/>
      <c r="AK71" s="230"/>
      <c r="AL71" s="230"/>
      <c r="AM71" s="230"/>
      <c r="AN71" s="230"/>
      <c r="AO71" s="230"/>
      <c r="AP71" s="230"/>
      <c r="AQ71" s="230"/>
      <c r="AR71" s="230"/>
      <c r="AS71" s="230"/>
      <c r="AT71" s="230"/>
      <c r="AU71" s="230"/>
      <c r="AV71" s="230"/>
      <c r="AW71" s="230"/>
      <c r="AX71" s="230"/>
    </row>
    <row r="72" spans="1:50">
      <c r="A72" s="58" t="s">
        <v>116</v>
      </c>
      <c r="B72" s="58"/>
      <c r="C72" s="58"/>
      <c r="D72" s="58"/>
      <c r="E72" s="58"/>
      <c r="F72" s="58"/>
      <c r="G72" s="58"/>
      <c r="H72" s="58"/>
      <c r="I72" s="58"/>
      <c r="J72" s="58"/>
      <c r="K72" s="58"/>
      <c r="L72" s="58"/>
      <c r="M72" s="58"/>
      <c r="N72" s="58"/>
      <c r="O72" s="58"/>
      <c r="P72" s="58"/>
      <c r="Q72" s="58"/>
      <c r="R72" s="131"/>
      <c r="S72" s="131"/>
      <c r="AI72" s="230"/>
      <c r="AJ72" s="230"/>
      <c r="AK72" s="230"/>
      <c r="AL72" s="230"/>
      <c r="AM72" s="230"/>
      <c r="AN72" s="230"/>
      <c r="AO72" s="230"/>
      <c r="AP72" s="230"/>
      <c r="AQ72" s="230"/>
      <c r="AR72" s="230"/>
      <c r="AS72" s="230"/>
      <c r="AT72" s="230"/>
      <c r="AU72" s="230"/>
      <c r="AV72" s="230"/>
      <c r="AW72" s="230"/>
      <c r="AX72" s="230"/>
    </row>
    <row r="73" spans="1:50">
      <c r="A73" s="65" t="s">
        <v>48</v>
      </c>
      <c r="B73" s="379">
        <v>3.882717554062054</v>
      </c>
      <c r="C73" s="379">
        <v>3.6373713929400355</v>
      </c>
      <c r="D73" s="379">
        <v>2.9791803789794571</v>
      </c>
      <c r="E73" s="379">
        <v>3.1521568764041032</v>
      </c>
      <c r="F73" s="379">
        <v>3.7898726181703335</v>
      </c>
      <c r="G73" s="379">
        <v>3.0236198064883322</v>
      </c>
      <c r="H73" s="379">
        <v>4.0539301109786301</v>
      </c>
      <c r="I73" s="379">
        <v>3.252262443438914</v>
      </c>
      <c r="J73" s="379">
        <v>3.3717623418422082</v>
      </c>
      <c r="K73" s="379">
        <v>3.1161135423229518</v>
      </c>
      <c r="L73" s="379">
        <v>2.7374987556823838</v>
      </c>
      <c r="M73" s="379">
        <v>2.5491009044701403</v>
      </c>
      <c r="N73" s="379">
        <v>2.8775657018658256</v>
      </c>
      <c r="O73" s="379">
        <v>3.1129019514892944</v>
      </c>
      <c r="P73" s="379">
        <v>3.6012921374364364</v>
      </c>
      <c r="Q73" s="379">
        <v>3.1846109306140833</v>
      </c>
      <c r="R73" s="379">
        <f>R8/(BirthsTrend!R8)*1000</f>
        <v>3.1272668654791649</v>
      </c>
      <c r="S73" s="379">
        <f>S8/(BirthsTrend!S8)*1000</f>
        <v>3.3165273613507313</v>
      </c>
      <c r="T73" s="230"/>
      <c r="U73" s="230"/>
      <c r="V73" s="230"/>
      <c r="W73" s="230"/>
      <c r="X73" s="230"/>
      <c r="Y73" s="230"/>
      <c r="Z73" s="230"/>
      <c r="AA73" s="230"/>
      <c r="AB73" s="230"/>
      <c r="AC73" s="230"/>
      <c r="AD73" s="230"/>
      <c r="AE73" s="230"/>
      <c r="AF73" s="230"/>
      <c r="AG73" s="230"/>
      <c r="AI73" s="149"/>
      <c r="AJ73" s="149"/>
      <c r="AK73" s="149"/>
      <c r="AL73" s="149"/>
      <c r="AM73" s="149"/>
      <c r="AN73" s="149"/>
      <c r="AO73" s="149"/>
      <c r="AP73" s="149"/>
      <c r="AQ73" s="149"/>
      <c r="AR73" s="149"/>
      <c r="AS73" s="149"/>
      <c r="AT73" s="149"/>
      <c r="AU73" s="149"/>
      <c r="AV73" s="149"/>
      <c r="AW73" s="149"/>
      <c r="AX73" s="149"/>
    </row>
    <row r="74" spans="1:50">
      <c r="A74" s="58" t="s">
        <v>75</v>
      </c>
      <c r="B74" s="58"/>
      <c r="C74" s="58"/>
      <c r="D74" s="58"/>
      <c r="E74" s="58"/>
      <c r="F74" s="58"/>
      <c r="G74" s="58"/>
      <c r="H74" s="58"/>
      <c r="I74" s="58"/>
      <c r="J74" s="58"/>
      <c r="K74" s="58"/>
      <c r="L74" s="58"/>
      <c r="M74" s="58"/>
      <c r="N74" s="58"/>
      <c r="O74" s="58"/>
      <c r="P74" s="58"/>
      <c r="Q74" s="58"/>
      <c r="R74" s="131"/>
      <c r="S74" s="131"/>
      <c r="T74" s="463"/>
      <c r="U74" s="463"/>
      <c r="V74" s="463"/>
      <c r="W74" s="463"/>
      <c r="X74" s="463"/>
      <c r="Y74" s="463"/>
      <c r="Z74" s="463"/>
      <c r="AA74" s="463"/>
      <c r="AB74" s="463"/>
      <c r="AC74" s="463"/>
      <c r="AD74" s="463"/>
      <c r="AE74" s="463"/>
      <c r="AF74" s="463"/>
      <c r="AG74" s="463"/>
      <c r="AH74" s="463"/>
      <c r="AI74" s="463"/>
      <c r="AJ74" s="149"/>
      <c r="AK74" s="149"/>
      <c r="AL74" s="149"/>
      <c r="AM74" s="149"/>
      <c r="AN74" s="149"/>
      <c r="AO74" s="149"/>
      <c r="AP74" s="149"/>
      <c r="AQ74" s="149"/>
      <c r="AR74" s="149"/>
      <c r="AS74" s="149"/>
      <c r="AT74" s="149"/>
      <c r="AU74" s="149"/>
      <c r="AV74" s="149"/>
      <c r="AW74" s="149"/>
      <c r="AX74" s="149"/>
    </row>
    <row r="75" spans="1:50">
      <c r="A75" s="57" t="s">
        <v>76</v>
      </c>
      <c r="B75" s="59">
        <v>4.2302615993773056</v>
      </c>
      <c r="C75" s="59">
        <v>3.7975112738615944</v>
      </c>
      <c r="D75" s="59">
        <v>3.4245414166073305</v>
      </c>
      <c r="E75" s="59">
        <v>3.4046030232874847</v>
      </c>
      <c r="F75" s="59">
        <v>4.0203059520970328</v>
      </c>
      <c r="G75" s="59">
        <v>3.0796150481189852</v>
      </c>
      <c r="H75" s="59">
        <v>4.3131334914815618</v>
      </c>
      <c r="I75" s="59">
        <v>3.6144578313253013</v>
      </c>
      <c r="J75" s="59">
        <v>3.4229503838356985</v>
      </c>
      <c r="K75" s="59">
        <v>3.7582731898759438</v>
      </c>
      <c r="L75" s="59">
        <v>2.856400934822124</v>
      </c>
      <c r="M75" s="59">
        <v>2.6214662337275461</v>
      </c>
      <c r="N75" s="59">
        <v>3.5096068050681102</v>
      </c>
      <c r="O75" s="59">
        <v>3.2325595714549595</v>
      </c>
      <c r="P75" s="59">
        <v>4.0817551547165278</v>
      </c>
      <c r="Q75" s="59">
        <v>3.2608014046529128</v>
      </c>
      <c r="R75" s="379">
        <f>R10/(BirthsTrend!R10)*1000</f>
        <v>3.2809640986813049</v>
      </c>
      <c r="S75" s="379">
        <f>S10/(BirthsTrend!S10)*1000</f>
        <v>3.7549794292431264</v>
      </c>
      <c r="T75" s="230"/>
      <c r="U75" s="230"/>
      <c r="V75" s="230"/>
      <c r="W75" s="230"/>
      <c r="X75" s="230"/>
      <c r="Y75" s="230"/>
      <c r="Z75" s="230"/>
      <c r="AA75" s="230"/>
      <c r="AB75" s="230"/>
      <c r="AC75" s="230"/>
      <c r="AD75" s="230"/>
      <c r="AE75" s="230"/>
      <c r="AF75" s="230"/>
      <c r="AG75" s="230"/>
      <c r="AI75" s="149"/>
      <c r="AJ75" s="149"/>
      <c r="AK75" s="149"/>
      <c r="AL75" s="149"/>
      <c r="AM75" s="149"/>
      <c r="AN75" s="149"/>
      <c r="AO75" s="149"/>
      <c r="AP75" s="149"/>
      <c r="AQ75" s="149"/>
      <c r="AR75" s="149"/>
      <c r="AS75" s="149"/>
      <c r="AT75" s="149"/>
      <c r="AU75" s="149"/>
      <c r="AV75" s="149"/>
      <c r="AW75" s="149"/>
      <c r="AX75" s="149"/>
    </row>
    <row r="76" spans="1:50">
      <c r="A76" s="57" t="s">
        <v>77</v>
      </c>
      <c r="B76" s="59">
        <v>3.5144342836650528</v>
      </c>
      <c r="C76" s="59">
        <v>3.47013207747601</v>
      </c>
      <c r="D76" s="59">
        <v>2.5140752806203746</v>
      </c>
      <c r="E76" s="59">
        <v>2.8878034867553208</v>
      </c>
      <c r="F76" s="59">
        <v>3.5452013167890608</v>
      </c>
      <c r="G76" s="59">
        <v>2.9657492133531047</v>
      </c>
      <c r="H76" s="59">
        <v>3.7463005282283746</v>
      </c>
      <c r="I76" s="59">
        <v>2.8700138051296955</v>
      </c>
      <c r="J76" s="59">
        <v>3.3179659122659961</v>
      </c>
      <c r="K76" s="59">
        <v>2.4424284717376135</v>
      </c>
      <c r="L76" s="59">
        <v>2.6131812936944274</v>
      </c>
      <c r="M76" s="59">
        <v>2.4721095334685597</v>
      </c>
      <c r="N76" s="59">
        <v>2.2074359055217432</v>
      </c>
      <c r="O76" s="59">
        <v>2.9867220725254033</v>
      </c>
      <c r="P76" s="59">
        <v>3.0911408540471639</v>
      </c>
      <c r="Q76" s="59">
        <v>3.1043593130779392</v>
      </c>
      <c r="R76" s="379">
        <f>R11/(BirthsTrend!R11)*1000</f>
        <v>2.966674358044632</v>
      </c>
      <c r="S76" s="379">
        <f>S11/(BirthsTrend!S11)*1000</f>
        <v>2.8546861564918316</v>
      </c>
      <c r="T76" s="230"/>
      <c r="U76" s="230"/>
      <c r="V76" s="230"/>
      <c r="W76" s="230"/>
      <c r="X76" s="230"/>
      <c r="Y76" s="230"/>
      <c r="Z76" s="230"/>
      <c r="AA76" s="230"/>
      <c r="AB76" s="230"/>
      <c r="AC76" s="230"/>
      <c r="AD76" s="230"/>
      <c r="AE76" s="230"/>
      <c r="AF76" s="230"/>
      <c r="AG76" s="230"/>
      <c r="AI76" s="149"/>
      <c r="AJ76" s="149"/>
      <c r="AK76" s="149"/>
      <c r="AL76" s="149"/>
      <c r="AM76" s="149"/>
      <c r="AN76" s="149"/>
      <c r="AO76" s="149"/>
      <c r="AP76" s="149"/>
      <c r="AQ76" s="149"/>
      <c r="AR76" s="149"/>
      <c r="AS76" s="149"/>
      <c r="AT76" s="149"/>
      <c r="AU76" s="149"/>
      <c r="AV76" s="149"/>
      <c r="AW76" s="149"/>
      <c r="AX76" s="149"/>
    </row>
    <row r="77" spans="1:50">
      <c r="A77" s="58" t="s">
        <v>79</v>
      </c>
      <c r="B77" s="58"/>
      <c r="C77" s="58"/>
      <c r="D77" s="58"/>
      <c r="E77" s="58"/>
      <c r="F77" s="58"/>
      <c r="G77" s="58"/>
      <c r="H77" s="58"/>
      <c r="I77" s="58"/>
      <c r="J77" s="58"/>
      <c r="K77" s="58"/>
      <c r="L77" s="58"/>
      <c r="M77" s="58"/>
      <c r="N77" s="58"/>
      <c r="O77" s="58"/>
      <c r="P77" s="58"/>
      <c r="Q77" s="58"/>
      <c r="R77" s="131"/>
      <c r="S77" s="131"/>
      <c r="T77" s="230"/>
      <c r="U77" s="230"/>
      <c r="V77" s="230"/>
      <c r="W77" s="230"/>
      <c r="X77" s="230"/>
      <c r="Y77" s="230"/>
      <c r="Z77" s="230"/>
      <c r="AA77" s="230"/>
      <c r="AB77" s="230"/>
      <c r="AC77" s="230"/>
      <c r="AD77" s="230"/>
      <c r="AE77" s="230"/>
      <c r="AF77" s="230"/>
      <c r="AG77" s="230"/>
      <c r="AI77" s="149"/>
      <c r="AJ77" s="149"/>
      <c r="AK77" s="149"/>
      <c r="AL77" s="149"/>
      <c r="AM77" s="149"/>
      <c r="AN77" s="149"/>
      <c r="AO77" s="149"/>
      <c r="AP77" s="149"/>
      <c r="AQ77" s="149"/>
      <c r="AR77" s="149"/>
      <c r="AS77" s="149"/>
      <c r="AT77" s="149"/>
      <c r="AU77" s="149"/>
      <c r="AV77" s="149"/>
      <c r="AW77" s="149"/>
      <c r="AX77" s="149"/>
    </row>
    <row r="78" spans="1:50">
      <c r="A78" s="57" t="s">
        <v>80</v>
      </c>
      <c r="B78" s="95">
        <v>4.8091936793454506</v>
      </c>
      <c r="C78" s="95">
        <v>4.7213195168311977</v>
      </c>
      <c r="D78" s="95">
        <v>3.3723710834508553</v>
      </c>
      <c r="E78" s="95">
        <v>3.7436825357209709</v>
      </c>
      <c r="F78" s="95">
        <v>3.7814331631688409</v>
      </c>
      <c r="G78" s="95">
        <v>3.8439725250488377</v>
      </c>
      <c r="H78" s="95">
        <v>5.2331432405233143</v>
      </c>
      <c r="I78" s="95">
        <v>3.5072057135569441</v>
      </c>
      <c r="J78" s="95">
        <v>2.845036319612591</v>
      </c>
      <c r="K78" s="95">
        <v>3.3521524347212424</v>
      </c>
      <c r="L78" s="95">
        <v>3.4569277948146087</v>
      </c>
      <c r="M78" s="95">
        <v>2.7407177577826043</v>
      </c>
      <c r="N78" s="95">
        <v>3.5471930906847624</v>
      </c>
      <c r="O78" s="95">
        <v>3.8440714672441798</v>
      </c>
      <c r="P78" s="95">
        <v>3.5992166410839994</v>
      </c>
      <c r="Q78" s="95">
        <v>3.9924586891427305</v>
      </c>
      <c r="R78" s="379">
        <f>R14/(BirthsTrend!R13)*1000</f>
        <v>3.2872743481167817</v>
      </c>
      <c r="S78" s="379">
        <f>S14/(BirthsTrend!S13)*1000</f>
        <v>3.3821214064960059</v>
      </c>
      <c r="T78" s="230"/>
      <c r="U78" s="230"/>
      <c r="V78" s="230"/>
      <c r="W78" s="230"/>
      <c r="X78" s="230"/>
      <c r="Y78" s="230"/>
      <c r="Z78" s="230"/>
      <c r="AA78" s="230"/>
      <c r="AB78" s="230"/>
      <c r="AC78" s="230"/>
      <c r="AD78" s="230"/>
      <c r="AE78" s="230"/>
      <c r="AF78" s="230"/>
      <c r="AG78" s="230"/>
      <c r="AI78" s="149"/>
      <c r="AJ78" s="149"/>
      <c r="AK78" s="149"/>
      <c r="AL78" s="149"/>
      <c r="AM78" s="149"/>
      <c r="AN78" s="149"/>
      <c r="AO78" s="149"/>
      <c r="AP78" s="149"/>
      <c r="AQ78" s="149"/>
      <c r="AR78" s="149"/>
      <c r="AS78" s="149"/>
      <c r="AT78" s="149"/>
      <c r="AU78" s="149"/>
      <c r="AV78" s="149"/>
      <c r="AW78" s="149"/>
      <c r="AX78" s="149"/>
    </row>
    <row r="79" spans="1:50">
      <c r="A79" s="57" t="s">
        <v>384</v>
      </c>
      <c r="B79" s="95">
        <v>3.1435557107928749</v>
      </c>
      <c r="C79" s="95">
        <v>5.0912921348314608</v>
      </c>
      <c r="D79" s="95">
        <v>4.3890449438202248</v>
      </c>
      <c r="E79" s="95">
        <v>2.8924955809095292</v>
      </c>
      <c r="F79" s="95">
        <v>6.6677508537973651</v>
      </c>
      <c r="G79" s="95">
        <v>3.4201954397394139</v>
      </c>
      <c r="H79" s="95">
        <v>4.3500083654007025</v>
      </c>
      <c r="I79" s="95">
        <v>4.8812235600390492</v>
      </c>
      <c r="J79" s="95">
        <v>4.8857368006304176</v>
      </c>
      <c r="K79" s="95">
        <v>4.6489259378005769</v>
      </c>
      <c r="L79" s="95">
        <v>2.8089887640449436</v>
      </c>
      <c r="M79" s="95">
        <v>3.1406138472519629</v>
      </c>
      <c r="N79" s="95">
        <v>3.6006093338872733</v>
      </c>
      <c r="O79" s="95">
        <v>3.5092644581695676</v>
      </c>
      <c r="P79" s="95">
        <v>5.6466051508056738</v>
      </c>
      <c r="Q79" s="95">
        <v>3.3608738271950704</v>
      </c>
      <c r="R79" s="379">
        <f>R15/(BirthsTrend!R14)*1000</f>
        <v>4.7447879223580154</v>
      </c>
      <c r="S79" s="379">
        <f>S15/(BirthsTrend!S14)*1000</f>
        <v>5.1258154706430572</v>
      </c>
      <c r="T79" s="230"/>
      <c r="U79" s="230"/>
      <c r="V79" s="230"/>
      <c r="W79" s="230"/>
      <c r="X79" s="230"/>
      <c r="Y79" s="230"/>
      <c r="Z79" s="230"/>
      <c r="AA79" s="230"/>
      <c r="AB79" s="230"/>
      <c r="AC79" s="230"/>
      <c r="AD79" s="230"/>
      <c r="AE79" s="230"/>
      <c r="AF79" s="230"/>
      <c r="AG79" s="230"/>
      <c r="AI79" s="149"/>
      <c r="AJ79" s="149"/>
      <c r="AK79" s="149"/>
      <c r="AL79" s="149"/>
      <c r="AM79" s="149"/>
      <c r="AN79" s="149"/>
      <c r="AO79" s="149"/>
      <c r="AP79" s="149"/>
      <c r="AQ79" s="149"/>
      <c r="AR79" s="149"/>
      <c r="AS79" s="149"/>
      <c r="AT79" s="149"/>
      <c r="AU79" s="149"/>
      <c r="AV79" s="149"/>
      <c r="AW79" s="149"/>
      <c r="AX79" s="149"/>
    </row>
    <row r="80" spans="1:50" s="448" customFormat="1">
      <c r="A80" s="449" t="s">
        <v>444</v>
      </c>
      <c r="B80" s="95">
        <v>2.6517383618149677</v>
      </c>
      <c r="C80" s="95">
        <v>1.5781167806417675</v>
      </c>
      <c r="D80" s="95">
        <v>1.841136244082062</v>
      </c>
      <c r="E80" s="95">
        <v>2.512562814070352</v>
      </c>
      <c r="F80" s="95">
        <v>1.4211274277593557</v>
      </c>
      <c r="G80" s="95">
        <v>2.2271714922048997</v>
      </c>
      <c r="H80" s="95">
        <v>2.6092628832354858</v>
      </c>
      <c r="I80" s="95">
        <v>2.8719126938541071</v>
      </c>
      <c r="J80" s="95">
        <v>3.5417035594120772</v>
      </c>
      <c r="K80" s="95">
        <v>2.5477707006369426</v>
      </c>
      <c r="L80" s="95">
        <v>2.5978845796993877</v>
      </c>
      <c r="M80" s="95">
        <v>1.4093329157532102</v>
      </c>
      <c r="N80" s="95">
        <v>1.9826140003050174</v>
      </c>
      <c r="O80" s="95">
        <v>2.5136773621174036</v>
      </c>
      <c r="P80" s="95">
        <v>2.6842034626224667</v>
      </c>
      <c r="Q80" s="95">
        <v>2.3945723027803645</v>
      </c>
      <c r="R80" s="379">
        <f>R16/(BirthsTrend!R15)*1000</f>
        <v>2.4381748519679554</v>
      </c>
      <c r="S80" s="379">
        <f>S16/(BirthsTrend!S15)*1000</f>
        <v>2.7564028942230387</v>
      </c>
      <c r="AI80" s="149"/>
      <c r="AJ80" s="149"/>
      <c r="AK80" s="149"/>
      <c r="AL80" s="149"/>
      <c r="AM80" s="149"/>
      <c r="AN80" s="149"/>
      <c r="AO80" s="149"/>
      <c r="AP80" s="149"/>
      <c r="AQ80" s="149"/>
      <c r="AR80" s="149"/>
      <c r="AS80" s="149"/>
      <c r="AT80" s="149"/>
      <c r="AU80" s="149"/>
      <c r="AV80" s="149"/>
      <c r="AW80" s="149"/>
      <c r="AX80" s="149"/>
    </row>
    <row r="81" spans="1:50">
      <c r="A81" s="449" t="s">
        <v>445</v>
      </c>
      <c r="B81" s="95">
        <v>3.683868371358697</v>
      </c>
      <c r="C81" s="95">
        <v>3.0695023021267263</v>
      </c>
      <c r="D81" s="95">
        <v>2.6623234253139976</v>
      </c>
      <c r="E81" s="95">
        <v>2.9816293161488892</v>
      </c>
      <c r="F81" s="95">
        <v>3.5440239302900247</v>
      </c>
      <c r="G81" s="95">
        <v>2.6181480745012262</v>
      </c>
      <c r="H81" s="95">
        <v>3.6164496796858856</v>
      </c>
      <c r="I81" s="95">
        <v>2.8450465707027943</v>
      </c>
      <c r="J81" s="95">
        <v>3.3100526298368145</v>
      </c>
      <c r="K81" s="95">
        <v>2.7675891963987995</v>
      </c>
      <c r="L81" s="95">
        <v>2.3246676707484775</v>
      </c>
      <c r="M81" s="95">
        <v>2.5314892566065694</v>
      </c>
      <c r="N81" s="95">
        <v>2.4919789427779335</v>
      </c>
      <c r="O81" s="95">
        <v>2.7159855147439211</v>
      </c>
      <c r="P81" s="95">
        <v>3.3446967260564739</v>
      </c>
      <c r="Q81" s="95">
        <v>2.849196119666237</v>
      </c>
      <c r="R81" s="379">
        <f>R17/(BirthsTrend!R16)*1000</f>
        <v>2.8402117886321401</v>
      </c>
      <c r="S81" s="379">
        <f>S17/(BirthsTrend!S16)*1000</f>
        <v>3.0284233954829056</v>
      </c>
      <c r="T81" s="230"/>
      <c r="U81" s="230"/>
      <c r="V81" s="230"/>
      <c r="W81" s="230"/>
      <c r="X81" s="230"/>
      <c r="Y81" s="230"/>
      <c r="Z81" s="230"/>
      <c r="AA81" s="230"/>
      <c r="AB81" s="230"/>
      <c r="AC81" s="230"/>
      <c r="AD81" s="230"/>
      <c r="AE81" s="230"/>
      <c r="AF81" s="230"/>
      <c r="AG81" s="230"/>
      <c r="AI81" s="149"/>
      <c r="AJ81" s="149"/>
      <c r="AK81" s="149"/>
      <c r="AL81" s="149"/>
      <c r="AM81" s="149"/>
      <c r="AN81" s="149"/>
      <c r="AO81" s="149"/>
      <c r="AP81" s="149"/>
      <c r="AQ81" s="149"/>
      <c r="AR81" s="149"/>
      <c r="AS81" s="149"/>
      <c r="AT81" s="149"/>
      <c r="AU81" s="149"/>
      <c r="AV81" s="149"/>
      <c r="AW81" s="149"/>
      <c r="AX81" s="149"/>
    </row>
    <row r="82" spans="1:50">
      <c r="A82" s="58" t="s">
        <v>185</v>
      </c>
      <c r="B82" s="58"/>
      <c r="C82" s="58"/>
      <c r="D82" s="58"/>
      <c r="E82" s="58"/>
      <c r="F82" s="58"/>
      <c r="G82" s="58"/>
      <c r="H82" s="58"/>
      <c r="I82" s="58"/>
      <c r="J82" s="58"/>
      <c r="K82" s="58"/>
      <c r="L82" s="58"/>
      <c r="M82" s="58"/>
      <c r="N82" s="58"/>
      <c r="O82" s="58"/>
      <c r="P82" s="58"/>
      <c r="Q82" s="58"/>
      <c r="R82" s="131"/>
      <c r="S82" s="131"/>
      <c r="T82" s="230"/>
      <c r="U82" s="230"/>
      <c r="V82" s="230"/>
      <c r="W82" s="230"/>
      <c r="X82" s="230"/>
      <c r="Y82" s="230"/>
      <c r="Z82" s="230"/>
      <c r="AA82" s="230"/>
      <c r="AB82" s="230"/>
      <c r="AC82" s="230"/>
      <c r="AD82" s="230"/>
      <c r="AE82" s="230"/>
      <c r="AF82" s="230"/>
      <c r="AG82" s="230"/>
      <c r="AI82" s="149"/>
      <c r="AJ82" s="149"/>
      <c r="AK82" s="149"/>
      <c r="AL82" s="149"/>
      <c r="AM82" s="149"/>
      <c r="AN82" s="149"/>
      <c r="AO82" s="149"/>
      <c r="AP82" s="149"/>
      <c r="AQ82" s="149"/>
      <c r="AR82" s="149"/>
      <c r="AS82" s="149"/>
      <c r="AT82" s="149"/>
      <c r="AU82" s="149"/>
      <c r="AV82" s="149"/>
      <c r="AW82" s="149"/>
      <c r="AX82" s="149"/>
    </row>
    <row r="83" spans="1:50">
      <c r="A83" s="57" t="s">
        <v>82</v>
      </c>
      <c r="B83" s="59">
        <v>2.7198549410698094</v>
      </c>
      <c r="C83" s="59">
        <v>5.2237111060640471</v>
      </c>
      <c r="D83" s="59">
        <v>2.4982966159436746</v>
      </c>
      <c r="E83" s="59">
        <v>4.885574697865775</v>
      </c>
      <c r="F83" s="59">
        <v>4.9699189118493337</v>
      </c>
      <c r="G83" s="59">
        <v>6.3441712926249005</v>
      </c>
      <c r="H83" s="59">
        <v>6.3238933186692332</v>
      </c>
      <c r="I83" s="59">
        <v>4.2160737812911719</v>
      </c>
      <c r="J83" s="59">
        <v>6.1050061050061046</v>
      </c>
      <c r="K83" s="59">
        <v>5.418138987043581</v>
      </c>
      <c r="L83" s="59">
        <v>5.1627384960718299</v>
      </c>
      <c r="M83" s="59">
        <v>3.3656701643238964</v>
      </c>
      <c r="N83" s="59">
        <v>4.8964218455743884</v>
      </c>
      <c r="O83" s="59">
        <v>5.9134107708553323</v>
      </c>
      <c r="P83" s="59">
        <v>5.2173913043478262</v>
      </c>
      <c r="Q83" s="59">
        <v>7.3800738007380069</v>
      </c>
      <c r="R83" s="379">
        <f>R19/(BirthsTrend!R18)*1000</f>
        <v>4.8956454522030404</v>
      </c>
      <c r="S83" s="379">
        <f>S19/(BirthsTrend!S18)*1000</f>
        <v>8.5068935171604583</v>
      </c>
      <c r="T83" s="149"/>
      <c r="U83" s="149"/>
      <c r="V83" s="149"/>
      <c r="W83" s="149"/>
      <c r="X83" s="149"/>
      <c r="Y83" s="149"/>
      <c r="Z83" s="149"/>
      <c r="AA83" s="149"/>
      <c r="AB83" s="149"/>
      <c r="AC83" s="149"/>
      <c r="AD83" s="149"/>
      <c r="AE83" s="149"/>
      <c r="AF83" s="149"/>
      <c r="AG83" s="149"/>
      <c r="AH83" s="149"/>
      <c r="AI83" s="149"/>
      <c r="AJ83" s="149"/>
      <c r="AK83" s="149"/>
      <c r="AL83" s="149"/>
      <c r="AM83" s="149"/>
      <c r="AN83" s="149"/>
      <c r="AO83" s="149"/>
      <c r="AP83" s="149"/>
      <c r="AQ83" s="149"/>
      <c r="AR83" s="149"/>
      <c r="AS83" s="149"/>
      <c r="AT83" s="149"/>
      <c r="AU83" s="149"/>
      <c r="AV83" s="149"/>
      <c r="AW83" s="149"/>
      <c r="AX83" s="149"/>
    </row>
    <row r="84" spans="1:50">
      <c r="A84" s="57" t="s">
        <v>83</v>
      </c>
      <c r="B84" s="59">
        <v>5.0801436454410096</v>
      </c>
      <c r="C84" s="59">
        <v>4.3385950336933448</v>
      </c>
      <c r="D84" s="59">
        <v>4.1539739684297983</v>
      </c>
      <c r="E84" s="59">
        <v>3.0784508440913605</v>
      </c>
      <c r="F84" s="59">
        <v>3.7234577840394487</v>
      </c>
      <c r="G84" s="59">
        <v>3.8676844783715012</v>
      </c>
      <c r="H84" s="59">
        <v>4.6053336189354184</v>
      </c>
      <c r="I84" s="59">
        <v>5.1319648093841641</v>
      </c>
      <c r="J84" s="59">
        <v>3.2502708559046587</v>
      </c>
      <c r="K84" s="59">
        <v>3.2927559369387347</v>
      </c>
      <c r="L84" s="59">
        <v>3.2873109796186721</v>
      </c>
      <c r="M84" s="59">
        <v>2.8889083428171229</v>
      </c>
      <c r="N84" s="59">
        <v>3.4760491733785503</v>
      </c>
      <c r="O84" s="59">
        <v>5.128643473801179</v>
      </c>
      <c r="P84" s="59">
        <v>3.4070134618580687</v>
      </c>
      <c r="Q84" s="59">
        <v>3.2747328507411235</v>
      </c>
      <c r="R84" s="379">
        <f>R20/(BirthsTrend!R19)*1000</f>
        <v>3.7294015611448397</v>
      </c>
      <c r="S84" s="379">
        <f>S20/(BirthsTrend!S19)*1000</f>
        <v>4.2793407994172812</v>
      </c>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Q84" s="149"/>
      <c r="AR84" s="149"/>
      <c r="AS84" s="149"/>
      <c r="AT84" s="149"/>
      <c r="AU84" s="149"/>
      <c r="AV84" s="149"/>
      <c r="AW84" s="149"/>
      <c r="AX84" s="149"/>
    </row>
    <row r="85" spans="1:50">
      <c r="A85" s="57" t="s">
        <v>84</v>
      </c>
      <c r="B85" s="59">
        <v>3.6090742438130157</v>
      </c>
      <c r="C85" s="59">
        <v>3.3807414315691302</v>
      </c>
      <c r="D85" s="59">
        <v>2.0401025880158548</v>
      </c>
      <c r="E85" s="59">
        <v>3.2028039642252839</v>
      </c>
      <c r="F85" s="59">
        <v>3.2720865844450038</v>
      </c>
      <c r="G85" s="59">
        <v>2.8274592319831666</v>
      </c>
      <c r="H85" s="59">
        <v>3.307924636847404</v>
      </c>
      <c r="I85" s="59">
        <v>2.7651730005672146</v>
      </c>
      <c r="J85" s="59">
        <v>2.9465413217342498</v>
      </c>
      <c r="K85" s="59">
        <v>2.9166963078893078</v>
      </c>
      <c r="L85" s="59">
        <v>2.9195050743778674</v>
      </c>
      <c r="M85" s="59">
        <v>2.84539993676889</v>
      </c>
      <c r="N85" s="59">
        <v>2.5784541852713665</v>
      </c>
      <c r="O85" s="59">
        <v>2.3198865833225932</v>
      </c>
      <c r="P85" s="59">
        <v>3.4093726754277216</v>
      </c>
      <c r="Q85" s="59">
        <v>2.4942440521872604</v>
      </c>
      <c r="R85" s="379">
        <f>R21/(BirthsTrend!R20)*1000</f>
        <v>3.0889491268990734</v>
      </c>
      <c r="S85" s="379">
        <f>S21/(BirthsTrend!S20)*1000</f>
        <v>3.0995738086013174</v>
      </c>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row>
    <row r="86" spans="1:50">
      <c r="A86" s="57" t="s">
        <v>85</v>
      </c>
      <c r="B86" s="59">
        <v>3.3744401497024357</v>
      </c>
      <c r="C86" s="59">
        <v>3.0560882070949185</v>
      </c>
      <c r="D86" s="59">
        <v>2.936241610738255</v>
      </c>
      <c r="E86" s="59">
        <v>2.6182579856868564</v>
      </c>
      <c r="F86" s="59">
        <v>3.9347297766462219</v>
      </c>
      <c r="G86" s="59">
        <v>2.6226832964214943</v>
      </c>
      <c r="H86" s="59">
        <v>3.6913341536298123</v>
      </c>
      <c r="I86" s="59">
        <v>2.4343297101449277</v>
      </c>
      <c r="J86" s="59">
        <v>3.5293478851061519</v>
      </c>
      <c r="K86" s="59">
        <v>2.6989809969705316</v>
      </c>
      <c r="L86" s="59">
        <v>2.0453289110005528</v>
      </c>
      <c r="M86" s="59">
        <v>2.0837785851677708</v>
      </c>
      <c r="N86" s="59">
        <v>2.4432228330279306</v>
      </c>
      <c r="O86" s="59">
        <v>2.2332932485827177</v>
      </c>
      <c r="P86" s="59">
        <v>2.5180459963068662</v>
      </c>
      <c r="Q86" s="59">
        <v>2.5347082205196152</v>
      </c>
      <c r="R86" s="379">
        <f>R22/(BirthsTrend!R21)*1000</f>
        <v>2.0413949532180324</v>
      </c>
      <c r="S86" s="379">
        <f>S22/(BirthsTrend!S21)*1000</f>
        <v>1.9446081319976429</v>
      </c>
      <c r="T86" s="149"/>
      <c r="U86" s="149"/>
      <c r="V86" s="149"/>
      <c r="W86" s="149"/>
      <c r="X86" s="149"/>
      <c r="Y86" s="149"/>
      <c r="Z86" s="149"/>
      <c r="AA86" s="149"/>
      <c r="AB86" s="149"/>
      <c r="AC86" s="149"/>
      <c r="AD86" s="149"/>
      <c r="AE86" s="149"/>
      <c r="AF86" s="149"/>
      <c r="AG86" s="149"/>
      <c r="AH86" s="149"/>
      <c r="AI86" s="149"/>
      <c r="AJ86" s="149"/>
      <c r="AK86" s="149"/>
      <c r="AL86" s="149"/>
      <c r="AM86" s="149"/>
      <c r="AN86" s="149"/>
      <c r="AO86" s="149"/>
      <c r="AP86" s="149"/>
      <c r="AQ86" s="149"/>
      <c r="AR86" s="149"/>
      <c r="AS86" s="149"/>
      <c r="AT86" s="149"/>
      <c r="AU86" s="149"/>
      <c r="AV86" s="149"/>
      <c r="AW86" s="149"/>
      <c r="AX86" s="149"/>
    </row>
    <row r="87" spans="1:50">
      <c r="A87" s="57" t="s">
        <v>86</v>
      </c>
      <c r="B87" s="59">
        <v>3.8655961938745169</v>
      </c>
      <c r="C87" s="59">
        <v>2.8389887792348247</v>
      </c>
      <c r="D87" s="59">
        <v>2.8389887792348247</v>
      </c>
      <c r="E87" s="59">
        <v>3.0244374546334383</v>
      </c>
      <c r="F87" s="59">
        <v>3.7678087837042269</v>
      </c>
      <c r="G87" s="59">
        <v>1.6305613789890518</v>
      </c>
      <c r="H87" s="59">
        <v>4.4632639047837035</v>
      </c>
      <c r="I87" s="59">
        <v>3.0903665814151751</v>
      </c>
      <c r="J87" s="59">
        <v>2.4806201550387597</v>
      </c>
      <c r="K87" s="59">
        <v>2.075098814229249</v>
      </c>
      <c r="L87" s="59">
        <v>1.7144489951423945</v>
      </c>
      <c r="M87" s="59">
        <v>2.0505809979494192</v>
      </c>
      <c r="N87" s="59">
        <v>2.5210084033613449</v>
      </c>
      <c r="O87" s="59">
        <v>2.3702923360547801</v>
      </c>
      <c r="P87" s="59">
        <v>4.380969070358363</v>
      </c>
      <c r="Q87" s="59">
        <v>3.3820840950639854</v>
      </c>
      <c r="R87" s="379">
        <f>R23/(BirthsTrend!R22)*1000</f>
        <v>3.1548757170172084</v>
      </c>
      <c r="S87" s="379">
        <f>S23/(BirthsTrend!S22)*1000</f>
        <v>2.6380068392769909</v>
      </c>
      <c r="T87" s="230"/>
      <c r="U87" s="230"/>
      <c r="V87" s="230"/>
      <c r="W87" s="230"/>
      <c r="X87" s="230"/>
      <c r="Y87" s="230"/>
      <c r="Z87" s="230"/>
      <c r="AA87" s="230"/>
      <c r="AB87" s="230"/>
      <c r="AC87" s="230"/>
      <c r="AD87" s="230"/>
      <c r="AE87" s="230"/>
      <c r="AF87" s="230"/>
      <c r="AG87" s="230"/>
      <c r="AI87" s="149"/>
      <c r="AJ87" s="149"/>
      <c r="AK87" s="149"/>
      <c r="AL87" s="149"/>
      <c r="AM87" s="149"/>
      <c r="AN87" s="149"/>
      <c r="AO87" s="149"/>
      <c r="AP87" s="149"/>
      <c r="AQ87" s="149"/>
      <c r="AR87" s="149"/>
      <c r="AS87" s="149"/>
      <c r="AT87" s="149"/>
      <c r="AU87" s="149"/>
      <c r="AV87" s="149"/>
      <c r="AW87" s="149"/>
      <c r="AX87" s="149"/>
    </row>
    <row r="88" spans="1:50">
      <c r="A88" s="57" t="s">
        <v>87</v>
      </c>
      <c r="B88" s="59">
        <v>7.1174377224199281</v>
      </c>
      <c r="C88" s="59">
        <v>5.5688146380270487</v>
      </c>
      <c r="D88" s="59">
        <v>4.7732696897374707</v>
      </c>
      <c r="E88" s="59">
        <v>4.8010973936899868</v>
      </c>
      <c r="F88" s="59">
        <v>3.8289725590299937</v>
      </c>
      <c r="G88" s="59">
        <v>3.6057692307692308</v>
      </c>
      <c r="H88" s="59">
        <v>3.8251366120218577</v>
      </c>
      <c r="I88" s="59">
        <v>3.8443056222969729</v>
      </c>
      <c r="J88" s="59">
        <v>3.7576326914044156</v>
      </c>
      <c r="K88" s="59">
        <v>7.518796992481203</v>
      </c>
      <c r="L88" s="59">
        <v>4.0964952207555756</v>
      </c>
      <c r="M88" s="59">
        <v>2.4875621890547261</v>
      </c>
      <c r="N88" s="59">
        <v>1.2406947890818858</v>
      </c>
      <c r="O88" s="59">
        <v>2.4203307785397334</v>
      </c>
      <c r="P88" s="59">
        <v>5.2850132125330314</v>
      </c>
      <c r="Q88" s="59">
        <v>3.5019455252918288</v>
      </c>
      <c r="R88" s="379">
        <f>R24/(BirthsTrend!R23)*1000</f>
        <v>4.5011252813203297</v>
      </c>
      <c r="S88" s="379">
        <f>S24/(BirthsTrend!S23)*1000</f>
        <v>5.3475935828877006</v>
      </c>
      <c r="T88" s="230"/>
      <c r="U88" s="230"/>
      <c r="V88" s="230"/>
      <c r="W88" s="230"/>
      <c r="X88" s="230"/>
      <c r="Y88" s="230"/>
      <c r="Z88" s="230"/>
      <c r="AA88" s="230"/>
      <c r="AB88" s="230"/>
      <c r="AC88" s="230"/>
      <c r="AD88" s="230"/>
      <c r="AE88" s="230"/>
      <c r="AF88" s="230"/>
      <c r="AG88" s="230"/>
      <c r="AI88" s="149"/>
      <c r="AJ88" s="149"/>
      <c r="AK88" s="149"/>
      <c r="AL88" s="149"/>
      <c r="AM88" s="149"/>
      <c r="AN88" s="149"/>
      <c r="AO88" s="149"/>
      <c r="AP88" s="149"/>
      <c r="AQ88" s="149"/>
      <c r="AR88" s="149"/>
      <c r="AS88" s="149"/>
      <c r="AT88" s="149"/>
      <c r="AU88" s="149"/>
      <c r="AV88" s="149"/>
      <c r="AW88" s="149"/>
      <c r="AX88" s="149"/>
    </row>
    <row r="89" spans="1:50">
      <c r="A89" s="58" t="s">
        <v>88</v>
      </c>
      <c r="B89" s="58"/>
      <c r="C89" s="58"/>
      <c r="D89" s="58"/>
      <c r="E89" s="58"/>
      <c r="F89" s="58"/>
      <c r="G89" s="58"/>
      <c r="H89" s="58"/>
      <c r="I89" s="58"/>
      <c r="J89" s="58"/>
      <c r="K89" s="58"/>
      <c r="L89" s="58"/>
      <c r="M89" s="58"/>
      <c r="N89" s="58"/>
      <c r="O89" s="58"/>
      <c r="P89" s="58"/>
      <c r="Q89" s="58"/>
      <c r="R89" s="131"/>
      <c r="S89" s="131"/>
      <c r="T89" s="230"/>
      <c r="U89" s="230"/>
      <c r="V89" s="230"/>
      <c r="W89" s="230"/>
      <c r="X89" s="230"/>
      <c r="Y89" s="230"/>
      <c r="Z89" s="230"/>
      <c r="AA89" s="230"/>
      <c r="AB89" s="230"/>
      <c r="AC89" s="230"/>
      <c r="AD89" s="230"/>
      <c r="AE89" s="230"/>
      <c r="AF89" s="230"/>
      <c r="AG89" s="230"/>
      <c r="AI89" s="149"/>
      <c r="AJ89" s="149"/>
      <c r="AK89" s="149"/>
      <c r="AL89" s="149"/>
      <c r="AM89" s="149"/>
      <c r="AN89" s="149"/>
      <c r="AO89" s="149"/>
      <c r="AP89" s="149"/>
      <c r="AQ89" s="149"/>
      <c r="AR89" s="149"/>
      <c r="AS89" s="149"/>
      <c r="AT89" s="149"/>
      <c r="AU89" s="149"/>
      <c r="AV89" s="149"/>
      <c r="AW89" s="149"/>
      <c r="AX89" s="149"/>
    </row>
    <row r="90" spans="1:50">
      <c r="A90" s="57" t="s">
        <v>89</v>
      </c>
      <c r="B90" s="59">
        <v>2.0637172707339095</v>
      </c>
      <c r="C90" s="59">
        <v>2.9250922039933864</v>
      </c>
      <c r="D90" s="59">
        <v>1.7804909067785832</v>
      </c>
      <c r="E90" s="59">
        <v>2.5798525798525795</v>
      </c>
      <c r="F90" s="59">
        <v>2.8574978258168717</v>
      </c>
      <c r="G90" s="59">
        <v>1.7367572261506017</v>
      </c>
      <c r="H90" s="59">
        <v>3.0055301755229622</v>
      </c>
      <c r="I90" s="59">
        <v>1.8737557090994263</v>
      </c>
      <c r="J90" s="59">
        <v>3.5004516711833782</v>
      </c>
      <c r="K90" s="59">
        <v>1.9810697776799471</v>
      </c>
      <c r="L90" s="59">
        <v>1.7406440382941688</v>
      </c>
      <c r="M90" s="59">
        <v>1.0138902970698571</v>
      </c>
      <c r="N90" s="59">
        <v>1.9752573032539764</v>
      </c>
      <c r="O90" s="59">
        <v>1.5996587394689132</v>
      </c>
      <c r="P90" s="59">
        <v>2.4883359253499222</v>
      </c>
      <c r="Q90" s="59">
        <v>1.4044943820224718</v>
      </c>
      <c r="R90" s="379">
        <f>R27/(BirthsTrend!R26)*1000</f>
        <v>1.9609979300577405</v>
      </c>
      <c r="S90" s="379">
        <f>S27/(BirthsTrend!S26)*1000</f>
        <v>1.9940179461615153</v>
      </c>
      <c r="T90" s="230"/>
      <c r="U90" s="230"/>
      <c r="V90" s="230"/>
      <c r="W90" s="230"/>
      <c r="X90" s="230"/>
      <c r="Y90" s="230"/>
      <c r="Z90" s="230"/>
      <c r="AA90" s="230"/>
      <c r="AB90" s="230"/>
      <c r="AC90" s="230"/>
      <c r="AD90" s="230"/>
      <c r="AE90" s="230"/>
      <c r="AF90" s="230"/>
      <c r="AG90" s="230"/>
      <c r="AI90" s="149"/>
      <c r="AJ90" s="149"/>
      <c r="AK90" s="149"/>
      <c r="AL90" s="149"/>
      <c r="AM90" s="149"/>
      <c r="AN90" s="149"/>
      <c r="AO90" s="149"/>
      <c r="AP90" s="149"/>
      <c r="AQ90" s="149"/>
      <c r="AR90" s="149"/>
      <c r="AS90" s="149"/>
      <c r="AT90" s="149"/>
      <c r="AU90" s="149"/>
      <c r="AV90" s="149"/>
      <c r="AW90" s="149"/>
      <c r="AX90" s="149"/>
    </row>
    <row r="91" spans="1:50">
      <c r="A91" s="14">
        <v>2</v>
      </c>
      <c r="B91" s="59">
        <v>4.5289855072463769</v>
      </c>
      <c r="C91" s="59">
        <v>2.8070963395463728</v>
      </c>
      <c r="D91" s="59">
        <v>3.1439479002919382</v>
      </c>
      <c r="E91" s="59">
        <v>3.480799461037503</v>
      </c>
      <c r="F91" s="59">
        <v>3.6929274843330351</v>
      </c>
      <c r="G91" s="59">
        <v>1.90199149697919</v>
      </c>
      <c r="H91" s="59">
        <v>4.5866299736268781</v>
      </c>
      <c r="I91" s="59">
        <v>2.2833532673697943</v>
      </c>
      <c r="J91" s="59">
        <v>3.0847782150835017</v>
      </c>
      <c r="K91" s="59">
        <v>2.7156883225402133</v>
      </c>
      <c r="L91" s="59">
        <v>2.175264139216905</v>
      </c>
      <c r="M91" s="59">
        <v>2.8484618306114697</v>
      </c>
      <c r="N91" s="59">
        <v>1.8122853872567724</v>
      </c>
      <c r="O91" s="59">
        <v>2.3878221072530099</v>
      </c>
      <c r="P91" s="59">
        <v>2.8448106729448694</v>
      </c>
      <c r="Q91" s="59">
        <v>2.6852312282446542</v>
      </c>
      <c r="R91" s="379">
        <f>R28/(BirthsTrend!R27)*1000</f>
        <v>2.0104543626859668</v>
      </c>
      <c r="S91" s="379">
        <f>S28/(BirthsTrend!S27)*1000</f>
        <v>2.4427480916030535</v>
      </c>
      <c r="T91" s="230"/>
      <c r="U91" s="230"/>
      <c r="V91" s="230"/>
      <c r="W91" s="230"/>
      <c r="X91" s="230"/>
      <c r="Y91" s="230"/>
      <c r="Z91" s="230"/>
      <c r="AA91" s="230"/>
      <c r="AB91" s="230"/>
      <c r="AC91" s="230"/>
      <c r="AD91" s="230"/>
      <c r="AE91" s="230"/>
      <c r="AF91" s="230"/>
      <c r="AG91" s="230"/>
      <c r="AI91" s="149"/>
      <c r="AJ91" s="149"/>
      <c r="AK91" s="149"/>
      <c r="AL91" s="149"/>
      <c r="AM91" s="149"/>
      <c r="AN91" s="149"/>
      <c r="AO91" s="149"/>
      <c r="AP91" s="149"/>
      <c r="AQ91" s="149"/>
      <c r="AR91" s="149"/>
      <c r="AS91" s="149"/>
      <c r="AT91" s="149"/>
      <c r="AU91" s="149"/>
      <c r="AV91" s="149"/>
      <c r="AW91" s="149"/>
      <c r="AX91" s="149"/>
    </row>
    <row r="92" spans="1:50">
      <c r="A92" s="14">
        <v>3</v>
      </c>
      <c r="B92" s="59">
        <v>2.2905134567665586</v>
      </c>
      <c r="C92" s="59">
        <v>3.4029681444370921</v>
      </c>
      <c r="D92" s="59">
        <v>2.9303336799319406</v>
      </c>
      <c r="E92" s="59">
        <v>2.1170130869899921</v>
      </c>
      <c r="F92" s="59">
        <v>3.7975885312826358</v>
      </c>
      <c r="G92" s="59">
        <v>1.9219680953296174</v>
      </c>
      <c r="H92" s="59">
        <v>3.9856516540454363</v>
      </c>
      <c r="I92" s="59">
        <v>3.4582132564841497</v>
      </c>
      <c r="J92" s="59">
        <v>2.7662517289073305</v>
      </c>
      <c r="K92" s="59">
        <v>2.0520473836395858</v>
      </c>
      <c r="L92" s="59">
        <v>2.3144027060708563</v>
      </c>
      <c r="M92" s="59">
        <v>2.0842017507294708</v>
      </c>
      <c r="N92" s="59">
        <v>2.7131464276905368</v>
      </c>
      <c r="O92" s="59">
        <v>2.4501520784048667</v>
      </c>
      <c r="P92" s="59">
        <v>3.2546786004882016</v>
      </c>
      <c r="Q92" s="59">
        <v>2.7517413363143861</v>
      </c>
      <c r="R92" s="379">
        <f>R29/(BirthsTrend!R28)*1000</f>
        <v>2.6598026598026596</v>
      </c>
      <c r="S92" s="379">
        <f>S29/(BirthsTrend!S28)*1000</f>
        <v>3.0981676551296804</v>
      </c>
      <c r="T92" s="230"/>
      <c r="U92" s="230"/>
      <c r="V92" s="230"/>
      <c r="W92" s="230"/>
      <c r="X92" s="230"/>
      <c r="Y92" s="230"/>
      <c r="Z92" s="230"/>
      <c r="AA92" s="230"/>
      <c r="AB92" s="230"/>
      <c r="AC92" s="230"/>
      <c r="AD92" s="230"/>
      <c r="AE92" s="230"/>
      <c r="AF92" s="230"/>
      <c r="AG92" s="230"/>
      <c r="AI92" s="149"/>
      <c r="AJ92" s="149"/>
      <c r="AK92" s="149"/>
      <c r="AL92" s="149"/>
      <c r="AM92" s="149"/>
      <c r="AN92" s="149"/>
      <c r="AO92" s="149"/>
      <c r="AP92" s="149"/>
      <c r="AQ92" s="149"/>
      <c r="AR92" s="149"/>
      <c r="AS92" s="149"/>
      <c r="AT92" s="149"/>
      <c r="AU92" s="149"/>
      <c r="AV92" s="149"/>
      <c r="AW92" s="149"/>
      <c r="AX92" s="149"/>
    </row>
    <row r="93" spans="1:50">
      <c r="A93" s="14">
        <v>4</v>
      </c>
      <c r="B93" s="59">
        <v>5.1120132310930684</v>
      </c>
      <c r="C93" s="59">
        <v>4.4642857142857144</v>
      </c>
      <c r="D93" s="59">
        <v>2.9761904761904758</v>
      </c>
      <c r="E93" s="59">
        <v>3.9417828987265007</v>
      </c>
      <c r="F93" s="59">
        <v>3.58530026889752</v>
      </c>
      <c r="G93" s="59">
        <v>3.7226617031177294</v>
      </c>
      <c r="H93" s="59">
        <v>3.1499878846619822</v>
      </c>
      <c r="I93" s="59">
        <v>3.8625256187923696</v>
      </c>
      <c r="J93" s="59">
        <v>2.9035139964264443</v>
      </c>
      <c r="K93" s="59">
        <v>3.5503852545701768</v>
      </c>
      <c r="L93" s="59">
        <v>2.8674362179251522</v>
      </c>
      <c r="M93" s="59">
        <v>2.8779867478749748</v>
      </c>
      <c r="N93" s="59">
        <v>3.0393083884911523</v>
      </c>
      <c r="O93" s="59">
        <v>3.0157642220699108</v>
      </c>
      <c r="P93" s="59">
        <v>3.6400404448938319</v>
      </c>
      <c r="Q93" s="59">
        <v>3.2809773123909247</v>
      </c>
      <c r="R93" s="379">
        <f>R30/(BirthsTrend!R29)*1000</f>
        <v>2.9186935371785965</v>
      </c>
      <c r="S93" s="379">
        <f>S30/(BirthsTrend!S29)*1000</f>
        <v>3.7531577047997113</v>
      </c>
      <c r="T93" s="230"/>
      <c r="U93" s="230"/>
      <c r="V93" s="230"/>
      <c r="W93" s="230"/>
      <c r="X93" s="230"/>
      <c r="Y93" s="230"/>
      <c r="Z93" s="230"/>
      <c r="AA93" s="230"/>
      <c r="AB93" s="230"/>
      <c r="AC93" s="230"/>
      <c r="AD93" s="230"/>
      <c r="AE93" s="230"/>
      <c r="AF93" s="230"/>
      <c r="AG93" s="230"/>
      <c r="AI93" s="149"/>
      <c r="AJ93" s="149"/>
      <c r="AK93" s="149"/>
      <c r="AL93" s="149"/>
      <c r="AM93" s="149"/>
      <c r="AN93" s="149"/>
      <c r="AO93" s="149"/>
      <c r="AP93" s="149"/>
      <c r="AQ93" s="149"/>
      <c r="AR93" s="149"/>
      <c r="AS93" s="149"/>
      <c r="AT93" s="149"/>
      <c r="AU93" s="149"/>
      <c r="AV93" s="149"/>
      <c r="AW93" s="149"/>
      <c r="AX93" s="149"/>
    </row>
    <row r="94" spans="1:50">
      <c r="A94" s="57" t="s">
        <v>90</v>
      </c>
      <c r="B94" s="59">
        <v>4.3851851851851853</v>
      </c>
      <c r="C94" s="59">
        <v>3.8667459845330159</v>
      </c>
      <c r="D94" s="59">
        <v>3.5098155859607378</v>
      </c>
      <c r="E94" s="59">
        <v>3.3950617283950617</v>
      </c>
      <c r="F94" s="59">
        <v>4.488042572289543</v>
      </c>
      <c r="G94" s="59">
        <v>4.6011276002851398</v>
      </c>
      <c r="H94" s="59">
        <v>5.238128058446482</v>
      </c>
      <c r="I94" s="59">
        <v>3.9439952672056791</v>
      </c>
      <c r="J94" s="59">
        <v>4.2956411876184459</v>
      </c>
      <c r="K94" s="59">
        <v>4.4141758103165598</v>
      </c>
      <c r="L94" s="59">
        <v>3.7570830253757084</v>
      </c>
      <c r="M94" s="59">
        <v>3.3364012885411873</v>
      </c>
      <c r="N94" s="59">
        <v>3.896465349290287</v>
      </c>
      <c r="O94" s="59">
        <v>4.9542460803170716</v>
      </c>
      <c r="P94" s="59">
        <v>4.8774889539220752</v>
      </c>
      <c r="Q94" s="59">
        <v>4.6799064018719632</v>
      </c>
      <c r="R94" s="379">
        <f>R31/(BirthsTrend!R30)*1000</f>
        <v>4.9796016318694498</v>
      </c>
      <c r="S94" s="379">
        <f>S31/(BirthsTrend!S30)*1000</f>
        <v>4.3870967741935489</v>
      </c>
      <c r="T94" s="230"/>
      <c r="U94" s="230"/>
      <c r="V94" s="230"/>
      <c r="W94" s="230"/>
      <c r="X94" s="230"/>
      <c r="Y94" s="230"/>
      <c r="Z94" s="230"/>
      <c r="AA94" s="230"/>
      <c r="AB94" s="230"/>
      <c r="AC94" s="230"/>
      <c r="AD94" s="230"/>
      <c r="AE94" s="230"/>
      <c r="AF94" s="230"/>
      <c r="AG94" s="230"/>
      <c r="AI94" s="149"/>
      <c r="AJ94" s="149"/>
      <c r="AK94" s="149"/>
      <c r="AL94" s="149"/>
      <c r="AM94" s="149"/>
      <c r="AN94" s="149"/>
      <c r="AO94" s="149"/>
      <c r="AP94" s="149"/>
      <c r="AQ94" s="149"/>
      <c r="AR94" s="149"/>
      <c r="AS94" s="149"/>
      <c r="AT94" s="149"/>
      <c r="AU94" s="149"/>
      <c r="AV94" s="149"/>
      <c r="AW94" s="149"/>
      <c r="AX94" s="149"/>
    </row>
    <row r="95" spans="1:50">
      <c r="A95" s="58" t="s">
        <v>118</v>
      </c>
      <c r="B95" s="58"/>
      <c r="C95" s="58"/>
      <c r="D95" s="58"/>
      <c r="E95" s="58"/>
      <c r="F95" s="58"/>
      <c r="G95" s="58"/>
      <c r="H95" s="58"/>
      <c r="I95" s="58"/>
      <c r="J95" s="58"/>
      <c r="K95" s="58"/>
      <c r="L95" s="58"/>
      <c r="M95" s="58"/>
      <c r="N95" s="58"/>
      <c r="O95" s="58"/>
      <c r="P95" s="58"/>
      <c r="Q95" s="58"/>
      <c r="R95" s="131"/>
      <c r="S95" s="131"/>
      <c r="T95" s="230"/>
      <c r="U95" s="230"/>
      <c r="V95" s="230"/>
      <c r="W95" s="230"/>
      <c r="X95" s="230"/>
      <c r="Y95" s="230"/>
      <c r="Z95" s="230"/>
      <c r="AA95" s="230"/>
      <c r="AB95" s="230"/>
      <c r="AC95" s="230"/>
      <c r="AD95" s="230"/>
      <c r="AE95" s="230"/>
      <c r="AF95" s="230"/>
      <c r="AG95" s="230"/>
      <c r="AI95" s="149"/>
      <c r="AJ95" s="149"/>
      <c r="AK95" s="149"/>
      <c r="AL95" s="149"/>
      <c r="AM95" s="149"/>
      <c r="AN95" s="149"/>
      <c r="AO95" s="149"/>
      <c r="AP95" s="149"/>
      <c r="AQ95" s="149"/>
      <c r="AR95" s="149"/>
      <c r="AS95" s="149"/>
      <c r="AT95" s="149"/>
      <c r="AU95" s="149"/>
      <c r="AV95" s="149"/>
      <c r="AW95" s="149"/>
      <c r="AX95" s="149"/>
    </row>
    <row r="96" spans="1:50">
      <c r="A96" s="57" t="s">
        <v>117</v>
      </c>
      <c r="B96" s="59">
        <v>166.43356643356643</v>
      </c>
      <c r="C96" s="59">
        <v>167.40088105726872</v>
      </c>
      <c r="D96" s="59">
        <v>130.69016152716591</v>
      </c>
      <c r="E96" s="59">
        <v>155.19568151147098</v>
      </c>
      <c r="F96" s="59">
        <v>163.21243523316062</v>
      </c>
      <c r="G96" s="59">
        <v>141.11261872455901</v>
      </c>
      <c r="H96" s="59">
        <v>189.72332015810275</v>
      </c>
      <c r="I96" s="59">
        <v>138.67684478371501</v>
      </c>
      <c r="J96" s="59">
        <v>159.42028985507244</v>
      </c>
      <c r="K96" s="59">
        <v>138.4820239680426</v>
      </c>
      <c r="L96" s="59">
        <v>126.66666666666667</v>
      </c>
      <c r="M96" s="59">
        <v>116.91542288557214</v>
      </c>
      <c r="N96" s="59">
        <v>134.68414779499403</v>
      </c>
      <c r="O96" s="59">
        <v>152.45478036175712</v>
      </c>
      <c r="P96" s="59">
        <v>173.49397590361446</v>
      </c>
      <c r="Q96" s="59">
        <v>167.989417989418</v>
      </c>
      <c r="R96" s="379">
        <f>R34/(BirthsTrend!R33)*1000</f>
        <v>163.87096774193549</v>
      </c>
      <c r="S96" s="379">
        <f>S34/(BirthsTrend!S33)*1000</f>
        <v>178.04551539491297</v>
      </c>
      <c r="T96" s="230"/>
      <c r="U96" s="230"/>
      <c r="V96" s="230"/>
      <c r="W96" s="230"/>
      <c r="X96" s="230"/>
      <c r="Y96" s="230"/>
      <c r="Z96" s="230"/>
      <c r="AA96" s="230"/>
      <c r="AB96" s="230"/>
      <c r="AC96" s="230"/>
      <c r="AD96" s="230"/>
      <c r="AE96" s="230"/>
      <c r="AF96" s="230"/>
      <c r="AG96" s="230"/>
      <c r="AI96" s="149"/>
      <c r="AJ96" s="149"/>
      <c r="AK96" s="149"/>
      <c r="AL96" s="149"/>
      <c r="AM96" s="149"/>
      <c r="AN96" s="149"/>
      <c r="AO96" s="149"/>
      <c r="AP96" s="149"/>
      <c r="AQ96" s="149"/>
      <c r="AR96" s="149"/>
      <c r="AS96" s="149"/>
      <c r="AT96" s="149"/>
      <c r="AU96" s="149"/>
      <c r="AV96" s="149"/>
      <c r="AW96" s="149"/>
      <c r="AX96" s="149"/>
    </row>
    <row r="97" spans="1:50">
      <c r="A97" s="57" t="s">
        <v>70</v>
      </c>
      <c r="B97" s="59">
        <v>9.8009188361408874</v>
      </c>
      <c r="C97" s="59">
        <v>10.830324909747292</v>
      </c>
      <c r="D97" s="59">
        <v>7.8219013237063786</v>
      </c>
      <c r="E97" s="59">
        <v>5.6306306306306304</v>
      </c>
      <c r="F97" s="59">
        <v>6.3565443513435422</v>
      </c>
      <c r="G97" s="59">
        <v>5.7753393011839451</v>
      </c>
      <c r="H97" s="59">
        <v>5.7401812688821758</v>
      </c>
      <c r="I97" s="59">
        <v>7.4449076831447289</v>
      </c>
      <c r="J97" s="59">
        <v>4.554511813265016</v>
      </c>
      <c r="K97" s="59">
        <v>6.9284064665127021</v>
      </c>
      <c r="L97" s="59">
        <v>5.5850321139346555</v>
      </c>
      <c r="M97" s="59">
        <v>4.6741106206180207</v>
      </c>
      <c r="N97" s="59">
        <v>5.2382140184584687</v>
      </c>
      <c r="O97" s="59">
        <v>6.4466219700876737</v>
      </c>
      <c r="P97" s="59">
        <v>6.660088801184016</v>
      </c>
      <c r="Q97" s="59">
        <v>6.4399793920659452</v>
      </c>
      <c r="R97" s="379">
        <f>R35/(BirthsTrend!R34)*1000</f>
        <v>3.8119440914866582</v>
      </c>
      <c r="S97" s="379">
        <f>S35/(BirthsTrend!S34)*1000</f>
        <v>6.720430107526882</v>
      </c>
      <c r="T97" s="230"/>
      <c r="U97" s="230"/>
      <c r="V97" s="230"/>
      <c r="W97" s="230"/>
      <c r="X97" s="230"/>
      <c r="Y97" s="230"/>
      <c r="Z97" s="230"/>
      <c r="AA97" s="230"/>
      <c r="AB97" s="230"/>
      <c r="AC97" s="230"/>
      <c r="AD97" s="230"/>
      <c r="AE97" s="230"/>
      <c r="AF97" s="230"/>
      <c r="AG97" s="230"/>
      <c r="AI97" s="149"/>
      <c r="AJ97" s="149"/>
      <c r="AK97" s="149"/>
      <c r="AL97" s="149"/>
      <c r="AM97" s="149"/>
      <c r="AN97" s="149"/>
      <c r="AO97" s="149"/>
      <c r="AP97" s="149"/>
      <c r="AQ97" s="149"/>
      <c r="AR97" s="149"/>
      <c r="AS97" s="149"/>
      <c r="AT97" s="149"/>
      <c r="AU97" s="149"/>
      <c r="AV97" s="149"/>
      <c r="AW97" s="149"/>
      <c r="AX97" s="149"/>
    </row>
    <row r="98" spans="1:50">
      <c r="A98" s="57" t="s">
        <v>71</v>
      </c>
      <c r="B98" s="59">
        <v>1.1839924224484963</v>
      </c>
      <c r="C98" s="59">
        <v>1.0174930536531914</v>
      </c>
      <c r="D98" s="59">
        <v>1.0174930536531914</v>
      </c>
      <c r="E98" s="59">
        <v>0.86379520201028692</v>
      </c>
      <c r="F98" s="59">
        <v>1.100975149418056</v>
      </c>
      <c r="G98" s="59">
        <v>0.81624527174995021</v>
      </c>
      <c r="H98" s="59">
        <v>0.9635886501558143</v>
      </c>
      <c r="I98" s="59">
        <v>0.92470537312845535</v>
      </c>
      <c r="J98" s="59">
        <v>1.0053682872697611</v>
      </c>
      <c r="K98" s="59">
        <v>0.93072729690200773</v>
      </c>
      <c r="L98" s="59">
        <v>0.73969968192913682</v>
      </c>
      <c r="M98" s="59">
        <v>0.73457813007157868</v>
      </c>
      <c r="N98" s="59">
        <v>0.76977026634051215</v>
      </c>
      <c r="O98" s="59">
        <v>0.86170512099043328</v>
      </c>
      <c r="P98" s="59">
        <v>0.82818592774077782</v>
      </c>
      <c r="Q98" s="59">
        <v>0.69743736475974183</v>
      </c>
      <c r="R98" s="379">
        <f>R36/(BirthsTrend!R35)*1000</f>
        <v>0.77026421854008054</v>
      </c>
      <c r="S98" s="379">
        <f>S36/(BirthsTrend!S35)*1000</f>
        <v>0.66619786076464704</v>
      </c>
      <c r="T98" s="230"/>
      <c r="U98" s="230"/>
      <c r="V98" s="230"/>
      <c r="W98" s="230"/>
      <c r="X98" s="230"/>
      <c r="Y98" s="230"/>
      <c r="Z98" s="230"/>
      <c r="AA98" s="230"/>
      <c r="AB98" s="230"/>
      <c r="AC98" s="230"/>
      <c r="AD98" s="230"/>
      <c r="AE98" s="230"/>
      <c r="AF98" s="230"/>
      <c r="AG98" s="230"/>
      <c r="AI98" s="149"/>
      <c r="AJ98" s="149"/>
      <c r="AK98" s="149"/>
      <c r="AL98" s="149"/>
      <c r="AM98" s="149"/>
      <c r="AN98" s="149"/>
      <c r="AO98" s="149"/>
      <c r="AP98" s="149"/>
      <c r="AQ98" s="149"/>
      <c r="AR98" s="149"/>
      <c r="AS98" s="149"/>
      <c r="AT98" s="149"/>
      <c r="AU98" s="149"/>
      <c r="AV98" s="149"/>
      <c r="AW98" s="149"/>
      <c r="AX98" s="149"/>
    </row>
    <row r="99" spans="1:50">
      <c r="A99" s="57" t="s">
        <v>72</v>
      </c>
      <c r="B99" s="59">
        <v>2.6080476900149034</v>
      </c>
      <c r="C99" s="59">
        <v>1.1677695601401323</v>
      </c>
      <c r="D99" s="59">
        <v>1.1677695601401323</v>
      </c>
      <c r="E99" s="59">
        <v>0.46382189239332094</v>
      </c>
      <c r="F99" s="59">
        <v>1.0706638115631693</v>
      </c>
      <c r="G99" s="59">
        <v>1.7261219792865361</v>
      </c>
      <c r="H99" s="59">
        <v>3.7359900373599007</v>
      </c>
      <c r="I99" s="59">
        <v>0.63411540900443886</v>
      </c>
      <c r="J99" s="59">
        <v>1.7751479289940828</v>
      </c>
      <c r="K99" s="59">
        <v>0.54794520547945202</v>
      </c>
      <c r="L99" s="59">
        <v>1.1142061281337048</v>
      </c>
      <c r="M99" s="59">
        <v>1.594896331738437</v>
      </c>
      <c r="N99" s="59">
        <v>0.50479555779909135</v>
      </c>
      <c r="O99" s="59">
        <v>0</v>
      </c>
      <c r="P99" s="59">
        <v>1.0911074740861975</v>
      </c>
      <c r="Q99" s="59">
        <v>3.1269543464665417</v>
      </c>
      <c r="R99" s="379">
        <f>R37/(BirthsTrend!R36)*1000</f>
        <v>0.67521944632005404</v>
      </c>
      <c r="S99" s="379">
        <f>S37/(BirthsTrend!S36)*1000</f>
        <v>0.85106382978723405</v>
      </c>
      <c r="T99" s="230"/>
      <c r="U99" s="230"/>
      <c r="V99" s="230"/>
      <c r="W99" s="230"/>
      <c r="X99" s="230"/>
      <c r="Y99" s="230"/>
      <c r="Z99" s="230"/>
      <c r="AA99" s="230"/>
      <c r="AB99" s="230"/>
      <c r="AC99" s="230"/>
      <c r="AD99" s="230"/>
      <c r="AE99" s="230"/>
      <c r="AF99" s="230"/>
      <c r="AG99" s="230"/>
      <c r="AI99" s="149"/>
      <c r="AJ99" s="149"/>
      <c r="AK99" s="149"/>
      <c r="AL99" s="149"/>
      <c r="AM99" s="149"/>
      <c r="AN99" s="149"/>
      <c r="AO99" s="149"/>
      <c r="AP99" s="149"/>
      <c r="AQ99" s="149"/>
      <c r="AR99" s="149"/>
      <c r="AS99" s="149"/>
      <c r="AT99" s="149"/>
      <c r="AU99" s="149"/>
      <c r="AV99" s="149"/>
      <c r="AW99" s="149"/>
      <c r="AX99" s="149"/>
    </row>
    <row r="100" spans="1:50">
      <c r="A100" s="58" t="s">
        <v>1</v>
      </c>
      <c r="B100" s="58"/>
      <c r="C100" s="58"/>
      <c r="D100" s="58"/>
      <c r="E100" s="58"/>
      <c r="F100" s="58"/>
      <c r="G100" s="58"/>
      <c r="H100" s="58"/>
      <c r="I100" s="58"/>
      <c r="J100" s="58"/>
      <c r="K100" s="58"/>
      <c r="L100" s="58"/>
      <c r="M100" s="58"/>
      <c r="N100" s="58"/>
      <c r="O100" s="58"/>
      <c r="P100" s="58"/>
      <c r="Q100" s="58"/>
      <c r="R100" s="131"/>
      <c r="S100" s="131"/>
      <c r="T100" s="230"/>
      <c r="U100" s="230"/>
      <c r="V100" s="230"/>
      <c r="W100" s="230"/>
      <c r="X100" s="230"/>
      <c r="Y100" s="230"/>
      <c r="Z100" s="230"/>
      <c r="AA100" s="230"/>
      <c r="AB100" s="230"/>
      <c r="AC100" s="230"/>
      <c r="AD100" s="230"/>
      <c r="AE100" s="230"/>
      <c r="AF100" s="230"/>
      <c r="AG100" s="230"/>
      <c r="AI100" s="149"/>
      <c r="AJ100" s="149"/>
      <c r="AK100" s="149"/>
      <c r="AL100" s="149"/>
      <c r="AM100" s="149"/>
      <c r="AN100" s="149"/>
      <c r="AO100" s="149"/>
      <c r="AP100" s="149"/>
      <c r="AQ100" s="149"/>
      <c r="AR100" s="149"/>
      <c r="AS100" s="149"/>
      <c r="AT100" s="149"/>
      <c r="AU100" s="149"/>
      <c r="AV100" s="149"/>
      <c r="AW100" s="149"/>
      <c r="AX100" s="149"/>
    </row>
    <row r="101" spans="1:50">
      <c r="A101" s="57" t="s">
        <v>111</v>
      </c>
      <c r="B101" s="59">
        <v>406.37450199203192</v>
      </c>
      <c r="C101" s="59">
        <v>344.69696969696975</v>
      </c>
      <c r="D101" s="59">
        <v>303.03030303030306</v>
      </c>
      <c r="E101" s="59">
        <v>351.44927536231887</v>
      </c>
      <c r="F101" s="59">
        <v>383.33333333333337</v>
      </c>
      <c r="G101" s="59">
        <v>352.05992509363301</v>
      </c>
      <c r="H101" s="59">
        <v>381.65680473372782</v>
      </c>
      <c r="I101" s="59">
        <v>329.82456140350882</v>
      </c>
      <c r="J101" s="59">
        <v>381.29496402877697</v>
      </c>
      <c r="K101" s="59">
        <v>327.33812949640287</v>
      </c>
      <c r="L101" s="59">
        <v>317.07317073170731</v>
      </c>
      <c r="M101" s="59">
        <v>298.61111111111109</v>
      </c>
      <c r="N101" s="59">
        <v>322.34432234432239</v>
      </c>
      <c r="O101" s="59">
        <v>361.77474402730377</v>
      </c>
      <c r="P101" s="59">
        <v>421.40468227424748</v>
      </c>
      <c r="Q101" s="59">
        <v>404.41176470588238</v>
      </c>
      <c r="R101" s="379">
        <f>R40/(BirthsTrend!R39)*1000</f>
        <v>398.62542955326461</v>
      </c>
      <c r="S101" s="379">
        <f>S40/(BirthsTrend!S39)*1000</f>
        <v>419.92882562277578</v>
      </c>
      <c r="T101" s="230"/>
      <c r="U101" s="230"/>
      <c r="V101" s="230"/>
      <c r="W101" s="230"/>
      <c r="X101" s="230"/>
      <c r="Y101" s="230"/>
      <c r="Z101" s="230"/>
      <c r="AA101" s="230"/>
      <c r="AB101" s="230"/>
      <c r="AC101" s="230"/>
      <c r="AD101" s="230"/>
      <c r="AE101" s="230"/>
      <c r="AF101" s="230"/>
      <c r="AG101" s="230"/>
      <c r="AI101" s="149"/>
      <c r="AJ101" s="149"/>
      <c r="AK101" s="149"/>
      <c r="AL101" s="149"/>
      <c r="AM101" s="149"/>
      <c r="AN101" s="149"/>
      <c r="AO101" s="149"/>
      <c r="AP101" s="149"/>
      <c r="AQ101" s="149"/>
      <c r="AR101" s="149"/>
      <c r="AS101" s="149"/>
      <c r="AT101" s="149"/>
      <c r="AU101" s="149"/>
      <c r="AV101" s="149"/>
      <c r="AW101" s="149"/>
      <c r="AX101" s="149"/>
    </row>
    <row r="102" spans="1:50">
      <c r="A102" s="57" t="s">
        <v>114</v>
      </c>
      <c r="B102" s="59">
        <v>40.983606557377044</v>
      </c>
      <c r="C102" s="59">
        <v>53.824362606232292</v>
      </c>
      <c r="D102" s="59">
        <v>28.328611898016998</v>
      </c>
      <c r="E102" s="59">
        <v>45.070422535211272</v>
      </c>
      <c r="F102" s="59">
        <v>38.356164383561648</v>
      </c>
      <c r="G102" s="59">
        <v>23.255813953488371</v>
      </c>
      <c r="H102" s="59">
        <v>42.016806722689076</v>
      </c>
      <c r="I102" s="59">
        <v>36.84210526315789</v>
      </c>
      <c r="J102" s="59">
        <v>33.333333333333336</v>
      </c>
      <c r="K102" s="59">
        <v>27.700831024930746</v>
      </c>
      <c r="L102" s="59">
        <v>43.814432989690715</v>
      </c>
      <c r="M102" s="59">
        <v>17.676767676767675</v>
      </c>
      <c r="N102" s="59">
        <v>46.153846153846153</v>
      </c>
      <c r="O102" s="59">
        <v>26.385224274406333</v>
      </c>
      <c r="P102" s="59">
        <v>29.177718832891248</v>
      </c>
      <c r="Q102" s="59">
        <v>39.755351681957187</v>
      </c>
      <c r="R102" s="379">
        <f>R41/(BirthsTrend!R40)*1000</f>
        <v>39.325842696629209</v>
      </c>
      <c r="S102" s="379">
        <f>S41/(BirthsTrend!S40)*1000</f>
        <v>28.391167192429023</v>
      </c>
      <c r="T102" s="230"/>
      <c r="U102" s="230"/>
      <c r="V102" s="230"/>
      <c r="W102" s="230"/>
      <c r="X102" s="230"/>
      <c r="Y102" s="230"/>
      <c r="Z102" s="230"/>
      <c r="AA102" s="230"/>
      <c r="AB102" s="230"/>
      <c r="AC102" s="230"/>
      <c r="AD102" s="230"/>
      <c r="AE102" s="230"/>
      <c r="AF102" s="230"/>
      <c r="AG102" s="230"/>
      <c r="AI102" s="149"/>
      <c r="AJ102" s="149"/>
      <c r="AK102" s="149"/>
      <c r="AL102" s="149"/>
      <c r="AM102" s="149"/>
      <c r="AN102" s="149"/>
      <c r="AO102" s="149"/>
      <c r="AP102" s="149"/>
      <c r="AQ102" s="149"/>
      <c r="AR102" s="149"/>
      <c r="AS102" s="149"/>
      <c r="AT102" s="149"/>
      <c r="AU102" s="149"/>
      <c r="AV102" s="149"/>
      <c r="AW102" s="149"/>
      <c r="AX102" s="149"/>
    </row>
    <row r="103" spans="1:50">
      <c r="A103" s="57" t="s">
        <v>112</v>
      </c>
      <c r="B103" s="59">
        <v>13.440860215053764</v>
      </c>
      <c r="C103" s="59">
        <v>9.3959731543624159</v>
      </c>
      <c r="D103" s="59">
        <v>8.053691275167786</v>
      </c>
      <c r="E103" s="59">
        <v>8.3194675540765388</v>
      </c>
      <c r="F103" s="59">
        <v>5.4255679891488642</v>
      </c>
      <c r="G103" s="59">
        <v>7.6948812311809967</v>
      </c>
      <c r="H103" s="59">
        <v>5.6298381421534129</v>
      </c>
      <c r="I103" s="59">
        <v>9.0025207057976235</v>
      </c>
      <c r="J103" s="59">
        <v>6.7476383265856956</v>
      </c>
      <c r="K103" s="59">
        <v>9.7867878364208316</v>
      </c>
      <c r="L103" s="59">
        <v>5.5729710902124694</v>
      </c>
      <c r="M103" s="59">
        <v>5.4174633524537921</v>
      </c>
      <c r="N103" s="59">
        <v>6.5892689049262634</v>
      </c>
      <c r="O103" s="59">
        <v>6.8852459016393448</v>
      </c>
      <c r="P103" s="59">
        <v>7.731958762886598</v>
      </c>
      <c r="Q103" s="59">
        <v>8.7491898898250167</v>
      </c>
      <c r="R103" s="379">
        <f>R42/(BirthsTrend!R41)*1000</f>
        <v>6.0432569974554706</v>
      </c>
      <c r="S103" s="379">
        <f>S42/(BirthsTrend!S41)*1000</f>
        <v>8.1300813008130088</v>
      </c>
      <c r="T103" s="230"/>
      <c r="U103" s="230"/>
      <c r="V103" s="230"/>
      <c r="W103" s="230"/>
      <c r="X103" s="230"/>
      <c r="Y103" s="230"/>
      <c r="Z103" s="230"/>
      <c r="AA103" s="230"/>
      <c r="AB103" s="230"/>
      <c r="AC103" s="230"/>
      <c r="AD103" s="230"/>
      <c r="AE103" s="230"/>
      <c r="AF103" s="230"/>
      <c r="AG103" s="230"/>
      <c r="AI103" s="149"/>
      <c r="AJ103" s="149"/>
      <c r="AK103" s="149"/>
      <c r="AL103" s="149"/>
      <c r="AM103" s="149"/>
      <c r="AN103" s="149"/>
      <c r="AO103" s="149"/>
      <c r="AP103" s="149"/>
      <c r="AQ103" s="149"/>
      <c r="AR103" s="149"/>
      <c r="AS103" s="149"/>
      <c r="AT103" s="149"/>
      <c r="AU103" s="149"/>
      <c r="AV103" s="149"/>
      <c r="AW103" s="149"/>
      <c r="AX103" s="149"/>
    </row>
    <row r="104" spans="1:50">
      <c r="A104" s="57" t="s">
        <v>113</v>
      </c>
      <c r="B104" s="59">
        <v>1.2026113847211086</v>
      </c>
      <c r="C104" s="59">
        <v>1.2141447867658219</v>
      </c>
      <c r="D104" s="59">
        <v>1.062376688420094</v>
      </c>
      <c r="E104" s="59">
        <v>0.74664011946241915</v>
      </c>
      <c r="F104" s="59">
        <v>1.2158172028484859</v>
      </c>
      <c r="G104" s="59">
        <v>0.84201456881021386</v>
      </c>
      <c r="H104" s="59">
        <v>1.0914162135941954</v>
      </c>
      <c r="I104" s="59">
        <v>0.91201924942756241</v>
      </c>
      <c r="J104" s="59">
        <v>1.0664371643997081</v>
      </c>
      <c r="K104" s="59">
        <v>0.91465691032628982</v>
      </c>
      <c r="L104" s="59">
        <v>0.8537227762338111</v>
      </c>
      <c r="M104" s="59">
        <v>0.84166582500084164</v>
      </c>
      <c r="N104" s="59">
        <v>0.83982800322493956</v>
      </c>
      <c r="O104" s="59">
        <v>0.9691767189906717</v>
      </c>
      <c r="P104" s="59">
        <v>0.97989525257644861</v>
      </c>
      <c r="Q104" s="59">
        <v>0.7738440704198104</v>
      </c>
      <c r="R104" s="379">
        <f>R43/(BirthsTrend!R42)*1000</f>
        <v>0.74239049740163321</v>
      </c>
      <c r="S104" s="379">
        <f>S43/(BirthsTrend!S42)*1000</f>
        <v>0.71412876290925076</v>
      </c>
      <c r="T104" s="230"/>
      <c r="U104" s="230"/>
      <c r="V104" s="230"/>
      <c r="W104" s="230"/>
      <c r="X104" s="230"/>
      <c r="Y104" s="230"/>
      <c r="Z104" s="230"/>
      <c r="AA104" s="230"/>
      <c r="AB104" s="230"/>
      <c r="AC104" s="230"/>
      <c r="AD104" s="230"/>
      <c r="AE104" s="230"/>
      <c r="AF104" s="230"/>
      <c r="AG104" s="230"/>
      <c r="AI104" s="149"/>
      <c r="AJ104" s="149"/>
      <c r="AK104" s="149"/>
      <c r="AL104" s="149"/>
      <c r="AM104" s="149"/>
      <c r="AN104" s="149"/>
      <c r="AO104" s="149"/>
      <c r="AP104" s="149"/>
      <c r="AQ104" s="149"/>
      <c r="AR104" s="149"/>
      <c r="AS104" s="149"/>
      <c r="AT104" s="149"/>
      <c r="AU104" s="149"/>
      <c r="AV104" s="149"/>
      <c r="AW104" s="149"/>
      <c r="AX104" s="149"/>
    </row>
    <row r="105" spans="1:50">
      <c r="A105" s="17" t="s">
        <v>115</v>
      </c>
      <c r="B105" s="19">
        <v>2.2404779686333085</v>
      </c>
      <c r="C105" s="19">
        <v>5.921539600296077</v>
      </c>
      <c r="D105" s="59">
        <v>1.4803849000740192</v>
      </c>
      <c r="E105" s="19">
        <v>2.6560424966799467</v>
      </c>
      <c r="F105" s="19">
        <v>5.2596975673898756</v>
      </c>
      <c r="G105" s="19">
        <v>0</v>
      </c>
      <c r="H105" s="19">
        <v>1.4705882352941175</v>
      </c>
      <c r="I105" s="19">
        <v>1.9267822736030829</v>
      </c>
      <c r="J105" s="19">
        <v>0</v>
      </c>
      <c r="K105" s="19">
        <v>1.2437810945273631</v>
      </c>
      <c r="L105" s="19">
        <v>0.60790273556231011</v>
      </c>
      <c r="M105" s="19">
        <v>1.0905125408942202</v>
      </c>
      <c r="N105" s="19">
        <v>1.0729613733905579</v>
      </c>
      <c r="O105" s="19">
        <v>1.7709563164108619</v>
      </c>
      <c r="P105" s="19">
        <v>0</v>
      </c>
      <c r="Q105" s="19">
        <v>1.2492192379762648</v>
      </c>
      <c r="R105" s="379">
        <f>R44/(BirthsTrend!R43)*1000</f>
        <v>0.60901339829476242</v>
      </c>
      <c r="S105" s="379">
        <f>S44/(BirthsTrend!S43)*1000</f>
        <v>1.3262599469496021</v>
      </c>
      <c r="T105" s="230"/>
      <c r="U105" s="230"/>
      <c r="V105" s="230"/>
      <c r="W105" s="230"/>
      <c r="X105" s="230"/>
      <c r="Y105" s="230"/>
      <c r="Z105" s="230"/>
      <c r="AA105" s="230"/>
      <c r="AB105" s="230"/>
      <c r="AC105" s="230"/>
      <c r="AD105" s="230"/>
      <c r="AE105" s="230"/>
      <c r="AF105" s="230"/>
      <c r="AG105" s="230"/>
      <c r="AI105" s="149"/>
      <c r="AJ105" s="149"/>
      <c r="AK105" s="149"/>
      <c r="AL105" s="149"/>
      <c r="AM105" s="149"/>
      <c r="AN105" s="149"/>
      <c r="AO105" s="149"/>
      <c r="AP105" s="149"/>
      <c r="AQ105" s="149"/>
      <c r="AR105" s="149"/>
      <c r="AS105" s="149"/>
      <c r="AT105" s="149"/>
      <c r="AU105" s="149"/>
      <c r="AV105" s="149"/>
      <c r="AW105" s="149"/>
      <c r="AX105" s="149"/>
    </row>
    <row r="106" spans="1:50">
      <c r="A106" s="58" t="s">
        <v>389</v>
      </c>
      <c r="B106" s="58"/>
      <c r="C106" s="58"/>
      <c r="D106" s="58"/>
      <c r="E106" s="58"/>
      <c r="F106" s="58"/>
      <c r="G106" s="58"/>
      <c r="H106" s="58"/>
      <c r="I106" s="58"/>
      <c r="J106" s="58"/>
      <c r="K106" s="58"/>
      <c r="L106" s="58"/>
      <c r="M106" s="58"/>
      <c r="N106" s="58"/>
      <c r="O106" s="58"/>
      <c r="P106" s="58"/>
      <c r="Q106" s="58"/>
      <c r="R106" s="131"/>
      <c r="S106" s="131"/>
      <c r="T106" s="230"/>
      <c r="U106" s="230"/>
      <c r="V106" s="230"/>
      <c r="W106" s="230"/>
      <c r="X106" s="230"/>
      <c r="Y106" s="230"/>
      <c r="Z106" s="230"/>
      <c r="AA106" s="230"/>
      <c r="AB106" s="230"/>
      <c r="AC106" s="230"/>
      <c r="AD106" s="230"/>
      <c r="AE106" s="230"/>
      <c r="AF106" s="230"/>
      <c r="AG106" s="230"/>
      <c r="AI106" s="149"/>
      <c r="AJ106" s="149"/>
      <c r="AK106" s="149"/>
      <c r="AL106" s="149"/>
      <c r="AM106" s="149"/>
      <c r="AN106" s="149"/>
      <c r="AO106" s="149"/>
      <c r="AP106" s="149"/>
      <c r="AQ106" s="149"/>
      <c r="AR106" s="149"/>
      <c r="AS106" s="149"/>
      <c r="AT106" s="149"/>
      <c r="AU106" s="149"/>
      <c r="AV106" s="149"/>
      <c r="AW106" s="149"/>
      <c r="AX106" s="149"/>
    </row>
    <row r="107" spans="1:50">
      <c r="A107" s="57" t="s">
        <v>91</v>
      </c>
      <c r="B107" s="59">
        <v>6.6964285714285712</v>
      </c>
      <c r="C107" s="59">
        <v>2.2593764121102575</v>
      </c>
      <c r="D107" s="59">
        <v>1.8075011296882062</v>
      </c>
      <c r="E107" s="59">
        <v>3.7071362372567194</v>
      </c>
      <c r="F107" s="59">
        <v>4.2412818096135716</v>
      </c>
      <c r="G107" s="59">
        <v>1.5045135406218655</v>
      </c>
      <c r="H107" s="59">
        <v>3.1282586027111576</v>
      </c>
      <c r="I107" s="59">
        <v>4.9407114624505928</v>
      </c>
      <c r="J107" s="59">
        <v>4.3124101581217058</v>
      </c>
      <c r="K107" s="59">
        <v>3.2756200280767431</v>
      </c>
      <c r="L107" s="59">
        <v>2.6098303610265332</v>
      </c>
      <c r="M107" s="59">
        <v>3.3726812816188869</v>
      </c>
      <c r="N107" s="59">
        <v>5.0675675675675675</v>
      </c>
      <c r="O107" s="59">
        <v>4.0304523063143751</v>
      </c>
      <c r="P107" s="59">
        <v>5.2931596091205213</v>
      </c>
      <c r="Q107" s="59">
        <v>3.5382574082264489</v>
      </c>
      <c r="R107" s="379">
        <f>R47/(BirthsTrend!R46)*1000</f>
        <v>2.9325513196480939</v>
      </c>
      <c r="S107" s="379">
        <f>S47/(BirthsTrend!S46)*1000</f>
        <v>4.5537340619307836</v>
      </c>
      <c r="T107" s="230"/>
      <c r="U107" s="230"/>
      <c r="V107" s="230"/>
      <c r="W107" s="230"/>
      <c r="X107" s="230"/>
      <c r="Y107" s="230"/>
      <c r="Z107" s="230"/>
      <c r="AA107" s="230"/>
      <c r="AB107" s="230"/>
      <c r="AC107" s="230"/>
      <c r="AD107" s="230"/>
      <c r="AE107" s="230"/>
      <c r="AF107" s="230"/>
      <c r="AG107" s="230"/>
      <c r="AI107" s="149"/>
      <c r="AJ107" s="149"/>
      <c r="AK107" s="149"/>
      <c r="AL107" s="149"/>
      <c r="AM107" s="149"/>
      <c r="AN107" s="149"/>
      <c r="AO107" s="149"/>
      <c r="AP107" s="149"/>
      <c r="AQ107" s="149"/>
      <c r="AR107" s="149"/>
      <c r="AS107" s="149"/>
      <c r="AT107" s="149"/>
      <c r="AU107" s="149"/>
      <c r="AV107" s="149"/>
      <c r="AW107" s="149"/>
      <c r="AX107" s="149"/>
    </row>
    <row r="108" spans="1:50">
      <c r="A108" s="57" t="s">
        <v>92</v>
      </c>
      <c r="B108" s="59">
        <v>3.4782608695652177</v>
      </c>
      <c r="C108" s="59">
        <v>3.9301996541424309</v>
      </c>
      <c r="D108" s="59">
        <v>3.9301996541424309</v>
      </c>
      <c r="E108" s="59">
        <v>2.9585798816568047</v>
      </c>
      <c r="F108" s="59">
        <v>3.5050289545870159</v>
      </c>
      <c r="G108" s="59">
        <v>2.329192546583851</v>
      </c>
      <c r="H108" s="59">
        <v>3.4061000154822727</v>
      </c>
      <c r="I108" s="59">
        <v>1.6124303723248312</v>
      </c>
      <c r="J108" s="59">
        <v>3.3627574611181168</v>
      </c>
      <c r="K108" s="59">
        <v>1.5841013824884793</v>
      </c>
      <c r="L108" s="59">
        <v>1.639792292976223</v>
      </c>
      <c r="M108" s="59">
        <v>0.63865116873163874</v>
      </c>
      <c r="N108" s="59">
        <v>1.7623363544813695</v>
      </c>
      <c r="O108" s="59">
        <v>2.4704199713951374</v>
      </c>
      <c r="P108" s="59">
        <v>2.4673081667900321</v>
      </c>
      <c r="Q108" s="59">
        <v>1.3959390862944161</v>
      </c>
      <c r="R108" s="379">
        <f>R48/(BirthsTrend!R47)*1000</f>
        <v>2.0118194392053312</v>
      </c>
      <c r="S108" s="379">
        <f>S48/(BirthsTrend!S47)*1000</f>
        <v>2.083876009377442</v>
      </c>
      <c r="T108" s="230"/>
      <c r="U108" s="230"/>
      <c r="V108" s="230"/>
      <c r="W108" s="230"/>
      <c r="X108" s="230"/>
      <c r="Y108" s="230"/>
      <c r="Z108" s="230"/>
      <c r="AA108" s="230"/>
      <c r="AB108" s="230"/>
      <c r="AC108" s="230"/>
      <c r="AD108" s="230"/>
      <c r="AE108" s="230"/>
      <c r="AF108" s="230"/>
      <c r="AG108" s="230"/>
      <c r="AI108" s="149"/>
      <c r="AJ108" s="149"/>
      <c r="AK108" s="149"/>
      <c r="AL108" s="149"/>
      <c r="AM108" s="149"/>
      <c r="AN108" s="149"/>
      <c r="AO108" s="149"/>
      <c r="AP108" s="149"/>
      <c r="AQ108" s="149"/>
      <c r="AR108" s="149"/>
      <c r="AS108" s="149"/>
      <c r="AT108" s="149"/>
      <c r="AU108" s="149"/>
      <c r="AV108" s="149"/>
      <c r="AW108" s="149"/>
      <c r="AX108" s="149"/>
    </row>
    <row r="109" spans="1:50">
      <c r="A109" s="57" t="s">
        <v>93</v>
      </c>
      <c r="B109" s="59">
        <v>3.8371705038371702</v>
      </c>
      <c r="C109" s="59">
        <v>4.5561930475869046</v>
      </c>
      <c r="D109" s="59">
        <v>3.5437057036787043</v>
      </c>
      <c r="E109" s="59">
        <v>2.8833107191316145</v>
      </c>
      <c r="F109" s="59">
        <v>4.9809065249875477</v>
      </c>
      <c r="G109" s="59">
        <v>2.8432848302391704</v>
      </c>
      <c r="H109" s="59">
        <v>3.5575131289174995</v>
      </c>
      <c r="I109" s="59">
        <v>4.3514644351464433</v>
      </c>
      <c r="J109" s="59">
        <v>3.9695141314703082</v>
      </c>
      <c r="K109" s="59">
        <v>3.6817672482791739</v>
      </c>
      <c r="L109" s="59">
        <v>2.5457438345266508</v>
      </c>
      <c r="M109" s="59">
        <v>3.116651825467498</v>
      </c>
      <c r="N109" s="59">
        <v>3.1876138433515484</v>
      </c>
      <c r="O109" s="59">
        <v>2.6737967914438503</v>
      </c>
      <c r="P109" s="59">
        <v>2.9850746268656718</v>
      </c>
      <c r="Q109" s="59">
        <v>1.9926425505824648</v>
      </c>
      <c r="R109" s="379">
        <f>R49/(BirthsTrend!R48)*1000</f>
        <v>4.4234289200732153</v>
      </c>
      <c r="S109" s="379">
        <f>S49/(BirthsTrend!S48)*1000</f>
        <v>3.2180209171359611</v>
      </c>
      <c r="T109" s="230"/>
      <c r="U109" s="230"/>
      <c r="V109" s="230"/>
      <c r="W109" s="230"/>
      <c r="X109" s="230"/>
      <c r="Y109" s="230"/>
      <c r="Z109" s="230"/>
      <c r="AA109" s="230"/>
      <c r="AB109" s="230"/>
      <c r="AC109" s="230"/>
      <c r="AD109" s="230"/>
      <c r="AE109" s="230"/>
      <c r="AF109" s="230"/>
      <c r="AG109" s="230"/>
      <c r="AI109" s="149"/>
      <c r="AJ109" s="149"/>
      <c r="AK109" s="149"/>
      <c r="AL109" s="149"/>
      <c r="AM109" s="149"/>
      <c r="AN109" s="149"/>
      <c r="AO109" s="149"/>
      <c r="AP109" s="149"/>
      <c r="AQ109" s="149"/>
      <c r="AR109" s="149"/>
      <c r="AS109" s="149"/>
      <c r="AT109" s="149"/>
      <c r="AU109" s="149"/>
      <c r="AV109" s="149"/>
      <c r="AW109" s="149"/>
      <c r="AX109" s="149"/>
    </row>
    <row r="110" spans="1:50">
      <c r="A110" s="57" t="s">
        <v>94</v>
      </c>
      <c r="B110" s="59">
        <v>3.2</v>
      </c>
      <c r="C110" s="59">
        <v>4.3004587155963305</v>
      </c>
      <c r="D110" s="59">
        <v>3.1536697247706424</v>
      </c>
      <c r="E110" s="59">
        <v>3.3254815020091453</v>
      </c>
      <c r="F110" s="59">
        <v>4.9254343959501981</v>
      </c>
      <c r="G110" s="59">
        <v>3.7416851441241685</v>
      </c>
      <c r="H110" s="59">
        <v>4.4425933638761625</v>
      </c>
      <c r="I110" s="59">
        <v>4.7701073274148671</v>
      </c>
      <c r="J110" s="59">
        <v>3.7864445285876562</v>
      </c>
      <c r="K110" s="59">
        <v>4.9566294919454768</v>
      </c>
      <c r="L110" s="59">
        <v>2.5402201524132089</v>
      </c>
      <c r="M110" s="59">
        <v>3.445210046677039</v>
      </c>
      <c r="N110" s="59">
        <v>2.9827662395050814</v>
      </c>
      <c r="O110" s="59">
        <v>4.7674418604651168</v>
      </c>
      <c r="P110" s="59">
        <v>3.6154106880578465</v>
      </c>
      <c r="Q110" s="59">
        <v>4.7630111524163565</v>
      </c>
      <c r="R110" s="379">
        <f>R50/(BirthsTrend!R49)*1000</f>
        <v>4.5724737082761777</v>
      </c>
      <c r="S110" s="379">
        <f>S50/(BirthsTrend!S49)*1000</f>
        <v>5.3892215568862278</v>
      </c>
      <c r="T110" s="230"/>
      <c r="U110" s="230"/>
      <c r="V110" s="230"/>
      <c r="W110" s="230"/>
      <c r="X110" s="230"/>
      <c r="Y110" s="230"/>
      <c r="Z110" s="230"/>
      <c r="AA110" s="230"/>
      <c r="AB110" s="230"/>
      <c r="AC110" s="230"/>
      <c r="AD110" s="230"/>
      <c r="AE110" s="230"/>
      <c r="AF110" s="230"/>
      <c r="AG110" s="230"/>
      <c r="AI110" s="149"/>
      <c r="AJ110" s="149"/>
      <c r="AK110" s="149"/>
      <c r="AL110" s="149"/>
      <c r="AM110" s="149"/>
      <c r="AN110" s="149"/>
      <c r="AO110" s="149"/>
      <c r="AP110" s="149"/>
      <c r="AQ110" s="149"/>
      <c r="AR110" s="149"/>
      <c r="AS110" s="149"/>
      <c r="AT110" s="149"/>
      <c r="AU110" s="149"/>
      <c r="AV110" s="149"/>
      <c r="AW110" s="149"/>
      <c r="AX110" s="149"/>
    </row>
    <row r="111" spans="1:50">
      <c r="A111" s="57" t="s">
        <v>95</v>
      </c>
      <c r="B111" s="59">
        <v>4.0453074433656955</v>
      </c>
      <c r="C111" s="59">
        <v>3.8175224279442639</v>
      </c>
      <c r="D111" s="59">
        <v>2.2905134567665586</v>
      </c>
      <c r="E111" s="59">
        <v>2.3103581055063533</v>
      </c>
      <c r="F111" s="59">
        <v>3.9649415692821366</v>
      </c>
      <c r="G111" s="59">
        <v>3.0630998570553398</v>
      </c>
      <c r="H111" s="59">
        <v>4.1232638888888893</v>
      </c>
      <c r="I111" s="59">
        <v>1.6666666666666667</v>
      </c>
      <c r="J111" s="59">
        <v>3.6319612590799033</v>
      </c>
      <c r="K111" s="59">
        <v>2.9354207436399218</v>
      </c>
      <c r="L111" s="59">
        <v>4.3495452748121792</v>
      </c>
      <c r="M111" s="59">
        <v>3.197158081705151</v>
      </c>
      <c r="N111" s="59">
        <v>3.4228991956186889</v>
      </c>
      <c r="O111" s="59">
        <v>3.7851478010093724</v>
      </c>
      <c r="P111" s="59">
        <v>3.5106196243637</v>
      </c>
      <c r="Q111" s="59">
        <v>4.443621551564525</v>
      </c>
      <c r="R111" s="379">
        <f>R51/(BirthsTrend!R50)*1000</f>
        <v>4.010938924339106</v>
      </c>
      <c r="S111" s="379">
        <f>S51/(BirthsTrend!S50)*1000</f>
        <v>3.215434083601286</v>
      </c>
      <c r="T111" s="230"/>
      <c r="U111" s="230"/>
      <c r="V111" s="230"/>
      <c r="W111" s="230"/>
      <c r="X111" s="230"/>
      <c r="Y111" s="230"/>
      <c r="Z111" s="230"/>
      <c r="AA111" s="230"/>
      <c r="AB111" s="230"/>
      <c r="AC111" s="230"/>
      <c r="AD111" s="230"/>
      <c r="AE111" s="230"/>
      <c r="AF111" s="230"/>
      <c r="AG111" s="230"/>
      <c r="AI111" s="149"/>
      <c r="AJ111" s="149"/>
      <c r="AK111" s="149"/>
      <c r="AL111" s="149"/>
      <c r="AM111" s="149"/>
      <c r="AN111" s="149"/>
      <c r="AO111" s="149"/>
      <c r="AP111" s="149"/>
      <c r="AQ111" s="149"/>
      <c r="AR111" s="149"/>
      <c r="AS111" s="149"/>
      <c r="AT111" s="149"/>
      <c r="AU111" s="149"/>
      <c r="AV111" s="149"/>
      <c r="AW111" s="149"/>
      <c r="AX111" s="149"/>
    </row>
    <row r="112" spans="1:50">
      <c r="A112" s="57" t="s">
        <v>96</v>
      </c>
      <c r="B112" s="59">
        <v>4.0415704387990763</v>
      </c>
      <c r="C112" s="59">
        <v>5.3248136315228969</v>
      </c>
      <c r="D112" s="59">
        <v>2.6624068157614484</v>
      </c>
      <c r="E112" s="59">
        <v>4.1273584905660377</v>
      </c>
      <c r="F112" s="59">
        <v>6.345177664974619</v>
      </c>
      <c r="G112" s="59">
        <v>3.2829940906106372</v>
      </c>
      <c r="H112" s="59">
        <v>6.666666666666667</v>
      </c>
      <c r="I112" s="59">
        <v>3.2195750160978749</v>
      </c>
      <c r="J112" s="59">
        <v>3.0138637733574445</v>
      </c>
      <c r="K112" s="59">
        <v>5.0729232720355109</v>
      </c>
      <c r="L112" s="59">
        <v>1.2254901960784315</v>
      </c>
      <c r="M112" s="59">
        <v>3.5460992907801416</v>
      </c>
      <c r="N112" s="59">
        <v>5.793742757821553</v>
      </c>
      <c r="O112" s="59">
        <v>3.5608308605341246</v>
      </c>
      <c r="P112" s="59">
        <v>4.9261083743842367</v>
      </c>
      <c r="Q112" s="59">
        <v>3.2216494845360821</v>
      </c>
      <c r="R112" s="379">
        <f>R52/(BirthsTrend!R51)*1000</f>
        <v>2.6367831245880025</v>
      </c>
      <c r="S112" s="379">
        <f>S52/(BirthsTrend!S51)*1000</f>
        <v>4.0540540540540544</v>
      </c>
      <c r="T112" s="230"/>
      <c r="U112" s="230"/>
      <c r="V112" s="230"/>
      <c r="W112" s="230"/>
      <c r="X112" s="230"/>
      <c r="Y112" s="230"/>
      <c r="Z112" s="230"/>
      <c r="AA112" s="230"/>
      <c r="AB112" s="230"/>
      <c r="AC112" s="230"/>
      <c r="AD112" s="230"/>
      <c r="AE112" s="230"/>
      <c r="AF112" s="230"/>
      <c r="AG112" s="230"/>
      <c r="AI112" s="149"/>
      <c r="AJ112" s="149"/>
      <c r="AK112" s="149"/>
      <c r="AL112" s="149"/>
      <c r="AM112" s="149"/>
      <c r="AN112" s="149"/>
      <c r="AO112" s="149"/>
      <c r="AP112" s="149"/>
      <c r="AQ112" s="149"/>
      <c r="AR112" s="149"/>
      <c r="AS112" s="149"/>
      <c r="AT112" s="149"/>
      <c r="AU112" s="149"/>
      <c r="AV112" s="149"/>
      <c r="AW112" s="149"/>
      <c r="AX112" s="149"/>
    </row>
    <row r="113" spans="1:50">
      <c r="A113" s="57" t="s">
        <v>97</v>
      </c>
      <c r="B113" s="59">
        <v>3.883495145631068</v>
      </c>
      <c r="C113" s="59">
        <v>4.7341587764020394</v>
      </c>
      <c r="D113" s="59">
        <v>2.5491624180626364</v>
      </c>
      <c r="E113" s="59">
        <v>4.0755835494627641</v>
      </c>
      <c r="F113" s="59">
        <v>2.2831050228310499</v>
      </c>
      <c r="G113" s="59">
        <v>4.6082949308755756</v>
      </c>
      <c r="H113" s="59">
        <v>4.296875</v>
      </c>
      <c r="I113" s="59">
        <v>3.8431975403535739</v>
      </c>
      <c r="J113" s="59">
        <v>5.0669562070213532</v>
      </c>
      <c r="K113" s="59">
        <v>4.6528274874731563</v>
      </c>
      <c r="L113" s="59">
        <v>2.1246458923512752</v>
      </c>
      <c r="M113" s="59">
        <v>2.622950819672131</v>
      </c>
      <c r="N113" s="59">
        <v>4.9228749589760419</v>
      </c>
      <c r="O113" s="59">
        <v>3.4482758620689653</v>
      </c>
      <c r="P113" s="59">
        <v>5.0200803212851408</v>
      </c>
      <c r="Q113" s="59">
        <v>2.6890756302521011</v>
      </c>
      <c r="R113" s="379">
        <f>R53/(BirthsTrend!R52)*1000</f>
        <v>5.0369375419744795</v>
      </c>
      <c r="S113" s="379">
        <f>S53/(BirthsTrend!S52)*1000</f>
        <v>3.9201710620099788</v>
      </c>
      <c r="T113" s="230"/>
      <c r="U113" s="230"/>
      <c r="V113" s="230"/>
      <c r="W113" s="230"/>
      <c r="X113" s="230"/>
      <c r="Y113" s="230"/>
      <c r="Z113" s="230"/>
      <c r="AA113" s="230"/>
      <c r="AB113" s="230"/>
      <c r="AC113" s="230"/>
      <c r="AD113" s="230"/>
      <c r="AE113" s="230"/>
      <c r="AF113" s="230"/>
      <c r="AG113" s="230"/>
      <c r="AI113" s="149"/>
      <c r="AJ113" s="149"/>
      <c r="AK113" s="149"/>
      <c r="AL113" s="149"/>
      <c r="AM113" s="149"/>
      <c r="AN113" s="149"/>
      <c r="AO113" s="149"/>
      <c r="AP113" s="149"/>
      <c r="AQ113" s="149"/>
      <c r="AR113" s="149"/>
      <c r="AS113" s="149"/>
      <c r="AT113" s="149"/>
      <c r="AU113" s="149"/>
      <c r="AV113" s="149"/>
      <c r="AW113" s="149"/>
      <c r="AX113" s="149"/>
    </row>
    <row r="114" spans="1:50">
      <c r="A114" s="57" t="s">
        <v>538</v>
      </c>
      <c r="B114" s="59">
        <v>1.1481056257175661</v>
      </c>
      <c r="C114" s="59">
        <v>4.7846889952153111</v>
      </c>
      <c r="D114" s="59">
        <v>2.3923444976076556</v>
      </c>
      <c r="E114" s="59">
        <v>1.2970168612191959</v>
      </c>
      <c r="F114" s="59">
        <v>1.29366106080207</v>
      </c>
      <c r="G114" s="59">
        <v>5.2219321148825069</v>
      </c>
      <c r="H114" s="59">
        <v>5.2700922266139658</v>
      </c>
      <c r="I114" s="59">
        <v>2.8449502133712663</v>
      </c>
      <c r="J114" s="59">
        <v>1.3157894736842104</v>
      </c>
      <c r="K114" s="59">
        <v>3.75</v>
      </c>
      <c r="L114" s="59">
        <v>5.3547523427041499</v>
      </c>
      <c r="M114" s="59">
        <v>2.3923444976076556</v>
      </c>
      <c r="N114" s="59">
        <v>2.3201856148491879</v>
      </c>
      <c r="O114" s="59">
        <v>2.6809651474530831</v>
      </c>
      <c r="P114" s="59">
        <v>6.2111801242236018</v>
      </c>
      <c r="Q114" s="59">
        <v>5.2910052910052912</v>
      </c>
      <c r="R114" s="379">
        <f>R54/(BirthsTrend!R53)*1000</f>
        <v>4.160887656033287</v>
      </c>
      <c r="S114" s="379">
        <f>S54/(BirthsTrend!S53)*1000</f>
        <v>2.8011204481792715</v>
      </c>
      <c r="T114" s="230"/>
      <c r="U114" s="230"/>
      <c r="V114" s="230"/>
      <c r="W114" s="230"/>
      <c r="X114" s="230"/>
      <c r="Y114" s="230"/>
      <c r="Z114" s="230"/>
      <c r="AA114" s="230"/>
      <c r="AB114" s="230"/>
      <c r="AC114" s="230"/>
      <c r="AD114" s="230"/>
      <c r="AE114" s="230"/>
      <c r="AF114" s="230"/>
      <c r="AG114" s="230"/>
      <c r="AI114" s="149"/>
      <c r="AJ114" s="149"/>
      <c r="AK114" s="149"/>
      <c r="AL114" s="149"/>
      <c r="AM114" s="149"/>
      <c r="AN114" s="149"/>
      <c r="AO114" s="149"/>
      <c r="AP114" s="149"/>
      <c r="AQ114" s="149"/>
      <c r="AR114" s="149"/>
      <c r="AS114" s="149"/>
      <c r="AT114" s="149"/>
      <c r="AU114" s="149"/>
      <c r="AV114" s="149"/>
      <c r="AW114" s="149"/>
      <c r="AX114" s="149"/>
    </row>
    <row r="115" spans="1:50">
      <c r="A115" s="57" t="s">
        <v>98</v>
      </c>
      <c r="B115" s="59">
        <v>7.0335126189491106</v>
      </c>
      <c r="C115" s="59">
        <v>3.4542314335060449</v>
      </c>
      <c r="D115" s="59">
        <v>3.4542314335060449</v>
      </c>
      <c r="E115" s="59">
        <v>3.2095369096744615</v>
      </c>
      <c r="F115" s="59">
        <v>4.1189931350114417</v>
      </c>
      <c r="G115" s="59">
        <v>2.3266635644485807</v>
      </c>
      <c r="H115" s="59">
        <v>4.8520135856380397</v>
      </c>
      <c r="I115" s="59">
        <v>2.8653295128939829</v>
      </c>
      <c r="J115" s="59">
        <v>5.4619936276741008</v>
      </c>
      <c r="K115" s="59">
        <v>3.2317636195752537</v>
      </c>
      <c r="L115" s="59">
        <v>4.954954954954955</v>
      </c>
      <c r="M115" s="59">
        <v>2.0885547201336676</v>
      </c>
      <c r="N115" s="59">
        <v>2.0738282870178351</v>
      </c>
      <c r="O115" s="59">
        <v>2.916666666666667</v>
      </c>
      <c r="P115" s="59">
        <v>4.2753313381787095</v>
      </c>
      <c r="Q115" s="59">
        <v>4.873726185201595</v>
      </c>
      <c r="R115" s="379">
        <f>R55/(BirthsTrend!R54)*1000</f>
        <v>1.3083296990841693</v>
      </c>
      <c r="S115" s="379">
        <f>S55/(BirthsTrend!S54)*1000</f>
        <v>4.522840343735866</v>
      </c>
      <c r="T115" s="230"/>
      <c r="U115" s="230"/>
      <c r="V115" s="230"/>
      <c r="W115" s="230"/>
      <c r="X115" s="230"/>
      <c r="Y115" s="230"/>
      <c r="Z115" s="230"/>
      <c r="AA115" s="230"/>
      <c r="AB115" s="230"/>
      <c r="AC115" s="230"/>
      <c r="AD115" s="230"/>
      <c r="AE115" s="230"/>
      <c r="AF115" s="230"/>
      <c r="AG115" s="230"/>
      <c r="AI115" s="149"/>
      <c r="AJ115" s="149"/>
      <c r="AK115" s="149"/>
      <c r="AL115" s="149"/>
      <c r="AM115" s="149"/>
      <c r="AN115" s="149"/>
      <c r="AO115" s="149"/>
      <c r="AP115" s="149"/>
      <c r="AQ115" s="149"/>
      <c r="AR115" s="149"/>
      <c r="AS115" s="149"/>
      <c r="AT115" s="149"/>
      <c r="AU115" s="149"/>
      <c r="AV115" s="149"/>
      <c r="AW115" s="149"/>
      <c r="AX115" s="149"/>
    </row>
    <row r="116" spans="1:50">
      <c r="A116" s="57" t="s">
        <v>99</v>
      </c>
      <c r="B116" s="59">
        <v>6.5019505851755524</v>
      </c>
      <c r="C116" s="59">
        <v>3.9893617021276593</v>
      </c>
      <c r="D116" s="59">
        <v>3.3244680851063828</v>
      </c>
      <c r="E116" s="59">
        <v>3.3400133600534403</v>
      </c>
      <c r="F116" s="59">
        <v>7.7084793272599867</v>
      </c>
      <c r="G116" s="59">
        <v>4.3859649122807012</v>
      </c>
      <c r="H116" s="59">
        <v>6.1068702290076331</v>
      </c>
      <c r="I116" s="59">
        <v>2.1770682148040637</v>
      </c>
      <c r="J116" s="59">
        <v>2.2455089820359282</v>
      </c>
      <c r="K116" s="59">
        <v>4.8678720445062584</v>
      </c>
      <c r="L116" s="59">
        <v>2.028397565922921</v>
      </c>
      <c r="M116" s="59">
        <v>2.4600246002460024</v>
      </c>
      <c r="N116" s="59">
        <v>3.0807147258163892</v>
      </c>
      <c r="O116" s="59">
        <v>3.1230480949406618</v>
      </c>
      <c r="P116" s="59">
        <v>2.4891101431238334</v>
      </c>
      <c r="Q116" s="59">
        <v>3.8289725590299937</v>
      </c>
      <c r="R116" s="379">
        <f>R56/(BirthsTrend!R55)*1000</f>
        <v>3.2195750160978749</v>
      </c>
      <c r="S116" s="379">
        <f>S56/(BirthsTrend!S55)*1000</f>
        <v>3.2851511169513796</v>
      </c>
      <c r="T116" s="230"/>
      <c r="U116" s="230"/>
      <c r="V116" s="230"/>
      <c r="W116" s="230"/>
      <c r="X116" s="230"/>
      <c r="Y116" s="230"/>
      <c r="Z116" s="230"/>
      <c r="AA116" s="230"/>
      <c r="AB116" s="230"/>
      <c r="AC116" s="230"/>
      <c r="AD116" s="230"/>
      <c r="AE116" s="230"/>
      <c r="AF116" s="230"/>
      <c r="AG116" s="230"/>
      <c r="AI116" s="149"/>
      <c r="AJ116" s="149"/>
      <c r="AK116" s="149"/>
      <c r="AL116" s="149"/>
      <c r="AM116" s="149"/>
      <c r="AN116" s="149"/>
      <c r="AO116" s="149"/>
      <c r="AP116" s="149"/>
      <c r="AQ116" s="149"/>
      <c r="AR116" s="149"/>
      <c r="AS116" s="149"/>
      <c r="AT116" s="149"/>
      <c r="AU116" s="149"/>
      <c r="AV116" s="149"/>
      <c r="AW116" s="149"/>
      <c r="AX116" s="149"/>
    </row>
    <row r="117" spans="1:50">
      <c r="A117" s="57" t="s">
        <v>100</v>
      </c>
      <c r="B117" s="59">
        <v>4.526748971193415</v>
      </c>
      <c r="C117" s="59">
        <v>1.680672268907563</v>
      </c>
      <c r="D117" s="59">
        <v>3.7815126050420167</v>
      </c>
      <c r="E117" s="59">
        <v>2.7384755819260613</v>
      </c>
      <c r="F117" s="59">
        <v>2.6200873362445414</v>
      </c>
      <c r="G117" s="59">
        <v>3.2588454376163876</v>
      </c>
      <c r="H117" s="59">
        <v>3.5460992907801416</v>
      </c>
      <c r="I117" s="59">
        <v>0.49212598425196852</v>
      </c>
      <c r="J117" s="59">
        <v>0.96200096200096208</v>
      </c>
      <c r="K117" s="59">
        <v>2.2172949002217295</v>
      </c>
      <c r="L117" s="59">
        <v>1.7621145374449341</v>
      </c>
      <c r="M117" s="59">
        <v>2.1276595744680851</v>
      </c>
      <c r="N117" s="59">
        <v>3.2546786004882016</v>
      </c>
      <c r="O117" s="59">
        <v>4.0834845735027221</v>
      </c>
      <c r="P117" s="59">
        <v>3.3712600084281501</v>
      </c>
      <c r="Q117" s="59">
        <v>3.3840947546531304</v>
      </c>
      <c r="R117" s="379">
        <f>R57/(BirthsTrend!R56)*1000</f>
        <v>3.6663611365719526</v>
      </c>
      <c r="S117" s="379">
        <f>S57/(BirthsTrend!S56)*1000</f>
        <v>4.1958041958041958</v>
      </c>
      <c r="T117" s="230"/>
      <c r="U117" s="230"/>
      <c r="V117" s="230"/>
      <c r="W117" s="230"/>
      <c r="X117" s="230"/>
      <c r="Y117" s="230"/>
      <c r="Z117" s="230"/>
      <c r="AA117" s="230"/>
      <c r="AB117" s="230"/>
      <c r="AC117" s="230"/>
      <c r="AD117" s="230"/>
      <c r="AE117" s="230"/>
      <c r="AF117" s="230"/>
      <c r="AG117" s="230"/>
      <c r="AI117" s="149"/>
      <c r="AJ117" s="149"/>
      <c r="AK117" s="149"/>
      <c r="AL117" s="149"/>
      <c r="AM117" s="149"/>
      <c r="AN117" s="149"/>
      <c r="AO117" s="149"/>
      <c r="AP117" s="149"/>
      <c r="AQ117" s="149"/>
      <c r="AR117" s="149"/>
      <c r="AS117" s="149"/>
      <c r="AT117" s="149"/>
      <c r="AU117" s="149"/>
      <c r="AV117" s="149"/>
      <c r="AW117" s="149"/>
      <c r="AX117" s="149"/>
    </row>
    <row r="118" spans="1:50">
      <c r="A118" s="57" t="s">
        <v>101</v>
      </c>
      <c r="B118" s="59">
        <v>4.6382189239332101</v>
      </c>
      <c r="C118" s="59">
        <v>3.6968576709796674</v>
      </c>
      <c r="D118" s="59">
        <v>1.8484288354898337</v>
      </c>
      <c r="E118" s="59">
        <v>5.2137643378519289</v>
      </c>
      <c r="F118" s="59">
        <v>4.0281973816717018</v>
      </c>
      <c r="G118" s="59">
        <v>7.7433628318584073</v>
      </c>
      <c r="H118" s="59">
        <v>3.484320557491289</v>
      </c>
      <c r="I118" s="59">
        <v>7.1174377224199281</v>
      </c>
      <c r="J118" s="59">
        <v>2.4539877300613497</v>
      </c>
      <c r="K118" s="59">
        <v>1.215066828675577</v>
      </c>
      <c r="L118" s="59">
        <v>2.2346368715083798</v>
      </c>
      <c r="M118" s="59">
        <v>0</v>
      </c>
      <c r="N118" s="59">
        <v>2.1052631578947367</v>
      </c>
      <c r="O118" s="59">
        <v>4.3149946062567421</v>
      </c>
      <c r="P118" s="59">
        <v>4.3859649122807012</v>
      </c>
      <c r="Q118" s="59">
        <v>6.045949214026602</v>
      </c>
      <c r="R118" s="379">
        <f>R58/(BirthsTrend!R57)*1000</f>
        <v>3.5502958579881656</v>
      </c>
      <c r="S118" s="379">
        <f>S58/(BirthsTrend!S57)*1000</f>
        <v>1.1534025374855825</v>
      </c>
      <c r="T118" s="230"/>
      <c r="U118" s="230"/>
      <c r="V118" s="230"/>
      <c r="W118" s="230"/>
      <c r="X118" s="230"/>
      <c r="Y118" s="230"/>
      <c r="Z118" s="230"/>
      <c r="AA118" s="230"/>
      <c r="AB118" s="230"/>
      <c r="AC118" s="230"/>
      <c r="AD118" s="230"/>
      <c r="AE118" s="230"/>
      <c r="AF118" s="230"/>
      <c r="AG118" s="230"/>
      <c r="AI118" s="149"/>
      <c r="AJ118" s="149"/>
      <c r="AK118" s="149"/>
      <c r="AL118" s="149"/>
      <c r="AM118" s="149"/>
      <c r="AN118" s="149"/>
      <c r="AO118" s="149"/>
      <c r="AP118" s="149"/>
      <c r="AQ118" s="149"/>
      <c r="AR118" s="149"/>
      <c r="AS118" s="149"/>
      <c r="AT118" s="149"/>
      <c r="AU118" s="149"/>
      <c r="AV118" s="149"/>
      <c r="AW118" s="149"/>
      <c r="AX118" s="149"/>
    </row>
    <row r="119" spans="1:50">
      <c r="A119" s="57" t="s">
        <v>102</v>
      </c>
      <c r="B119" s="59">
        <v>3.0186608122941823</v>
      </c>
      <c r="C119" s="59">
        <v>2.2434099831744252</v>
      </c>
      <c r="D119" s="59">
        <v>1.6825574873808187</v>
      </c>
      <c r="E119" s="59">
        <v>2.8856243441762852</v>
      </c>
      <c r="F119" s="59">
        <v>1.332267519317879</v>
      </c>
      <c r="G119" s="59">
        <v>1.6207455429497568</v>
      </c>
      <c r="H119" s="59">
        <v>3.9303761931499155</v>
      </c>
      <c r="I119" s="59">
        <v>4.7306176084099869</v>
      </c>
      <c r="J119" s="59">
        <v>2.7078256160303273</v>
      </c>
      <c r="K119" s="59">
        <v>2.6816840976133012</v>
      </c>
      <c r="L119" s="59">
        <v>2.5680534155110424</v>
      </c>
      <c r="M119" s="59">
        <v>2.2189349112426036</v>
      </c>
      <c r="N119" s="59">
        <v>1.9356399709654004</v>
      </c>
      <c r="O119" s="59">
        <v>2.7617373838814965</v>
      </c>
      <c r="P119" s="59">
        <v>2.7513756878439217</v>
      </c>
      <c r="Q119" s="59">
        <v>2.5759917568263782</v>
      </c>
      <c r="R119" s="379">
        <f>R59/(BirthsTrend!R58)*1000</f>
        <v>1.3044612575006522</v>
      </c>
      <c r="S119" s="379">
        <f>S59/(BirthsTrend!S58)*1000</f>
        <v>1.6492578339747115</v>
      </c>
      <c r="T119" s="230"/>
      <c r="U119" s="230"/>
      <c r="V119" s="230"/>
      <c r="W119" s="230"/>
      <c r="X119" s="230"/>
      <c r="Y119" s="230"/>
      <c r="Z119" s="230"/>
      <c r="AA119" s="230"/>
      <c r="AB119" s="230"/>
      <c r="AC119" s="230"/>
      <c r="AD119" s="230"/>
      <c r="AE119" s="230"/>
      <c r="AF119" s="230"/>
      <c r="AG119" s="230"/>
      <c r="AI119" s="149"/>
      <c r="AJ119" s="149"/>
      <c r="AK119" s="149"/>
      <c r="AL119" s="149"/>
      <c r="AM119" s="149"/>
      <c r="AN119" s="149"/>
      <c r="AO119" s="149"/>
      <c r="AP119" s="149"/>
      <c r="AQ119" s="149"/>
      <c r="AR119" s="149"/>
      <c r="AS119" s="149"/>
      <c r="AT119" s="149"/>
      <c r="AU119" s="149"/>
      <c r="AV119" s="149"/>
      <c r="AW119" s="149"/>
      <c r="AX119" s="149"/>
    </row>
    <row r="120" spans="1:50">
      <c r="A120" s="57" t="s">
        <v>103</v>
      </c>
      <c r="B120" s="59">
        <v>1.873536299765808</v>
      </c>
      <c r="C120" s="59">
        <v>4.2533081285444236</v>
      </c>
      <c r="D120" s="59">
        <v>4.2533081285444236</v>
      </c>
      <c r="E120" s="59">
        <v>3.3254156769596199</v>
      </c>
      <c r="F120" s="59">
        <v>2.398081534772182</v>
      </c>
      <c r="G120" s="59">
        <v>4.1570438799076213</v>
      </c>
      <c r="H120" s="59">
        <v>3.6958817317845827</v>
      </c>
      <c r="I120" s="59">
        <v>1.9493177387914229</v>
      </c>
      <c r="J120" s="59">
        <v>1.4771048744460857</v>
      </c>
      <c r="K120" s="59">
        <v>2.4863252113376428</v>
      </c>
      <c r="L120" s="59">
        <v>2.5012506253126561</v>
      </c>
      <c r="M120" s="59">
        <v>3.0918727915194344</v>
      </c>
      <c r="N120" s="59">
        <v>3.1124944419742104</v>
      </c>
      <c r="O120" s="59">
        <v>1.3630168105406633</v>
      </c>
      <c r="P120" s="59">
        <v>2.7894002789400276</v>
      </c>
      <c r="Q120" s="59">
        <v>2.4366471734892787</v>
      </c>
      <c r="R120" s="379">
        <f>R60/(BirthsTrend!R59)*1000</f>
        <v>1.9598236158745712</v>
      </c>
      <c r="S120" s="379">
        <f>S60/(BirthsTrend!S59)*1000</f>
        <v>3.6784025223331582</v>
      </c>
      <c r="T120" s="230"/>
      <c r="U120" s="230"/>
      <c r="V120" s="230"/>
      <c r="W120" s="230"/>
      <c r="X120" s="230"/>
      <c r="Y120" s="230"/>
      <c r="Z120" s="230"/>
      <c r="AA120" s="230"/>
      <c r="AB120" s="230"/>
      <c r="AC120" s="230"/>
      <c r="AD120" s="230"/>
      <c r="AE120" s="230"/>
      <c r="AF120" s="230"/>
      <c r="AG120" s="230"/>
      <c r="AI120" s="149"/>
      <c r="AJ120" s="149"/>
      <c r="AK120" s="149"/>
      <c r="AL120" s="149"/>
      <c r="AM120" s="149"/>
      <c r="AN120" s="149"/>
      <c r="AO120" s="149"/>
      <c r="AP120" s="149"/>
      <c r="AQ120" s="149"/>
      <c r="AR120" s="149"/>
      <c r="AS120" s="149"/>
      <c r="AT120" s="149"/>
      <c r="AU120" s="149"/>
      <c r="AV120" s="149"/>
      <c r="AW120" s="149"/>
      <c r="AX120" s="149"/>
    </row>
    <row r="121" spans="1:50">
      <c r="A121" s="57" t="s">
        <v>104</v>
      </c>
      <c r="B121" s="59">
        <v>7.0175438596491233</v>
      </c>
      <c r="C121" s="59">
        <v>3.5523978685612789</v>
      </c>
      <c r="D121" s="59">
        <v>3.5523978685612789</v>
      </c>
      <c r="E121" s="59">
        <v>3.6166365280289328</v>
      </c>
      <c r="F121" s="59">
        <v>6.0483870967741931</v>
      </c>
      <c r="G121" s="59">
        <v>10.040160642570282</v>
      </c>
      <c r="H121" s="59">
        <v>2.1645021645021645</v>
      </c>
      <c r="I121" s="59">
        <v>2.2988505747126435</v>
      </c>
      <c r="J121" s="59">
        <v>3.8314176245210727</v>
      </c>
      <c r="K121" s="59">
        <v>0</v>
      </c>
      <c r="L121" s="59">
        <v>3.8240917782026767</v>
      </c>
      <c r="M121" s="59">
        <v>0</v>
      </c>
      <c r="N121" s="59">
        <v>0</v>
      </c>
      <c r="O121" s="59">
        <v>3.6036036036036037</v>
      </c>
      <c r="P121" s="59">
        <v>9.1074681238615671</v>
      </c>
      <c r="Q121" s="59">
        <v>1.8726591760299625</v>
      </c>
      <c r="R121" s="379">
        <f>R61/(BirthsTrend!R60)*1000</f>
        <v>0</v>
      </c>
      <c r="S121" s="379">
        <f>S61/(BirthsTrend!S60)*1000</f>
        <v>2.0120724346076462</v>
      </c>
      <c r="T121" s="230"/>
      <c r="U121" s="230"/>
      <c r="V121" s="230"/>
      <c r="W121" s="230"/>
      <c r="X121" s="230"/>
      <c r="Y121" s="230"/>
      <c r="Z121" s="230"/>
      <c r="AA121" s="230"/>
      <c r="AB121" s="230"/>
      <c r="AC121" s="230"/>
      <c r="AD121" s="230"/>
      <c r="AE121" s="230"/>
      <c r="AF121" s="230"/>
      <c r="AG121" s="230"/>
      <c r="AI121" s="149"/>
      <c r="AJ121" s="149"/>
      <c r="AK121" s="149"/>
      <c r="AL121" s="149"/>
      <c r="AM121" s="149"/>
      <c r="AN121" s="149"/>
      <c r="AO121" s="149"/>
      <c r="AP121" s="149"/>
      <c r="AQ121" s="149"/>
      <c r="AR121" s="149"/>
      <c r="AS121" s="149"/>
      <c r="AT121" s="149"/>
      <c r="AU121" s="149"/>
      <c r="AV121" s="149"/>
      <c r="AW121" s="149"/>
      <c r="AX121" s="149"/>
    </row>
    <row r="122" spans="1:50">
      <c r="A122" s="57" t="s">
        <v>105</v>
      </c>
      <c r="B122" s="59">
        <v>3.3875338753387534</v>
      </c>
      <c r="C122" s="59">
        <v>0.64766839378238339</v>
      </c>
      <c r="D122" s="59">
        <v>1.9430051813471503</v>
      </c>
      <c r="E122" s="59">
        <v>2.677376171352075</v>
      </c>
      <c r="F122" s="59">
        <v>3.8860103626943006</v>
      </c>
      <c r="G122" s="59">
        <v>2.0161290322580645</v>
      </c>
      <c r="H122" s="59">
        <v>6.934812760055479</v>
      </c>
      <c r="I122" s="59">
        <v>3.2829940906106372</v>
      </c>
      <c r="J122" s="59">
        <v>2.4645717806531118</v>
      </c>
      <c r="K122" s="59">
        <v>1.9815059445178336</v>
      </c>
      <c r="L122" s="59">
        <v>2.5493945188017846</v>
      </c>
      <c r="M122" s="59">
        <v>5.8207217694994187</v>
      </c>
      <c r="N122" s="59">
        <v>0.56947608200455579</v>
      </c>
      <c r="O122" s="59">
        <v>1.2048192771084338</v>
      </c>
      <c r="P122" s="59">
        <v>4.0579710144927539</v>
      </c>
      <c r="Q122" s="59">
        <v>0.60716454159077116</v>
      </c>
      <c r="R122" s="379">
        <f>R62/(BirthsTrend!R61)*1000</f>
        <v>1.946787800129786</v>
      </c>
      <c r="S122" s="379">
        <f>S62/(BirthsTrend!S61)*1000</f>
        <v>3.8560411311053984</v>
      </c>
      <c r="T122" s="230"/>
      <c r="U122" s="230"/>
      <c r="V122" s="230"/>
      <c r="W122" s="230"/>
      <c r="X122" s="230"/>
      <c r="Y122" s="230"/>
      <c r="Z122" s="230"/>
      <c r="AA122" s="230"/>
      <c r="AB122" s="230"/>
      <c r="AC122" s="230"/>
      <c r="AD122" s="230"/>
      <c r="AE122" s="230"/>
      <c r="AF122" s="230"/>
      <c r="AG122" s="230"/>
      <c r="AI122" s="149"/>
      <c r="AJ122" s="149"/>
      <c r="AK122" s="149"/>
      <c r="AL122" s="149"/>
      <c r="AM122" s="149"/>
      <c r="AN122" s="149"/>
      <c r="AO122" s="149"/>
      <c r="AP122" s="149"/>
      <c r="AQ122" s="149"/>
      <c r="AR122" s="149"/>
      <c r="AS122" s="149"/>
      <c r="AT122" s="149"/>
      <c r="AU122" s="149"/>
      <c r="AV122" s="149"/>
      <c r="AW122" s="149"/>
      <c r="AX122" s="149"/>
    </row>
    <row r="123" spans="1:50">
      <c r="A123" s="57" t="s">
        <v>106</v>
      </c>
      <c r="B123" s="59">
        <v>2.0366598778004072</v>
      </c>
      <c r="C123" s="59">
        <v>7.009345794392523</v>
      </c>
      <c r="D123" s="59">
        <v>4.6728971962616823</v>
      </c>
      <c r="E123" s="59">
        <v>2.4813895781637716</v>
      </c>
      <c r="F123" s="59">
        <v>0</v>
      </c>
      <c r="G123" s="59">
        <v>2.5252525252525255</v>
      </c>
      <c r="H123" s="59">
        <v>6.0606060606060606</v>
      </c>
      <c r="I123" s="59">
        <v>8.9820359281437128</v>
      </c>
      <c r="J123" s="59">
        <v>2.5062656641604009</v>
      </c>
      <c r="K123" s="59">
        <v>2.9325513196480939</v>
      </c>
      <c r="L123" s="59">
        <v>7.5376884422110546</v>
      </c>
      <c r="M123" s="59">
        <v>7.3529411764705879</v>
      </c>
      <c r="N123" s="59">
        <v>4.4247787610619467</v>
      </c>
      <c r="O123" s="59">
        <v>4.6296296296296298</v>
      </c>
      <c r="P123" s="59">
        <v>4.6296296296296298</v>
      </c>
      <c r="Q123" s="59">
        <v>4.5977011494252871</v>
      </c>
      <c r="R123" s="379">
        <f>R63/(BirthsTrend!R62)*1000</f>
        <v>4.7732696897374707</v>
      </c>
      <c r="S123" s="379">
        <f>S63/(BirthsTrend!S62)*1000</f>
        <v>2.5510204081632653</v>
      </c>
      <c r="T123" s="230"/>
      <c r="U123" s="230"/>
      <c r="V123" s="230"/>
      <c r="W123" s="230"/>
      <c r="X123" s="230"/>
      <c r="Y123" s="230"/>
      <c r="Z123" s="230"/>
      <c r="AA123" s="230"/>
      <c r="AB123" s="230"/>
      <c r="AC123" s="230"/>
      <c r="AD123" s="230"/>
      <c r="AE123" s="230"/>
      <c r="AF123" s="230"/>
      <c r="AG123" s="230"/>
      <c r="AI123" s="149"/>
      <c r="AJ123" s="149"/>
      <c r="AK123" s="149"/>
      <c r="AL123" s="149"/>
      <c r="AM123" s="149"/>
      <c r="AN123" s="149"/>
      <c r="AO123" s="149"/>
      <c r="AP123" s="149"/>
      <c r="AQ123" s="149"/>
      <c r="AR123" s="149"/>
      <c r="AS123" s="149"/>
      <c r="AT123" s="149"/>
      <c r="AU123" s="149"/>
      <c r="AV123" s="149"/>
      <c r="AW123" s="149"/>
      <c r="AX123" s="149"/>
    </row>
    <row r="124" spans="1:50">
      <c r="A124" s="57" t="s">
        <v>107</v>
      </c>
      <c r="B124" s="59">
        <v>2.7144408251900107</v>
      </c>
      <c r="C124" s="59">
        <v>3.7141846480367882</v>
      </c>
      <c r="D124" s="59">
        <v>1.7686593562079944</v>
      </c>
      <c r="E124" s="59">
        <v>2.8782155063860406</v>
      </c>
      <c r="F124" s="59">
        <v>2.8922631959508314</v>
      </c>
      <c r="G124" s="59">
        <v>2.3037391458444092</v>
      </c>
      <c r="H124" s="59">
        <v>3.7495313085864268</v>
      </c>
      <c r="I124" s="59">
        <v>2.4783147459727384</v>
      </c>
      <c r="J124" s="59">
        <v>2.9693170570768723</v>
      </c>
      <c r="K124" s="59">
        <v>1.8208905810296308</v>
      </c>
      <c r="L124" s="59">
        <v>1.7753389283408652</v>
      </c>
      <c r="M124" s="59">
        <v>2.466270129116495</v>
      </c>
      <c r="N124" s="59">
        <v>3.0039050765995796</v>
      </c>
      <c r="O124" s="59">
        <v>2.4509803921568629</v>
      </c>
      <c r="P124" s="59">
        <v>4.1916167664670656</v>
      </c>
      <c r="Q124" s="59">
        <v>3.1076218514883873</v>
      </c>
      <c r="R124" s="379">
        <f>R64/(BirthsTrend!R63)*1000</f>
        <v>2.4867374005305041</v>
      </c>
      <c r="S124" s="379">
        <f>S64/(BirthsTrend!S63)*1000</f>
        <v>2.1881838074398248</v>
      </c>
      <c r="T124" s="230"/>
      <c r="U124" s="230"/>
      <c r="V124" s="230"/>
      <c r="W124" s="230"/>
      <c r="X124" s="230"/>
      <c r="Y124" s="230"/>
      <c r="Z124" s="230"/>
      <c r="AA124" s="230"/>
      <c r="AB124" s="230"/>
      <c r="AC124" s="230"/>
      <c r="AD124" s="230"/>
      <c r="AE124" s="230"/>
      <c r="AF124" s="230"/>
      <c r="AG124" s="230"/>
      <c r="AI124" s="149"/>
      <c r="AJ124" s="149"/>
      <c r="AK124" s="149"/>
      <c r="AL124" s="149"/>
      <c r="AM124" s="149"/>
      <c r="AN124" s="149"/>
      <c r="AO124" s="149"/>
      <c r="AP124" s="149"/>
      <c r="AQ124" s="149"/>
      <c r="AR124" s="149"/>
      <c r="AS124" s="149"/>
      <c r="AT124" s="149"/>
      <c r="AU124" s="149"/>
      <c r="AV124" s="149"/>
      <c r="AW124" s="149"/>
      <c r="AX124" s="149"/>
    </row>
    <row r="125" spans="1:50">
      <c r="A125" s="57" t="s">
        <v>108</v>
      </c>
      <c r="B125" s="59">
        <v>0</v>
      </c>
      <c r="C125" s="59">
        <v>0</v>
      </c>
      <c r="D125" s="59">
        <v>6.1255742725880555</v>
      </c>
      <c r="E125" s="59">
        <v>4.8701298701298699</v>
      </c>
      <c r="F125" s="59">
        <v>6.4</v>
      </c>
      <c r="G125" s="59">
        <v>1.6920473773265652</v>
      </c>
      <c r="H125" s="59">
        <v>9.1407678244972583</v>
      </c>
      <c r="I125" s="59">
        <v>3.3783783783783785</v>
      </c>
      <c r="J125" s="59">
        <v>5.272407732864675</v>
      </c>
      <c r="K125" s="59">
        <v>8.4889643463497464</v>
      </c>
      <c r="L125" s="59">
        <v>1.6501650165016502</v>
      </c>
      <c r="M125" s="59">
        <v>0</v>
      </c>
      <c r="N125" s="59">
        <v>4.665629860031105</v>
      </c>
      <c r="O125" s="59">
        <v>4.5871559633027523</v>
      </c>
      <c r="P125" s="59">
        <v>4.7846889952153111</v>
      </c>
      <c r="Q125" s="59">
        <v>8.5324232081911262</v>
      </c>
      <c r="R125" s="379">
        <f>R65/(BirthsTrend!R64)*1000</f>
        <v>1.5974440894568689</v>
      </c>
      <c r="S125" s="379">
        <f>S65/(BirthsTrend!S64)*1000</f>
        <v>6.3593004769475359</v>
      </c>
      <c r="T125" s="230"/>
      <c r="U125" s="230"/>
      <c r="V125" s="230"/>
      <c r="W125" s="230"/>
      <c r="X125" s="230"/>
      <c r="Y125" s="230"/>
      <c r="Z125" s="230"/>
      <c r="AA125" s="230"/>
      <c r="AB125" s="230"/>
      <c r="AC125" s="230"/>
      <c r="AD125" s="230"/>
      <c r="AE125" s="230"/>
      <c r="AF125" s="230"/>
      <c r="AG125" s="230"/>
      <c r="AI125" s="149"/>
      <c r="AJ125" s="149"/>
      <c r="AK125" s="149"/>
      <c r="AL125" s="149"/>
      <c r="AM125" s="149"/>
      <c r="AN125" s="149"/>
      <c r="AO125" s="149"/>
      <c r="AP125" s="149"/>
      <c r="AQ125" s="149"/>
      <c r="AR125" s="149"/>
      <c r="AS125" s="149"/>
      <c r="AT125" s="149"/>
      <c r="AU125" s="149"/>
      <c r="AV125" s="149"/>
      <c r="AW125" s="149"/>
      <c r="AX125" s="149"/>
    </row>
    <row r="126" spans="1:50">
      <c r="A126" s="17" t="s">
        <v>109</v>
      </c>
      <c r="B126" s="19">
        <v>5.3806833467850419</v>
      </c>
      <c r="C126" s="19">
        <v>2.4875621890547261</v>
      </c>
      <c r="D126" s="19">
        <v>3.8695411829740189</v>
      </c>
      <c r="E126" s="19">
        <v>4.3872477332553377</v>
      </c>
      <c r="F126" s="19">
        <v>3.2023289665211063</v>
      </c>
      <c r="G126" s="19">
        <v>2.7581979773214833</v>
      </c>
      <c r="H126" s="19">
        <v>2.4353120243531206</v>
      </c>
      <c r="I126" s="19">
        <v>3.3434650455927053</v>
      </c>
      <c r="J126" s="19">
        <v>3.1810294968189705</v>
      </c>
      <c r="K126" s="19">
        <v>2.3398654577361802</v>
      </c>
      <c r="L126" s="19">
        <v>5.2310374891020057</v>
      </c>
      <c r="M126" s="19">
        <v>1.8706574024585783</v>
      </c>
      <c r="N126" s="19">
        <v>1.0678056593699945</v>
      </c>
      <c r="O126" s="19">
        <v>1.8751674256630055</v>
      </c>
      <c r="P126" s="19">
        <v>2.9162248144220575</v>
      </c>
      <c r="Q126" s="19">
        <v>2.6954177897574128</v>
      </c>
      <c r="R126" s="101">
        <f>R66/(BirthsTrend!R65)*1000</f>
        <v>2.4861878453038671</v>
      </c>
      <c r="S126" s="101">
        <f>S66/(BirthsTrend!S65)*1000</f>
        <v>2.0126509488211619</v>
      </c>
      <c r="T126" s="230"/>
      <c r="U126" s="230"/>
      <c r="V126" s="230"/>
      <c r="W126" s="230"/>
      <c r="X126" s="230"/>
      <c r="Y126" s="230"/>
      <c r="Z126" s="230"/>
      <c r="AA126" s="230"/>
      <c r="AB126" s="230"/>
      <c r="AC126" s="230"/>
      <c r="AD126" s="230"/>
      <c r="AE126" s="230"/>
      <c r="AF126" s="230"/>
      <c r="AG126" s="230"/>
      <c r="AI126" s="149"/>
      <c r="AJ126" s="149"/>
      <c r="AK126" s="149"/>
      <c r="AL126" s="149"/>
      <c r="AM126" s="149"/>
      <c r="AN126" s="149"/>
      <c r="AO126" s="149"/>
      <c r="AP126" s="149"/>
      <c r="AQ126" s="149"/>
      <c r="AR126" s="149"/>
      <c r="AS126" s="149"/>
      <c r="AT126" s="149"/>
      <c r="AU126" s="149"/>
      <c r="AV126" s="149"/>
      <c r="AW126" s="149"/>
      <c r="AX126" s="149"/>
    </row>
    <row r="127" spans="1:50">
      <c r="A127" s="428" t="s">
        <v>436</v>
      </c>
    </row>
    <row r="128" spans="1:50">
      <c r="A128" s="468" t="s">
        <v>455</v>
      </c>
    </row>
    <row r="129" spans="1:1">
      <c r="A129" s="44"/>
    </row>
  </sheetData>
  <mergeCells count="2">
    <mergeCell ref="A5:R5"/>
    <mergeCell ref="A70:R70"/>
  </mergeCells>
  <hyperlinks>
    <hyperlink ref="B1" location="Glossary!A1" display="Glossary"/>
    <hyperlink ref="A1" location="Contents!A1" display="Table of contents"/>
    <hyperlink ref="C1" location="About!A1" display="About the publication"/>
  </hyperlinks>
  <pageMargins left="0.70866141732283472" right="0.70866141732283472" top="0.74803149606299213" bottom="0.74803149606299213" header="0.31496062992125984" footer="0.31496062992125984"/>
  <pageSetup paperSize="9" scale="49" fitToHeight="2" orientation="landscape" r:id="rId1"/>
  <headerFooter>
    <oddFooter>&amp;L&amp;"Arial,Regular"&amp;8&amp;K01+022Fetal and Infant Deaths 2013&amp;R&amp;"Arial,Regular"&amp;8&amp;K01+020Page &amp;P of &amp;N</oddFooter>
  </headerFooter>
  <rowBreaks count="1" manualBreakCount="1">
    <brk id="68"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I130"/>
  <sheetViews>
    <sheetView zoomScaleNormal="100" workbookViewId="0">
      <pane ySplit="3" topLeftCell="A4" activePane="bottomLeft" state="frozen"/>
      <selection pane="bottomLeft"/>
    </sheetView>
  </sheetViews>
  <sheetFormatPr defaultRowHeight="15"/>
  <cols>
    <col min="1" max="1" width="21.7109375" style="47" customWidth="1"/>
    <col min="2" max="17" width="8.28515625" style="47" customWidth="1"/>
    <col min="18" max="18" width="8.28515625" style="361" customWidth="1"/>
    <col min="19" max="19" width="9.140625" style="484"/>
    <col min="20" max="16384" width="9.140625" style="47"/>
  </cols>
  <sheetData>
    <row r="1" spans="1:35" s="125" customFormat="1">
      <c r="A1" s="98" t="s">
        <v>197</v>
      </c>
      <c r="B1" s="98" t="s">
        <v>133</v>
      </c>
      <c r="C1" s="98" t="s">
        <v>212</v>
      </c>
      <c r="E1" s="71"/>
      <c r="F1" s="98"/>
      <c r="G1" s="99"/>
      <c r="S1" s="567"/>
    </row>
    <row r="2" spans="1:35" s="5" customFormat="1" ht="9" customHeight="1">
      <c r="A2" s="69"/>
      <c r="B2" s="70"/>
      <c r="C2" s="71"/>
      <c r="D2" s="71"/>
      <c r="E2" s="71"/>
      <c r="F2" s="71"/>
      <c r="R2" s="125"/>
      <c r="S2" s="567"/>
    </row>
    <row r="3" spans="1:35" s="5" customFormat="1" ht="20.25">
      <c r="A3" s="4" t="s">
        <v>195</v>
      </c>
      <c r="R3" s="125"/>
      <c r="S3" s="567"/>
    </row>
    <row r="4" spans="1:35" s="12" customFormat="1" ht="12.75">
      <c r="S4" s="568"/>
    </row>
    <row r="5" spans="1:35" s="12" customFormat="1" ht="31.5" customHeight="1">
      <c r="A5" s="782" t="str">
        <f>Contents!E12</f>
        <v xml:space="preserve">Table 8: Number of post-neonatal deaths, by sex, ethnic group, maternal age group, deprivation quintile of residence, gestational age, birthweight and district health board, 1996−2013
</v>
      </c>
      <c r="B5" s="782"/>
      <c r="C5" s="782"/>
      <c r="D5" s="782"/>
      <c r="E5" s="782"/>
      <c r="F5" s="782"/>
      <c r="G5" s="782"/>
      <c r="H5" s="782"/>
      <c r="I5" s="782"/>
      <c r="J5" s="782"/>
      <c r="K5" s="782"/>
      <c r="L5" s="782"/>
      <c r="M5" s="782"/>
      <c r="N5" s="782"/>
      <c r="O5" s="782"/>
      <c r="P5" s="782"/>
      <c r="Q5" s="782"/>
      <c r="R5" s="782"/>
      <c r="S5" s="568"/>
    </row>
    <row r="6" spans="1:35">
      <c r="A6" s="11" t="s">
        <v>74</v>
      </c>
      <c r="B6" s="51">
        <v>1996</v>
      </c>
      <c r="C6" s="51">
        <v>1997</v>
      </c>
      <c r="D6" s="51">
        <v>1998</v>
      </c>
      <c r="E6" s="51">
        <v>1999</v>
      </c>
      <c r="F6" s="51">
        <v>2000</v>
      </c>
      <c r="G6" s="51">
        <v>2001</v>
      </c>
      <c r="H6" s="51">
        <v>2002</v>
      </c>
      <c r="I6" s="51">
        <v>2003</v>
      </c>
      <c r="J6" s="51">
        <v>2004</v>
      </c>
      <c r="K6" s="51">
        <v>2005</v>
      </c>
      <c r="L6" s="51">
        <v>2006</v>
      </c>
      <c r="M6" s="51">
        <v>2007</v>
      </c>
      <c r="N6" s="51">
        <v>2008</v>
      </c>
      <c r="O6" s="51">
        <v>2009</v>
      </c>
      <c r="P6" s="51">
        <v>2010</v>
      </c>
      <c r="Q6" s="51">
        <v>2011</v>
      </c>
      <c r="R6" s="363">
        <v>2012</v>
      </c>
      <c r="S6" s="485">
        <v>2013</v>
      </c>
    </row>
    <row r="7" spans="1:35">
      <c r="A7" s="58" t="s">
        <v>116</v>
      </c>
      <c r="B7" s="58"/>
      <c r="C7" s="58"/>
      <c r="D7" s="58"/>
      <c r="E7" s="58"/>
      <c r="F7" s="58"/>
      <c r="G7" s="58"/>
      <c r="H7" s="58"/>
      <c r="I7" s="58"/>
      <c r="J7" s="58"/>
      <c r="K7" s="58"/>
      <c r="L7" s="58"/>
      <c r="M7" s="58"/>
      <c r="N7" s="58"/>
      <c r="O7" s="58"/>
      <c r="P7" s="58"/>
      <c r="Q7" s="58"/>
      <c r="R7" s="131"/>
      <c r="S7" s="480"/>
    </row>
    <row r="8" spans="1:35">
      <c r="A8" s="48" t="s">
        <v>48</v>
      </c>
      <c r="B8" s="48">
        <v>194</v>
      </c>
      <c r="C8" s="48">
        <v>182</v>
      </c>
      <c r="D8" s="48">
        <v>137</v>
      </c>
      <c r="E8" s="48">
        <v>153</v>
      </c>
      <c r="F8" s="48">
        <v>143</v>
      </c>
      <c r="G8" s="48">
        <v>145</v>
      </c>
      <c r="H8" s="48">
        <v>116</v>
      </c>
      <c r="I8" s="48">
        <v>120</v>
      </c>
      <c r="J8" s="48">
        <v>149</v>
      </c>
      <c r="K8" s="48">
        <v>111</v>
      </c>
      <c r="L8" s="48">
        <v>143</v>
      </c>
      <c r="M8" s="48">
        <v>146</v>
      </c>
      <c r="N8" s="48">
        <v>136</v>
      </c>
      <c r="O8" s="48">
        <v>135</v>
      </c>
      <c r="P8" s="48">
        <v>126</v>
      </c>
      <c r="Q8" s="48">
        <v>125</v>
      </c>
      <c r="R8" s="65">
        <v>100</v>
      </c>
      <c r="S8" s="569">
        <v>98</v>
      </c>
    </row>
    <row r="9" spans="1:35">
      <c r="A9" s="58" t="s">
        <v>75</v>
      </c>
      <c r="B9" s="58"/>
      <c r="C9" s="58"/>
      <c r="D9" s="58"/>
      <c r="E9" s="58"/>
      <c r="F9" s="58"/>
      <c r="G9" s="58"/>
      <c r="H9" s="58"/>
      <c r="I9" s="58"/>
      <c r="J9" s="58"/>
      <c r="K9" s="58"/>
      <c r="L9" s="58"/>
      <c r="M9" s="58"/>
      <c r="N9" s="58"/>
      <c r="O9" s="58"/>
      <c r="P9" s="58"/>
      <c r="Q9" s="58"/>
      <c r="R9" s="131"/>
      <c r="S9" s="480"/>
      <c r="T9" s="463"/>
      <c r="U9" s="463"/>
      <c r="V9" s="463"/>
      <c r="W9" s="463"/>
      <c r="X9" s="463"/>
      <c r="Y9" s="463"/>
      <c r="Z9" s="463"/>
      <c r="AA9" s="463"/>
      <c r="AB9" s="463"/>
      <c r="AC9" s="463"/>
      <c r="AD9" s="463"/>
      <c r="AE9" s="463"/>
      <c r="AF9" s="463"/>
      <c r="AG9" s="463"/>
      <c r="AH9" s="463"/>
      <c r="AI9" s="463"/>
    </row>
    <row r="10" spans="1:35">
      <c r="A10" s="57" t="s">
        <v>76</v>
      </c>
      <c r="B10" s="93">
        <v>104</v>
      </c>
      <c r="C10" s="93">
        <v>107</v>
      </c>
      <c r="D10" s="93">
        <v>89</v>
      </c>
      <c r="E10" s="93">
        <v>96</v>
      </c>
      <c r="F10" s="93">
        <v>85</v>
      </c>
      <c r="G10" s="93">
        <v>96</v>
      </c>
      <c r="H10" s="93">
        <v>59</v>
      </c>
      <c r="I10" s="93">
        <v>74</v>
      </c>
      <c r="J10" s="93">
        <v>78</v>
      </c>
      <c r="K10" s="93">
        <v>62</v>
      </c>
      <c r="L10" s="93">
        <v>88</v>
      </c>
      <c r="M10" s="93">
        <v>86</v>
      </c>
      <c r="N10" s="93">
        <v>79</v>
      </c>
      <c r="O10" s="93">
        <v>77</v>
      </c>
      <c r="P10" s="93">
        <v>72</v>
      </c>
      <c r="Q10" s="93">
        <v>77</v>
      </c>
      <c r="R10" s="93">
        <v>60</v>
      </c>
      <c r="S10" s="570">
        <v>58</v>
      </c>
    </row>
    <row r="11" spans="1:35">
      <c r="A11" s="57" t="s">
        <v>77</v>
      </c>
      <c r="B11" s="93">
        <v>90</v>
      </c>
      <c r="C11" s="93">
        <v>75</v>
      </c>
      <c r="D11" s="93">
        <v>48</v>
      </c>
      <c r="E11" s="93">
        <v>57</v>
      </c>
      <c r="F11" s="93">
        <v>58</v>
      </c>
      <c r="G11" s="93">
        <v>49</v>
      </c>
      <c r="H11" s="93">
        <v>57</v>
      </c>
      <c r="I11" s="93">
        <v>46</v>
      </c>
      <c r="J11" s="93">
        <v>71</v>
      </c>
      <c r="K11" s="93">
        <v>49</v>
      </c>
      <c r="L11" s="93">
        <v>55</v>
      </c>
      <c r="M11" s="93">
        <v>60</v>
      </c>
      <c r="N11" s="93">
        <v>57</v>
      </c>
      <c r="O11" s="93">
        <v>58</v>
      </c>
      <c r="P11" s="93">
        <v>54</v>
      </c>
      <c r="Q11" s="93">
        <v>48</v>
      </c>
      <c r="R11" s="93">
        <v>40</v>
      </c>
      <c r="S11" s="570">
        <v>40</v>
      </c>
    </row>
    <row r="12" spans="1:35">
      <c r="A12" s="58" t="s">
        <v>79</v>
      </c>
      <c r="B12" s="58"/>
      <c r="C12" s="131"/>
      <c r="D12" s="131"/>
      <c r="E12" s="131"/>
      <c r="F12" s="131"/>
      <c r="G12" s="131"/>
      <c r="H12" s="131"/>
      <c r="I12" s="131"/>
      <c r="J12" s="131"/>
      <c r="K12" s="131"/>
      <c r="L12" s="131"/>
      <c r="M12" s="131"/>
      <c r="N12" s="131"/>
      <c r="O12" s="131"/>
      <c r="P12" s="131"/>
      <c r="Q12" s="131"/>
      <c r="R12" s="131"/>
      <c r="S12" s="480"/>
    </row>
    <row r="13" spans="1:35">
      <c r="A13" s="57" t="s">
        <v>80</v>
      </c>
      <c r="B13" s="93">
        <v>107</v>
      </c>
      <c r="C13" s="93">
        <v>98</v>
      </c>
      <c r="D13" s="93">
        <v>63</v>
      </c>
      <c r="E13" s="93">
        <v>80</v>
      </c>
      <c r="F13" s="93">
        <v>75</v>
      </c>
      <c r="G13" s="93">
        <v>75</v>
      </c>
      <c r="H13" s="93">
        <v>54</v>
      </c>
      <c r="I13" s="93">
        <v>63</v>
      </c>
      <c r="J13" s="93">
        <v>76</v>
      </c>
      <c r="K13" s="93">
        <v>57</v>
      </c>
      <c r="L13" s="93">
        <v>68</v>
      </c>
      <c r="M13" s="93">
        <v>73</v>
      </c>
      <c r="N13" s="93">
        <v>66</v>
      </c>
      <c r="O13" s="93">
        <v>66</v>
      </c>
      <c r="P13" s="93">
        <v>64</v>
      </c>
      <c r="Q13" s="93">
        <v>67</v>
      </c>
      <c r="R13" s="93">
        <v>44</v>
      </c>
      <c r="S13" s="571">
        <v>33</v>
      </c>
    </row>
    <row r="14" spans="1:35">
      <c r="A14" s="57" t="s">
        <v>384</v>
      </c>
      <c r="B14" s="93">
        <v>23</v>
      </c>
      <c r="C14" s="93">
        <v>21</v>
      </c>
      <c r="D14" s="93">
        <v>18</v>
      </c>
      <c r="E14" s="93">
        <v>22</v>
      </c>
      <c r="F14" s="93">
        <v>22</v>
      </c>
      <c r="G14" s="93">
        <v>20</v>
      </c>
      <c r="H14" s="93">
        <v>20</v>
      </c>
      <c r="I14" s="93">
        <v>11</v>
      </c>
      <c r="J14" s="93">
        <v>24</v>
      </c>
      <c r="K14" s="93">
        <v>14</v>
      </c>
      <c r="L14" s="93">
        <v>23</v>
      </c>
      <c r="M14" s="93">
        <v>23</v>
      </c>
      <c r="N14" s="93">
        <v>17</v>
      </c>
      <c r="O14" s="93">
        <v>18</v>
      </c>
      <c r="P14" s="93">
        <v>17</v>
      </c>
      <c r="Q14" s="93">
        <v>22</v>
      </c>
      <c r="R14" s="93">
        <v>15</v>
      </c>
      <c r="S14" s="571">
        <v>16</v>
      </c>
    </row>
    <row r="15" spans="1:35" s="448" customFormat="1">
      <c r="A15" s="449" t="s">
        <v>444</v>
      </c>
      <c r="B15" s="93">
        <v>6</v>
      </c>
      <c r="C15" s="93">
        <v>9</v>
      </c>
      <c r="D15" s="93">
        <v>4</v>
      </c>
      <c r="E15" s="93">
        <v>5</v>
      </c>
      <c r="F15" s="93">
        <v>5</v>
      </c>
      <c r="G15" s="93">
        <v>6</v>
      </c>
      <c r="H15" s="93">
        <v>4</v>
      </c>
      <c r="I15" s="93">
        <v>8</v>
      </c>
      <c r="J15" s="93">
        <v>5</v>
      </c>
      <c r="K15" s="93">
        <v>6</v>
      </c>
      <c r="L15" s="93">
        <v>7</v>
      </c>
      <c r="M15" s="93">
        <v>3</v>
      </c>
      <c r="N15" s="93">
        <v>5</v>
      </c>
      <c r="O15" s="93">
        <v>6</v>
      </c>
      <c r="P15" s="93">
        <v>3</v>
      </c>
      <c r="Q15" s="93">
        <v>5</v>
      </c>
      <c r="R15" s="93">
        <v>4</v>
      </c>
      <c r="S15" s="571">
        <v>12</v>
      </c>
    </row>
    <row r="16" spans="1:35">
      <c r="A16" s="449" t="s">
        <v>445</v>
      </c>
      <c r="B16" s="93">
        <v>58</v>
      </c>
      <c r="C16" s="93">
        <v>54</v>
      </c>
      <c r="D16" s="93">
        <v>52</v>
      </c>
      <c r="E16" s="93">
        <v>46</v>
      </c>
      <c r="F16" s="93">
        <v>41</v>
      </c>
      <c r="G16" s="93">
        <v>44</v>
      </c>
      <c r="H16" s="93">
        <v>38</v>
      </c>
      <c r="I16" s="93">
        <v>38</v>
      </c>
      <c r="J16" s="93">
        <v>44</v>
      </c>
      <c r="K16" s="93">
        <v>34</v>
      </c>
      <c r="L16" s="93">
        <v>45</v>
      </c>
      <c r="M16" s="93">
        <v>47</v>
      </c>
      <c r="N16" s="93">
        <v>48</v>
      </c>
      <c r="O16" s="93">
        <v>45</v>
      </c>
      <c r="P16" s="93">
        <v>42</v>
      </c>
      <c r="Q16" s="93">
        <v>31</v>
      </c>
      <c r="R16" s="93">
        <v>37</v>
      </c>
      <c r="S16" s="571">
        <v>37</v>
      </c>
    </row>
    <row r="17" spans="1:35">
      <c r="A17" s="58" t="s">
        <v>185</v>
      </c>
      <c r="B17" s="58"/>
      <c r="C17" s="58"/>
      <c r="D17" s="58"/>
      <c r="E17" s="58"/>
      <c r="F17" s="58"/>
      <c r="G17" s="58"/>
      <c r="H17" s="58"/>
      <c r="I17" s="58"/>
      <c r="J17" s="58"/>
      <c r="K17" s="58"/>
      <c r="L17" s="58"/>
      <c r="M17" s="58"/>
      <c r="N17" s="58"/>
      <c r="O17" s="58"/>
      <c r="P17" s="58"/>
      <c r="Q17" s="58"/>
      <c r="R17" s="131"/>
      <c r="S17" s="480"/>
    </row>
    <row r="18" spans="1:35">
      <c r="A18" s="57" t="s">
        <v>82</v>
      </c>
      <c r="B18" s="93">
        <v>35</v>
      </c>
      <c r="C18" s="93">
        <v>24</v>
      </c>
      <c r="D18" s="93">
        <v>23</v>
      </c>
      <c r="E18" s="93">
        <v>26</v>
      </c>
      <c r="F18" s="93">
        <v>22</v>
      </c>
      <c r="G18" s="93">
        <v>24</v>
      </c>
      <c r="H18" s="93">
        <v>15</v>
      </c>
      <c r="I18" s="93">
        <v>13</v>
      </c>
      <c r="J18" s="93">
        <v>18</v>
      </c>
      <c r="K18" s="93">
        <v>22</v>
      </c>
      <c r="L18" s="93">
        <v>21</v>
      </c>
      <c r="M18" s="93">
        <v>23</v>
      </c>
      <c r="N18" s="93">
        <v>25</v>
      </c>
      <c r="O18" s="93">
        <v>25</v>
      </c>
      <c r="P18" s="93">
        <v>22</v>
      </c>
      <c r="Q18" s="93">
        <v>12</v>
      </c>
      <c r="R18" s="93">
        <v>14</v>
      </c>
      <c r="S18" s="571">
        <v>9</v>
      </c>
      <c r="T18" s="462"/>
      <c r="U18" s="462"/>
      <c r="V18" s="462"/>
      <c r="W18" s="462"/>
      <c r="X18" s="462"/>
      <c r="Y18" s="462"/>
      <c r="Z18" s="462"/>
      <c r="AA18" s="462"/>
      <c r="AB18" s="462"/>
      <c r="AC18" s="462"/>
      <c r="AD18" s="462"/>
      <c r="AE18" s="462"/>
      <c r="AF18" s="462"/>
      <c r="AG18" s="462"/>
      <c r="AH18" s="462"/>
      <c r="AI18" s="462"/>
    </row>
    <row r="19" spans="1:35">
      <c r="A19" s="57" t="s">
        <v>83</v>
      </c>
      <c r="B19" s="93">
        <v>59</v>
      </c>
      <c r="C19" s="93">
        <v>52</v>
      </c>
      <c r="D19" s="93">
        <v>37</v>
      </c>
      <c r="E19" s="93">
        <v>52</v>
      </c>
      <c r="F19" s="93">
        <v>51</v>
      </c>
      <c r="G19" s="93">
        <v>31</v>
      </c>
      <c r="H19" s="93">
        <v>35</v>
      </c>
      <c r="I19" s="93">
        <v>30</v>
      </c>
      <c r="J19" s="93">
        <v>39</v>
      </c>
      <c r="K19" s="93">
        <v>27</v>
      </c>
      <c r="L19" s="93">
        <v>33</v>
      </c>
      <c r="M19" s="93">
        <v>41</v>
      </c>
      <c r="N19" s="93">
        <v>31</v>
      </c>
      <c r="O19" s="93">
        <v>41</v>
      </c>
      <c r="P19" s="93">
        <v>44</v>
      </c>
      <c r="Q19" s="93">
        <v>43</v>
      </c>
      <c r="R19" s="93">
        <v>30</v>
      </c>
      <c r="S19" s="571">
        <v>27</v>
      </c>
      <c r="T19" s="462"/>
      <c r="U19" s="462"/>
      <c r="V19" s="462"/>
      <c r="W19" s="462"/>
      <c r="X19" s="462"/>
      <c r="Y19" s="462"/>
      <c r="Z19" s="462"/>
      <c r="AA19" s="462"/>
      <c r="AB19" s="462"/>
      <c r="AC19" s="462"/>
      <c r="AD19" s="462"/>
      <c r="AE19" s="462"/>
      <c r="AF19" s="462"/>
      <c r="AG19" s="462"/>
      <c r="AH19" s="462"/>
      <c r="AI19" s="462"/>
    </row>
    <row r="20" spans="1:35">
      <c r="A20" s="57" t="s">
        <v>84</v>
      </c>
      <c r="B20" s="93">
        <v>46</v>
      </c>
      <c r="C20" s="93">
        <v>50</v>
      </c>
      <c r="D20" s="93">
        <v>34</v>
      </c>
      <c r="E20" s="93">
        <v>34</v>
      </c>
      <c r="F20" s="93">
        <v>24</v>
      </c>
      <c r="G20" s="93">
        <v>28</v>
      </c>
      <c r="H20" s="93">
        <v>23</v>
      </c>
      <c r="I20" s="93">
        <v>34</v>
      </c>
      <c r="J20" s="93">
        <v>37</v>
      </c>
      <c r="K20" s="93">
        <v>21</v>
      </c>
      <c r="L20" s="93">
        <v>43</v>
      </c>
      <c r="M20" s="93">
        <v>30</v>
      </c>
      <c r="N20" s="93">
        <v>30</v>
      </c>
      <c r="O20" s="93">
        <v>27</v>
      </c>
      <c r="P20" s="93">
        <v>24</v>
      </c>
      <c r="Q20" s="93">
        <v>30</v>
      </c>
      <c r="R20" s="93">
        <v>19</v>
      </c>
      <c r="S20" s="571">
        <v>19</v>
      </c>
      <c r="T20" s="462"/>
      <c r="U20" s="462"/>
      <c r="V20" s="462"/>
      <c r="W20" s="462"/>
      <c r="X20" s="462"/>
      <c r="Y20" s="462"/>
      <c r="Z20" s="462"/>
      <c r="AA20" s="462"/>
      <c r="AB20" s="462"/>
      <c r="AC20" s="462"/>
      <c r="AD20" s="462"/>
      <c r="AE20" s="462"/>
      <c r="AF20" s="462"/>
      <c r="AG20" s="462"/>
      <c r="AH20" s="462"/>
      <c r="AI20" s="462"/>
    </row>
    <row r="21" spans="1:35">
      <c r="A21" s="57" t="s">
        <v>85</v>
      </c>
      <c r="B21" s="93">
        <v>30</v>
      </c>
      <c r="C21" s="93">
        <v>33</v>
      </c>
      <c r="D21" s="93">
        <v>21</v>
      </c>
      <c r="E21" s="93">
        <v>28</v>
      </c>
      <c r="F21" s="93">
        <v>29</v>
      </c>
      <c r="G21" s="93">
        <v>44</v>
      </c>
      <c r="H21" s="93">
        <v>17</v>
      </c>
      <c r="I21" s="93">
        <v>20</v>
      </c>
      <c r="J21" s="93">
        <v>30</v>
      </c>
      <c r="K21" s="93">
        <v>23</v>
      </c>
      <c r="L21" s="93">
        <v>24</v>
      </c>
      <c r="M21" s="93">
        <v>24</v>
      </c>
      <c r="N21" s="93">
        <v>26</v>
      </c>
      <c r="O21" s="93">
        <v>22</v>
      </c>
      <c r="P21" s="93">
        <v>14</v>
      </c>
      <c r="Q21" s="93">
        <v>27</v>
      </c>
      <c r="R21" s="93">
        <v>16</v>
      </c>
      <c r="S21" s="571">
        <v>21</v>
      </c>
      <c r="T21" s="462"/>
      <c r="U21" s="462"/>
      <c r="V21" s="462"/>
      <c r="W21" s="462"/>
      <c r="X21" s="462"/>
      <c r="Y21" s="462"/>
      <c r="Z21" s="462"/>
      <c r="AA21" s="462"/>
      <c r="AB21" s="462"/>
      <c r="AC21" s="462"/>
      <c r="AD21" s="462"/>
      <c r="AE21" s="462"/>
      <c r="AF21" s="462"/>
      <c r="AG21" s="462"/>
      <c r="AH21" s="462"/>
      <c r="AI21" s="462"/>
    </row>
    <row r="22" spans="1:35">
      <c r="A22" s="57" t="s">
        <v>86</v>
      </c>
      <c r="B22" s="93">
        <v>16</v>
      </c>
      <c r="C22" s="93">
        <v>19</v>
      </c>
      <c r="D22" s="93">
        <v>19</v>
      </c>
      <c r="E22" s="93">
        <v>10</v>
      </c>
      <c r="F22" s="93">
        <v>14</v>
      </c>
      <c r="G22" s="93">
        <v>12</v>
      </c>
      <c r="H22" s="93">
        <v>19</v>
      </c>
      <c r="I22" s="93">
        <v>15</v>
      </c>
      <c r="J22" s="93">
        <v>16</v>
      </c>
      <c r="K22" s="93">
        <v>14</v>
      </c>
      <c r="L22" s="93">
        <v>16</v>
      </c>
      <c r="M22" s="93">
        <v>18</v>
      </c>
      <c r="N22" s="93">
        <v>12</v>
      </c>
      <c r="O22" s="93">
        <v>12</v>
      </c>
      <c r="P22" s="93">
        <v>15</v>
      </c>
      <c r="Q22" s="93">
        <v>6</v>
      </c>
      <c r="R22" s="93">
        <v>16</v>
      </c>
      <c r="S22" s="571">
        <v>13</v>
      </c>
    </row>
    <row r="23" spans="1:35">
      <c r="A23" s="57" t="s">
        <v>87</v>
      </c>
      <c r="B23" s="93">
        <v>5</v>
      </c>
      <c r="C23" s="93">
        <v>1</v>
      </c>
      <c r="D23" s="93">
        <v>2</v>
      </c>
      <c r="E23" s="93">
        <v>1</v>
      </c>
      <c r="F23" s="93">
        <v>0</v>
      </c>
      <c r="G23" s="93">
        <v>5</v>
      </c>
      <c r="H23" s="93">
        <v>5</v>
      </c>
      <c r="I23" s="93">
        <v>5</v>
      </c>
      <c r="J23" s="93">
        <v>2</v>
      </c>
      <c r="K23" s="93">
        <v>2</v>
      </c>
      <c r="L23" s="93">
        <v>4</v>
      </c>
      <c r="M23" s="93">
        <v>7</v>
      </c>
      <c r="N23" s="93">
        <v>7</v>
      </c>
      <c r="O23" s="93">
        <v>4</v>
      </c>
      <c r="P23" s="93">
        <v>3</v>
      </c>
      <c r="Q23" s="93">
        <v>2</v>
      </c>
      <c r="R23" s="93">
        <v>4</v>
      </c>
      <c r="S23" s="571">
        <v>7</v>
      </c>
    </row>
    <row r="24" spans="1:35">
      <c r="A24" s="57" t="s">
        <v>69</v>
      </c>
      <c r="B24" s="93">
        <v>3</v>
      </c>
      <c r="C24" s="93">
        <v>3</v>
      </c>
      <c r="D24" s="93">
        <v>1</v>
      </c>
      <c r="E24" s="93">
        <v>2</v>
      </c>
      <c r="F24" s="93">
        <v>3</v>
      </c>
      <c r="G24" s="93">
        <v>1</v>
      </c>
      <c r="H24" s="93">
        <v>2</v>
      </c>
      <c r="I24" s="93">
        <v>3</v>
      </c>
      <c r="J24" s="93">
        <v>7</v>
      </c>
      <c r="K24" s="93">
        <v>2</v>
      </c>
      <c r="L24" s="93">
        <v>2</v>
      </c>
      <c r="M24" s="93">
        <v>3</v>
      </c>
      <c r="N24" s="93">
        <v>5</v>
      </c>
      <c r="O24" s="93">
        <v>4</v>
      </c>
      <c r="P24" s="93">
        <v>4</v>
      </c>
      <c r="Q24" s="93">
        <v>5</v>
      </c>
      <c r="R24" s="93">
        <v>1</v>
      </c>
      <c r="S24" s="571">
        <v>2</v>
      </c>
    </row>
    <row r="25" spans="1:35">
      <c r="A25" s="58" t="s">
        <v>88</v>
      </c>
      <c r="B25" s="58"/>
      <c r="C25" s="58"/>
      <c r="D25" s="58"/>
      <c r="E25" s="58"/>
      <c r="F25" s="58"/>
      <c r="G25" s="58"/>
      <c r="H25" s="58"/>
      <c r="I25" s="58"/>
      <c r="J25" s="58"/>
      <c r="K25" s="58"/>
      <c r="L25" s="58"/>
      <c r="M25" s="58"/>
      <c r="N25" s="58"/>
      <c r="O25" s="58"/>
      <c r="P25" s="58"/>
      <c r="Q25" s="58"/>
      <c r="R25" s="131"/>
      <c r="S25" s="480"/>
    </row>
    <row r="26" spans="1:35">
      <c r="A26" s="57" t="s">
        <v>89</v>
      </c>
      <c r="B26" s="93">
        <v>16</v>
      </c>
      <c r="C26" s="93">
        <v>12</v>
      </c>
      <c r="D26" s="93">
        <v>6</v>
      </c>
      <c r="E26" s="93">
        <v>9</v>
      </c>
      <c r="F26" s="93">
        <v>9</v>
      </c>
      <c r="G26" s="93">
        <v>9</v>
      </c>
      <c r="H26" s="93">
        <v>7</v>
      </c>
      <c r="I26" s="93">
        <v>10</v>
      </c>
      <c r="J26" s="93">
        <v>3</v>
      </c>
      <c r="K26" s="93">
        <v>10</v>
      </c>
      <c r="L26" s="93">
        <v>12</v>
      </c>
      <c r="M26" s="93">
        <v>9</v>
      </c>
      <c r="N26" s="93">
        <v>11</v>
      </c>
      <c r="O26" s="93">
        <v>16</v>
      </c>
      <c r="P26" s="93">
        <v>9</v>
      </c>
      <c r="Q26" s="93">
        <v>3</v>
      </c>
      <c r="R26" s="93">
        <v>8</v>
      </c>
      <c r="S26" s="571">
        <v>9</v>
      </c>
    </row>
    <row r="27" spans="1:35">
      <c r="A27" s="14">
        <v>2</v>
      </c>
      <c r="B27" s="93">
        <v>18</v>
      </c>
      <c r="C27" s="93">
        <v>18</v>
      </c>
      <c r="D27" s="93">
        <v>16</v>
      </c>
      <c r="E27" s="93">
        <v>17</v>
      </c>
      <c r="F27" s="93">
        <v>15</v>
      </c>
      <c r="G27" s="93">
        <v>15</v>
      </c>
      <c r="H27" s="93">
        <v>15</v>
      </c>
      <c r="I27" s="93">
        <v>14</v>
      </c>
      <c r="J27" s="93">
        <v>16</v>
      </c>
      <c r="K27" s="93">
        <v>13</v>
      </c>
      <c r="L27" s="93">
        <v>11</v>
      </c>
      <c r="M27" s="93">
        <v>14</v>
      </c>
      <c r="N27" s="93">
        <v>15</v>
      </c>
      <c r="O27" s="93">
        <v>10</v>
      </c>
      <c r="P27" s="93">
        <v>11</v>
      </c>
      <c r="Q27" s="93">
        <v>9</v>
      </c>
      <c r="R27" s="93">
        <v>13</v>
      </c>
      <c r="S27" s="571">
        <v>11</v>
      </c>
    </row>
    <row r="28" spans="1:35">
      <c r="A28" s="14">
        <v>3</v>
      </c>
      <c r="B28" s="93">
        <v>32</v>
      </c>
      <c r="C28" s="93">
        <v>20</v>
      </c>
      <c r="D28" s="93">
        <v>23</v>
      </c>
      <c r="E28" s="93">
        <v>19</v>
      </c>
      <c r="F28" s="93">
        <v>13</v>
      </c>
      <c r="G28" s="93">
        <v>26</v>
      </c>
      <c r="H28" s="93">
        <v>13</v>
      </c>
      <c r="I28" s="93">
        <v>17</v>
      </c>
      <c r="J28" s="93">
        <v>17</v>
      </c>
      <c r="K28" s="93">
        <v>16</v>
      </c>
      <c r="L28" s="93">
        <v>19</v>
      </c>
      <c r="M28" s="93">
        <v>25</v>
      </c>
      <c r="N28" s="93">
        <v>17</v>
      </c>
      <c r="O28" s="93">
        <v>16</v>
      </c>
      <c r="P28" s="93">
        <v>20</v>
      </c>
      <c r="Q28" s="93">
        <v>19</v>
      </c>
      <c r="R28" s="93">
        <v>10</v>
      </c>
      <c r="S28" s="571">
        <v>17</v>
      </c>
    </row>
    <row r="29" spans="1:35">
      <c r="A29" s="14">
        <v>4</v>
      </c>
      <c r="B29" s="93">
        <v>38</v>
      </c>
      <c r="C29" s="93">
        <v>44</v>
      </c>
      <c r="D29" s="93">
        <v>32</v>
      </c>
      <c r="E29" s="93">
        <v>36</v>
      </c>
      <c r="F29" s="93">
        <v>33</v>
      </c>
      <c r="G29" s="93">
        <v>26</v>
      </c>
      <c r="H29" s="93">
        <v>25</v>
      </c>
      <c r="I29" s="93">
        <v>27</v>
      </c>
      <c r="J29" s="93">
        <v>36</v>
      </c>
      <c r="K29" s="93">
        <v>20</v>
      </c>
      <c r="L29" s="93">
        <v>25</v>
      </c>
      <c r="M29" s="93">
        <v>27</v>
      </c>
      <c r="N29" s="93">
        <v>31</v>
      </c>
      <c r="O29" s="93">
        <v>26</v>
      </c>
      <c r="P29" s="93">
        <v>25</v>
      </c>
      <c r="Q29" s="93">
        <v>30</v>
      </c>
      <c r="R29" s="93">
        <v>16</v>
      </c>
      <c r="S29" s="571">
        <v>15</v>
      </c>
    </row>
    <row r="30" spans="1:35">
      <c r="A30" s="57" t="s">
        <v>90</v>
      </c>
      <c r="B30" s="93">
        <v>89</v>
      </c>
      <c r="C30" s="93">
        <v>87</v>
      </c>
      <c r="D30" s="93">
        <v>60</v>
      </c>
      <c r="E30" s="93">
        <v>72</v>
      </c>
      <c r="F30" s="93">
        <v>72</v>
      </c>
      <c r="G30" s="93">
        <v>67</v>
      </c>
      <c r="H30" s="93">
        <v>54</v>
      </c>
      <c r="I30" s="93">
        <v>51</v>
      </c>
      <c r="J30" s="93">
        <v>75</v>
      </c>
      <c r="K30" s="93">
        <v>51</v>
      </c>
      <c r="L30" s="93">
        <v>75</v>
      </c>
      <c r="M30" s="93">
        <v>70</v>
      </c>
      <c r="N30" s="93">
        <v>60</v>
      </c>
      <c r="O30" s="93">
        <v>65</v>
      </c>
      <c r="P30" s="93">
        <v>59</v>
      </c>
      <c r="Q30" s="93">
        <v>64</v>
      </c>
      <c r="R30" s="93">
        <v>52</v>
      </c>
      <c r="S30" s="571">
        <v>46</v>
      </c>
    </row>
    <row r="31" spans="1:35">
      <c r="A31" s="57" t="s">
        <v>69</v>
      </c>
      <c r="B31" s="93">
        <v>1</v>
      </c>
      <c r="C31" s="93">
        <v>1</v>
      </c>
      <c r="D31" s="93">
        <v>0</v>
      </c>
      <c r="E31" s="93">
        <v>0</v>
      </c>
      <c r="F31" s="93">
        <v>1</v>
      </c>
      <c r="G31" s="93">
        <v>2</v>
      </c>
      <c r="H31" s="93">
        <v>2</v>
      </c>
      <c r="I31" s="93">
        <v>1</v>
      </c>
      <c r="J31" s="93">
        <v>2</v>
      </c>
      <c r="K31" s="93">
        <v>1</v>
      </c>
      <c r="L31" s="93">
        <v>1</v>
      </c>
      <c r="M31" s="93">
        <v>1</v>
      </c>
      <c r="N31" s="93">
        <v>2</v>
      </c>
      <c r="O31" s="93">
        <v>2</v>
      </c>
      <c r="P31" s="93">
        <v>2</v>
      </c>
      <c r="Q31" s="93">
        <v>0</v>
      </c>
      <c r="R31" s="93">
        <v>1</v>
      </c>
      <c r="S31" s="570">
        <v>0</v>
      </c>
    </row>
    <row r="32" spans="1:35">
      <c r="A32" s="58" t="s">
        <v>118</v>
      </c>
      <c r="B32" s="58"/>
      <c r="C32" s="58"/>
      <c r="D32" s="58"/>
      <c r="E32" s="58"/>
      <c r="F32" s="58"/>
      <c r="G32" s="58"/>
      <c r="H32" s="58"/>
      <c r="I32" s="58"/>
      <c r="J32" s="58"/>
      <c r="K32" s="58"/>
      <c r="L32" s="58"/>
      <c r="M32" s="58"/>
      <c r="N32" s="58"/>
      <c r="O32" s="58"/>
      <c r="P32" s="58"/>
      <c r="Q32" s="58"/>
      <c r="R32" s="131"/>
      <c r="S32" s="480"/>
    </row>
    <row r="33" spans="1:19">
      <c r="A33" s="57" t="s">
        <v>117</v>
      </c>
      <c r="B33" s="93">
        <v>18</v>
      </c>
      <c r="C33" s="93">
        <v>21</v>
      </c>
      <c r="D33" s="93">
        <v>11</v>
      </c>
      <c r="E33" s="93">
        <v>14</v>
      </c>
      <c r="F33" s="93">
        <v>15</v>
      </c>
      <c r="G33" s="93">
        <v>25</v>
      </c>
      <c r="H33" s="93">
        <v>20</v>
      </c>
      <c r="I33" s="93">
        <v>9</v>
      </c>
      <c r="J33" s="93">
        <v>24</v>
      </c>
      <c r="K33" s="93">
        <v>14</v>
      </c>
      <c r="L33" s="93">
        <v>21</v>
      </c>
      <c r="M33" s="93">
        <v>24</v>
      </c>
      <c r="N33" s="93">
        <v>25</v>
      </c>
      <c r="O33" s="93">
        <v>22</v>
      </c>
      <c r="P33" s="93">
        <v>15</v>
      </c>
      <c r="Q33" s="93">
        <v>21</v>
      </c>
      <c r="R33" s="93">
        <v>16</v>
      </c>
      <c r="S33" s="571">
        <v>22</v>
      </c>
    </row>
    <row r="34" spans="1:19">
      <c r="A34" s="57" t="s">
        <v>70</v>
      </c>
      <c r="B34" s="93">
        <v>27</v>
      </c>
      <c r="C34" s="93">
        <v>25</v>
      </c>
      <c r="D34" s="93">
        <v>26</v>
      </c>
      <c r="E34" s="93">
        <v>10</v>
      </c>
      <c r="F34" s="93">
        <v>30</v>
      </c>
      <c r="G34" s="93">
        <v>18</v>
      </c>
      <c r="H34" s="93">
        <v>20</v>
      </c>
      <c r="I34" s="93">
        <v>18</v>
      </c>
      <c r="J34" s="93">
        <v>27</v>
      </c>
      <c r="K34" s="93">
        <v>16</v>
      </c>
      <c r="L34" s="93">
        <v>12</v>
      </c>
      <c r="M34" s="93">
        <v>16</v>
      </c>
      <c r="N34" s="93">
        <v>21</v>
      </c>
      <c r="O34" s="93">
        <v>18</v>
      </c>
      <c r="P34" s="93">
        <v>18</v>
      </c>
      <c r="Q34" s="93">
        <v>17</v>
      </c>
      <c r="R34" s="93">
        <v>16</v>
      </c>
      <c r="S34" s="571">
        <v>15</v>
      </c>
    </row>
    <row r="35" spans="1:19">
      <c r="A35" s="57" t="s">
        <v>71</v>
      </c>
      <c r="B35" s="93">
        <v>125</v>
      </c>
      <c r="C35" s="93">
        <v>110</v>
      </c>
      <c r="D35" s="93">
        <v>95</v>
      </c>
      <c r="E35" s="93">
        <v>123</v>
      </c>
      <c r="F35" s="93">
        <v>92</v>
      </c>
      <c r="G35" s="93">
        <v>98</v>
      </c>
      <c r="H35" s="93">
        <v>64</v>
      </c>
      <c r="I35" s="93">
        <v>80</v>
      </c>
      <c r="J35" s="93">
        <v>84</v>
      </c>
      <c r="K35" s="93">
        <v>66</v>
      </c>
      <c r="L35" s="93">
        <v>100</v>
      </c>
      <c r="M35" s="93">
        <v>97</v>
      </c>
      <c r="N35" s="93">
        <v>72</v>
      </c>
      <c r="O35" s="93">
        <v>78</v>
      </c>
      <c r="P35" s="93">
        <v>82</v>
      </c>
      <c r="Q35" s="93">
        <v>78</v>
      </c>
      <c r="R35" s="93">
        <v>63</v>
      </c>
      <c r="S35" s="571">
        <v>51</v>
      </c>
    </row>
    <row r="36" spans="1:19">
      <c r="A36" s="57" t="s">
        <v>72</v>
      </c>
      <c r="B36" s="93">
        <v>6</v>
      </c>
      <c r="C36" s="93">
        <v>5</v>
      </c>
      <c r="D36" s="93">
        <v>3</v>
      </c>
      <c r="E36" s="93">
        <v>1</v>
      </c>
      <c r="F36" s="93">
        <v>3</v>
      </c>
      <c r="G36" s="93">
        <v>2</v>
      </c>
      <c r="H36" s="93">
        <v>2</v>
      </c>
      <c r="I36" s="93">
        <v>1</v>
      </c>
      <c r="J36" s="93">
        <v>3</v>
      </c>
      <c r="K36" s="93">
        <v>4</v>
      </c>
      <c r="L36" s="93">
        <v>1</v>
      </c>
      <c r="M36" s="93">
        <v>1</v>
      </c>
      <c r="N36" s="93">
        <v>3</v>
      </c>
      <c r="O36" s="93">
        <v>2</v>
      </c>
      <c r="P36" s="93">
        <v>0</v>
      </c>
      <c r="Q36" s="93">
        <v>3</v>
      </c>
      <c r="R36" s="93">
        <v>1</v>
      </c>
      <c r="S36" s="571">
        <v>1</v>
      </c>
    </row>
    <row r="37" spans="1:19">
      <c r="A37" s="57" t="s">
        <v>69</v>
      </c>
      <c r="B37" s="93">
        <v>18</v>
      </c>
      <c r="C37" s="93">
        <v>21</v>
      </c>
      <c r="D37" s="93">
        <v>2</v>
      </c>
      <c r="E37" s="93">
        <v>5</v>
      </c>
      <c r="F37" s="93">
        <v>3</v>
      </c>
      <c r="G37" s="93">
        <v>2</v>
      </c>
      <c r="H37" s="93">
        <v>10</v>
      </c>
      <c r="I37" s="93">
        <v>12</v>
      </c>
      <c r="J37" s="93">
        <v>11</v>
      </c>
      <c r="K37" s="93">
        <v>11</v>
      </c>
      <c r="L37" s="93">
        <v>9</v>
      </c>
      <c r="M37" s="93">
        <v>8</v>
      </c>
      <c r="N37" s="93">
        <v>15</v>
      </c>
      <c r="O37" s="93">
        <v>15</v>
      </c>
      <c r="P37" s="93">
        <v>11</v>
      </c>
      <c r="Q37" s="93">
        <v>6</v>
      </c>
      <c r="R37" s="93">
        <v>4</v>
      </c>
      <c r="S37" s="571">
        <v>9</v>
      </c>
    </row>
    <row r="38" spans="1:19">
      <c r="A38" s="58" t="s">
        <v>1</v>
      </c>
      <c r="B38" s="58"/>
      <c r="C38" s="58"/>
      <c r="D38" s="58"/>
      <c r="E38" s="58"/>
      <c r="F38" s="58"/>
      <c r="G38" s="58"/>
      <c r="H38" s="58"/>
      <c r="I38" s="58"/>
      <c r="J38" s="58"/>
      <c r="K38" s="58"/>
      <c r="L38" s="58"/>
      <c r="M38" s="58"/>
      <c r="N38" s="58"/>
      <c r="O38" s="58"/>
      <c r="P38" s="58"/>
      <c r="Q38" s="58"/>
      <c r="R38" s="131"/>
      <c r="S38" s="480"/>
    </row>
    <row r="39" spans="1:19">
      <c r="A39" s="57" t="s">
        <v>111</v>
      </c>
      <c r="B39" s="93">
        <v>14</v>
      </c>
      <c r="C39" s="93">
        <v>11</v>
      </c>
      <c r="D39" s="93">
        <v>7</v>
      </c>
      <c r="E39" s="93">
        <v>9</v>
      </c>
      <c r="F39" s="93">
        <v>5</v>
      </c>
      <c r="G39" s="93">
        <v>15</v>
      </c>
      <c r="H39" s="93">
        <v>14</v>
      </c>
      <c r="I39" s="93">
        <v>6</v>
      </c>
      <c r="J39" s="93">
        <v>11</v>
      </c>
      <c r="K39" s="93">
        <v>8</v>
      </c>
      <c r="L39" s="93">
        <v>10</v>
      </c>
      <c r="M39" s="93">
        <v>10</v>
      </c>
      <c r="N39" s="93">
        <v>19</v>
      </c>
      <c r="O39" s="93">
        <v>15</v>
      </c>
      <c r="P39" s="93">
        <v>10</v>
      </c>
      <c r="Q39" s="93">
        <v>13</v>
      </c>
      <c r="R39" s="93">
        <v>12</v>
      </c>
      <c r="S39" s="571">
        <v>19</v>
      </c>
    </row>
    <row r="40" spans="1:19">
      <c r="A40" s="57" t="s">
        <v>114</v>
      </c>
      <c r="B40" s="93">
        <v>6</v>
      </c>
      <c r="C40" s="93">
        <v>10</v>
      </c>
      <c r="D40" s="93">
        <v>3</v>
      </c>
      <c r="E40" s="93">
        <v>4</v>
      </c>
      <c r="F40" s="93">
        <v>5</v>
      </c>
      <c r="G40" s="93">
        <v>6</v>
      </c>
      <c r="H40" s="93">
        <v>8</v>
      </c>
      <c r="I40" s="93">
        <v>4</v>
      </c>
      <c r="J40" s="93">
        <v>8</v>
      </c>
      <c r="K40" s="93">
        <v>5</v>
      </c>
      <c r="L40" s="93">
        <v>9</v>
      </c>
      <c r="M40" s="93">
        <v>8</v>
      </c>
      <c r="N40" s="93">
        <v>7</v>
      </c>
      <c r="O40" s="93">
        <v>7</v>
      </c>
      <c r="P40" s="93">
        <v>5</v>
      </c>
      <c r="Q40" s="93">
        <v>7</v>
      </c>
      <c r="R40" s="93">
        <v>5</v>
      </c>
      <c r="S40" s="571">
        <v>2</v>
      </c>
    </row>
    <row r="41" spans="1:19">
      <c r="A41" s="57" t="s">
        <v>112</v>
      </c>
      <c r="B41" s="93">
        <v>30</v>
      </c>
      <c r="C41" s="93">
        <v>25</v>
      </c>
      <c r="D41" s="93">
        <v>20</v>
      </c>
      <c r="E41" s="93">
        <v>13</v>
      </c>
      <c r="F41" s="93">
        <v>31</v>
      </c>
      <c r="G41" s="93">
        <v>29</v>
      </c>
      <c r="H41" s="93">
        <v>20</v>
      </c>
      <c r="I41" s="93">
        <v>18</v>
      </c>
      <c r="J41" s="93">
        <v>24</v>
      </c>
      <c r="K41" s="93">
        <v>22</v>
      </c>
      <c r="L41" s="93">
        <v>20</v>
      </c>
      <c r="M41" s="93">
        <v>22</v>
      </c>
      <c r="N41" s="93">
        <v>20</v>
      </c>
      <c r="O41" s="93">
        <v>23</v>
      </c>
      <c r="P41" s="93">
        <v>22</v>
      </c>
      <c r="Q41" s="93">
        <v>19</v>
      </c>
      <c r="R41" s="93">
        <v>15</v>
      </c>
      <c r="S41" s="571">
        <v>11</v>
      </c>
    </row>
    <row r="42" spans="1:19">
      <c r="A42" s="57" t="s">
        <v>113</v>
      </c>
      <c r="B42" s="93">
        <v>126</v>
      </c>
      <c r="C42" s="93">
        <v>116</v>
      </c>
      <c r="D42" s="93">
        <v>105</v>
      </c>
      <c r="E42" s="93">
        <v>122</v>
      </c>
      <c r="F42" s="93">
        <v>97</v>
      </c>
      <c r="G42" s="93">
        <v>93</v>
      </c>
      <c r="H42" s="93">
        <v>63</v>
      </c>
      <c r="I42" s="93">
        <v>82</v>
      </c>
      <c r="J42" s="93">
        <v>95</v>
      </c>
      <c r="K42" s="93">
        <v>73</v>
      </c>
      <c r="L42" s="93">
        <v>96</v>
      </c>
      <c r="M42" s="93">
        <v>99</v>
      </c>
      <c r="N42" s="93">
        <v>78</v>
      </c>
      <c r="O42" s="93">
        <v>77</v>
      </c>
      <c r="P42" s="93">
        <v>80</v>
      </c>
      <c r="Q42" s="93">
        <v>79</v>
      </c>
      <c r="R42" s="93">
        <v>64</v>
      </c>
      <c r="S42" s="571">
        <v>57</v>
      </c>
    </row>
    <row r="43" spans="1:19">
      <c r="A43" s="57" t="s">
        <v>115</v>
      </c>
      <c r="B43" s="93">
        <v>16</v>
      </c>
      <c r="C43" s="93">
        <v>20</v>
      </c>
      <c r="D43" s="93">
        <v>2</v>
      </c>
      <c r="E43" s="93">
        <v>5</v>
      </c>
      <c r="F43" s="93">
        <v>5</v>
      </c>
      <c r="G43" s="93">
        <v>2</v>
      </c>
      <c r="H43" s="93">
        <v>1</v>
      </c>
      <c r="I43" s="93">
        <v>1</v>
      </c>
      <c r="J43" s="93">
        <v>1</v>
      </c>
      <c r="K43" s="93">
        <v>0</v>
      </c>
      <c r="L43" s="93">
        <v>1</v>
      </c>
      <c r="M43" s="93">
        <v>1</v>
      </c>
      <c r="N43" s="93">
        <v>3</v>
      </c>
      <c r="O43" s="93">
        <v>0</v>
      </c>
      <c r="P43" s="93">
        <v>1</v>
      </c>
      <c r="Q43" s="93">
        <v>3</v>
      </c>
      <c r="R43" s="93">
        <v>0</v>
      </c>
      <c r="S43" s="571">
        <v>1</v>
      </c>
    </row>
    <row r="44" spans="1:19">
      <c r="A44" s="15" t="s">
        <v>69</v>
      </c>
      <c r="B44" s="66">
        <v>2</v>
      </c>
      <c r="C44" s="66">
        <v>0</v>
      </c>
      <c r="D44" s="66">
        <v>0</v>
      </c>
      <c r="E44" s="66">
        <v>0</v>
      </c>
      <c r="F44" s="66">
        <v>0</v>
      </c>
      <c r="G44" s="66">
        <v>0</v>
      </c>
      <c r="H44" s="66">
        <v>10</v>
      </c>
      <c r="I44" s="66">
        <v>9</v>
      </c>
      <c r="J44" s="66">
        <v>10</v>
      </c>
      <c r="K44" s="66">
        <v>3</v>
      </c>
      <c r="L44" s="66">
        <v>7</v>
      </c>
      <c r="M44" s="66">
        <v>6</v>
      </c>
      <c r="N44" s="66">
        <v>9</v>
      </c>
      <c r="O44" s="66">
        <v>13</v>
      </c>
      <c r="P44" s="66">
        <v>8</v>
      </c>
      <c r="Q44" s="66">
        <v>4</v>
      </c>
      <c r="R44" s="66">
        <v>4</v>
      </c>
      <c r="S44" s="571">
        <v>8</v>
      </c>
    </row>
    <row r="45" spans="1:19">
      <c r="A45" s="58" t="s">
        <v>389</v>
      </c>
      <c r="B45" s="58"/>
      <c r="C45" s="58"/>
      <c r="D45" s="58"/>
      <c r="E45" s="58"/>
      <c r="F45" s="58"/>
      <c r="G45" s="58"/>
      <c r="H45" s="58"/>
      <c r="I45" s="58"/>
      <c r="J45" s="58"/>
      <c r="K45" s="58"/>
      <c r="L45" s="58"/>
      <c r="M45" s="58"/>
      <c r="N45" s="58"/>
      <c r="O45" s="58"/>
      <c r="P45" s="58"/>
      <c r="Q45" s="58"/>
      <c r="R45" s="131"/>
      <c r="S45" s="480"/>
    </row>
    <row r="46" spans="1:19">
      <c r="A46" s="57" t="s">
        <v>91</v>
      </c>
      <c r="B46" s="93">
        <v>14</v>
      </c>
      <c r="C46" s="93">
        <v>12</v>
      </c>
      <c r="D46" s="93">
        <v>11</v>
      </c>
      <c r="E46" s="93">
        <v>12</v>
      </c>
      <c r="F46" s="93">
        <v>9</v>
      </c>
      <c r="G46" s="93">
        <v>11</v>
      </c>
      <c r="H46" s="93">
        <v>4</v>
      </c>
      <c r="I46" s="93">
        <v>7</v>
      </c>
      <c r="J46" s="93">
        <v>11</v>
      </c>
      <c r="K46" s="93">
        <v>6</v>
      </c>
      <c r="L46" s="93">
        <v>6</v>
      </c>
      <c r="M46" s="57">
        <v>4</v>
      </c>
      <c r="N46" s="57">
        <v>6</v>
      </c>
      <c r="O46" s="57">
        <v>8</v>
      </c>
      <c r="P46" s="93">
        <v>11</v>
      </c>
      <c r="Q46" s="93">
        <v>4</v>
      </c>
      <c r="R46" s="93">
        <v>8</v>
      </c>
      <c r="S46" s="571">
        <v>3</v>
      </c>
    </row>
    <row r="47" spans="1:19">
      <c r="A47" s="57" t="s">
        <v>92</v>
      </c>
      <c r="B47" s="93">
        <v>14</v>
      </c>
      <c r="C47" s="93">
        <v>16</v>
      </c>
      <c r="D47" s="93">
        <v>8</v>
      </c>
      <c r="E47" s="93">
        <v>8</v>
      </c>
      <c r="F47" s="93">
        <v>13</v>
      </c>
      <c r="G47" s="93">
        <v>20</v>
      </c>
      <c r="H47" s="93">
        <v>12</v>
      </c>
      <c r="I47" s="93">
        <v>14</v>
      </c>
      <c r="J47" s="93">
        <v>10</v>
      </c>
      <c r="K47" s="93">
        <v>15</v>
      </c>
      <c r="L47" s="93">
        <v>10</v>
      </c>
      <c r="M47" s="57">
        <v>10</v>
      </c>
      <c r="N47" s="57">
        <v>14</v>
      </c>
      <c r="O47" s="57">
        <v>5</v>
      </c>
      <c r="P47" s="93">
        <v>16</v>
      </c>
      <c r="Q47" s="93">
        <v>7</v>
      </c>
      <c r="R47" s="93">
        <v>2</v>
      </c>
      <c r="S47" s="571">
        <v>4</v>
      </c>
    </row>
    <row r="48" spans="1:19">
      <c r="A48" s="57" t="s">
        <v>93</v>
      </c>
      <c r="B48" s="93">
        <v>16</v>
      </c>
      <c r="C48" s="93">
        <v>12</v>
      </c>
      <c r="D48" s="93">
        <v>14</v>
      </c>
      <c r="E48" s="93">
        <v>11</v>
      </c>
      <c r="F48" s="93">
        <v>10</v>
      </c>
      <c r="G48" s="93">
        <v>14</v>
      </c>
      <c r="H48" s="93">
        <v>11</v>
      </c>
      <c r="I48" s="93">
        <v>6</v>
      </c>
      <c r="J48" s="93">
        <v>15</v>
      </c>
      <c r="K48" s="93">
        <v>10</v>
      </c>
      <c r="L48" s="93">
        <v>8</v>
      </c>
      <c r="M48" s="57">
        <v>12</v>
      </c>
      <c r="N48" s="57">
        <v>17</v>
      </c>
      <c r="O48" s="57">
        <v>10</v>
      </c>
      <c r="P48" s="93">
        <v>8</v>
      </c>
      <c r="Q48" s="93">
        <v>8</v>
      </c>
      <c r="R48" s="93">
        <v>11</v>
      </c>
      <c r="S48" s="571">
        <v>7</v>
      </c>
    </row>
    <row r="49" spans="1:19">
      <c r="A49" s="57" t="s">
        <v>94</v>
      </c>
      <c r="B49" s="93">
        <v>20</v>
      </c>
      <c r="C49" s="93">
        <v>32</v>
      </c>
      <c r="D49" s="93">
        <v>19</v>
      </c>
      <c r="E49" s="93">
        <v>16</v>
      </c>
      <c r="F49" s="93">
        <v>26</v>
      </c>
      <c r="G49" s="93">
        <v>21</v>
      </c>
      <c r="H49" s="93">
        <v>20</v>
      </c>
      <c r="I49" s="93">
        <v>23</v>
      </c>
      <c r="J49" s="93">
        <v>31</v>
      </c>
      <c r="K49" s="93">
        <v>24</v>
      </c>
      <c r="L49" s="93">
        <v>36</v>
      </c>
      <c r="M49" s="57">
        <v>27</v>
      </c>
      <c r="N49" s="57">
        <v>18</v>
      </c>
      <c r="O49" s="57">
        <v>30</v>
      </c>
      <c r="P49" s="93">
        <v>18</v>
      </c>
      <c r="Q49" s="93">
        <v>28</v>
      </c>
      <c r="R49" s="93">
        <v>17</v>
      </c>
      <c r="S49" s="571">
        <v>22</v>
      </c>
    </row>
    <row r="50" spans="1:19">
      <c r="A50" s="57" t="s">
        <v>95</v>
      </c>
      <c r="B50" s="93">
        <v>18</v>
      </c>
      <c r="C50" s="93">
        <v>23</v>
      </c>
      <c r="D50" s="93">
        <v>14</v>
      </c>
      <c r="E50" s="93">
        <v>22</v>
      </c>
      <c r="F50" s="93">
        <v>9</v>
      </c>
      <c r="G50" s="93">
        <v>11</v>
      </c>
      <c r="H50" s="93">
        <v>10</v>
      </c>
      <c r="I50" s="93">
        <v>12</v>
      </c>
      <c r="J50" s="93">
        <v>10</v>
      </c>
      <c r="K50" s="93">
        <v>8</v>
      </c>
      <c r="L50" s="93">
        <v>18</v>
      </c>
      <c r="M50" s="57">
        <v>16</v>
      </c>
      <c r="N50" s="57">
        <v>13</v>
      </c>
      <c r="O50" s="57">
        <v>17</v>
      </c>
      <c r="P50" s="93">
        <v>10</v>
      </c>
      <c r="Q50" s="93">
        <v>18</v>
      </c>
      <c r="R50" s="93">
        <v>14</v>
      </c>
      <c r="S50" s="571">
        <v>8</v>
      </c>
    </row>
    <row r="51" spans="1:19">
      <c r="A51" s="57" t="s">
        <v>96</v>
      </c>
      <c r="B51" s="93">
        <v>11</v>
      </c>
      <c r="C51" s="93">
        <v>8</v>
      </c>
      <c r="D51" s="93">
        <v>6</v>
      </c>
      <c r="E51" s="93">
        <v>6</v>
      </c>
      <c r="F51" s="93">
        <v>7</v>
      </c>
      <c r="G51" s="93">
        <v>10</v>
      </c>
      <c r="H51" s="93">
        <v>1</v>
      </c>
      <c r="I51" s="93">
        <v>4</v>
      </c>
      <c r="J51" s="93">
        <v>2</v>
      </c>
      <c r="K51" s="93">
        <v>1</v>
      </c>
      <c r="L51" s="93">
        <v>2</v>
      </c>
      <c r="M51" s="57">
        <v>13</v>
      </c>
      <c r="N51" s="57">
        <v>5</v>
      </c>
      <c r="O51" s="57">
        <v>3</v>
      </c>
      <c r="P51" s="93">
        <v>6</v>
      </c>
      <c r="Q51" s="93">
        <v>6</v>
      </c>
      <c r="R51" s="93">
        <v>3</v>
      </c>
      <c r="S51" s="571">
        <v>1</v>
      </c>
    </row>
    <row r="52" spans="1:19">
      <c r="A52" s="57" t="s">
        <v>97</v>
      </c>
      <c r="B52" s="93">
        <v>9</v>
      </c>
      <c r="C52" s="93">
        <v>8</v>
      </c>
      <c r="D52" s="93">
        <v>12</v>
      </c>
      <c r="E52" s="93">
        <v>10</v>
      </c>
      <c r="F52" s="93">
        <v>11</v>
      </c>
      <c r="G52" s="93">
        <v>7</v>
      </c>
      <c r="H52" s="93">
        <v>6</v>
      </c>
      <c r="I52" s="93">
        <v>8</v>
      </c>
      <c r="J52" s="93">
        <v>9</v>
      </c>
      <c r="K52" s="93">
        <v>3</v>
      </c>
      <c r="L52" s="93">
        <v>4</v>
      </c>
      <c r="M52" s="57">
        <v>10</v>
      </c>
      <c r="N52" s="57">
        <v>6</v>
      </c>
      <c r="O52" s="57">
        <v>5</v>
      </c>
      <c r="P52" s="93">
        <v>10</v>
      </c>
      <c r="Q52" s="93">
        <v>8</v>
      </c>
      <c r="R52" s="93">
        <v>2</v>
      </c>
      <c r="S52" s="571">
        <v>5</v>
      </c>
    </row>
    <row r="53" spans="1:19">
      <c r="A53" s="57" t="s">
        <v>538</v>
      </c>
      <c r="B53" s="93">
        <v>6</v>
      </c>
      <c r="C53" s="93">
        <v>3</v>
      </c>
      <c r="D53" s="93">
        <v>1</v>
      </c>
      <c r="E53" s="93">
        <v>6</v>
      </c>
      <c r="F53" s="93">
        <v>3</v>
      </c>
      <c r="G53" s="93">
        <v>0</v>
      </c>
      <c r="H53" s="93">
        <v>2</v>
      </c>
      <c r="I53" s="93">
        <v>3</v>
      </c>
      <c r="J53" s="93">
        <v>4</v>
      </c>
      <c r="K53" s="93">
        <v>4</v>
      </c>
      <c r="L53" s="93">
        <v>2</v>
      </c>
      <c r="M53" s="57">
        <v>1</v>
      </c>
      <c r="N53" s="57">
        <v>1</v>
      </c>
      <c r="O53" s="57">
        <v>1</v>
      </c>
      <c r="P53" s="93">
        <v>0</v>
      </c>
      <c r="Q53" s="93">
        <v>4</v>
      </c>
      <c r="R53" s="93">
        <v>1</v>
      </c>
      <c r="S53" s="571">
        <v>1</v>
      </c>
    </row>
    <row r="54" spans="1:19">
      <c r="A54" s="57" t="s">
        <v>98</v>
      </c>
      <c r="B54" s="93">
        <v>9</v>
      </c>
      <c r="C54" s="93">
        <v>14</v>
      </c>
      <c r="D54" s="93">
        <v>7</v>
      </c>
      <c r="E54" s="93">
        <v>4</v>
      </c>
      <c r="F54" s="93">
        <v>7</v>
      </c>
      <c r="G54" s="93">
        <v>7</v>
      </c>
      <c r="H54" s="93">
        <v>6</v>
      </c>
      <c r="I54" s="93">
        <v>1</v>
      </c>
      <c r="J54" s="93">
        <v>5</v>
      </c>
      <c r="K54" s="93">
        <v>3</v>
      </c>
      <c r="L54" s="93">
        <v>7</v>
      </c>
      <c r="M54" s="57">
        <v>4</v>
      </c>
      <c r="N54" s="57">
        <v>9</v>
      </c>
      <c r="O54" s="57">
        <v>3</v>
      </c>
      <c r="P54" s="93">
        <v>9</v>
      </c>
      <c r="Q54" s="93">
        <v>9</v>
      </c>
      <c r="R54" s="93">
        <v>3</v>
      </c>
      <c r="S54" s="571">
        <v>4</v>
      </c>
    </row>
    <row r="55" spans="1:19">
      <c r="A55" s="57" t="s">
        <v>99</v>
      </c>
      <c r="B55" s="93">
        <v>6</v>
      </c>
      <c r="C55" s="93">
        <v>4</v>
      </c>
      <c r="D55" s="93">
        <v>2</v>
      </c>
      <c r="E55" s="93">
        <v>5</v>
      </c>
      <c r="F55" s="93">
        <v>1</v>
      </c>
      <c r="G55" s="93">
        <v>3</v>
      </c>
      <c r="H55" s="93">
        <v>6</v>
      </c>
      <c r="I55" s="93">
        <v>9</v>
      </c>
      <c r="J55" s="93">
        <v>4</v>
      </c>
      <c r="K55" s="93">
        <v>3</v>
      </c>
      <c r="L55" s="93">
        <v>2</v>
      </c>
      <c r="M55" s="57">
        <v>4</v>
      </c>
      <c r="N55" s="57">
        <v>5</v>
      </c>
      <c r="O55" s="57">
        <v>7</v>
      </c>
      <c r="P55" s="93">
        <v>0</v>
      </c>
      <c r="Q55" s="93">
        <v>3</v>
      </c>
      <c r="R55" s="93">
        <v>3</v>
      </c>
      <c r="S55" s="571">
        <v>3</v>
      </c>
    </row>
    <row r="56" spans="1:19">
      <c r="A56" s="57" t="s">
        <v>100</v>
      </c>
      <c r="B56" s="93">
        <v>5</v>
      </c>
      <c r="C56" s="93">
        <v>3</v>
      </c>
      <c r="D56" s="93">
        <v>5</v>
      </c>
      <c r="E56" s="93">
        <v>3</v>
      </c>
      <c r="F56" s="93">
        <v>5</v>
      </c>
      <c r="G56" s="93">
        <v>5</v>
      </c>
      <c r="H56" s="93">
        <v>4</v>
      </c>
      <c r="I56" s="93">
        <v>4</v>
      </c>
      <c r="J56" s="93">
        <v>7</v>
      </c>
      <c r="K56" s="93">
        <v>6</v>
      </c>
      <c r="L56" s="93">
        <v>8</v>
      </c>
      <c r="M56" s="57">
        <v>4</v>
      </c>
      <c r="N56" s="57">
        <v>5</v>
      </c>
      <c r="O56" s="57">
        <v>3</v>
      </c>
      <c r="P56" s="93">
        <v>4</v>
      </c>
      <c r="Q56" s="93">
        <v>4</v>
      </c>
      <c r="R56" s="93">
        <v>2</v>
      </c>
      <c r="S56" s="571">
        <v>1</v>
      </c>
    </row>
    <row r="57" spans="1:19">
      <c r="A57" s="57" t="s">
        <v>101</v>
      </c>
      <c r="B57" s="93">
        <v>5</v>
      </c>
      <c r="C57" s="93">
        <v>7</v>
      </c>
      <c r="D57" s="93">
        <v>1</v>
      </c>
      <c r="E57" s="93">
        <v>0</v>
      </c>
      <c r="F57" s="93">
        <v>5</v>
      </c>
      <c r="G57" s="93">
        <v>5</v>
      </c>
      <c r="H57" s="93">
        <v>3</v>
      </c>
      <c r="I57" s="93">
        <v>1</v>
      </c>
      <c r="J57" s="93">
        <v>3</v>
      </c>
      <c r="K57" s="93">
        <v>2</v>
      </c>
      <c r="L57" s="93">
        <v>1</v>
      </c>
      <c r="M57" s="57">
        <v>4</v>
      </c>
      <c r="N57" s="57">
        <v>4</v>
      </c>
      <c r="O57" s="57">
        <v>3</v>
      </c>
      <c r="P57" s="93">
        <v>3</v>
      </c>
      <c r="Q57" s="93">
        <v>2</v>
      </c>
      <c r="R57" s="93">
        <v>6</v>
      </c>
      <c r="S57" s="571">
        <v>2</v>
      </c>
    </row>
    <row r="58" spans="1:19">
      <c r="A58" s="57" t="s">
        <v>102</v>
      </c>
      <c r="B58" s="93">
        <v>11</v>
      </c>
      <c r="C58" s="93">
        <v>10</v>
      </c>
      <c r="D58" s="93">
        <v>4</v>
      </c>
      <c r="E58" s="93">
        <v>13</v>
      </c>
      <c r="F58" s="93">
        <v>6</v>
      </c>
      <c r="G58" s="93">
        <v>3</v>
      </c>
      <c r="H58" s="93">
        <v>7</v>
      </c>
      <c r="I58" s="93">
        <v>3</v>
      </c>
      <c r="J58" s="93">
        <v>8</v>
      </c>
      <c r="K58" s="93">
        <v>4</v>
      </c>
      <c r="L58" s="93">
        <v>11</v>
      </c>
      <c r="M58" s="57">
        <v>9</v>
      </c>
      <c r="N58" s="57">
        <v>7</v>
      </c>
      <c r="O58" s="57">
        <v>8</v>
      </c>
      <c r="P58" s="93">
        <v>4</v>
      </c>
      <c r="Q58" s="93">
        <v>3</v>
      </c>
      <c r="R58" s="93">
        <v>8</v>
      </c>
      <c r="S58" s="571">
        <v>7</v>
      </c>
    </row>
    <row r="59" spans="1:19">
      <c r="A59" s="57" t="s">
        <v>103</v>
      </c>
      <c r="B59" s="93">
        <v>7</v>
      </c>
      <c r="C59" s="93">
        <v>8</v>
      </c>
      <c r="D59" s="93">
        <v>1</v>
      </c>
      <c r="E59" s="93">
        <v>12</v>
      </c>
      <c r="F59" s="93">
        <v>6</v>
      </c>
      <c r="G59" s="93">
        <v>5</v>
      </c>
      <c r="H59" s="93">
        <v>6</v>
      </c>
      <c r="I59" s="93">
        <v>5</v>
      </c>
      <c r="J59" s="93">
        <v>6</v>
      </c>
      <c r="K59" s="93">
        <v>1</v>
      </c>
      <c r="L59" s="93">
        <v>8</v>
      </c>
      <c r="M59" s="57">
        <v>7</v>
      </c>
      <c r="N59" s="57">
        <v>7</v>
      </c>
      <c r="O59" s="57">
        <v>11</v>
      </c>
      <c r="P59" s="93">
        <v>6</v>
      </c>
      <c r="Q59" s="93">
        <v>1</v>
      </c>
      <c r="R59" s="93">
        <v>3</v>
      </c>
      <c r="S59" s="571">
        <v>8</v>
      </c>
    </row>
    <row r="60" spans="1:19">
      <c r="A60" s="57" t="s">
        <v>104</v>
      </c>
      <c r="B60" s="93">
        <v>2</v>
      </c>
      <c r="C60" s="93">
        <v>2</v>
      </c>
      <c r="D60" s="93">
        <v>1</v>
      </c>
      <c r="E60" s="93">
        <v>1</v>
      </c>
      <c r="F60" s="93">
        <v>1</v>
      </c>
      <c r="G60" s="93">
        <v>1</v>
      </c>
      <c r="H60" s="93">
        <v>1</v>
      </c>
      <c r="I60" s="93">
        <v>0</v>
      </c>
      <c r="J60" s="93">
        <v>1</v>
      </c>
      <c r="K60" s="93">
        <v>1</v>
      </c>
      <c r="L60" s="93">
        <v>2</v>
      </c>
      <c r="M60" s="57">
        <v>2</v>
      </c>
      <c r="N60" s="57">
        <v>1</v>
      </c>
      <c r="O60" s="57">
        <v>2</v>
      </c>
      <c r="P60" s="93">
        <v>1</v>
      </c>
      <c r="Q60" s="93">
        <v>0</v>
      </c>
      <c r="R60" s="93">
        <v>0</v>
      </c>
      <c r="S60" s="571">
        <v>1</v>
      </c>
    </row>
    <row r="61" spans="1:19">
      <c r="A61" s="57" t="s">
        <v>105</v>
      </c>
      <c r="B61" s="93">
        <v>6</v>
      </c>
      <c r="C61" s="93">
        <v>4</v>
      </c>
      <c r="D61" s="93">
        <v>5</v>
      </c>
      <c r="E61" s="93">
        <v>3</v>
      </c>
      <c r="F61" s="93">
        <v>2</v>
      </c>
      <c r="G61" s="93">
        <v>1</v>
      </c>
      <c r="H61" s="93">
        <v>1</v>
      </c>
      <c r="I61" s="93">
        <v>3</v>
      </c>
      <c r="J61" s="93">
        <v>1</v>
      </c>
      <c r="K61" s="93">
        <v>0</v>
      </c>
      <c r="L61" s="93">
        <v>2</v>
      </c>
      <c r="M61" s="57">
        <v>2</v>
      </c>
      <c r="N61" s="57">
        <v>0</v>
      </c>
      <c r="O61" s="57">
        <v>1</v>
      </c>
      <c r="P61" s="93">
        <v>0</v>
      </c>
      <c r="Q61" s="93">
        <v>4</v>
      </c>
      <c r="R61" s="93">
        <v>1</v>
      </c>
      <c r="S61" s="571">
        <v>3</v>
      </c>
    </row>
    <row r="62" spans="1:19">
      <c r="A62" s="57" t="s">
        <v>106</v>
      </c>
      <c r="B62" s="93">
        <v>1</v>
      </c>
      <c r="C62" s="93">
        <v>0</v>
      </c>
      <c r="D62" s="93">
        <v>1</v>
      </c>
      <c r="E62" s="93">
        <v>1</v>
      </c>
      <c r="F62" s="93">
        <v>0</v>
      </c>
      <c r="G62" s="93">
        <v>0</v>
      </c>
      <c r="H62" s="93">
        <v>2</v>
      </c>
      <c r="I62" s="93">
        <v>0</v>
      </c>
      <c r="J62" s="93">
        <v>1</v>
      </c>
      <c r="K62" s="93">
        <v>0</v>
      </c>
      <c r="L62" s="93">
        <v>0</v>
      </c>
      <c r="M62" s="57">
        <v>0</v>
      </c>
      <c r="N62" s="57">
        <v>0</v>
      </c>
      <c r="O62" s="57">
        <v>0</v>
      </c>
      <c r="P62" s="93">
        <v>0</v>
      </c>
      <c r="Q62" s="93">
        <v>0</v>
      </c>
      <c r="R62" s="93">
        <v>0</v>
      </c>
      <c r="S62" s="571">
        <v>0</v>
      </c>
    </row>
    <row r="63" spans="1:19">
      <c r="A63" s="57" t="s">
        <v>107</v>
      </c>
      <c r="B63" s="93">
        <v>23</v>
      </c>
      <c r="C63" s="93">
        <v>11</v>
      </c>
      <c r="D63" s="93">
        <v>12</v>
      </c>
      <c r="E63" s="93">
        <v>14</v>
      </c>
      <c r="F63" s="93">
        <v>12</v>
      </c>
      <c r="G63" s="93">
        <v>10</v>
      </c>
      <c r="H63" s="93">
        <v>8</v>
      </c>
      <c r="I63" s="93">
        <v>6</v>
      </c>
      <c r="J63" s="93">
        <v>7</v>
      </c>
      <c r="K63" s="93">
        <v>9</v>
      </c>
      <c r="L63" s="93">
        <v>11</v>
      </c>
      <c r="M63" s="57">
        <v>10</v>
      </c>
      <c r="N63" s="57">
        <v>7</v>
      </c>
      <c r="O63" s="57">
        <v>10</v>
      </c>
      <c r="P63" s="93">
        <v>10</v>
      </c>
      <c r="Q63" s="93">
        <v>10</v>
      </c>
      <c r="R63" s="93">
        <v>9</v>
      </c>
      <c r="S63" s="571">
        <v>11</v>
      </c>
    </row>
    <row r="64" spans="1:19">
      <c r="A64" s="57" t="s">
        <v>108</v>
      </c>
      <c r="B64" s="93">
        <v>0</v>
      </c>
      <c r="C64" s="93">
        <v>2</v>
      </c>
      <c r="D64" s="93">
        <v>3</v>
      </c>
      <c r="E64" s="93">
        <v>0</v>
      </c>
      <c r="F64" s="93">
        <v>1</v>
      </c>
      <c r="G64" s="93">
        <v>2</v>
      </c>
      <c r="H64" s="93">
        <v>0</v>
      </c>
      <c r="I64" s="93">
        <v>0</v>
      </c>
      <c r="J64" s="93">
        <v>3</v>
      </c>
      <c r="K64" s="93">
        <v>1</v>
      </c>
      <c r="L64" s="93">
        <v>0</v>
      </c>
      <c r="M64" s="57">
        <v>1</v>
      </c>
      <c r="N64" s="57">
        <v>0</v>
      </c>
      <c r="O64" s="57">
        <v>3</v>
      </c>
      <c r="P64" s="93">
        <v>1</v>
      </c>
      <c r="Q64" s="93">
        <v>0</v>
      </c>
      <c r="R64" s="93">
        <v>0</v>
      </c>
      <c r="S64" s="571">
        <v>2</v>
      </c>
    </row>
    <row r="65" spans="1:35">
      <c r="A65" s="57" t="s">
        <v>109</v>
      </c>
      <c r="B65" s="93">
        <v>10</v>
      </c>
      <c r="C65" s="93">
        <v>2</v>
      </c>
      <c r="D65" s="93">
        <v>10</v>
      </c>
      <c r="E65" s="93">
        <v>6</v>
      </c>
      <c r="F65" s="93">
        <v>8</v>
      </c>
      <c r="G65" s="93">
        <v>7</v>
      </c>
      <c r="H65" s="93">
        <v>4</v>
      </c>
      <c r="I65" s="93">
        <v>10</v>
      </c>
      <c r="J65" s="93">
        <v>9</v>
      </c>
      <c r="K65" s="93">
        <v>9</v>
      </c>
      <c r="L65" s="93">
        <v>4</v>
      </c>
      <c r="M65" s="57">
        <v>5</v>
      </c>
      <c r="N65" s="57">
        <v>9</v>
      </c>
      <c r="O65" s="57">
        <v>3</v>
      </c>
      <c r="P65" s="93">
        <v>7</v>
      </c>
      <c r="Q65" s="93">
        <v>6</v>
      </c>
      <c r="R65" s="93">
        <v>6</v>
      </c>
      <c r="S65" s="571">
        <v>5</v>
      </c>
      <c r="T65" s="253"/>
    </row>
    <row r="66" spans="1:35">
      <c r="A66" s="350" t="s">
        <v>69</v>
      </c>
      <c r="B66" s="94">
        <v>1</v>
      </c>
      <c r="C66" s="94">
        <v>1</v>
      </c>
      <c r="D66" s="94">
        <v>0</v>
      </c>
      <c r="E66" s="94">
        <v>0</v>
      </c>
      <c r="F66" s="94">
        <v>1</v>
      </c>
      <c r="G66" s="94">
        <v>2</v>
      </c>
      <c r="H66" s="94">
        <v>2</v>
      </c>
      <c r="I66" s="94">
        <v>1</v>
      </c>
      <c r="J66" s="94">
        <v>2</v>
      </c>
      <c r="K66" s="94">
        <v>1</v>
      </c>
      <c r="L66" s="94">
        <v>1</v>
      </c>
      <c r="M66" s="17">
        <v>1</v>
      </c>
      <c r="N66" s="17">
        <v>2</v>
      </c>
      <c r="O66" s="17">
        <v>2</v>
      </c>
      <c r="P66" s="94">
        <v>2</v>
      </c>
      <c r="Q66" s="94">
        <v>0</v>
      </c>
      <c r="R66" s="94">
        <v>1</v>
      </c>
      <c r="S66" s="572">
        <v>0</v>
      </c>
      <c r="T66" s="253"/>
    </row>
    <row r="67" spans="1:35">
      <c r="A67" s="57"/>
      <c r="B67" s="57"/>
      <c r="C67" s="57"/>
      <c r="D67" s="57"/>
      <c r="E67" s="57"/>
      <c r="F67" s="57"/>
      <c r="G67" s="57"/>
      <c r="H67" s="57"/>
      <c r="I67" s="57"/>
      <c r="J67" s="57"/>
      <c r="K67" s="57"/>
      <c r="L67" s="57"/>
      <c r="M67" s="57"/>
      <c r="N67" s="57"/>
      <c r="O67" s="57"/>
      <c r="P67" s="57"/>
      <c r="Q67" s="57"/>
      <c r="R67" s="57"/>
      <c r="T67" s="374"/>
    </row>
    <row r="68" spans="1:35">
      <c r="T68" s="374"/>
    </row>
    <row r="69" spans="1:35" ht="32.25" customHeight="1">
      <c r="A69" s="782" t="str">
        <f>Contents!E13</f>
        <v xml:space="preserve">Table 9: Post-neonatal death rate, by sex, ethnic group, maternal age group, deprivation quintile of residence, gestational age, birthweight and district health board, 1996−2013
</v>
      </c>
      <c r="B69" s="782"/>
      <c r="C69" s="782"/>
      <c r="D69" s="782"/>
      <c r="E69" s="782"/>
      <c r="F69" s="782"/>
      <c r="G69" s="782"/>
      <c r="H69" s="782"/>
      <c r="I69" s="782"/>
      <c r="J69" s="782"/>
      <c r="K69" s="782"/>
      <c r="L69" s="782"/>
      <c r="M69" s="782"/>
      <c r="N69" s="782"/>
      <c r="O69" s="782"/>
      <c r="P69" s="782"/>
      <c r="Q69" s="782"/>
      <c r="R69" s="782"/>
      <c r="T69" s="374"/>
    </row>
    <row r="70" spans="1:35">
      <c r="A70" s="11" t="s">
        <v>74</v>
      </c>
      <c r="B70" s="51">
        <v>1996</v>
      </c>
      <c r="C70" s="51">
        <v>1997</v>
      </c>
      <c r="D70" s="142" t="s">
        <v>336</v>
      </c>
      <c r="E70" s="51">
        <v>1999</v>
      </c>
      <c r="F70" s="51">
        <v>2000</v>
      </c>
      <c r="G70" s="51">
        <v>2001</v>
      </c>
      <c r="H70" s="51">
        <v>2002</v>
      </c>
      <c r="I70" s="51">
        <v>2003</v>
      </c>
      <c r="J70" s="51">
        <v>2004</v>
      </c>
      <c r="K70" s="51">
        <v>2005</v>
      </c>
      <c r="L70" s="51">
        <v>2006</v>
      </c>
      <c r="M70" s="51">
        <v>2007</v>
      </c>
      <c r="N70" s="51">
        <v>2008</v>
      </c>
      <c r="O70" s="51">
        <v>2009</v>
      </c>
      <c r="P70" s="51">
        <v>2010</v>
      </c>
      <c r="Q70" s="51">
        <v>2011</v>
      </c>
      <c r="R70" s="363">
        <v>2012</v>
      </c>
      <c r="S70" s="565">
        <v>2013</v>
      </c>
      <c r="T70" s="374"/>
    </row>
    <row r="71" spans="1:35">
      <c r="A71" s="58" t="s">
        <v>116</v>
      </c>
      <c r="B71" s="58"/>
      <c r="C71" s="58"/>
      <c r="D71" s="131"/>
      <c r="E71" s="58"/>
      <c r="F71" s="58"/>
      <c r="G71" s="58"/>
      <c r="H71" s="58"/>
      <c r="I71" s="58"/>
      <c r="J71" s="58"/>
      <c r="K71" s="58"/>
      <c r="L71" s="58"/>
      <c r="M71" s="58"/>
      <c r="N71" s="58"/>
      <c r="O71" s="58"/>
      <c r="P71" s="58"/>
      <c r="Q71" s="58"/>
      <c r="R71" s="131"/>
      <c r="S71" s="131"/>
      <c r="T71" s="374"/>
    </row>
    <row r="72" spans="1:35">
      <c r="A72" s="48" t="s">
        <v>48</v>
      </c>
      <c r="B72" s="49">
        <v>3.3777901591391855</v>
      </c>
      <c r="C72" s="49">
        <v>3.1523885405480305</v>
      </c>
      <c r="D72" s="49">
        <v>2.3729518134894514</v>
      </c>
      <c r="E72" s="49">
        <v>2.6645303982863413</v>
      </c>
      <c r="F72" s="49">
        <v>2.5090360388812858</v>
      </c>
      <c r="G72" s="49">
        <v>2.5789698349459305</v>
      </c>
      <c r="H72" s="49">
        <v>2.1278547188847106</v>
      </c>
      <c r="I72" s="49">
        <v>2.1210407239819005</v>
      </c>
      <c r="J72" s="49">
        <v>2.5373363077499449</v>
      </c>
      <c r="K72" s="49">
        <v>1.8901016568188398</v>
      </c>
      <c r="L72" s="49">
        <v>2.3724989215913994</v>
      </c>
      <c r="M72" s="49">
        <v>2.2419803135701231</v>
      </c>
      <c r="N72" s="49">
        <v>2.081643273690172</v>
      </c>
      <c r="O72" s="49">
        <v>2.133206921071344</v>
      </c>
      <c r="P72" s="49">
        <v>1.9474798683132661</v>
      </c>
      <c r="Q72" s="49">
        <v>2.0104866986200016</v>
      </c>
      <c r="R72" s="380">
        <f>R8/(BirthsTrend!R8)*1000</f>
        <v>1.6119932296284356</v>
      </c>
      <c r="S72" s="380">
        <f>S8/(BirthsTrend!S8)*1000</f>
        <v>1.6415135424867255</v>
      </c>
      <c r="T72" s="374"/>
    </row>
    <row r="73" spans="1:35">
      <c r="A73" s="58" t="s">
        <v>75</v>
      </c>
      <c r="B73" s="58"/>
      <c r="C73" s="58"/>
      <c r="D73" s="131"/>
      <c r="E73" s="58"/>
      <c r="F73" s="58"/>
      <c r="G73" s="58"/>
      <c r="H73" s="58"/>
      <c r="I73" s="58"/>
      <c r="J73" s="58"/>
      <c r="K73" s="58"/>
      <c r="L73" s="58"/>
      <c r="M73" s="58"/>
      <c r="N73" s="58"/>
      <c r="O73" s="58"/>
      <c r="P73" s="58"/>
      <c r="Q73" s="58"/>
      <c r="R73" s="131"/>
      <c r="S73" s="131"/>
      <c r="T73" s="463"/>
      <c r="U73" s="463"/>
      <c r="V73" s="463"/>
      <c r="W73" s="463"/>
      <c r="X73" s="463"/>
      <c r="Y73" s="463"/>
      <c r="Z73" s="463"/>
      <c r="AA73" s="463"/>
      <c r="AB73" s="463"/>
      <c r="AC73" s="463"/>
      <c r="AD73" s="463"/>
      <c r="AE73" s="463"/>
      <c r="AF73" s="463"/>
      <c r="AG73" s="463"/>
      <c r="AH73" s="463"/>
      <c r="AI73" s="463"/>
    </row>
    <row r="74" spans="1:35">
      <c r="A74" s="57" t="s">
        <v>76</v>
      </c>
      <c r="B74" s="59">
        <v>3.5195776506819185</v>
      </c>
      <c r="C74" s="59">
        <v>3.6279795205642014</v>
      </c>
      <c r="D74" s="59">
        <v>3.0176652086935882</v>
      </c>
      <c r="E74" s="59">
        <v>3.2684189023559855</v>
      </c>
      <c r="F74" s="59">
        <v>2.8959831010868453</v>
      </c>
      <c r="G74" s="59">
        <v>3.3595800524934383</v>
      </c>
      <c r="H74" s="59">
        <v>2.120623966645101</v>
      </c>
      <c r="I74" s="59">
        <v>2.5473321858864031</v>
      </c>
      <c r="J74" s="59">
        <v>2.5921371838755776</v>
      </c>
      <c r="K74" s="59">
        <v>2.0620613962151197</v>
      </c>
      <c r="L74" s="59">
        <v>2.856400934822124</v>
      </c>
      <c r="M74" s="59">
        <v>2.5618874556882836</v>
      </c>
      <c r="N74" s="59">
        <v>2.3496520135625483</v>
      </c>
      <c r="O74" s="59">
        <v>2.3705436857336371</v>
      </c>
      <c r="P74" s="59">
        <v>2.1609291995558091</v>
      </c>
      <c r="Q74" s="59">
        <v>2.4142471938295604</v>
      </c>
      <c r="R74" s="380">
        <f>R10/(BirthsTrend!R10)*1000</f>
        <v>1.8928639030853682</v>
      </c>
      <c r="S74" s="380">
        <f>S10/(BirthsTrend!S10)*1000</f>
        <v>1.8938157121400117</v>
      </c>
      <c r="T74" s="374"/>
    </row>
    <row r="75" spans="1:35">
      <c r="A75" s="57" t="s">
        <v>77</v>
      </c>
      <c r="B75" s="59">
        <v>3.2275416890801507</v>
      </c>
      <c r="C75" s="59">
        <v>2.6557133245989872</v>
      </c>
      <c r="D75" s="59">
        <v>1.699656527743352</v>
      </c>
      <c r="E75" s="59">
        <v>2.0321580091981888</v>
      </c>
      <c r="F75" s="59">
        <v>2.0981803711608729</v>
      </c>
      <c r="G75" s="59">
        <v>1.772215993345148</v>
      </c>
      <c r="H75" s="59">
        <v>2.1353913010901735</v>
      </c>
      <c r="I75" s="59">
        <v>1.6711472789362785</v>
      </c>
      <c r="J75" s="59">
        <v>2.4797429449566919</v>
      </c>
      <c r="K75" s="59">
        <v>1.7096999302163294</v>
      </c>
      <c r="L75" s="59">
        <v>1.8665580669245909</v>
      </c>
      <c r="M75" s="59">
        <v>1.9016227180527383</v>
      </c>
      <c r="N75" s="59">
        <v>1.7974835230677051</v>
      </c>
      <c r="O75" s="59">
        <v>1.8829334805051456</v>
      </c>
      <c r="P75" s="59">
        <v>1.7208413001912046</v>
      </c>
      <c r="Q75" s="59">
        <v>1.585204755614267</v>
      </c>
      <c r="R75" s="380">
        <f>R11/(BirthsTrend!R11)*1000</f>
        <v>1.3185219369087253</v>
      </c>
      <c r="S75" s="380">
        <f>S11/(BirthsTrend!S11)*1000</f>
        <v>1.3757523645743766</v>
      </c>
      <c r="T75" s="374"/>
    </row>
    <row r="76" spans="1:35">
      <c r="A76" s="58" t="s">
        <v>79</v>
      </c>
      <c r="B76" s="58"/>
      <c r="C76" s="58"/>
      <c r="D76" s="131"/>
      <c r="E76" s="58"/>
      <c r="F76" s="58"/>
      <c r="G76" s="58"/>
      <c r="H76" s="58"/>
      <c r="I76" s="58"/>
      <c r="J76" s="58"/>
      <c r="K76" s="58"/>
      <c r="L76" s="58"/>
      <c r="M76" s="58"/>
      <c r="N76" s="58"/>
      <c r="O76" s="58"/>
      <c r="P76" s="58"/>
      <c r="Q76" s="58"/>
      <c r="R76" s="131"/>
      <c r="S76" s="131"/>
      <c r="T76" s="374"/>
    </row>
    <row r="77" spans="1:35">
      <c r="A77" s="57" t="s">
        <v>80</v>
      </c>
      <c r="B77" s="59">
        <v>6.6829055024670536</v>
      </c>
      <c r="C77" s="59">
        <v>6.0089521123306149</v>
      </c>
      <c r="D77" s="59">
        <v>3.8628977864982526</v>
      </c>
      <c r="E77" s="59">
        <v>4.9915767142946281</v>
      </c>
      <c r="F77" s="59">
        <v>4.7267914539610514</v>
      </c>
      <c r="G77" s="59">
        <v>4.7261957275190625</v>
      </c>
      <c r="H77" s="59">
        <v>3.6229453203622946</v>
      </c>
      <c r="I77" s="59">
        <v>4.0173447264379538</v>
      </c>
      <c r="J77" s="59">
        <v>4.6004842615012107</v>
      </c>
      <c r="K77" s="59">
        <v>3.3521524347212424</v>
      </c>
      <c r="L77" s="59">
        <v>3.7914691943127963</v>
      </c>
      <c r="M77" s="59">
        <v>3.7749508739269833</v>
      </c>
      <c r="N77" s="59">
        <v>3.3929673041332511</v>
      </c>
      <c r="O77" s="59">
        <v>3.5733622089875472</v>
      </c>
      <c r="P77" s="59">
        <v>3.387498015137882</v>
      </c>
      <c r="Q77" s="59">
        <v>3.7152046135078183</v>
      </c>
      <c r="R77" s="95">
        <f>R13/(BirthsTrend!R13)*1000</f>
        <v>2.4515266324938714</v>
      </c>
      <c r="S77" s="95">
        <f>S13/(BirthsTrend!S13)*1000</f>
        <v>1.9243104554201411</v>
      </c>
      <c r="T77" s="374"/>
    </row>
    <row r="78" spans="1:35">
      <c r="A78" s="57" t="s">
        <v>384</v>
      </c>
      <c r="B78" s="59">
        <v>4.0167656304575621</v>
      </c>
      <c r="C78" s="59">
        <v>3.6867977528089888</v>
      </c>
      <c r="D78" s="59">
        <v>3.1601123595505616</v>
      </c>
      <c r="E78" s="59">
        <v>3.5352723766672027</v>
      </c>
      <c r="F78" s="59">
        <v>3.5778175313059033</v>
      </c>
      <c r="G78" s="59">
        <v>3.2573289902280131</v>
      </c>
      <c r="H78" s="59">
        <v>3.3461602810774638</v>
      </c>
      <c r="I78" s="59">
        <v>1.7897819720143182</v>
      </c>
      <c r="J78" s="59">
        <v>3.7825059101654843</v>
      </c>
      <c r="K78" s="59">
        <v>2.2443090734209683</v>
      </c>
      <c r="L78" s="59">
        <v>3.589263420724095</v>
      </c>
      <c r="M78" s="59">
        <v>3.2833690221270522</v>
      </c>
      <c r="N78" s="59">
        <v>2.3542445644647554</v>
      </c>
      <c r="O78" s="59">
        <v>2.5266704098820889</v>
      </c>
      <c r="P78" s="59">
        <v>2.341275306431621</v>
      </c>
      <c r="Q78" s="59">
        <v>3.080801008262148</v>
      </c>
      <c r="R78" s="95">
        <f>IF(R14=0, "-", R14/(BirthsTrend!R14)*1000)</f>
        <v>2.1567217828900072</v>
      </c>
      <c r="S78" s="95">
        <f>IF(S14=0, "-", S14/(BirthsTrend!S14)*1000)</f>
        <v>2.4852438645542092</v>
      </c>
      <c r="T78" s="374"/>
    </row>
    <row r="79" spans="1:35" s="448" customFormat="1">
      <c r="A79" s="449" t="s">
        <v>444</v>
      </c>
      <c r="B79" s="59">
        <v>1.7678255745433118</v>
      </c>
      <c r="C79" s="59">
        <v>2.3671751709626512</v>
      </c>
      <c r="D79" s="59">
        <v>1.0520778537611783</v>
      </c>
      <c r="E79" s="59">
        <v>1.256281407035176</v>
      </c>
      <c r="F79" s="59">
        <v>1.1842728564661298</v>
      </c>
      <c r="G79" s="59">
        <v>1.4847809948032664</v>
      </c>
      <c r="H79" s="59">
        <v>0.86975429441182861</v>
      </c>
      <c r="I79" s="59">
        <v>1.5316867700555237</v>
      </c>
      <c r="J79" s="59">
        <v>0.88542588985301929</v>
      </c>
      <c r="K79" s="59">
        <v>1.091901728844404</v>
      </c>
      <c r="L79" s="59">
        <v>1.2989422898496938</v>
      </c>
      <c r="M79" s="59">
        <v>0.46977763858440341</v>
      </c>
      <c r="N79" s="59">
        <v>0.76254384627116067</v>
      </c>
      <c r="O79" s="59">
        <v>0.88718024545320129</v>
      </c>
      <c r="P79" s="59">
        <v>0.40263051939337002</v>
      </c>
      <c r="Q79" s="59">
        <v>0.66515897299454574</v>
      </c>
      <c r="R79" s="95">
        <f>IF(R15=0, "-", R15/(BirthsTrend!R15)*1000)</f>
        <v>0.46441425751770582</v>
      </c>
      <c r="S79" s="95">
        <f>IF(S15=0, "-", S15/(BirthsTrend!S15)*1000)</f>
        <v>1.3782014471115194</v>
      </c>
    </row>
    <row r="80" spans="1:35">
      <c r="A80" s="449" t="s">
        <v>445</v>
      </c>
      <c r="B80" s="59">
        <v>1.7954988700739869</v>
      </c>
      <c r="C80" s="59">
        <v>1.6913584113759512</v>
      </c>
      <c r="D80" s="59">
        <v>1.6287155072509161</v>
      </c>
      <c r="E80" s="59">
        <v>1.4747843929338591</v>
      </c>
      <c r="F80" s="59">
        <v>1.3330732214852388</v>
      </c>
      <c r="G80" s="59">
        <v>1.4582090541525818</v>
      </c>
      <c r="H80" s="59">
        <v>1.3088103602672729</v>
      </c>
      <c r="I80" s="59">
        <v>1.2870448772226928</v>
      </c>
      <c r="J80" s="59">
        <v>1.4564231571281983</v>
      </c>
      <c r="K80" s="59">
        <v>1.1337112370790263</v>
      </c>
      <c r="L80" s="59">
        <v>1.4733809180800208</v>
      </c>
      <c r="M80" s="59">
        <v>1.4509755495183996</v>
      </c>
      <c r="N80" s="59">
        <v>1.4951873656667602</v>
      </c>
      <c r="O80" s="59">
        <v>1.4549922400413866</v>
      </c>
      <c r="P80" s="59">
        <v>1.3507429085997298</v>
      </c>
      <c r="Q80" s="59">
        <v>1.0514890441625397</v>
      </c>
      <c r="R80" s="95">
        <f>IF(R16=0, "-", R16/(BirthsTrend!R16)*1000)</f>
        <v>1.2973806935727059</v>
      </c>
      <c r="S80" s="95">
        <f>IF(S16=0, "-", S16/(BirthsTrend!S16)*1000)</f>
        <v>1.3500200678658736</v>
      </c>
      <c r="T80" s="374"/>
    </row>
    <row r="81" spans="1:35">
      <c r="A81" s="58" t="s">
        <v>185</v>
      </c>
      <c r="B81" s="58"/>
      <c r="C81" s="58"/>
      <c r="D81" s="131"/>
      <c r="E81" s="58"/>
      <c r="F81" s="58"/>
      <c r="G81" s="58"/>
      <c r="H81" s="58"/>
      <c r="I81" s="58"/>
      <c r="J81" s="58"/>
      <c r="K81" s="58"/>
      <c r="L81" s="58"/>
      <c r="M81" s="58"/>
      <c r="N81" s="58"/>
      <c r="O81" s="58"/>
      <c r="P81" s="58"/>
      <c r="Q81" s="58"/>
      <c r="R81" s="131"/>
      <c r="S81" s="131"/>
      <c r="T81" s="374"/>
    </row>
    <row r="82" spans="1:35">
      <c r="A82" s="57" t="s">
        <v>82</v>
      </c>
      <c r="B82" s="59">
        <v>7.932910244786946</v>
      </c>
      <c r="C82" s="59">
        <v>5.450828980240745</v>
      </c>
      <c r="D82" s="59">
        <v>5.2237111060640471</v>
      </c>
      <c r="E82" s="59">
        <v>6.6855232707636922</v>
      </c>
      <c r="F82" s="59">
        <v>5.7546429505623857</v>
      </c>
      <c r="G82" s="59">
        <v>6.3441712926249005</v>
      </c>
      <c r="H82" s="59">
        <v>4.1242782513060217</v>
      </c>
      <c r="I82" s="59">
        <v>3.4255599472990776</v>
      </c>
      <c r="J82" s="59">
        <v>4.395604395604396</v>
      </c>
      <c r="K82" s="59">
        <v>5.1825677267373376</v>
      </c>
      <c r="L82" s="59">
        <v>4.7138047138047137</v>
      </c>
      <c r="M82" s="59">
        <v>4.5535537517323306</v>
      </c>
      <c r="N82" s="59">
        <v>4.7080979284369109</v>
      </c>
      <c r="O82" s="59">
        <v>5.2798310454065467</v>
      </c>
      <c r="P82" s="59">
        <v>4.7826086956521738</v>
      </c>
      <c r="Q82" s="59">
        <v>2.9520295202952029</v>
      </c>
      <c r="R82" s="95">
        <f>R18/(BirthsTrend!R18)*1000</f>
        <v>3.6073177016232929</v>
      </c>
      <c r="S82" s="95">
        <f>S18/(BirthsTrend!S18)*1000</f>
        <v>2.6400704018773835</v>
      </c>
      <c r="T82" s="149"/>
      <c r="U82" s="149"/>
      <c r="V82" s="149"/>
      <c r="W82" s="149"/>
      <c r="X82" s="149"/>
      <c r="Y82" s="149"/>
      <c r="Z82" s="149"/>
      <c r="AA82" s="149"/>
      <c r="AB82" s="149"/>
      <c r="AC82" s="149"/>
      <c r="AD82" s="149"/>
      <c r="AE82" s="149"/>
      <c r="AF82" s="149"/>
      <c r="AG82" s="149"/>
      <c r="AH82" s="149"/>
      <c r="AI82" s="149"/>
    </row>
    <row r="83" spans="1:35">
      <c r="A83" s="57" t="s">
        <v>83</v>
      </c>
      <c r="B83" s="59">
        <v>5.1677323289830959</v>
      </c>
      <c r="C83" s="59">
        <v>4.8001476968522105</v>
      </c>
      <c r="D83" s="59">
        <v>3.4154897073756114</v>
      </c>
      <c r="E83" s="59">
        <v>5.1638530287984112</v>
      </c>
      <c r="F83" s="59">
        <v>5.1323337023246456</v>
      </c>
      <c r="G83" s="59">
        <v>3.1552162849872776</v>
      </c>
      <c r="H83" s="59">
        <v>3.748527364249759</v>
      </c>
      <c r="I83" s="59">
        <v>3.1420192710515291</v>
      </c>
      <c r="J83" s="59">
        <v>3.8412291933418694</v>
      </c>
      <c r="K83" s="59">
        <v>2.6940730393135102</v>
      </c>
      <c r="L83" s="59">
        <v>3.0994646379261765</v>
      </c>
      <c r="M83" s="59">
        <v>3.5892497592576382</v>
      </c>
      <c r="N83" s="59">
        <v>2.6282323018228064</v>
      </c>
      <c r="O83" s="59">
        <v>3.5045730404308064</v>
      </c>
      <c r="P83" s="59">
        <v>3.6563071297989032</v>
      </c>
      <c r="Q83" s="59">
        <v>3.7056187521544293</v>
      </c>
      <c r="R83" s="95">
        <f>R19/(BirthsTrend!R19)*1000</f>
        <v>2.6019080659150045</v>
      </c>
      <c r="S83" s="95">
        <f>S19/(BirthsTrend!S19)*1000</f>
        <v>2.4583447145588639</v>
      </c>
      <c r="T83" s="149"/>
      <c r="U83" s="149"/>
      <c r="V83" s="149"/>
      <c r="W83" s="149"/>
      <c r="X83" s="149"/>
      <c r="Y83" s="149"/>
      <c r="Z83" s="149"/>
      <c r="AA83" s="149"/>
      <c r="AB83" s="149"/>
      <c r="AC83" s="149"/>
      <c r="AD83" s="149"/>
      <c r="AE83" s="149"/>
      <c r="AF83" s="149"/>
      <c r="AG83" s="149"/>
      <c r="AH83" s="149"/>
      <c r="AI83" s="149"/>
    </row>
    <row r="84" spans="1:35">
      <c r="A84" s="57" t="s">
        <v>84</v>
      </c>
      <c r="B84" s="59">
        <v>2.6351970669110907</v>
      </c>
      <c r="C84" s="59">
        <v>2.9144322685940778</v>
      </c>
      <c r="D84" s="59">
        <v>1.9818139426439731</v>
      </c>
      <c r="E84" s="59">
        <v>2.0546289581822577</v>
      </c>
      <c r="F84" s="59">
        <v>1.5101938082053865</v>
      </c>
      <c r="G84" s="59">
        <v>1.841136244082062</v>
      </c>
      <c r="H84" s="59">
        <v>1.653962318423702</v>
      </c>
      <c r="I84" s="59">
        <v>2.4106636415201361</v>
      </c>
      <c r="J84" s="59">
        <v>2.5957625929563628</v>
      </c>
      <c r="K84" s="59">
        <v>1.4939176211140357</v>
      </c>
      <c r="L84" s="59">
        <v>2.9890170999582928</v>
      </c>
      <c r="M84" s="59">
        <v>1.89693329117926</v>
      </c>
      <c r="N84" s="59">
        <v>1.8866737941009999</v>
      </c>
      <c r="O84" s="59">
        <v>1.7399149374919449</v>
      </c>
      <c r="P84" s="59">
        <v>1.4877262583684603</v>
      </c>
      <c r="Q84" s="59">
        <v>1.918649270913277</v>
      </c>
      <c r="R84" s="95">
        <f>R20/(BirthsTrend!R20)*1000</f>
        <v>1.1977557838996407</v>
      </c>
      <c r="S84" s="95">
        <f>S20/(BirthsTrend!S20)*1000</f>
        <v>1.2269146325713549</v>
      </c>
      <c r="T84" s="149"/>
      <c r="U84" s="149"/>
      <c r="V84" s="149"/>
      <c r="W84" s="149"/>
      <c r="X84" s="149"/>
      <c r="Y84" s="149"/>
      <c r="Z84" s="149"/>
      <c r="AA84" s="149"/>
      <c r="AB84" s="149"/>
      <c r="AC84" s="149"/>
      <c r="AD84" s="149"/>
      <c r="AE84" s="149"/>
      <c r="AF84" s="149"/>
      <c r="AG84" s="149"/>
      <c r="AH84" s="149"/>
      <c r="AI84" s="149"/>
    </row>
    <row r="85" spans="1:35">
      <c r="A85" s="57" t="s">
        <v>85</v>
      </c>
      <c r="B85" s="59">
        <v>1.8406037180195105</v>
      </c>
      <c r="C85" s="59">
        <v>1.9774688398849471</v>
      </c>
      <c r="D85" s="59">
        <v>1.2583892617449663</v>
      </c>
      <c r="E85" s="59">
        <v>1.6291383022051551</v>
      </c>
      <c r="F85" s="59">
        <v>1.6780465223932417</v>
      </c>
      <c r="G85" s="59">
        <v>2.5644014453899056</v>
      </c>
      <c r="H85" s="59">
        <v>0.99607429542391757</v>
      </c>
      <c r="I85" s="59">
        <v>1.1322463768115942</v>
      </c>
      <c r="J85" s="59">
        <v>1.6289297931259161</v>
      </c>
      <c r="K85" s="59">
        <v>1.266868631231066</v>
      </c>
      <c r="L85" s="59">
        <v>1.3266998341625207</v>
      </c>
      <c r="M85" s="59">
        <v>1.2823252831801668</v>
      </c>
      <c r="N85" s="59">
        <v>1.4437225831528679</v>
      </c>
      <c r="O85" s="59">
        <v>1.2598064479184563</v>
      </c>
      <c r="P85" s="59">
        <v>0.78339208773991376</v>
      </c>
      <c r="Q85" s="59">
        <v>1.5553891353188547</v>
      </c>
      <c r="R85" s="95">
        <f>R21/(BirthsTrend!R21)*1000</f>
        <v>0.907286645874681</v>
      </c>
      <c r="S85" s="95">
        <f>S21/(BirthsTrend!S21)*1000</f>
        <v>1.2374779021803182</v>
      </c>
      <c r="T85" s="149"/>
      <c r="U85" s="149"/>
      <c r="V85" s="149"/>
      <c r="W85" s="149"/>
      <c r="X85" s="149"/>
      <c r="Y85" s="149"/>
      <c r="Z85" s="149"/>
      <c r="AA85" s="149"/>
      <c r="AB85" s="149"/>
      <c r="AC85" s="149"/>
      <c r="AD85" s="149"/>
      <c r="AE85" s="149"/>
      <c r="AF85" s="149"/>
      <c r="AG85" s="149"/>
      <c r="AH85" s="149"/>
      <c r="AI85" s="149"/>
    </row>
    <row r="86" spans="1:35">
      <c r="A86" s="57" t="s">
        <v>86</v>
      </c>
      <c r="B86" s="59">
        <v>2.3788284269997026</v>
      </c>
      <c r="C86" s="59">
        <v>2.5686088954981749</v>
      </c>
      <c r="D86" s="59">
        <v>2.5686088954981749</v>
      </c>
      <c r="E86" s="59">
        <v>1.2097749818533754</v>
      </c>
      <c r="F86" s="59">
        <v>1.6484163428705993</v>
      </c>
      <c r="G86" s="59">
        <v>1.3976240391334731</v>
      </c>
      <c r="H86" s="59">
        <v>2.1744106202792404</v>
      </c>
      <c r="I86" s="59">
        <v>1.5984654731457799</v>
      </c>
      <c r="J86" s="59">
        <v>1.6537467700258397</v>
      </c>
      <c r="K86" s="59">
        <v>1.383399209486166</v>
      </c>
      <c r="L86" s="59">
        <v>1.523954662348795</v>
      </c>
      <c r="M86" s="59">
        <v>1.5379357484620644</v>
      </c>
      <c r="N86" s="59">
        <v>1.0084033613445378</v>
      </c>
      <c r="O86" s="59">
        <v>1.0534632604687912</v>
      </c>
      <c r="P86" s="59">
        <v>1.314290721107509</v>
      </c>
      <c r="Q86" s="59">
        <v>0.54844606946983543</v>
      </c>
      <c r="R86" s="95">
        <f>R22/(BirthsTrend!R22)*1000</f>
        <v>1.5296367112810707</v>
      </c>
      <c r="S86" s="95">
        <f>S22/(BirthsTrend!S22)*1000</f>
        <v>1.2701514411333659</v>
      </c>
      <c r="T86" s="374"/>
    </row>
    <row r="87" spans="1:35">
      <c r="A87" s="57" t="s">
        <v>87</v>
      </c>
      <c r="B87" s="59">
        <v>4.4483985765124556</v>
      </c>
      <c r="C87" s="59">
        <v>0.79554494828957845</v>
      </c>
      <c r="D87" s="59">
        <v>1.5910898965791569</v>
      </c>
      <c r="E87" s="59">
        <v>0.68587105624142652</v>
      </c>
      <c r="F87" s="59">
        <v>0</v>
      </c>
      <c r="G87" s="59">
        <v>3.0048076923076925</v>
      </c>
      <c r="H87" s="59">
        <v>2.7322404371584699</v>
      </c>
      <c r="I87" s="59">
        <v>2.4026910139356081</v>
      </c>
      <c r="J87" s="59">
        <v>0.9394081728511039</v>
      </c>
      <c r="K87" s="59">
        <v>0.93984962406015038</v>
      </c>
      <c r="L87" s="59">
        <v>1.8206645425580337</v>
      </c>
      <c r="M87" s="59">
        <v>2.902155887230514</v>
      </c>
      <c r="N87" s="59">
        <v>2.8949545078577335</v>
      </c>
      <c r="O87" s="59">
        <v>1.6135538523598225</v>
      </c>
      <c r="P87" s="59">
        <v>1.1325028312570782</v>
      </c>
      <c r="Q87" s="59">
        <v>0.77821011673151752</v>
      </c>
      <c r="R87" s="95">
        <f>R23/(BirthsTrend!R23)*1000</f>
        <v>1.5003750937734435</v>
      </c>
      <c r="S87" s="95">
        <f>S23/(BirthsTrend!S23)*1000</f>
        <v>2.6737967914438503</v>
      </c>
      <c r="T87" s="374"/>
    </row>
    <row r="88" spans="1:35">
      <c r="A88" s="58" t="s">
        <v>88</v>
      </c>
      <c r="B88" s="58"/>
      <c r="C88" s="58"/>
      <c r="D88" s="131"/>
      <c r="E88" s="58"/>
      <c r="F88" s="58"/>
      <c r="G88" s="58"/>
      <c r="H88" s="58"/>
      <c r="I88" s="58"/>
      <c r="J88" s="58"/>
      <c r="K88" s="58"/>
      <c r="L88" s="58"/>
      <c r="M88" s="58"/>
      <c r="N88" s="58"/>
      <c r="O88" s="58"/>
      <c r="P88" s="58"/>
      <c r="Q88" s="58"/>
      <c r="R88" s="131"/>
      <c r="S88" s="131"/>
      <c r="T88" s="374"/>
    </row>
    <row r="89" spans="1:35">
      <c r="A89" s="57" t="s">
        <v>89</v>
      </c>
      <c r="B89" s="59">
        <v>2.0637172707339095</v>
      </c>
      <c r="C89" s="59">
        <v>1.5261350629530714</v>
      </c>
      <c r="D89" s="59">
        <v>0.76306753147653572</v>
      </c>
      <c r="E89" s="59">
        <v>1.1056511056511058</v>
      </c>
      <c r="F89" s="59">
        <v>1.1181513231457323</v>
      </c>
      <c r="G89" s="59">
        <v>1.1164867882396725</v>
      </c>
      <c r="H89" s="59">
        <v>0.84154844914642946</v>
      </c>
      <c r="I89" s="59">
        <v>1.1710973181871414</v>
      </c>
      <c r="J89" s="59">
        <v>0.33875338753387535</v>
      </c>
      <c r="K89" s="59">
        <v>1.100594320933304</v>
      </c>
      <c r="L89" s="59">
        <v>1.3054830287206267</v>
      </c>
      <c r="M89" s="59">
        <v>0.91250126736287129</v>
      </c>
      <c r="N89" s="59">
        <v>1.1435700176733548</v>
      </c>
      <c r="O89" s="59">
        <v>1.7063026554335075</v>
      </c>
      <c r="P89" s="59">
        <v>0.93312597200622083</v>
      </c>
      <c r="Q89" s="59">
        <v>0.32411408815903198</v>
      </c>
      <c r="R89" s="95">
        <f>R26/(BirthsTrend!R26)*1000</f>
        <v>0.87155463558121804</v>
      </c>
      <c r="S89" s="95">
        <f>S26/(BirthsTrend!S26)*1000</f>
        <v>0.99700897308075764</v>
      </c>
      <c r="T89" s="374"/>
    </row>
    <row r="90" spans="1:35">
      <c r="A90" s="14">
        <v>2</v>
      </c>
      <c r="B90" s="59">
        <v>2.0380434782608696</v>
      </c>
      <c r="C90" s="59">
        <v>2.0211093644733888</v>
      </c>
      <c r="D90" s="59">
        <v>1.7965416573096789</v>
      </c>
      <c r="E90" s="59">
        <v>1.9088255108915337</v>
      </c>
      <c r="F90" s="59">
        <v>1.6786034019695613</v>
      </c>
      <c r="G90" s="59">
        <v>1.6782277914522266</v>
      </c>
      <c r="H90" s="59">
        <v>1.7199862401100792</v>
      </c>
      <c r="I90" s="59">
        <v>1.5222355115798629</v>
      </c>
      <c r="J90" s="59">
        <v>1.7019466014253801</v>
      </c>
      <c r="K90" s="59">
        <v>1.3578441612701067</v>
      </c>
      <c r="L90" s="59">
        <v>1.1394240729231406</v>
      </c>
      <c r="M90" s="59">
        <v>1.329282187618686</v>
      </c>
      <c r="N90" s="59">
        <v>1.4307516215185045</v>
      </c>
      <c r="O90" s="59">
        <v>0.99492587802208732</v>
      </c>
      <c r="P90" s="59">
        <v>1.079066117323916</v>
      </c>
      <c r="Q90" s="59">
        <v>0.8950770760815514</v>
      </c>
      <c r="R90" s="95">
        <f>R27/(BirthsTrend!R27)*1000</f>
        <v>1.3067953357458786</v>
      </c>
      <c r="S90" s="95">
        <f>S27/(BirthsTrend!S27)*1000</f>
        <v>1.1195928753180659</v>
      </c>
      <c r="T90" s="374"/>
    </row>
    <row r="91" spans="1:35">
      <c r="A91" s="14">
        <v>3</v>
      </c>
      <c r="B91" s="59">
        <v>3.054017942355411</v>
      </c>
      <c r="C91" s="59">
        <v>1.8905378580206069</v>
      </c>
      <c r="D91" s="59">
        <v>2.1741185367236979</v>
      </c>
      <c r="E91" s="59">
        <v>1.8283294842186297</v>
      </c>
      <c r="F91" s="59">
        <v>1.2342162726668566</v>
      </c>
      <c r="G91" s="59">
        <v>2.4985585239285029</v>
      </c>
      <c r="H91" s="59">
        <v>1.2953367875647668</v>
      </c>
      <c r="I91" s="59">
        <v>1.6330451488952931</v>
      </c>
      <c r="J91" s="59">
        <v>1.5675426463808206</v>
      </c>
      <c r="K91" s="59">
        <v>1.492398097192426</v>
      </c>
      <c r="L91" s="59">
        <v>1.6912942852056256</v>
      </c>
      <c r="M91" s="59">
        <v>2.0842017507294708</v>
      </c>
      <c r="N91" s="59">
        <v>1.3976814930527008</v>
      </c>
      <c r="O91" s="59">
        <v>1.3518080432578572</v>
      </c>
      <c r="P91" s="59">
        <v>1.6273393002441008</v>
      </c>
      <c r="Q91" s="59">
        <v>1.633846418436667</v>
      </c>
      <c r="R91" s="95">
        <f>R28/(BirthsTrend!R28)*1000</f>
        <v>0.85800085800085801</v>
      </c>
      <c r="S91" s="95">
        <f>S28/(BirthsTrend!S28)*1000</f>
        <v>1.5048242896344162</v>
      </c>
      <c r="T91" s="374"/>
    </row>
    <row r="92" spans="1:35">
      <c r="A92" s="14">
        <v>4</v>
      </c>
      <c r="B92" s="59">
        <v>2.8567132761990677</v>
      </c>
      <c r="C92" s="59">
        <v>3.2738095238095237</v>
      </c>
      <c r="D92" s="59">
        <v>2.3809523809523814</v>
      </c>
      <c r="E92" s="59">
        <v>2.7289266221952695</v>
      </c>
      <c r="F92" s="59">
        <v>2.4648939348670451</v>
      </c>
      <c r="G92" s="59">
        <v>2.0164417558554368</v>
      </c>
      <c r="H92" s="59">
        <v>2.0192230029884497</v>
      </c>
      <c r="I92" s="59">
        <v>2.1283304430080401</v>
      </c>
      <c r="J92" s="59">
        <v>2.6801667659321025</v>
      </c>
      <c r="K92" s="59">
        <v>1.5108022359873092</v>
      </c>
      <c r="L92" s="59">
        <v>1.8381001396956107</v>
      </c>
      <c r="M92" s="59">
        <v>1.8071079579680076</v>
      </c>
      <c r="N92" s="59">
        <v>2.0937457787383491</v>
      </c>
      <c r="O92" s="59">
        <v>1.7820424948594928</v>
      </c>
      <c r="P92" s="59">
        <v>1.6852039096730704</v>
      </c>
      <c r="Q92" s="59">
        <v>2.0942408376963355</v>
      </c>
      <c r="R92" s="95">
        <f>R29/(BirthsTrend!R29)*1000</f>
        <v>1.1118832522585129</v>
      </c>
      <c r="S92" s="95">
        <f>S29/(BirthsTrend!S29)*1000</f>
        <v>1.0826416456153014</v>
      </c>
      <c r="T92" s="374"/>
    </row>
    <row r="93" spans="1:35">
      <c r="A93" s="57" t="s">
        <v>90</v>
      </c>
      <c r="B93" s="59">
        <v>5.2740740740740746</v>
      </c>
      <c r="C93" s="59">
        <v>5.1754907792980376</v>
      </c>
      <c r="D93" s="59">
        <v>3.569303985722784</v>
      </c>
      <c r="E93" s="59">
        <v>4.4444444444444446</v>
      </c>
      <c r="F93" s="59">
        <v>4.6162723600692441</v>
      </c>
      <c r="G93" s="59">
        <v>4.3419091439310478</v>
      </c>
      <c r="H93" s="59">
        <v>3.7218278310014474</v>
      </c>
      <c r="I93" s="59">
        <v>3.3523959771248273</v>
      </c>
      <c r="J93" s="59">
        <v>4.7378395451674038</v>
      </c>
      <c r="K93" s="59">
        <v>3.216042376087779</v>
      </c>
      <c r="L93" s="59">
        <v>4.6193643754619362</v>
      </c>
      <c r="M93" s="59">
        <v>4.0266912103083294</v>
      </c>
      <c r="N93" s="59">
        <v>3.3398274422488172</v>
      </c>
      <c r="O93" s="59">
        <v>3.7885411202424666</v>
      </c>
      <c r="P93" s="59">
        <v>3.3855511562517933</v>
      </c>
      <c r="Q93" s="59">
        <v>3.839923201535969</v>
      </c>
      <c r="R93" s="95">
        <f>R30/(BirthsTrend!R30)*1000</f>
        <v>3.1197504199664023</v>
      </c>
      <c r="S93" s="95">
        <f>S30/(BirthsTrend!S30)*1000</f>
        <v>2.967741935483871</v>
      </c>
      <c r="T93" s="374"/>
    </row>
    <row r="94" spans="1:35">
      <c r="A94" s="58" t="s">
        <v>118</v>
      </c>
      <c r="B94" s="58"/>
      <c r="C94" s="58"/>
      <c r="D94" s="131"/>
      <c r="E94" s="58"/>
      <c r="F94" s="58"/>
      <c r="G94" s="58"/>
      <c r="H94" s="58"/>
      <c r="I94" s="58"/>
      <c r="J94" s="58"/>
      <c r="K94" s="58"/>
      <c r="L94" s="58"/>
      <c r="M94" s="58"/>
      <c r="N94" s="58"/>
      <c r="O94" s="58"/>
      <c r="P94" s="58"/>
      <c r="Q94" s="58"/>
      <c r="R94" s="131"/>
      <c r="S94" s="131"/>
      <c r="T94" s="374"/>
    </row>
    <row r="95" spans="1:35">
      <c r="A95" s="57" t="s">
        <v>117</v>
      </c>
      <c r="B95" s="59">
        <v>25.174825174825177</v>
      </c>
      <c r="C95" s="59">
        <v>30.837004405286343</v>
      </c>
      <c r="D95" s="59">
        <v>16.152716593245227</v>
      </c>
      <c r="E95" s="59">
        <v>18.893387314439948</v>
      </c>
      <c r="F95" s="59">
        <v>19.430051813471501</v>
      </c>
      <c r="G95" s="59">
        <v>33.921302578018995</v>
      </c>
      <c r="H95" s="59">
        <v>26.350461133069828</v>
      </c>
      <c r="I95" s="59">
        <v>11.450381679389313</v>
      </c>
      <c r="J95" s="59">
        <v>31.620553359683793</v>
      </c>
      <c r="K95" s="59">
        <v>18.641810918774969</v>
      </c>
      <c r="L95" s="59">
        <v>28</v>
      </c>
      <c r="M95" s="59">
        <v>29.850746268656717</v>
      </c>
      <c r="N95" s="59">
        <v>29.797377830750897</v>
      </c>
      <c r="O95" s="59">
        <v>28.423772609819121</v>
      </c>
      <c r="P95" s="59">
        <v>18.072289156626507</v>
      </c>
      <c r="Q95" s="59">
        <v>27.777777777777775</v>
      </c>
      <c r="R95" s="95">
        <f>R33/(BirthsTrend!R33)*1000</f>
        <v>20.64516129032258</v>
      </c>
      <c r="S95" s="95">
        <f>S33/(BirthsTrend!S33)*1000</f>
        <v>29.451137884872821</v>
      </c>
      <c r="T95" s="374"/>
    </row>
    <row r="96" spans="1:35">
      <c r="A96" s="57" t="s">
        <v>70</v>
      </c>
      <c r="B96" s="59">
        <v>8.2695252679938758</v>
      </c>
      <c r="C96" s="59">
        <v>7.5210589651022861</v>
      </c>
      <c r="D96" s="59">
        <v>7.8219013237063786</v>
      </c>
      <c r="E96" s="59">
        <v>2.8153153153153152</v>
      </c>
      <c r="F96" s="59">
        <v>8.6680150245593772</v>
      </c>
      <c r="G96" s="59">
        <v>5.1978053710655505</v>
      </c>
      <c r="H96" s="59">
        <v>6.0422960725075532</v>
      </c>
      <c r="I96" s="59">
        <v>5.3603335318642049</v>
      </c>
      <c r="J96" s="59">
        <v>7.685738684884714</v>
      </c>
      <c r="K96" s="59">
        <v>4.6189376443418011</v>
      </c>
      <c r="L96" s="59">
        <v>3.3510192683607931</v>
      </c>
      <c r="M96" s="59">
        <v>4.154764996104908</v>
      </c>
      <c r="N96" s="59">
        <v>5.2382140184584687</v>
      </c>
      <c r="O96" s="59">
        <v>4.6415678184631251</v>
      </c>
      <c r="P96" s="59">
        <v>4.440059200789344</v>
      </c>
      <c r="Q96" s="59">
        <v>4.3791859866048428</v>
      </c>
      <c r="R96" s="95">
        <f>R34/(BirthsTrend!R34)*1000</f>
        <v>4.066073697585769</v>
      </c>
      <c r="S96" s="95">
        <f>S34/(BirthsTrend!S34)*1000</f>
        <v>4.032258064516129</v>
      </c>
      <c r="T96" s="374"/>
    </row>
    <row r="97" spans="1:20">
      <c r="A97" s="57" t="s">
        <v>71</v>
      </c>
      <c r="B97" s="59">
        <v>2.4666508801010343</v>
      </c>
      <c r="C97" s="59">
        <v>2.152389151958674</v>
      </c>
      <c r="D97" s="59">
        <v>1.8588815403279457</v>
      </c>
      <c r="E97" s="59">
        <v>2.4147002238014839</v>
      </c>
      <c r="F97" s="59">
        <v>1.8087448883296635</v>
      </c>
      <c r="G97" s="59">
        <v>1.9510252836950028</v>
      </c>
      <c r="H97" s="59">
        <v>1.3121207151057896</v>
      </c>
      <c r="I97" s="59">
        <v>1.5739665925590729</v>
      </c>
      <c r="J97" s="59">
        <v>1.5934138892577345</v>
      </c>
      <c r="K97" s="59">
        <v>1.2536326856231126</v>
      </c>
      <c r="L97" s="59">
        <v>1.8492492048228419</v>
      </c>
      <c r="M97" s="59">
        <v>1.6570715957428634</v>
      </c>
      <c r="N97" s="59">
        <v>1.2316324261448195</v>
      </c>
      <c r="O97" s="59">
        <v>1.3716938660664042</v>
      </c>
      <c r="P97" s="59">
        <v>1.4148176265571621</v>
      </c>
      <c r="Q97" s="59">
        <v>1.3948747295194837</v>
      </c>
      <c r="R97" s="95">
        <f>R35/(BirthsTrend!R35)*1000</f>
        <v>1.1285266457680252</v>
      </c>
      <c r="S97" s="95">
        <f>S35/(BirthsTrend!S35)*1000</f>
        <v>0.94378030274991664</v>
      </c>
      <c r="T97" s="374"/>
    </row>
    <row r="98" spans="1:20">
      <c r="A98" s="57" t="s">
        <v>72</v>
      </c>
      <c r="B98" s="59">
        <v>2.2354694485842028</v>
      </c>
      <c r="C98" s="59">
        <v>1.946282600233554</v>
      </c>
      <c r="D98" s="59">
        <v>1.1677695601401323</v>
      </c>
      <c r="E98" s="59">
        <v>0.46382189239332094</v>
      </c>
      <c r="F98" s="59">
        <v>1.6059957173447537</v>
      </c>
      <c r="G98" s="59">
        <v>1.1507479861910241</v>
      </c>
      <c r="H98" s="59">
        <v>1.2453300124533002</v>
      </c>
      <c r="I98" s="59">
        <v>0.63411540900443886</v>
      </c>
      <c r="J98" s="59">
        <v>1.7751479289940828</v>
      </c>
      <c r="K98" s="59">
        <v>2.1917808219178081</v>
      </c>
      <c r="L98" s="59">
        <v>0.55710306406685239</v>
      </c>
      <c r="M98" s="59">
        <v>0.53163211057947901</v>
      </c>
      <c r="N98" s="59">
        <v>1.5143866733972742</v>
      </c>
      <c r="O98" s="59">
        <v>1.1661807580174928</v>
      </c>
      <c r="P98" s="59">
        <v>0</v>
      </c>
      <c r="Q98" s="59">
        <v>1.876172607879925</v>
      </c>
      <c r="R98" s="95">
        <f>R36/(BirthsTrend!R36)*1000</f>
        <v>0.67521944632005404</v>
      </c>
      <c r="S98" s="95">
        <f>S36/(BirthsTrend!S36)*1000</f>
        <v>0.85106382978723405</v>
      </c>
      <c r="T98" s="374"/>
    </row>
    <row r="99" spans="1:20">
      <c r="A99" s="58" t="s">
        <v>1</v>
      </c>
      <c r="B99" s="58"/>
      <c r="C99" s="58"/>
      <c r="D99" s="131"/>
      <c r="E99" s="58"/>
      <c r="F99" s="58"/>
      <c r="G99" s="58"/>
      <c r="H99" s="58"/>
      <c r="I99" s="58"/>
      <c r="J99" s="58"/>
      <c r="K99" s="58"/>
      <c r="L99" s="58"/>
      <c r="M99" s="58"/>
      <c r="N99" s="58"/>
      <c r="O99" s="58"/>
      <c r="P99" s="58"/>
      <c r="Q99" s="58"/>
      <c r="R99" s="131"/>
      <c r="S99" s="131"/>
      <c r="T99" s="374"/>
    </row>
    <row r="100" spans="1:20">
      <c r="A100" s="57" t="s">
        <v>111</v>
      </c>
      <c r="B100" s="59">
        <v>55.776892430278885</v>
      </c>
      <c r="C100" s="59">
        <v>41.666666666666664</v>
      </c>
      <c r="D100" s="59">
        <v>26.515151515151516</v>
      </c>
      <c r="E100" s="59">
        <v>32.608695652173914</v>
      </c>
      <c r="F100" s="59">
        <v>16.666666666666668</v>
      </c>
      <c r="G100" s="59">
        <v>56.179775280898873</v>
      </c>
      <c r="H100" s="59">
        <v>41.42011834319527</v>
      </c>
      <c r="I100" s="59">
        <v>21.052631578947366</v>
      </c>
      <c r="J100" s="59">
        <v>39.568345323741006</v>
      </c>
      <c r="K100" s="59">
        <v>28.776978417266189</v>
      </c>
      <c r="L100" s="59">
        <v>40.650406504065039</v>
      </c>
      <c r="M100" s="59">
        <v>34.722222222222221</v>
      </c>
      <c r="N100" s="59">
        <v>69.597069597069606</v>
      </c>
      <c r="O100" s="59">
        <v>51.194539249146757</v>
      </c>
      <c r="P100" s="59">
        <v>33.444816053511701</v>
      </c>
      <c r="Q100" s="59">
        <v>47.794117647058819</v>
      </c>
      <c r="R100" s="95">
        <f>R39/(BirthsTrend!R39)*1000</f>
        <v>41.237113402061858</v>
      </c>
      <c r="S100" s="95">
        <f>S39/(BirthsTrend!S39)*1000</f>
        <v>67.615658362989322</v>
      </c>
      <c r="T100" s="374"/>
    </row>
    <row r="101" spans="1:20">
      <c r="A101" s="57" t="s">
        <v>114</v>
      </c>
      <c r="B101" s="59">
        <v>16.393442622950822</v>
      </c>
      <c r="C101" s="59">
        <v>28.328611898016998</v>
      </c>
      <c r="D101" s="59">
        <v>8.4985835694051008</v>
      </c>
      <c r="E101" s="59">
        <v>11.267605633802818</v>
      </c>
      <c r="F101" s="59">
        <v>13.698630136986301</v>
      </c>
      <c r="G101" s="59">
        <v>15.503875968992247</v>
      </c>
      <c r="H101" s="59">
        <v>22.408963585434172</v>
      </c>
      <c r="I101" s="59">
        <v>10.526315789473683</v>
      </c>
      <c r="J101" s="59">
        <v>22.222222222222221</v>
      </c>
      <c r="K101" s="59">
        <v>13.850415512465373</v>
      </c>
      <c r="L101" s="59">
        <v>23.195876288659793</v>
      </c>
      <c r="M101" s="59">
        <v>20.202020202020204</v>
      </c>
      <c r="N101" s="59">
        <v>17.948717948717949</v>
      </c>
      <c r="O101" s="59">
        <v>18.469656992084435</v>
      </c>
      <c r="P101" s="59">
        <v>13.262599469496022</v>
      </c>
      <c r="Q101" s="59">
        <v>21.406727828746178</v>
      </c>
      <c r="R101" s="95">
        <f>R40/(BirthsTrend!R40)*1000</f>
        <v>14.044943820224718</v>
      </c>
      <c r="S101" s="95">
        <f>S40/(BirthsTrend!S40)*1000</f>
        <v>6.309148264984227</v>
      </c>
      <c r="T101" s="374"/>
    </row>
    <row r="102" spans="1:20">
      <c r="A102" s="57" t="s">
        <v>112</v>
      </c>
      <c r="B102" s="59">
        <v>10.080645161290322</v>
      </c>
      <c r="C102" s="59">
        <v>8.3892617449664435</v>
      </c>
      <c r="D102" s="59">
        <v>6.7114093959731544</v>
      </c>
      <c r="E102" s="59">
        <v>4.3261231281198009</v>
      </c>
      <c r="F102" s="59">
        <v>10.512037978975926</v>
      </c>
      <c r="G102" s="59">
        <v>9.7022415523586485</v>
      </c>
      <c r="H102" s="59">
        <v>7.0372976776917664</v>
      </c>
      <c r="I102" s="59">
        <v>6.4818149081742886</v>
      </c>
      <c r="J102" s="59">
        <v>8.097165991902834</v>
      </c>
      <c r="K102" s="59">
        <v>7.6896190143306535</v>
      </c>
      <c r="L102" s="59">
        <v>6.9662138627655867</v>
      </c>
      <c r="M102" s="59">
        <v>7.0108349267049075</v>
      </c>
      <c r="N102" s="59">
        <v>6.2754941951678695</v>
      </c>
      <c r="O102" s="59">
        <v>7.5409836065573774</v>
      </c>
      <c r="P102" s="59">
        <v>7.0876288659793811</v>
      </c>
      <c r="Q102" s="59">
        <v>6.1568373298768631</v>
      </c>
      <c r="R102" s="95">
        <f>R41/(BirthsTrend!R41)*1000</f>
        <v>4.770992366412214</v>
      </c>
      <c r="S102" s="95">
        <f>S41/(BirthsTrend!S41)*1000</f>
        <v>3.7262872628726287</v>
      </c>
      <c r="T102" s="374"/>
    </row>
    <row r="103" spans="1:20">
      <c r="A103" s="57" t="s">
        <v>113</v>
      </c>
      <c r="B103" s="59">
        <v>2.4052227694422172</v>
      </c>
      <c r="C103" s="59">
        <v>2.2006374260130523</v>
      </c>
      <c r="D103" s="59">
        <v>1.9919562907876764</v>
      </c>
      <c r="E103" s="59">
        <v>2.3356434506260291</v>
      </c>
      <c r="F103" s="59">
        <v>1.8719725186714786</v>
      </c>
      <c r="G103" s="59">
        <v>1.8211012767290671</v>
      </c>
      <c r="H103" s="59">
        <v>1.2733189158598945</v>
      </c>
      <c r="I103" s="59">
        <v>1.5911825202778749</v>
      </c>
      <c r="J103" s="59">
        <v>1.7773952739995136</v>
      </c>
      <c r="K103" s="59">
        <v>1.3626521317105951</v>
      </c>
      <c r="L103" s="59">
        <v>1.7437741812435288</v>
      </c>
      <c r="M103" s="59">
        <v>1.6664983335016665</v>
      </c>
      <c r="N103" s="59">
        <v>1.3101316850309057</v>
      </c>
      <c r="O103" s="59">
        <v>1.3326179886121736</v>
      </c>
      <c r="P103" s="59">
        <v>1.3515796587261362</v>
      </c>
      <c r="Q103" s="59">
        <v>1.3894018537082959</v>
      </c>
      <c r="R103" s="95">
        <f>R42/(BirthsTrend!R42)*1000</f>
        <v>1.1312617103262983</v>
      </c>
      <c r="S103" s="95">
        <f>S42/(BirthsTrend!S42)*1000</f>
        <v>1.043726653482751</v>
      </c>
      <c r="T103" s="374"/>
    </row>
    <row r="104" spans="1:20">
      <c r="A104" s="17" t="s">
        <v>115</v>
      </c>
      <c r="B104" s="19">
        <v>11.94921583271098</v>
      </c>
      <c r="C104" s="19">
        <v>14.803849000740191</v>
      </c>
      <c r="D104" s="59">
        <v>1.4803849000740192</v>
      </c>
      <c r="E104" s="19">
        <v>3.3200531208499338</v>
      </c>
      <c r="F104" s="19">
        <v>3.2873109796186721</v>
      </c>
      <c r="G104" s="19">
        <v>1.417434443656981</v>
      </c>
      <c r="H104" s="19">
        <v>0.73529411764705876</v>
      </c>
      <c r="I104" s="19">
        <v>0.64226075786769421</v>
      </c>
      <c r="J104" s="19">
        <v>0.61957868649318459</v>
      </c>
      <c r="K104" s="19">
        <v>0</v>
      </c>
      <c r="L104" s="19">
        <v>0.60790273556231011</v>
      </c>
      <c r="M104" s="19">
        <v>0.54525627044711011</v>
      </c>
      <c r="N104" s="19">
        <v>1.609442060085837</v>
      </c>
      <c r="O104" s="19">
        <v>0</v>
      </c>
      <c r="P104" s="19">
        <v>0.59737156511350054</v>
      </c>
      <c r="Q104" s="19">
        <v>1.8738288569643973</v>
      </c>
      <c r="R104" s="95">
        <f>R43/(BirthsTrend!R43)*1000</f>
        <v>0</v>
      </c>
      <c r="S104" s="95">
        <f>S43/(BirthsTrend!S43)*1000</f>
        <v>0.66312997347480107</v>
      </c>
      <c r="T104" s="374"/>
    </row>
    <row r="105" spans="1:20">
      <c r="A105" s="58" t="s">
        <v>389</v>
      </c>
      <c r="B105" s="58"/>
      <c r="C105" s="58"/>
      <c r="D105" s="131"/>
      <c r="E105" s="58"/>
      <c r="F105" s="58"/>
      <c r="G105" s="58"/>
      <c r="H105" s="58"/>
      <c r="I105" s="58"/>
      <c r="J105" s="58"/>
      <c r="K105" s="58"/>
      <c r="L105" s="58"/>
      <c r="M105" s="58"/>
      <c r="N105" s="58"/>
      <c r="O105" s="58"/>
      <c r="P105" s="58"/>
      <c r="Q105" s="58"/>
      <c r="R105" s="131"/>
      <c r="S105" s="131"/>
      <c r="T105" s="374"/>
    </row>
    <row r="106" spans="1:20">
      <c r="A106" s="57" t="s">
        <v>91</v>
      </c>
      <c r="B106" s="59">
        <v>6.25</v>
      </c>
      <c r="C106" s="59">
        <v>5.4225033890646186</v>
      </c>
      <c r="D106" s="59">
        <v>4.9706281066425664</v>
      </c>
      <c r="E106" s="59">
        <v>5.5607043558850791</v>
      </c>
      <c r="F106" s="59">
        <v>4.2412818096135716</v>
      </c>
      <c r="G106" s="59">
        <v>5.5165496489468406</v>
      </c>
      <c r="H106" s="59">
        <v>2.0855057351407718</v>
      </c>
      <c r="I106" s="59">
        <v>3.458498023715415</v>
      </c>
      <c r="J106" s="59">
        <v>5.270723526593196</v>
      </c>
      <c r="K106" s="59">
        <v>2.8076743097800652</v>
      </c>
      <c r="L106" s="59">
        <v>2.6098303610265332</v>
      </c>
      <c r="M106" s="59">
        <v>1.6863406408094435</v>
      </c>
      <c r="N106" s="59">
        <v>2.5337837837837838</v>
      </c>
      <c r="O106" s="59">
        <v>3.5826242722794448</v>
      </c>
      <c r="P106" s="95">
        <v>4.4788273615635186</v>
      </c>
      <c r="Q106" s="95">
        <v>1.7691287041132244</v>
      </c>
      <c r="R106" s="469">
        <f>R46/(BirthsTrend!R46)*1000</f>
        <v>3.3514872224549643</v>
      </c>
      <c r="S106" s="469">
        <f>S46/(BirthsTrend!S46)*1000</f>
        <v>1.3661202185792349</v>
      </c>
      <c r="T106" s="253"/>
    </row>
    <row r="107" spans="1:20">
      <c r="A107" s="57" t="s">
        <v>92</v>
      </c>
      <c r="B107" s="59">
        <v>2.2134387351778657</v>
      </c>
      <c r="C107" s="59">
        <v>2.5153277786511556</v>
      </c>
      <c r="D107" s="59">
        <v>1.2576638893255778</v>
      </c>
      <c r="E107" s="59">
        <v>1.2457178449081283</v>
      </c>
      <c r="F107" s="59">
        <v>1.9811033221578787</v>
      </c>
      <c r="G107" s="59">
        <v>3.1055900621118009</v>
      </c>
      <c r="H107" s="59">
        <v>1.8578727357176035</v>
      </c>
      <c r="I107" s="59">
        <v>2.0521841102316039</v>
      </c>
      <c r="J107" s="59">
        <v>1.4011489421325487</v>
      </c>
      <c r="K107" s="59">
        <v>2.1601382488479266</v>
      </c>
      <c r="L107" s="59">
        <v>1.3664935774801859</v>
      </c>
      <c r="M107" s="59">
        <v>1.2773023374632775</v>
      </c>
      <c r="N107" s="59">
        <v>1.7623363544813695</v>
      </c>
      <c r="O107" s="59">
        <v>0.65011051878819404</v>
      </c>
      <c r="P107" s="95">
        <v>1.9738465334320257</v>
      </c>
      <c r="Q107" s="95">
        <v>0.8883248730964467</v>
      </c>
      <c r="R107" s="469">
        <f>R47/(BirthsTrend!R47)*1000</f>
        <v>0.2514774299006664</v>
      </c>
      <c r="S107" s="469">
        <f>S47/(BirthsTrend!S47)*1000</f>
        <v>0.5209690023443605</v>
      </c>
      <c r="T107" s="253"/>
    </row>
    <row r="108" spans="1:20">
      <c r="A108" s="57" t="s">
        <v>93</v>
      </c>
      <c r="B108" s="59">
        <v>2.6693360026693362</v>
      </c>
      <c r="C108" s="59">
        <v>2.0249746878164023</v>
      </c>
      <c r="D108" s="59">
        <v>2.3624704691191361</v>
      </c>
      <c r="E108" s="59">
        <v>1.8656716417910448</v>
      </c>
      <c r="F108" s="59">
        <v>1.6603021749958491</v>
      </c>
      <c r="G108" s="59">
        <v>2.3415286837263758</v>
      </c>
      <c r="H108" s="59">
        <v>1.8634592580044045</v>
      </c>
      <c r="I108" s="59">
        <v>1.0041841004184102</v>
      </c>
      <c r="J108" s="59">
        <v>2.3817084788821847</v>
      </c>
      <c r="K108" s="59">
        <v>1.6007683688170322</v>
      </c>
      <c r="L108" s="59">
        <v>1.2728719172633254</v>
      </c>
      <c r="M108" s="59">
        <v>1.7809439002671414</v>
      </c>
      <c r="N108" s="59">
        <v>2.580449301760777</v>
      </c>
      <c r="O108" s="59">
        <v>1.4854426619132501</v>
      </c>
      <c r="P108" s="95">
        <v>1.1940298507462688</v>
      </c>
      <c r="Q108" s="95">
        <v>1.226241569589209</v>
      </c>
      <c r="R108" s="469">
        <f>R48/(BirthsTrend!R48)*1000</f>
        <v>1.6778523489932886</v>
      </c>
      <c r="S108" s="469">
        <f>S48/(BirthsTrend!S48)*1000</f>
        <v>1.1263073209975867</v>
      </c>
      <c r="T108" s="253"/>
    </row>
    <row r="109" spans="1:20">
      <c r="A109" s="57" t="s">
        <v>94</v>
      </c>
      <c r="B109" s="59">
        <v>2.9090909090909087</v>
      </c>
      <c r="C109" s="59">
        <v>4.5871559633027523</v>
      </c>
      <c r="D109" s="59">
        <v>2.7236238532110093</v>
      </c>
      <c r="E109" s="59">
        <v>2.2169876680060967</v>
      </c>
      <c r="F109" s="59">
        <v>3.5572581748529211</v>
      </c>
      <c r="G109" s="59">
        <v>2.9101995565410199</v>
      </c>
      <c r="H109" s="59">
        <v>2.7766208524226017</v>
      </c>
      <c r="I109" s="59">
        <v>3.0475685702928317</v>
      </c>
      <c r="J109" s="59">
        <v>3.9126593462072448</v>
      </c>
      <c r="K109" s="59">
        <v>2.9739776951672861</v>
      </c>
      <c r="L109" s="59">
        <v>4.3546631184226436</v>
      </c>
      <c r="M109" s="59">
        <v>3.0006668148477438</v>
      </c>
      <c r="N109" s="59">
        <v>1.988510826336721</v>
      </c>
      <c r="O109" s="59">
        <v>3.4883720930232558</v>
      </c>
      <c r="P109" s="95">
        <v>2.0336685120325386</v>
      </c>
      <c r="Q109" s="95">
        <v>3.2527881040892193</v>
      </c>
      <c r="R109" s="469">
        <f>R49/(BirthsTrend!R49)*1000</f>
        <v>1.9433013260173753</v>
      </c>
      <c r="S109" s="469">
        <f>S49/(BirthsTrend!S49)*1000</f>
        <v>2.6347305389221556</v>
      </c>
      <c r="T109" s="253"/>
    </row>
    <row r="110" spans="1:20">
      <c r="A110" s="57" t="s">
        <v>95</v>
      </c>
      <c r="B110" s="59">
        <v>3.6407766990291264</v>
      </c>
      <c r="C110" s="59">
        <v>4.3901507921359038</v>
      </c>
      <c r="D110" s="59">
        <v>2.6722656995609846</v>
      </c>
      <c r="E110" s="59">
        <v>4.2356565267616482</v>
      </c>
      <c r="F110" s="59">
        <v>1.8781302170283807</v>
      </c>
      <c r="G110" s="59">
        <v>2.2462732285072491</v>
      </c>
      <c r="H110" s="59">
        <v>2.1701388888888888</v>
      </c>
      <c r="I110" s="59">
        <v>2.5</v>
      </c>
      <c r="J110" s="59">
        <v>2.0177562550443904</v>
      </c>
      <c r="K110" s="59">
        <v>1.5655577299412917</v>
      </c>
      <c r="L110" s="59">
        <v>3.5587188612099641</v>
      </c>
      <c r="M110" s="59">
        <v>2.8419182948490231</v>
      </c>
      <c r="N110" s="59">
        <v>2.2248844771521479</v>
      </c>
      <c r="O110" s="59">
        <v>3.0641672674837777</v>
      </c>
      <c r="P110" s="95">
        <v>1.75530981218185</v>
      </c>
      <c r="Q110" s="95">
        <v>3.3327161636733935</v>
      </c>
      <c r="R110" s="469">
        <f>R50/(BirthsTrend!R50)*1000</f>
        <v>2.5524156791248864</v>
      </c>
      <c r="S110" s="469">
        <f>S50/(BirthsTrend!S50)*1000</f>
        <v>1.5131454511064877</v>
      </c>
      <c r="T110" s="253"/>
    </row>
    <row r="111" spans="1:20">
      <c r="A111" s="57" t="s">
        <v>96</v>
      </c>
      <c r="B111" s="59">
        <v>6.3510392609699764</v>
      </c>
      <c r="C111" s="59">
        <v>4.2598509052183173</v>
      </c>
      <c r="D111" s="59">
        <v>3.1948881789137378</v>
      </c>
      <c r="E111" s="59">
        <v>3.5377358490566038</v>
      </c>
      <c r="F111" s="59">
        <v>4.4416243654822338</v>
      </c>
      <c r="G111" s="59">
        <v>6.5659881812212744</v>
      </c>
      <c r="H111" s="59">
        <v>0.66666666666666663</v>
      </c>
      <c r="I111" s="59">
        <v>2.5756600128782998</v>
      </c>
      <c r="J111" s="59">
        <v>1.2055455093429777</v>
      </c>
      <c r="K111" s="59">
        <v>0.63411540900443886</v>
      </c>
      <c r="L111" s="59">
        <v>1.2254901960784315</v>
      </c>
      <c r="M111" s="59">
        <v>7.6832151300236404</v>
      </c>
      <c r="N111" s="59">
        <v>2.8968713789107765</v>
      </c>
      <c r="O111" s="59">
        <v>1.7804154302670623</v>
      </c>
      <c r="P111" s="95">
        <v>3.694581280788177</v>
      </c>
      <c r="Q111" s="95">
        <v>3.865979381443299</v>
      </c>
      <c r="R111" s="469">
        <f>R51/(BirthsTrend!R51)*1000</f>
        <v>1.9775873434410021</v>
      </c>
      <c r="S111" s="469">
        <f>S51/(BirthsTrend!S51)*1000</f>
        <v>0.67567567567567566</v>
      </c>
      <c r="T111" s="253"/>
    </row>
    <row r="112" spans="1:20">
      <c r="A112" s="57" t="s">
        <v>97</v>
      </c>
      <c r="B112" s="59">
        <v>3.4951456310679614</v>
      </c>
      <c r="C112" s="59">
        <v>2.9133284777858703</v>
      </c>
      <c r="D112" s="59">
        <v>4.3699927166788051</v>
      </c>
      <c r="E112" s="59">
        <v>3.7050759540570581</v>
      </c>
      <c r="F112" s="59">
        <v>4.1856925418569251</v>
      </c>
      <c r="G112" s="59">
        <v>2.688172043010753</v>
      </c>
      <c r="H112" s="59">
        <v>2.34375</v>
      </c>
      <c r="I112" s="59">
        <v>3.0745580322828592</v>
      </c>
      <c r="J112" s="59">
        <v>3.2573289902280131</v>
      </c>
      <c r="K112" s="59">
        <v>1.0737294201861132</v>
      </c>
      <c r="L112" s="59">
        <v>1.41643059490085</v>
      </c>
      <c r="M112" s="59">
        <v>3.278688524590164</v>
      </c>
      <c r="N112" s="59">
        <v>1.9691499835904169</v>
      </c>
      <c r="O112" s="59">
        <v>1.7241379310344827</v>
      </c>
      <c r="P112" s="95">
        <v>3.3467202141900936</v>
      </c>
      <c r="Q112" s="95">
        <v>2.6890756302521011</v>
      </c>
      <c r="R112" s="469">
        <f>R52/(BirthsTrend!R52)*1000</f>
        <v>0.67159167226326399</v>
      </c>
      <c r="S112" s="469">
        <f>S52/(BirthsTrend!S52)*1000</f>
        <v>1.7818959372772631</v>
      </c>
      <c r="T112" s="253"/>
    </row>
    <row r="113" spans="1:20">
      <c r="A113" s="57" t="s">
        <v>538</v>
      </c>
      <c r="B113" s="59">
        <v>6.8886337543053955</v>
      </c>
      <c r="C113" s="59">
        <v>3.5885167464114835</v>
      </c>
      <c r="D113" s="59">
        <v>1.1961722488038278</v>
      </c>
      <c r="E113" s="59">
        <v>7.782101167315175</v>
      </c>
      <c r="F113" s="59">
        <v>3.8809831824062098</v>
      </c>
      <c r="G113" s="59">
        <v>0</v>
      </c>
      <c r="H113" s="59">
        <v>2.6350461133069829</v>
      </c>
      <c r="I113" s="59">
        <v>4.2674253200568995</v>
      </c>
      <c r="J113" s="59">
        <v>5.2631578947368416</v>
      </c>
      <c r="K113" s="59">
        <v>5</v>
      </c>
      <c r="L113" s="59">
        <v>2.677376171352075</v>
      </c>
      <c r="M113" s="59">
        <v>1.1961722488038278</v>
      </c>
      <c r="N113" s="59">
        <v>1.160092807424594</v>
      </c>
      <c r="O113" s="59">
        <v>1.3404825737265416</v>
      </c>
      <c r="P113" s="95">
        <v>0</v>
      </c>
      <c r="Q113" s="95">
        <v>5.2910052910052912</v>
      </c>
      <c r="R113" s="469">
        <f>R53/(BirthsTrend!R53)*1000</f>
        <v>1.3869625520110958</v>
      </c>
      <c r="S113" s="469">
        <f>S53/(BirthsTrend!S53)*1000</f>
        <v>1.4005602240896358</v>
      </c>
      <c r="T113" s="253"/>
    </row>
    <row r="114" spans="1:20">
      <c r="A114" s="57" t="s">
        <v>98</v>
      </c>
      <c r="B114" s="59">
        <v>3.7236243276789409</v>
      </c>
      <c r="C114" s="59">
        <v>6.0449050086355793</v>
      </c>
      <c r="D114" s="59">
        <v>3.0224525043177897</v>
      </c>
      <c r="E114" s="59">
        <v>1.8340210912425492</v>
      </c>
      <c r="F114" s="59">
        <v>3.2036613272311212</v>
      </c>
      <c r="G114" s="59">
        <v>3.2573289902280131</v>
      </c>
      <c r="H114" s="59">
        <v>2.9112081513828238</v>
      </c>
      <c r="I114" s="59">
        <v>0.47755491881566381</v>
      </c>
      <c r="J114" s="59">
        <v>2.2758306781975417</v>
      </c>
      <c r="K114" s="59">
        <v>1.3850415512465375</v>
      </c>
      <c r="L114" s="59">
        <v>3.1531531531531529</v>
      </c>
      <c r="M114" s="59">
        <v>1.6708437761069339</v>
      </c>
      <c r="N114" s="59">
        <v>3.7328909166321025</v>
      </c>
      <c r="O114" s="59">
        <v>1.25</v>
      </c>
      <c r="P114" s="95">
        <v>3.8477982043608381</v>
      </c>
      <c r="Q114" s="95">
        <v>3.9875941515285778</v>
      </c>
      <c r="R114" s="469">
        <f>R54/(BirthsTrend!R54)*1000</f>
        <v>1.3083296990841693</v>
      </c>
      <c r="S114" s="469">
        <f>S54/(BirthsTrend!S54)*1000</f>
        <v>1.8091361374943464</v>
      </c>
      <c r="T114" s="253"/>
    </row>
    <row r="115" spans="1:20">
      <c r="A115" s="57" t="s">
        <v>99</v>
      </c>
      <c r="B115" s="59">
        <v>3.9011703511053315</v>
      </c>
      <c r="C115" s="59">
        <v>2.6595744680851063</v>
      </c>
      <c r="D115" s="59">
        <v>1.3297872340425532</v>
      </c>
      <c r="E115" s="59">
        <v>3.3400133600534403</v>
      </c>
      <c r="F115" s="59">
        <v>0.70077084793272593</v>
      </c>
      <c r="G115" s="59">
        <v>2.1929824561403506</v>
      </c>
      <c r="H115" s="59">
        <v>4.5801526717557257</v>
      </c>
      <c r="I115" s="59">
        <v>6.5312046444121918</v>
      </c>
      <c r="J115" s="59">
        <v>2.9940119760479043</v>
      </c>
      <c r="K115" s="59">
        <v>2.0862308762169679</v>
      </c>
      <c r="L115" s="59">
        <v>1.3522650439486139</v>
      </c>
      <c r="M115" s="59">
        <v>2.4600246002460024</v>
      </c>
      <c r="N115" s="59">
        <v>3.0807147258163892</v>
      </c>
      <c r="O115" s="59">
        <v>4.3722673329169268</v>
      </c>
      <c r="P115" s="95">
        <v>0</v>
      </c>
      <c r="Q115" s="95">
        <v>1.9144862795149968</v>
      </c>
      <c r="R115" s="469">
        <f>R55/(BirthsTrend!R55)*1000</f>
        <v>1.9317450096587252</v>
      </c>
      <c r="S115" s="469">
        <f>S55/(BirthsTrend!S55)*1000</f>
        <v>1.9710906701708277</v>
      </c>
      <c r="T115" s="253"/>
    </row>
    <row r="116" spans="1:20">
      <c r="A116" s="57" t="s">
        <v>100</v>
      </c>
      <c r="B116" s="59">
        <v>2.0576131687242798</v>
      </c>
      <c r="C116" s="59">
        <v>1.2605042016806725</v>
      </c>
      <c r="D116" s="59">
        <v>2.1008403361344539</v>
      </c>
      <c r="E116" s="59">
        <v>1.3692377909630307</v>
      </c>
      <c r="F116" s="59">
        <v>2.1834061135371177</v>
      </c>
      <c r="G116" s="59">
        <v>2.3277467411545625</v>
      </c>
      <c r="H116" s="59">
        <v>2.0263424518743669</v>
      </c>
      <c r="I116" s="59">
        <v>1.9685039370078741</v>
      </c>
      <c r="J116" s="59">
        <v>3.3670033670033668</v>
      </c>
      <c r="K116" s="59">
        <v>2.6607538802660753</v>
      </c>
      <c r="L116" s="59">
        <v>3.5242290748898681</v>
      </c>
      <c r="M116" s="59">
        <v>1.7021276595744681</v>
      </c>
      <c r="N116" s="59">
        <v>2.0341741253051264</v>
      </c>
      <c r="O116" s="59">
        <v>1.3611615245009074</v>
      </c>
      <c r="P116" s="95">
        <v>1.6856300042140751</v>
      </c>
      <c r="Q116" s="95">
        <v>1.6920473773265652</v>
      </c>
      <c r="R116" s="469">
        <f>R56/(BirthsTrend!R56)*1000</f>
        <v>0.91659028414298815</v>
      </c>
      <c r="S116" s="469">
        <f>S56/(BirthsTrend!S56)*1000</f>
        <v>0.46620046620046618</v>
      </c>
      <c r="T116" s="253"/>
    </row>
    <row r="117" spans="1:20">
      <c r="A117" s="57" t="s">
        <v>101</v>
      </c>
      <c r="B117" s="59">
        <v>4.6382189239332101</v>
      </c>
      <c r="C117" s="59">
        <v>6.4695009242144179</v>
      </c>
      <c r="D117" s="59">
        <v>0.92421441774491686</v>
      </c>
      <c r="E117" s="59">
        <v>0</v>
      </c>
      <c r="F117" s="59">
        <v>5.0352467270896275</v>
      </c>
      <c r="G117" s="59">
        <v>5.5309734513274336</v>
      </c>
      <c r="H117" s="59">
        <v>3.484320557491289</v>
      </c>
      <c r="I117" s="59">
        <v>1.1862396204033216</v>
      </c>
      <c r="J117" s="59">
        <v>3.6809815950920246</v>
      </c>
      <c r="K117" s="59">
        <v>2.4301336573511541</v>
      </c>
      <c r="L117" s="59">
        <v>1.1173184357541899</v>
      </c>
      <c r="M117" s="59">
        <v>4.4198895027624312</v>
      </c>
      <c r="N117" s="59">
        <v>4.2105263157894735</v>
      </c>
      <c r="O117" s="59">
        <v>3.2362459546925568</v>
      </c>
      <c r="P117" s="95">
        <v>3.2894736842105261</v>
      </c>
      <c r="Q117" s="95">
        <v>2.4183796856106405</v>
      </c>
      <c r="R117" s="469">
        <f>R57/(BirthsTrend!R57)*1000</f>
        <v>7.1005917159763312</v>
      </c>
      <c r="S117" s="469">
        <f>S57/(BirthsTrend!S57)*1000</f>
        <v>2.306805074971165</v>
      </c>
      <c r="T117" s="253"/>
    </row>
    <row r="118" spans="1:20">
      <c r="A118" s="57" t="s">
        <v>102</v>
      </c>
      <c r="B118" s="59">
        <v>3.0186608122941823</v>
      </c>
      <c r="C118" s="59">
        <v>2.8042624789680315</v>
      </c>
      <c r="D118" s="59">
        <v>1.1217049915872126</v>
      </c>
      <c r="E118" s="59">
        <v>3.4102833158447012</v>
      </c>
      <c r="F118" s="59">
        <v>1.5987210231814548</v>
      </c>
      <c r="G118" s="59">
        <v>0.81037277147487841</v>
      </c>
      <c r="H118" s="59">
        <v>1.9651880965749577</v>
      </c>
      <c r="I118" s="59">
        <v>0.78843626806833111</v>
      </c>
      <c r="J118" s="59">
        <v>2.1662604928242621</v>
      </c>
      <c r="K118" s="59">
        <v>1.0726736390453204</v>
      </c>
      <c r="L118" s="59">
        <v>2.8248587570621471</v>
      </c>
      <c r="M118" s="59">
        <v>2.2189349112426036</v>
      </c>
      <c r="N118" s="59">
        <v>1.6936849745947253</v>
      </c>
      <c r="O118" s="59">
        <v>2.0085362791865427</v>
      </c>
      <c r="P118" s="95">
        <v>1.0005002501250624</v>
      </c>
      <c r="Q118" s="95">
        <v>0.77279752704791338</v>
      </c>
      <c r="R118" s="469">
        <f>R58/(BirthsTrend!R58)*1000</f>
        <v>2.0871380120010437</v>
      </c>
      <c r="S118" s="469">
        <f>S58/(BirthsTrend!S58)*1000</f>
        <v>1.9241341396371632</v>
      </c>
      <c r="T118" s="253"/>
    </row>
    <row r="119" spans="1:20">
      <c r="A119" s="57" t="s">
        <v>103</v>
      </c>
      <c r="B119" s="59">
        <v>3.278688524590164</v>
      </c>
      <c r="C119" s="59">
        <v>3.7807183364839321</v>
      </c>
      <c r="D119" s="59">
        <v>0.47258979206049151</v>
      </c>
      <c r="E119" s="59">
        <v>5.7007125890736345</v>
      </c>
      <c r="F119" s="59">
        <v>2.8776978417266186</v>
      </c>
      <c r="G119" s="59">
        <v>2.3094688221709005</v>
      </c>
      <c r="H119" s="59">
        <v>3.1678986272439285</v>
      </c>
      <c r="I119" s="59">
        <v>2.4366471734892787</v>
      </c>
      <c r="J119" s="59">
        <v>2.9542097488921715</v>
      </c>
      <c r="K119" s="59">
        <v>0.49726504226752855</v>
      </c>
      <c r="L119" s="59">
        <v>4.0020010005002495</v>
      </c>
      <c r="M119" s="59">
        <v>3.0918727915194344</v>
      </c>
      <c r="N119" s="59">
        <v>3.1124944419742104</v>
      </c>
      <c r="O119" s="59">
        <v>4.997728305315766</v>
      </c>
      <c r="P119" s="95">
        <v>2.7894002789400276</v>
      </c>
      <c r="Q119" s="95">
        <v>0.48732943469785572</v>
      </c>
      <c r="R119" s="469">
        <f>R59/(BirthsTrend!R59)*1000</f>
        <v>1.4698677119059285</v>
      </c>
      <c r="S119" s="469">
        <f>S59/(BirthsTrend!S59)*1000</f>
        <v>4.2038885969521802</v>
      </c>
      <c r="T119" s="253"/>
    </row>
    <row r="120" spans="1:20">
      <c r="A120" s="57" t="s">
        <v>104</v>
      </c>
      <c r="B120" s="59">
        <v>3.5087719298245617</v>
      </c>
      <c r="C120" s="59">
        <v>3.5523978685612789</v>
      </c>
      <c r="D120" s="59">
        <v>1.7761989342806395</v>
      </c>
      <c r="E120" s="59">
        <v>1.8083182640144664</v>
      </c>
      <c r="F120" s="59">
        <v>2.0161290322580645</v>
      </c>
      <c r="G120" s="59">
        <v>2.0080321285140559</v>
      </c>
      <c r="H120" s="59">
        <v>2.1645021645021645</v>
      </c>
      <c r="I120" s="59">
        <v>0</v>
      </c>
      <c r="J120" s="59">
        <v>1.9157088122605364</v>
      </c>
      <c r="K120" s="59">
        <v>2.1052631578947367</v>
      </c>
      <c r="L120" s="59">
        <v>3.8240917782026767</v>
      </c>
      <c r="M120" s="59">
        <v>3.7105751391465676</v>
      </c>
      <c r="N120" s="59">
        <v>1.8867924528301887</v>
      </c>
      <c r="O120" s="59">
        <v>3.6036036036036037</v>
      </c>
      <c r="P120" s="95">
        <v>1.8214936247723132</v>
      </c>
      <c r="Q120" s="95">
        <v>0</v>
      </c>
      <c r="R120" s="469">
        <f>R60/(BirthsTrend!R60)*1000</f>
        <v>0</v>
      </c>
      <c r="S120" s="469">
        <f>S60/(BirthsTrend!S60)*1000</f>
        <v>2.0120724346076462</v>
      </c>
      <c r="T120" s="253"/>
    </row>
    <row r="121" spans="1:20">
      <c r="A121" s="57" t="s">
        <v>105</v>
      </c>
      <c r="B121" s="59">
        <v>4.0650406504065044</v>
      </c>
      <c r="C121" s="59">
        <v>2.5906735751295336</v>
      </c>
      <c r="D121" s="59">
        <v>3.2383419689119171</v>
      </c>
      <c r="E121" s="59">
        <v>2.0080321285140559</v>
      </c>
      <c r="F121" s="59">
        <v>1.2953367875647668</v>
      </c>
      <c r="G121" s="59">
        <v>0.67204301075268824</v>
      </c>
      <c r="H121" s="59">
        <v>0.69348127600554788</v>
      </c>
      <c r="I121" s="59">
        <v>1.969796454366382</v>
      </c>
      <c r="J121" s="59">
        <v>0.61614294516327794</v>
      </c>
      <c r="K121" s="59">
        <v>0</v>
      </c>
      <c r="L121" s="59">
        <v>1.2746972594008923</v>
      </c>
      <c r="M121" s="59">
        <v>1.1641443538998835</v>
      </c>
      <c r="N121" s="59">
        <v>0</v>
      </c>
      <c r="O121" s="59">
        <v>0.60240963855421692</v>
      </c>
      <c r="P121" s="95">
        <v>0</v>
      </c>
      <c r="Q121" s="95">
        <v>2.4286581663630846</v>
      </c>
      <c r="R121" s="469">
        <f>R61/(BirthsTrend!R61)*1000</f>
        <v>0.64892926670992856</v>
      </c>
      <c r="S121" s="469">
        <f>S61/(BirthsTrend!S61)*1000</f>
        <v>1.9280205655526992</v>
      </c>
      <c r="T121" s="253"/>
    </row>
    <row r="122" spans="1:20">
      <c r="A122" s="57" t="s">
        <v>106</v>
      </c>
      <c r="B122" s="59">
        <v>2.0366598778004072</v>
      </c>
      <c r="C122" s="59">
        <v>0</v>
      </c>
      <c r="D122" s="59">
        <v>2.3364485981308412</v>
      </c>
      <c r="E122" s="59">
        <v>2.4813895781637716</v>
      </c>
      <c r="F122" s="59">
        <v>0</v>
      </c>
      <c r="G122" s="59">
        <v>0</v>
      </c>
      <c r="H122" s="59">
        <v>6.0606060606060606</v>
      </c>
      <c r="I122" s="59">
        <v>0</v>
      </c>
      <c r="J122" s="59">
        <v>2.5062656641604009</v>
      </c>
      <c r="K122" s="59">
        <v>0</v>
      </c>
      <c r="L122" s="59">
        <v>0</v>
      </c>
      <c r="M122" s="59">
        <v>0</v>
      </c>
      <c r="N122" s="59">
        <v>0</v>
      </c>
      <c r="O122" s="59">
        <v>0</v>
      </c>
      <c r="P122" s="95">
        <v>0</v>
      </c>
      <c r="Q122" s="95">
        <v>0</v>
      </c>
      <c r="R122" s="469">
        <f>R62/(BirthsTrend!R62)*1000</f>
        <v>0</v>
      </c>
      <c r="S122" s="469">
        <f>S62/(BirthsTrend!S62)*1000</f>
        <v>0</v>
      </c>
      <c r="T122" s="253"/>
    </row>
    <row r="123" spans="1:20">
      <c r="A123" s="57" t="s">
        <v>107</v>
      </c>
      <c r="B123" s="59">
        <v>4.1621425986246834</v>
      </c>
      <c r="C123" s="59">
        <v>1.9455252918287937</v>
      </c>
      <c r="D123" s="59">
        <v>2.1223912274495933</v>
      </c>
      <c r="E123" s="59">
        <v>2.5184385680877854</v>
      </c>
      <c r="F123" s="59">
        <v>2.1691973969631237</v>
      </c>
      <c r="G123" s="59">
        <v>1.77210703526493</v>
      </c>
      <c r="H123" s="59">
        <v>1.4998125234345707</v>
      </c>
      <c r="I123" s="59">
        <v>1.0621348911311737</v>
      </c>
      <c r="J123" s="59">
        <v>1.1547344110854503</v>
      </c>
      <c r="K123" s="59">
        <v>1.4898195662969709</v>
      </c>
      <c r="L123" s="59">
        <v>1.7753389283408652</v>
      </c>
      <c r="M123" s="59">
        <v>1.450747134774409</v>
      </c>
      <c r="N123" s="59">
        <v>1.0513667768098527</v>
      </c>
      <c r="O123" s="59">
        <v>1.5318627450980391</v>
      </c>
      <c r="P123" s="95">
        <v>1.4970059880239521</v>
      </c>
      <c r="Q123" s="95">
        <v>1.6355904481517827</v>
      </c>
      <c r="R123" s="469">
        <f>R63/(BirthsTrend!R63)*1000</f>
        <v>1.4920424403183024</v>
      </c>
      <c r="S123" s="469">
        <f>S63/(BirthsTrend!S63)*1000</f>
        <v>1.851540144756775</v>
      </c>
      <c r="T123" s="253"/>
    </row>
    <row r="124" spans="1:20">
      <c r="A124" s="57" t="s">
        <v>108</v>
      </c>
      <c r="B124" s="59">
        <v>0</v>
      </c>
      <c r="C124" s="59">
        <v>3.0627871362940278</v>
      </c>
      <c r="D124" s="59">
        <v>4.5941807044410421</v>
      </c>
      <c r="E124" s="59">
        <v>0</v>
      </c>
      <c r="F124" s="59">
        <v>1.6</v>
      </c>
      <c r="G124" s="59">
        <v>3.3840947546531304</v>
      </c>
      <c r="H124" s="59">
        <v>0</v>
      </c>
      <c r="I124" s="59">
        <v>0</v>
      </c>
      <c r="J124" s="59">
        <v>5.272407732864675</v>
      </c>
      <c r="K124" s="59">
        <v>1.6977928692699491</v>
      </c>
      <c r="L124" s="59">
        <v>0</v>
      </c>
      <c r="M124" s="59">
        <v>1.4814814814814814</v>
      </c>
      <c r="N124" s="59">
        <v>0</v>
      </c>
      <c r="O124" s="59">
        <v>4.5871559633027523</v>
      </c>
      <c r="P124" s="95">
        <v>1.594896331738437</v>
      </c>
      <c r="Q124" s="95">
        <v>0</v>
      </c>
      <c r="R124" s="469">
        <f>R64/(BirthsTrend!R64)*1000</f>
        <v>0</v>
      </c>
      <c r="S124" s="469">
        <f>S64/(BirthsTrend!S64)*1000</f>
        <v>3.1796502384737679</v>
      </c>
      <c r="T124" s="253"/>
    </row>
    <row r="125" spans="1:20">
      <c r="A125" s="17" t="s">
        <v>109</v>
      </c>
      <c r="B125" s="19">
        <v>2.6903416733925209</v>
      </c>
      <c r="C125" s="19">
        <v>0.5527915975677169</v>
      </c>
      <c r="D125" s="19">
        <v>2.7639579878385847</v>
      </c>
      <c r="E125" s="19">
        <v>1.7548990933021351</v>
      </c>
      <c r="F125" s="19">
        <v>2.3289665211062593</v>
      </c>
      <c r="G125" s="19">
        <v>2.1452650934722648</v>
      </c>
      <c r="H125" s="19">
        <v>1.2176560121765603</v>
      </c>
      <c r="I125" s="19">
        <v>3.0395136778115504</v>
      </c>
      <c r="J125" s="19">
        <v>2.6026604973973395</v>
      </c>
      <c r="K125" s="19">
        <v>2.6323486399532023</v>
      </c>
      <c r="L125" s="19">
        <v>1.1624527753560012</v>
      </c>
      <c r="M125" s="19">
        <v>1.3361838588989845</v>
      </c>
      <c r="N125" s="19">
        <v>2.4025627335824882</v>
      </c>
      <c r="O125" s="19">
        <v>0.80364318242700239</v>
      </c>
      <c r="P125" s="101">
        <v>1.855779427359491</v>
      </c>
      <c r="Q125" s="101">
        <v>1.6172506738544474</v>
      </c>
      <c r="R125" s="381">
        <f>R65/(BirthsTrend!R65)*1000</f>
        <v>1.6574585635359116</v>
      </c>
      <c r="S125" s="381">
        <f>S65/(BirthsTrend!S65)*1000</f>
        <v>1.4376078205865441</v>
      </c>
      <c r="T125" s="253"/>
    </row>
    <row r="126" spans="1:20">
      <c r="A126" s="428" t="s">
        <v>436</v>
      </c>
    </row>
    <row r="127" spans="1:20">
      <c r="A127" s="468" t="s">
        <v>455</v>
      </c>
    </row>
    <row r="128" spans="1:20">
      <c r="A128" s="68"/>
    </row>
    <row r="129" spans="1:1">
      <c r="A129" s="67"/>
    </row>
    <row r="130" spans="1:1">
      <c r="A130" s="44"/>
    </row>
  </sheetData>
  <mergeCells count="2">
    <mergeCell ref="A5:R5"/>
    <mergeCell ref="A69:R69"/>
  </mergeCells>
  <hyperlinks>
    <hyperlink ref="B1" location="Glossary!A1" display="Glossary"/>
    <hyperlink ref="A1" location="Contents!A1" display="Table of contents"/>
    <hyperlink ref="C1" location="About!A1" display="About the publication"/>
  </hyperlinks>
  <pageMargins left="0.70866141732283472" right="0.70866141732283472" top="0.74803149606299213" bottom="0.74803149606299213" header="0.31496062992125984" footer="0.31496062992125984"/>
  <pageSetup paperSize="9" scale="49" fitToHeight="2" orientation="landscape" r:id="rId1"/>
  <headerFooter>
    <oddFooter>&amp;L&amp;"Arial,Regular"&amp;8&amp;K01+022Fetal and Infant Deaths 2013&amp;R&amp;"Arial,Regular"&amp;8&amp;K01+019Page &amp;P of &amp;N</oddFooter>
  </headerFooter>
  <rowBreaks count="1" manualBreakCount="1">
    <brk id="67"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U131"/>
  <sheetViews>
    <sheetView zoomScaleNormal="100" workbookViewId="0">
      <pane ySplit="3" topLeftCell="A91" activePane="bottomLeft" state="frozen"/>
      <selection pane="bottomLeft" activeCell="W106" sqref="W106"/>
    </sheetView>
  </sheetViews>
  <sheetFormatPr defaultRowHeight="15"/>
  <cols>
    <col min="1" max="1" width="21.7109375" customWidth="1"/>
    <col min="2" max="17" width="8.5703125" customWidth="1"/>
    <col min="18" max="18" width="8.5703125" style="361" customWidth="1"/>
  </cols>
  <sheetData>
    <row r="1" spans="1:73" s="125" customFormat="1">
      <c r="A1" s="98" t="s">
        <v>197</v>
      </c>
      <c r="B1" s="98" t="s">
        <v>133</v>
      </c>
      <c r="C1" s="98" t="s">
        <v>212</v>
      </c>
      <c r="E1" s="71"/>
      <c r="F1" s="98"/>
      <c r="G1" s="99"/>
    </row>
    <row r="2" spans="1:73" s="5" customFormat="1" ht="9" customHeight="1">
      <c r="A2" s="69"/>
      <c r="B2" s="70"/>
      <c r="C2" s="71"/>
      <c r="D2" s="71"/>
      <c r="E2" s="71"/>
      <c r="F2" s="71"/>
      <c r="R2" s="125"/>
    </row>
    <row r="3" spans="1:73" s="5" customFormat="1" ht="20.25">
      <c r="A3" s="4" t="s">
        <v>122</v>
      </c>
      <c r="R3" s="125"/>
    </row>
    <row r="4" spans="1:73" s="12" customFormat="1" ht="12.75"/>
    <row r="5" spans="1:73" s="129" customFormat="1" ht="24" customHeight="1">
      <c r="A5" s="782" t="str">
        <f>Contents!E14</f>
        <v xml:space="preserve">Table 10: Number of infant deaths, by sex, ethnic group, maternal age group, deprivation quintile of residence, gestational age, birthweight and district health board, 1996−2013
</v>
      </c>
      <c r="B5" s="782"/>
      <c r="C5" s="782"/>
      <c r="D5" s="782"/>
      <c r="E5" s="782"/>
      <c r="F5" s="782"/>
      <c r="G5" s="782"/>
      <c r="H5" s="782"/>
      <c r="I5" s="782"/>
      <c r="J5" s="782"/>
      <c r="K5" s="782"/>
      <c r="L5" s="782"/>
      <c r="M5" s="782"/>
      <c r="N5" s="782"/>
      <c r="O5" s="782"/>
      <c r="P5" s="782"/>
      <c r="Q5" s="782"/>
      <c r="R5" s="782"/>
    </row>
    <row r="6" spans="1:73">
      <c r="A6" s="11" t="s">
        <v>74</v>
      </c>
      <c r="B6" s="9">
        <v>1996</v>
      </c>
      <c r="C6" s="9">
        <v>1997</v>
      </c>
      <c r="D6" s="9">
        <v>1998</v>
      </c>
      <c r="E6" s="9">
        <v>1999</v>
      </c>
      <c r="F6" s="9">
        <v>2000</v>
      </c>
      <c r="G6" s="9">
        <v>2001</v>
      </c>
      <c r="H6" s="9">
        <v>2002</v>
      </c>
      <c r="I6" s="9">
        <v>2003</v>
      </c>
      <c r="J6" s="9">
        <v>2004</v>
      </c>
      <c r="K6" s="9">
        <v>2005</v>
      </c>
      <c r="L6" s="9">
        <v>2006</v>
      </c>
      <c r="M6" s="9">
        <v>2007</v>
      </c>
      <c r="N6" s="9">
        <v>2008</v>
      </c>
      <c r="O6" s="9">
        <v>2009</v>
      </c>
      <c r="P6" s="9">
        <v>2010</v>
      </c>
      <c r="Q6" s="9">
        <v>2011</v>
      </c>
      <c r="R6" s="363">
        <v>2012</v>
      </c>
      <c r="S6" s="471">
        <v>2013</v>
      </c>
    </row>
    <row r="7" spans="1:73">
      <c r="A7" s="16" t="s">
        <v>116</v>
      </c>
      <c r="B7" s="16"/>
      <c r="C7" s="16"/>
      <c r="D7" s="16"/>
      <c r="E7" s="16"/>
      <c r="F7" s="16"/>
      <c r="G7" s="16"/>
      <c r="H7" s="16"/>
      <c r="I7" s="16"/>
      <c r="J7" s="16"/>
      <c r="K7" s="16"/>
      <c r="L7" s="16"/>
      <c r="M7" s="16"/>
      <c r="N7" s="16"/>
      <c r="O7" s="16"/>
      <c r="P7" s="16"/>
      <c r="Q7" s="16"/>
      <c r="R7" s="131"/>
      <c r="S7" s="131"/>
      <c r="AJ7" s="240"/>
      <c r="AK7" s="240"/>
      <c r="AL7" s="240"/>
      <c r="AM7" s="240"/>
      <c r="AN7" s="240"/>
      <c r="AO7" s="240"/>
      <c r="AP7" s="240"/>
      <c r="AQ7" s="240"/>
      <c r="AR7" s="240"/>
      <c r="AS7" s="240"/>
      <c r="AT7" s="240"/>
      <c r="AU7" s="240"/>
      <c r="AV7" s="240"/>
      <c r="AW7" s="240"/>
      <c r="AX7" s="240"/>
      <c r="AY7" s="240"/>
      <c r="AZ7" s="240"/>
    </row>
    <row r="8" spans="1:73">
      <c r="A8" s="3" t="s">
        <v>48</v>
      </c>
      <c r="B8" s="3">
        <v>417</v>
      </c>
      <c r="C8" s="3">
        <v>392</v>
      </c>
      <c r="D8" s="3">
        <v>309</v>
      </c>
      <c r="E8" s="3">
        <v>334</v>
      </c>
      <c r="F8" s="3">
        <v>359</v>
      </c>
      <c r="G8" s="3">
        <v>315</v>
      </c>
      <c r="H8" s="3">
        <v>337</v>
      </c>
      <c r="I8" s="3">
        <v>304</v>
      </c>
      <c r="J8" s="3">
        <v>347</v>
      </c>
      <c r="K8" s="3">
        <v>294</v>
      </c>
      <c r="L8" s="3">
        <v>308</v>
      </c>
      <c r="M8" s="3">
        <v>312</v>
      </c>
      <c r="N8" s="3">
        <v>324</v>
      </c>
      <c r="O8" s="3">
        <v>332</v>
      </c>
      <c r="P8" s="3">
        <v>359</v>
      </c>
      <c r="Q8" s="3">
        <v>323</v>
      </c>
      <c r="R8" s="65">
        <v>294</v>
      </c>
      <c r="S8" s="479">
        <v>296</v>
      </c>
      <c r="T8" s="463"/>
      <c r="U8" s="463"/>
      <c r="V8" s="463"/>
      <c r="W8" s="463"/>
      <c r="X8" s="463"/>
      <c r="Y8" s="463"/>
      <c r="Z8" s="463"/>
      <c r="AA8" s="463"/>
      <c r="AB8" s="463"/>
      <c r="AC8" s="463"/>
      <c r="AD8" s="463"/>
      <c r="AE8" s="463"/>
      <c r="AF8" s="463"/>
      <c r="AG8" s="463"/>
      <c r="AH8" s="463"/>
      <c r="AI8" s="463"/>
      <c r="AJ8" s="241"/>
      <c r="AK8" s="241"/>
      <c r="AL8" s="241"/>
      <c r="AM8" s="241"/>
      <c r="AN8" s="241"/>
      <c r="AO8" s="241"/>
      <c r="AP8" s="241"/>
      <c r="AQ8" s="241"/>
      <c r="AR8" s="241"/>
      <c r="AS8" s="241"/>
      <c r="AT8" s="241"/>
      <c r="AU8" s="241"/>
      <c r="AV8" s="241"/>
      <c r="AW8" s="241"/>
      <c r="AX8" s="241"/>
      <c r="AY8" s="241"/>
      <c r="AZ8" s="241"/>
      <c r="BC8" s="236"/>
      <c r="BD8" s="236"/>
      <c r="BE8" s="236"/>
      <c r="BF8" s="236"/>
      <c r="BG8" s="236"/>
      <c r="BH8" s="236"/>
      <c r="BI8" s="236"/>
      <c r="BJ8" s="236"/>
      <c r="BK8" s="236"/>
      <c r="BL8" s="236"/>
      <c r="BM8" s="236"/>
      <c r="BN8" s="236"/>
      <c r="BO8" s="236"/>
      <c r="BP8" s="236"/>
      <c r="BQ8" s="236"/>
      <c r="BR8" s="236"/>
      <c r="BS8" s="236"/>
      <c r="BT8" s="236"/>
      <c r="BU8" s="236"/>
    </row>
    <row r="9" spans="1:73">
      <c r="A9" s="16" t="s">
        <v>75</v>
      </c>
      <c r="B9" s="16"/>
      <c r="C9" s="16"/>
      <c r="D9" s="16"/>
      <c r="E9" s="16"/>
      <c r="F9" s="16"/>
      <c r="G9" s="16"/>
      <c r="H9" s="16"/>
      <c r="I9" s="16"/>
      <c r="J9" s="16"/>
      <c r="K9" s="16"/>
      <c r="L9" s="16"/>
      <c r="M9" s="16"/>
      <c r="N9" s="16"/>
      <c r="O9" s="16"/>
      <c r="P9" s="16"/>
      <c r="Q9" s="16"/>
      <c r="R9" s="131"/>
      <c r="S9" s="480"/>
      <c r="T9" s="463"/>
      <c r="U9" s="463"/>
      <c r="V9" s="463"/>
      <c r="W9" s="463"/>
      <c r="X9" s="463"/>
      <c r="Y9" s="463"/>
      <c r="Z9" s="463"/>
      <c r="AA9" s="463"/>
      <c r="AB9" s="463"/>
      <c r="AC9" s="463"/>
      <c r="AD9" s="463"/>
      <c r="AE9" s="463"/>
      <c r="AF9" s="463"/>
      <c r="AG9" s="463"/>
      <c r="AH9" s="463"/>
      <c r="AI9" s="463"/>
      <c r="AJ9" s="240"/>
      <c r="AK9" s="240"/>
      <c r="AL9" s="240"/>
      <c r="AM9" s="240"/>
      <c r="AN9" s="240"/>
      <c r="AO9" s="240"/>
      <c r="AP9" s="240"/>
      <c r="AQ9" s="240"/>
      <c r="AR9" s="240"/>
      <c r="AS9" s="240"/>
      <c r="AT9" s="240"/>
      <c r="AU9" s="240"/>
      <c r="AV9" s="240"/>
      <c r="AW9" s="240"/>
      <c r="AX9" s="240"/>
      <c r="AY9" s="240"/>
      <c r="AZ9" s="240"/>
      <c r="BB9" s="236"/>
      <c r="BC9" s="236"/>
      <c r="BD9" s="236"/>
      <c r="BE9" s="236"/>
      <c r="BF9" s="236"/>
      <c r="BG9" s="236"/>
      <c r="BH9" s="236"/>
      <c r="BI9" s="236"/>
      <c r="BJ9" s="236"/>
      <c r="BK9" s="236"/>
      <c r="BL9" s="236"/>
      <c r="BM9" s="236"/>
      <c r="BN9" s="236"/>
      <c r="BO9" s="236"/>
      <c r="BP9" s="236"/>
      <c r="BQ9" s="236"/>
    </row>
    <row r="10" spans="1:73">
      <c r="A10" s="13" t="s">
        <v>76</v>
      </c>
      <c r="B10" s="60">
        <v>229</v>
      </c>
      <c r="C10" s="60">
        <v>219</v>
      </c>
      <c r="D10" s="60">
        <v>190</v>
      </c>
      <c r="E10" s="60">
        <v>196</v>
      </c>
      <c r="F10" s="60">
        <v>203</v>
      </c>
      <c r="G10" s="60">
        <v>184</v>
      </c>
      <c r="H10" s="60">
        <v>179</v>
      </c>
      <c r="I10" s="60">
        <v>179</v>
      </c>
      <c r="J10" s="60">
        <v>181</v>
      </c>
      <c r="K10" s="60">
        <v>175</v>
      </c>
      <c r="L10" s="60">
        <v>176</v>
      </c>
      <c r="M10" s="60">
        <v>174</v>
      </c>
      <c r="N10" s="60">
        <v>197</v>
      </c>
      <c r="O10" s="60">
        <v>182</v>
      </c>
      <c r="P10" s="60">
        <v>208</v>
      </c>
      <c r="Q10" s="60">
        <v>181</v>
      </c>
      <c r="R10" s="93">
        <v>164</v>
      </c>
      <c r="S10" s="481">
        <v>173</v>
      </c>
      <c r="T10" s="463"/>
      <c r="U10" s="463"/>
      <c r="V10" s="463"/>
      <c r="W10" s="463"/>
      <c r="X10" s="463"/>
      <c r="Y10" s="463"/>
      <c r="Z10" s="463"/>
      <c r="AA10" s="463"/>
      <c r="AB10" s="463"/>
      <c r="AC10" s="463"/>
      <c r="AD10" s="463"/>
      <c r="AE10" s="463"/>
      <c r="AF10" s="463"/>
      <c r="AG10" s="463"/>
      <c r="AH10" s="463"/>
      <c r="AI10" s="463"/>
      <c r="AJ10" s="242"/>
      <c r="AK10" s="242"/>
      <c r="AL10" s="242"/>
      <c r="AM10" s="242"/>
      <c r="AN10" s="242"/>
      <c r="AO10" s="242"/>
      <c r="AP10" s="242"/>
      <c r="AQ10" s="242"/>
      <c r="AR10" s="242"/>
      <c r="AS10" s="242"/>
      <c r="AT10" s="242"/>
      <c r="AU10" s="242"/>
      <c r="AV10" s="242"/>
      <c r="AW10" s="242"/>
      <c r="AX10" s="242"/>
      <c r="AY10" s="242"/>
      <c r="AZ10" s="242"/>
      <c r="BB10" s="236"/>
      <c r="BC10" s="236"/>
      <c r="BD10" s="236"/>
      <c r="BE10" s="236"/>
      <c r="BF10" s="236"/>
      <c r="BG10" s="236"/>
      <c r="BH10" s="236"/>
      <c r="BI10" s="236"/>
      <c r="BJ10" s="236"/>
      <c r="BK10" s="236"/>
      <c r="BL10" s="236"/>
      <c r="BM10" s="236"/>
      <c r="BN10" s="236"/>
      <c r="BO10" s="236"/>
      <c r="BP10" s="236"/>
      <c r="BQ10" s="236"/>
    </row>
    <row r="11" spans="1:73">
      <c r="A11" s="13" t="s">
        <v>77</v>
      </c>
      <c r="B11" s="60">
        <v>188</v>
      </c>
      <c r="C11" s="60">
        <v>173</v>
      </c>
      <c r="D11" s="60">
        <v>119</v>
      </c>
      <c r="E11" s="60">
        <v>138</v>
      </c>
      <c r="F11" s="60">
        <v>156</v>
      </c>
      <c r="G11" s="60">
        <v>131</v>
      </c>
      <c r="H11" s="60">
        <v>157</v>
      </c>
      <c r="I11" s="60">
        <v>125</v>
      </c>
      <c r="J11" s="60">
        <v>166</v>
      </c>
      <c r="K11" s="60">
        <v>119</v>
      </c>
      <c r="L11" s="60">
        <v>132</v>
      </c>
      <c r="M11" s="60">
        <v>138</v>
      </c>
      <c r="N11" s="60">
        <v>127</v>
      </c>
      <c r="O11" s="60">
        <v>150</v>
      </c>
      <c r="P11" s="60">
        <v>151</v>
      </c>
      <c r="Q11" s="60">
        <v>142</v>
      </c>
      <c r="R11" s="93">
        <v>130</v>
      </c>
      <c r="S11" s="481">
        <v>123</v>
      </c>
      <c r="T11" s="463"/>
      <c r="U11" s="463"/>
      <c r="V11" s="463"/>
      <c r="W11" s="463"/>
      <c r="X11" s="463"/>
      <c r="Y11" s="463"/>
      <c r="Z11" s="463"/>
      <c r="AA11" s="463"/>
      <c r="AB11" s="463"/>
      <c r="AC11" s="463"/>
      <c r="AD11" s="463"/>
      <c r="AE11" s="463"/>
      <c r="AF11" s="463"/>
      <c r="AG11" s="463"/>
      <c r="AH11" s="463"/>
      <c r="AI11" s="463"/>
      <c r="AJ11" s="242"/>
      <c r="AK11" s="242"/>
      <c r="AL11" s="242"/>
      <c r="AM11" s="242"/>
      <c r="AN11" s="242"/>
      <c r="AO11" s="242"/>
      <c r="AP11" s="242"/>
      <c r="AQ11" s="242"/>
      <c r="AR11" s="242"/>
      <c r="AS11" s="242"/>
      <c r="AT11" s="242"/>
      <c r="AU11" s="242"/>
      <c r="AV11" s="242"/>
      <c r="AW11" s="242"/>
      <c r="AX11" s="242"/>
      <c r="AY11" s="242"/>
      <c r="AZ11" s="242"/>
      <c r="BB11" s="236"/>
      <c r="BC11" s="236"/>
      <c r="BD11" s="236"/>
      <c r="BE11" s="236"/>
      <c r="BF11" s="236"/>
      <c r="BG11" s="236"/>
      <c r="BH11" s="236"/>
      <c r="BI11" s="236"/>
      <c r="BJ11" s="236"/>
      <c r="BK11" s="236"/>
      <c r="BL11" s="236"/>
      <c r="BM11" s="236"/>
      <c r="BN11" s="236"/>
      <c r="BO11" s="236"/>
      <c r="BP11" s="236"/>
      <c r="BQ11" s="236"/>
    </row>
    <row r="12" spans="1:73">
      <c r="A12" s="13" t="s">
        <v>78</v>
      </c>
      <c r="B12" s="60">
        <v>0</v>
      </c>
      <c r="C12" s="60">
        <v>0</v>
      </c>
      <c r="D12" s="60">
        <v>0</v>
      </c>
      <c r="E12" s="60">
        <v>0</v>
      </c>
      <c r="F12" s="60">
        <v>0</v>
      </c>
      <c r="G12" s="60">
        <v>0</v>
      </c>
      <c r="H12" s="60">
        <v>1</v>
      </c>
      <c r="I12" s="60">
        <v>0</v>
      </c>
      <c r="J12" s="60">
        <v>0</v>
      </c>
      <c r="K12" s="60">
        <v>0</v>
      </c>
      <c r="L12" s="60">
        <v>0</v>
      </c>
      <c r="M12" s="60">
        <v>0</v>
      </c>
      <c r="N12" s="60">
        <v>0</v>
      </c>
      <c r="O12" s="60">
        <v>0</v>
      </c>
      <c r="P12" s="60">
        <v>0</v>
      </c>
      <c r="Q12" s="60">
        <v>0</v>
      </c>
      <c r="R12" s="93">
        <v>0</v>
      </c>
      <c r="S12" s="482">
        <v>0</v>
      </c>
      <c r="T12" s="463"/>
      <c r="U12" s="463"/>
      <c r="V12" s="463"/>
      <c r="W12" s="463"/>
      <c r="X12" s="463"/>
      <c r="Y12" s="463"/>
      <c r="Z12" s="463"/>
      <c r="AA12" s="463"/>
      <c r="AB12" s="463"/>
      <c r="AC12" s="463"/>
      <c r="AD12" s="463"/>
      <c r="AE12" s="463"/>
      <c r="AF12" s="463"/>
      <c r="AG12" s="463"/>
      <c r="AH12" s="463"/>
      <c r="AI12" s="463"/>
      <c r="BB12" s="236"/>
      <c r="BC12" s="236"/>
      <c r="BD12" s="236"/>
      <c r="BE12" s="236"/>
      <c r="BF12" s="236"/>
      <c r="BG12" s="236"/>
      <c r="BH12" s="236"/>
      <c r="BI12" s="236"/>
      <c r="BJ12" s="236"/>
      <c r="BK12" s="236"/>
      <c r="BL12" s="236"/>
      <c r="BM12" s="236"/>
      <c r="BN12" s="236"/>
      <c r="BO12" s="236"/>
      <c r="BP12" s="236"/>
      <c r="BQ12" s="236"/>
    </row>
    <row r="13" spans="1:73">
      <c r="A13" s="16" t="s">
        <v>79</v>
      </c>
      <c r="B13" s="16"/>
      <c r="C13" s="131"/>
      <c r="D13" s="131"/>
      <c r="E13" s="131"/>
      <c r="F13" s="131"/>
      <c r="G13" s="131"/>
      <c r="H13" s="131"/>
      <c r="I13" s="131"/>
      <c r="J13" s="131"/>
      <c r="K13" s="131"/>
      <c r="L13" s="131"/>
      <c r="M13" s="131"/>
      <c r="N13" s="131"/>
      <c r="O13" s="131"/>
      <c r="P13" s="131"/>
      <c r="Q13" s="131"/>
      <c r="R13" s="131"/>
      <c r="S13" s="480"/>
      <c r="AJ13" s="240"/>
      <c r="AK13" s="240"/>
      <c r="AL13" s="240"/>
      <c r="AM13" s="240"/>
      <c r="AN13" s="240"/>
      <c r="AO13" s="240"/>
      <c r="AP13" s="240"/>
      <c r="AQ13" s="240"/>
      <c r="AR13" s="240"/>
      <c r="AS13" s="240"/>
      <c r="AT13" s="240"/>
      <c r="AU13" s="240"/>
      <c r="AV13" s="240"/>
      <c r="AW13" s="240"/>
      <c r="AX13" s="240"/>
      <c r="AY13" s="240"/>
      <c r="AZ13" s="240"/>
      <c r="BB13" s="236"/>
      <c r="BC13" s="236"/>
      <c r="BD13" s="236"/>
      <c r="BE13" s="236"/>
      <c r="BF13" s="236"/>
      <c r="BG13" s="236"/>
      <c r="BH13" s="236"/>
      <c r="BI13" s="236"/>
      <c r="BJ13" s="236"/>
      <c r="BK13" s="236"/>
      <c r="BL13" s="236"/>
      <c r="BM13" s="236"/>
      <c r="BN13" s="236"/>
      <c r="BO13" s="236"/>
      <c r="BP13" s="236"/>
      <c r="BQ13" s="236"/>
    </row>
    <row r="14" spans="1:73">
      <c r="A14" s="13" t="s">
        <v>80</v>
      </c>
      <c r="B14" s="60">
        <v>184</v>
      </c>
      <c r="C14" s="60">
        <v>175</v>
      </c>
      <c r="D14" s="60">
        <v>118</v>
      </c>
      <c r="E14" s="60">
        <v>140</v>
      </c>
      <c r="F14" s="60">
        <v>135</v>
      </c>
      <c r="G14" s="60">
        <v>136</v>
      </c>
      <c r="H14" s="60">
        <v>132</v>
      </c>
      <c r="I14" s="60">
        <v>118</v>
      </c>
      <c r="J14" s="60">
        <v>123</v>
      </c>
      <c r="K14" s="60">
        <v>114</v>
      </c>
      <c r="L14" s="60">
        <v>130</v>
      </c>
      <c r="M14" s="60">
        <v>126</v>
      </c>
      <c r="N14" s="60">
        <v>135</v>
      </c>
      <c r="O14" s="60">
        <v>137</v>
      </c>
      <c r="P14" s="60">
        <v>132</v>
      </c>
      <c r="Q14" s="60">
        <v>139</v>
      </c>
      <c r="R14" s="93">
        <v>103</v>
      </c>
      <c r="S14" s="481">
        <v>91</v>
      </c>
      <c r="T14" s="463"/>
      <c r="U14" s="463"/>
      <c r="V14" s="463"/>
      <c r="W14" s="463"/>
      <c r="X14" s="463"/>
      <c r="Y14" s="463"/>
      <c r="Z14" s="463"/>
      <c r="AA14" s="463"/>
      <c r="AB14" s="463"/>
      <c r="AC14" s="463"/>
      <c r="AD14" s="463"/>
      <c r="AE14" s="463"/>
      <c r="AF14" s="463"/>
      <c r="AG14" s="463"/>
      <c r="AH14" s="463"/>
      <c r="AI14" s="463"/>
      <c r="AJ14" s="242"/>
      <c r="AK14" s="242"/>
      <c r="AL14" s="242"/>
      <c r="AM14" s="242"/>
      <c r="AN14" s="242"/>
      <c r="AO14" s="242"/>
      <c r="AP14" s="242"/>
      <c r="AQ14" s="242"/>
      <c r="AR14" s="242"/>
      <c r="AS14" s="242"/>
      <c r="AT14" s="242"/>
      <c r="AU14" s="242"/>
      <c r="AV14" s="242"/>
      <c r="AW14" s="242"/>
      <c r="AX14" s="242"/>
      <c r="AY14" s="242"/>
      <c r="AZ14" s="242"/>
      <c r="BB14" s="236"/>
      <c r="BC14" s="236"/>
      <c r="BD14" s="236"/>
      <c r="BE14" s="236"/>
      <c r="BF14" s="236"/>
      <c r="BG14" s="236"/>
      <c r="BH14" s="236"/>
      <c r="BI14" s="236"/>
      <c r="BJ14" s="236"/>
      <c r="BK14" s="236"/>
      <c r="BL14" s="236"/>
      <c r="BM14" s="236"/>
      <c r="BN14" s="236"/>
      <c r="BO14" s="236"/>
      <c r="BP14" s="236"/>
      <c r="BQ14" s="236"/>
    </row>
    <row r="15" spans="1:73">
      <c r="A15" s="13" t="s">
        <v>384</v>
      </c>
      <c r="B15" s="60">
        <v>41</v>
      </c>
      <c r="C15" s="60">
        <v>50</v>
      </c>
      <c r="D15" s="60">
        <v>43</v>
      </c>
      <c r="E15" s="60">
        <v>40</v>
      </c>
      <c r="F15" s="60">
        <v>63</v>
      </c>
      <c r="G15" s="60">
        <v>41</v>
      </c>
      <c r="H15" s="60">
        <v>46</v>
      </c>
      <c r="I15" s="60">
        <v>41</v>
      </c>
      <c r="J15" s="60">
        <v>55</v>
      </c>
      <c r="K15" s="60">
        <v>43</v>
      </c>
      <c r="L15" s="60">
        <v>41</v>
      </c>
      <c r="M15" s="60">
        <v>45</v>
      </c>
      <c r="N15" s="60">
        <v>43</v>
      </c>
      <c r="O15" s="60">
        <v>43</v>
      </c>
      <c r="P15" s="60">
        <v>58</v>
      </c>
      <c r="Q15" s="60">
        <v>46</v>
      </c>
      <c r="R15" s="93">
        <v>48</v>
      </c>
      <c r="S15" s="481">
        <v>49</v>
      </c>
      <c r="T15" s="463"/>
      <c r="U15" s="463"/>
      <c r="V15" s="463"/>
      <c r="W15" s="463"/>
      <c r="X15" s="463"/>
      <c r="Y15" s="463"/>
      <c r="Z15" s="463"/>
      <c r="AA15" s="463"/>
      <c r="AB15" s="463"/>
      <c r="AC15" s="463"/>
      <c r="AD15" s="463"/>
      <c r="AE15" s="463"/>
      <c r="AF15" s="463"/>
      <c r="AG15" s="463"/>
      <c r="AH15" s="463"/>
      <c r="AI15" s="463"/>
      <c r="AJ15" s="242"/>
      <c r="AK15" s="242"/>
      <c r="AL15" s="242"/>
      <c r="AM15" s="242"/>
      <c r="AN15" s="242"/>
      <c r="AO15" s="242"/>
      <c r="AP15" s="242"/>
      <c r="AQ15" s="242"/>
      <c r="AR15" s="242"/>
      <c r="AS15" s="242"/>
      <c r="AT15" s="242"/>
      <c r="AU15" s="242"/>
      <c r="AV15" s="242"/>
      <c r="AW15" s="242"/>
      <c r="AX15" s="242"/>
      <c r="AY15" s="242"/>
      <c r="AZ15" s="242"/>
      <c r="BB15" s="236"/>
      <c r="BC15" s="236"/>
      <c r="BD15" s="236"/>
      <c r="BE15" s="236"/>
      <c r="BF15" s="236"/>
      <c r="BG15" s="236"/>
      <c r="BH15" s="236"/>
      <c r="BI15" s="236"/>
      <c r="BJ15" s="236"/>
      <c r="BK15" s="236"/>
      <c r="BL15" s="236"/>
      <c r="BM15" s="236"/>
      <c r="BN15" s="236"/>
      <c r="BO15" s="236"/>
      <c r="BP15" s="236"/>
      <c r="BQ15" s="236"/>
    </row>
    <row r="16" spans="1:73" s="448" customFormat="1">
      <c r="A16" s="449" t="s">
        <v>444</v>
      </c>
      <c r="B16" s="93">
        <v>15</v>
      </c>
      <c r="C16" s="93">
        <v>15</v>
      </c>
      <c r="D16" s="93">
        <v>11</v>
      </c>
      <c r="E16" s="93">
        <v>15</v>
      </c>
      <c r="F16" s="93">
        <v>11</v>
      </c>
      <c r="G16" s="93">
        <v>15</v>
      </c>
      <c r="H16" s="93">
        <v>16</v>
      </c>
      <c r="I16" s="93">
        <v>23</v>
      </c>
      <c r="J16" s="93">
        <v>25</v>
      </c>
      <c r="K16" s="93">
        <v>20</v>
      </c>
      <c r="L16" s="93">
        <v>21</v>
      </c>
      <c r="M16" s="93">
        <v>12</v>
      </c>
      <c r="N16" s="93">
        <v>18</v>
      </c>
      <c r="O16" s="93">
        <v>23</v>
      </c>
      <c r="P16" s="93">
        <v>23</v>
      </c>
      <c r="Q16" s="93">
        <v>23</v>
      </c>
      <c r="R16" s="93">
        <v>25</v>
      </c>
      <c r="S16" s="481">
        <v>36</v>
      </c>
      <c r="T16" s="463"/>
      <c r="U16" s="463"/>
      <c r="V16" s="463"/>
      <c r="W16" s="463"/>
      <c r="X16" s="463"/>
      <c r="Y16" s="463"/>
      <c r="Z16" s="463"/>
      <c r="AA16" s="463"/>
      <c r="AB16" s="463"/>
      <c r="AC16" s="463"/>
      <c r="AD16" s="463"/>
      <c r="AE16" s="463"/>
      <c r="AF16" s="463"/>
      <c r="AG16" s="463"/>
      <c r="AH16" s="463"/>
      <c r="AI16" s="463"/>
      <c r="AJ16" s="242"/>
      <c r="AK16" s="242"/>
      <c r="AL16" s="242"/>
      <c r="AM16" s="242"/>
      <c r="AN16" s="242"/>
      <c r="AO16" s="242"/>
      <c r="AP16" s="242"/>
      <c r="AQ16" s="242"/>
      <c r="AR16" s="242"/>
      <c r="AS16" s="242"/>
      <c r="AT16" s="242"/>
      <c r="AU16" s="242"/>
      <c r="AV16" s="242"/>
      <c r="AW16" s="242"/>
      <c r="AX16" s="242"/>
      <c r="AY16" s="242"/>
      <c r="AZ16" s="242"/>
    </row>
    <row r="17" spans="1:69">
      <c r="A17" s="449" t="s">
        <v>445</v>
      </c>
      <c r="B17" s="60">
        <v>177</v>
      </c>
      <c r="C17" s="60">
        <v>152</v>
      </c>
      <c r="D17" s="60">
        <v>137</v>
      </c>
      <c r="E17" s="60">
        <v>139</v>
      </c>
      <c r="F17" s="60">
        <v>150</v>
      </c>
      <c r="G17" s="60">
        <v>123</v>
      </c>
      <c r="H17" s="60">
        <v>143</v>
      </c>
      <c r="I17" s="60">
        <v>122</v>
      </c>
      <c r="J17" s="60">
        <v>144</v>
      </c>
      <c r="K17" s="60">
        <v>117</v>
      </c>
      <c r="L17" s="60">
        <v>116</v>
      </c>
      <c r="M17" s="60">
        <v>129</v>
      </c>
      <c r="N17" s="60">
        <v>128</v>
      </c>
      <c r="O17" s="60">
        <v>129</v>
      </c>
      <c r="P17" s="60">
        <v>146</v>
      </c>
      <c r="Q17" s="60">
        <v>115</v>
      </c>
      <c r="R17" s="93">
        <v>118</v>
      </c>
      <c r="S17" s="481">
        <v>120</v>
      </c>
      <c r="T17" s="463"/>
      <c r="U17" s="463"/>
      <c r="V17" s="463"/>
      <c r="W17" s="463"/>
      <c r="X17" s="463"/>
      <c r="Y17" s="463"/>
      <c r="Z17" s="463"/>
      <c r="AA17" s="463"/>
      <c r="AB17" s="463"/>
      <c r="AC17" s="463"/>
      <c r="AD17" s="463"/>
      <c r="AE17" s="463"/>
      <c r="AF17" s="463"/>
      <c r="AG17" s="463"/>
      <c r="AH17" s="463"/>
      <c r="AI17" s="463"/>
      <c r="AJ17" s="242"/>
      <c r="AK17" s="242"/>
      <c r="AL17" s="242"/>
      <c r="AM17" s="242"/>
      <c r="AN17" s="242"/>
      <c r="AO17" s="242"/>
      <c r="AP17" s="242"/>
      <c r="AQ17" s="242"/>
      <c r="AR17" s="242"/>
      <c r="AS17" s="242"/>
      <c r="AT17" s="242"/>
      <c r="AU17" s="242"/>
      <c r="AV17" s="242"/>
      <c r="AW17" s="242"/>
      <c r="AX17" s="242"/>
      <c r="AY17" s="242"/>
      <c r="AZ17" s="242"/>
      <c r="BB17" s="236"/>
      <c r="BC17" s="236"/>
      <c r="BD17" s="236"/>
      <c r="BE17" s="236"/>
      <c r="BF17" s="236"/>
      <c r="BG17" s="236"/>
      <c r="BH17" s="236"/>
      <c r="BI17" s="236"/>
      <c r="BJ17" s="236"/>
      <c r="BK17" s="236"/>
      <c r="BL17" s="236"/>
      <c r="BM17" s="236"/>
      <c r="BN17" s="236"/>
      <c r="BO17" s="236"/>
      <c r="BP17" s="236"/>
      <c r="BQ17" s="236"/>
    </row>
    <row r="18" spans="1:69">
      <c r="A18" s="58" t="s">
        <v>185</v>
      </c>
      <c r="B18" s="16"/>
      <c r="C18" s="16"/>
      <c r="D18" s="16"/>
      <c r="E18" s="16"/>
      <c r="F18" s="16"/>
      <c r="G18" s="16"/>
      <c r="H18" s="16"/>
      <c r="I18" s="16"/>
      <c r="J18" s="16"/>
      <c r="K18" s="16"/>
      <c r="L18" s="16"/>
      <c r="M18" s="16"/>
      <c r="N18" s="16"/>
      <c r="O18" s="16"/>
      <c r="P18" s="16"/>
      <c r="Q18" s="16"/>
      <c r="R18" s="131"/>
      <c r="S18" s="480"/>
      <c r="T18" s="463"/>
      <c r="U18" s="463"/>
      <c r="V18" s="463"/>
      <c r="W18" s="463"/>
      <c r="X18" s="463"/>
      <c r="Y18" s="463"/>
      <c r="Z18" s="463"/>
      <c r="AA18" s="463"/>
      <c r="AB18" s="463"/>
      <c r="AC18" s="463"/>
      <c r="AD18" s="463"/>
      <c r="AE18" s="463"/>
      <c r="AF18" s="463"/>
      <c r="AG18" s="463"/>
      <c r="AH18" s="463"/>
      <c r="AI18" s="463"/>
      <c r="AJ18" s="240"/>
      <c r="AK18" s="240"/>
      <c r="AL18" s="240"/>
      <c r="AM18" s="240"/>
      <c r="AN18" s="240"/>
      <c r="AO18" s="240"/>
      <c r="AP18" s="240"/>
      <c r="AQ18" s="240"/>
      <c r="AR18" s="240"/>
      <c r="AS18" s="240"/>
      <c r="AT18" s="240"/>
      <c r="AU18" s="240"/>
      <c r="AV18" s="240"/>
      <c r="AW18" s="240"/>
      <c r="AX18" s="240"/>
      <c r="AY18" s="240"/>
      <c r="AZ18" s="240"/>
      <c r="BB18" s="236"/>
      <c r="BC18" s="236"/>
      <c r="BD18" s="236"/>
      <c r="BE18" s="236"/>
      <c r="BF18" s="236"/>
      <c r="BG18" s="236"/>
      <c r="BH18" s="236"/>
      <c r="BI18" s="236"/>
      <c r="BJ18" s="236"/>
      <c r="BK18" s="236"/>
      <c r="BL18" s="236"/>
      <c r="BM18" s="236"/>
      <c r="BN18" s="236"/>
      <c r="BO18" s="236"/>
      <c r="BP18" s="236"/>
      <c r="BQ18" s="236"/>
    </row>
    <row r="19" spans="1:69">
      <c r="A19" s="13" t="s">
        <v>82</v>
      </c>
      <c r="B19" s="60">
        <v>47</v>
      </c>
      <c r="C19" s="60">
        <v>47</v>
      </c>
      <c r="D19" s="60">
        <v>34</v>
      </c>
      <c r="E19" s="60">
        <v>45</v>
      </c>
      <c r="F19" s="60">
        <v>41</v>
      </c>
      <c r="G19" s="60">
        <v>48</v>
      </c>
      <c r="H19" s="60">
        <v>38</v>
      </c>
      <c r="I19" s="60">
        <v>29</v>
      </c>
      <c r="J19" s="60">
        <v>43</v>
      </c>
      <c r="K19" s="60">
        <v>45</v>
      </c>
      <c r="L19" s="60">
        <v>44</v>
      </c>
      <c r="M19" s="60">
        <v>40</v>
      </c>
      <c r="N19" s="60">
        <v>51</v>
      </c>
      <c r="O19" s="60">
        <v>53</v>
      </c>
      <c r="P19" s="60">
        <v>46</v>
      </c>
      <c r="Q19" s="60">
        <v>42</v>
      </c>
      <c r="R19" s="93">
        <v>33</v>
      </c>
      <c r="S19" s="481">
        <v>38</v>
      </c>
      <c r="T19" s="462"/>
      <c r="U19" s="462"/>
      <c r="V19" s="462"/>
      <c r="W19" s="462"/>
      <c r="X19" s="462"/>
      <c r="Y19" s="462"/>
      <c r="Z19" s="462"/>
      <c r="AA19" s="462"/>
      <c r="AB19" s="462"/>
      <c r="AC19" s="462"/>
      <c r="AD19" s="462"/>
      <c r="AE19" s="462"/>
      <c r="AF19" s="462"/>
      <c r="AG19" s="462"/>
      <c r="AH19" s="462"/>
      <c r="AI19" s="462"/>
      <c r="AJ19" s="242"/>
      <c r="AK19" s="242"/>
      <c r="AL19" s="242"/>
      <c r="AM19" s="242"/>
      <c r="AN19" s="242"/>
      <c r="AO19" s="242"/>
      <c r="AP19" s="242"/>
      <c r="AQ19" s="242"/>
      <c r="AR19" s="242"/>
      <c r="AS19" s="242"/>
      <c r="AT19" s="242"/>
      <c r="AU19" s="242"/>
      <c r="AV19" s="242"/>
      <c r="AW19" s="242"/>
      <c r="AX19" s="242"/>
      <c r="AY19" s="242"/>
      <c r="AZ19" s="242"/>
      <c r="BB19" s="236"/>
      <c r="BC19" s="236"/>
      <c r="BD19" s="236"/>
      <c r="BE19" s="236"/>
      <c r="BF19" s="236"/>
      <c r="BG19" s="236"/>
      <c r="BH19" s="236"/>
      <c r="BI19" s="236"/>
      <c r="BJ19" s="236"/>
      <c r="BK19" s="236"/>
      <c r="BL19" s="236"/>
      <c r="BM19" s="236"/>
      <c r="BN19" s="236"/>
      <c r="BO19" s="236"/>
      <c r="BP19" s="236"/>
      <c r="BQ19" s="236"/>
    </row>
    <row r="20" spans="1:69">
      <c r="A20" s="13" t="s">
        <v>83</v>
      </c>
      <c r="B20" s="60">
        <v>117</v>
      </c>
      <c r="C20" s="60">
        <v>99</v>
      </c>
      <c r="D20" s="60">
        <v>82</v>
      </c>
      <c r="E20" s="60">
        <v>83</v>
      </c>
      <c r="F20" s="60">
        <v>88</v>
      </c>
      <c r="G20" s="60">
        <v>69</v>
      </c>
      <c r="H20" s="60">
        <v>78</v>
      </c>
      <c r="I20" s="60">
        <v>79</v>
      </c>
      <c r="J20" s="60">
        <v>72</v>
      </c>
      <c r="K20" s="60">
        <v>60</v>
      </c>
      <c r="L20" s="60">
        <v>68</v>
      </c>
      <c r="M20" s="60">
        <v>74</v>
      </c>
      <c r="N20" s="60">
        <v>72</v>
      </c>
      <c r="O20" s="60">
        <v>101</v>
      </c>
      <c r="P20" s="60">
        <v>85</v>
      </c>
      <c r="Q20" s="60">
        <v>81</v>
      </c>
      <c r="R20" s="93">
        <v>73</v>
      </c>
      <c r="S20" s="481">
        <v>74</v>
      </c>
      <c r="T20" s="462"/>
      <c r="U20" s="462"/>
      <c r="V20" s="462"/>
      <c r="W20" s="462"/>
      <c r="X20" s="462"/>
      <c r="Y20" s="462"/>
      <c r="Z20" s="462"/>
      <c r="AA20" s="462"/>
      <c r="AB20" s="462"/>
      <c r="AC20" s="462"/>
      <c r="AD20" s="462"/>
      <c r="AE20" s="462"/>
      <c r="AF20" s="462"/>
      <c r="AG20" s="462"/>
      <c r="AH20" s="462"/>
      <c r="AI20" s="462"/>
      <c r="AJ20" s="242"/>
      <c r="AK20" s="242"/>
      <c r="AL20" s="242"/>
      <c r="AM20" s="242"/>
      <c r="AN20" s="242"/>
      <c r="AO20" s="242"/>
      <c r="AP20" s="242"/>
      <c r="AQ20" s="242"/>
      <c r="AR20" s="242"/>
      <c r="AS20" s="242"/>
      <c r="AT20" s="242"/>
      <c r="AU20" s="242"/>
      <c r="AV20" s="242"/>
      <c r="AW20" s="242"/>
      <c r="AX20" s="242"/>
      <c r="AY20" s="242"/>
      <c r="AZ20" s="242"/>
      <c r="BB20" s="236"/>
      <c r="BC20" s="236"/>
      <c r="BD20" s="236"/>
      <c r="BE20" s="236"/>
      <c r="BF20" s="236"/>
      <c r="BG20" s="236"/>
      <c r="BH20" s="236"/>
      <c r="BI20" s="236"/>
      <c r="BJ20" s="236"/>
      <c r="BK20" s="236"/>
      <c r="BL20" s="236"/>
      <c r="BM20" s="236"/>
      <c r="BN20" s="236"/>
      <c r="BO20" s="236"/>
      <c r="BP20" s="236"/>
      <c r="BQ20" s="236"/>
    </row>
    <row r="21" spans="1:69">
      <c r="A21" s="13" t="s">
        <v>84</v>
      </c>
      <c r="B21" s="60">
        <v>109</v>
      </c>
      <c r="C21" s="60">
        <v>108</v>
      </c>
      <c r="D21" s="60">
        <v>69</v>
      </c>
      <c r="E21" s="60">
        <v>87</v>
      </c>
      <c r="F21" s="60">
        <v>76</v>
      </c>
      <c r="G21" s="60">
        <v>71</v>
      </c>
      <c r="H21" s="60">
        <v>69</v>
      </c>
      <c r="I21" s="60">
        <v>73</v>
      </c>
      <c r="J21" s="60">
        <v>79</v>
      </c>
      <c r="K21" s="60">
        <v>62</v>
      </c>
      <c r="L21" s="60">
        <v>85</v>
      </c>
      <c r="M21" s="60">
        <v>75</v>
      </c>
      <c r="N21" s="60">
        <v>71</v>
      </c>
      <c r="O21" s="60">
        <v>63</v>
      </c>
      <c r="P21" s="60">
        <v>79</v>
      </c>
      <c r="Q21" s="60">
        <v>69</v>
      </c>
      <c r="R21" s="93">
        <v>68</v>
      </c>
      <c r="S21" s="481">
        <v>67</v>
      </c>
      <c r="T21" s="462"/>
      <c r="U21" s="462"/>
      <c r="V21" s="462"/>
      <c r="W21" s="462"/>
      <c r="X21" s="462"/>
      <c r="Y21" s="462"/>
      <c r="Z21" s="462"/>
      <c r="AA21" s="462"/>
      <c r="AB21" s="462"/>
      <c r="AC21" s="462"/>
      <c r="AD21" s="462"/>
      <c r="AE21" s="462"/>
      <c r="AF21" s="462"/>
      <c r="AG21" s="462"/>
      <c r="AH21" s="462"/>
      <c r="AI21" s="462"/>
      <c r="AJ21" s="242"/>
      <c r="AK21" s="242"/>
      <c r="AL21" s="242"/>
      <c r="AM21" s="242"/>
      <c r="AN21" s="242"/>
      <c r="AO21" s="242"/>
      <c r="AP21" s="242"/>
      <c r="AQ21" s="242"/>
      <c r="AR21" s="242"/>
      <c r="AS21" s="242"/>
      <c r="AT21" s="242"/>
      <c r="AU21" s="242"/>
      <c r="AV21" s="242"/>
      <c r="AW21" s="242"/>
      <c r="AX21" s="242"/>
      <c r="AY21" s="242"/>
      <c r="AZ21" s="242"/>
      <c r="BB21" s="236"/>
      <c r="BC21" s="236"/>
      <c r="BD21" s="236"/>
      <c r="BE21" s="236"/>
      <c r="BF21" s="236"/>
      <c r="BG21" s="236"/>
      <c r="BH21" s="236"/>
      <c r="BI21" s="236"/>
      <c r="BJ21" s="236"/>
      <c r="BK21" s="236"/>
      <c r="BL21" s="236"/>
      <c r="BM21" s="236"/>
      <c r="BN21" s="236"/>
      <c r="BO21" s="236"/>
      <c r="BP21" s="236"/>
      <c r="BQ21" s="236"/>
    </row>
    <row r="22" spans="1:69">
      <c r="A22" s="13" t="s">
        <v>85</v>
      </c>
      <c r="B22" s="60">
        <v>85</v>
      </c>
      <c r="C22" s="60">
        <v>84</v>
      </c>
      <c r="D22" s="60">
        <v>70</v>
      </c>
      <c r="E22" s="60">
        <v>73</v>
      </c>
      <c r="F22" s="60">
        <v>97</v>
      </c>
      <c r="G22" s="60">
        <v>89</v>
      </c>
      <c r="H22" s="60">
        <v>80</v>
      </c>
      <c r="I22" s="60">
        <v>63</v>
      </c>
      <c r="J22" s="60">
        <v>95</v>
      </c>
      <c r="K22" s="60">
        <v>72</v>
      </c>
      <c r="L22" s="60">
        <v>61</v>
      </c>
      <c r="M22" s="60">
        <v>63</v>
      </c>
      <c r="N22" s="60">
        <v>70</v>
      </c>
      <c r="O22" s="60">
        <v>61</v>
      </c>
      <c r="P22" s="60">
        <v>59</v>
      </c>
      <c r="Q22" s="60">
        <v>71</v>
      </c>
      <c r="R22" s="93">
        <v>52</v>
      </c>
      <c r="S22" s="481">
        <v>54</v>
      </c>
      <c r="T22" s="462"/>
      <c r="U22" s="462"/>
      <c r="V22" s="462"/>
      <c r="W22" s="462"/>
      <c r="X22" s="462"/>
      <c r="Y22" s="462"/>
      <c r="Z22" s="462"/>
      <c r="AA22" s="462"/>
      <c r="AB22" s="462"/>
      <c r="AC22" s="462"/>
      <c r="AD22" s="462"/>
      <c r="AE22" s="462"/>
      <c r="AF22" s="462"/>
      <c r="AG22" s="462"/>
      <c r="AH22" s="462"/>
      <c r="AI22" s="462"/>
      <c r="AJ22" s="242"/>
      <c r="AK22" s="242"/>
      <c r="AL22" s="242"/>
      <c r="AM22" s="242"/>
      <c r="AN22" s="242"/>
      <c r="AO22" s="242"/>
      <c r="AP22" s="242"/>
      <c r="AQ22" s="242"/>
      <c r="AR22" s="242"/>
      <c r="AS22" s="242"/>
      <c r="AT22" s="242"/>
      <c r="AU22" s="242"/>
      <c r="AV22" s="242"/>
      <c r="AW22" s="242"/>
      <c r="AX22" s="242"/>
      <c r="AY22" s="242"/>
      <c r="AZ22" s="242"/>
      <c r="BB22" s="236"/>
      <c r="BC22" s="236"/>
      <c r="BD22" s="236"/>
      <c r="BE22" s="236"/>
      <c r="BF22" s="236"/>
      <c r="BG22" s="236"/>
      <c r="BH22" s="236"/>
      <c r="BI22" s="236"/>
      <c r="BJ22" s="236"/>
      <c r="BK22" s="236"/>
      <c r="BL22" s="236"/>
      <c r="BM22" s="236"/>
      <c r="BN22" s="236"/>
      <c r="BO22" s="236"/>
      <c r="BP22" s="236"/>
      <c r="BQ22" s="236"/>
    </row>
    <row r="23" spans="1:69">
      <c r="A23" s="13" t="s">
        <v>86</v>
      </c>
      <c r="B23" s="60">
        <v>42</v>
      </c>
      <c r="C23" s="60">
        <v>40</v>
      </c>
      <c r="D23" s="60">
        <v>40</v>
      </c>
      <c r="E23" s="60">
        <v>35</v>
      </c>
      <c r="F23" s="60">
        <v>46</v>
      </c>
      <c r="G23" s="60">
        <v>26</v>
      </c>
      <c r="H23" s="60">
        <v>58</v>
      </c>
      <c r="I23" s="60">
        <v>44</v>
      </c>
      <c r="J23" s="60">
        <v>40</v>
      </c>
      <c r="K23" s="60">
        <v>35</v>
      </c>
      <c r="L23" s="60">
        <v>34</v>
      </c>
      <c r="M23" s="60">
        <v>42</v>
      </c>
      <c r="N23" s="60">
        <v>42</v>
      </c>
      <c r="O23" s="60">
        <v>39</v>
      </c>
      <c r="P23" s="60">
        <v>65</v>
      </c>
      <c r="Q23" s="60">
        <v>43</v>
      </c>
      <c r="R23" s="93">
        <v>49</v>
      </c>
      <c r="S23" s="481">
        <v>40</v>
      </c>
      <c r="T23" s="232"/>
      <c r="U23" s="232"/>
      <c r="V23" s="232"/>
      <c r="W23" s="232"/>
      <c r="X23" s="232"/>
      <c r="Y23" s="232"/>
      <c r="Z23" s="232"/>
      <c r="AA23" s="232"/>
      <c r="AB23" s="232"/>
      <c r="AC23" s="232"/>
      <c r="AD23" s="232"/>
      <c r="AE23" s="232"/>
      <c r="AF23" s="232"/>
      <c r="AG23" s="232"/>
      <c r="AH23" s="232"/>
      <c r="AJ23" s="242"/>
      <c r="AK23" s="242"/>
      <c r="AL23" s="242"/>
      <c r="AM23" s="242"/>
      <c r="AN23" s="242"/>
      <c r="AO23" s="242"/>
      <c r="AP23" s="242"/>
      <c r="AQ23" s="242"/>
      <c r="AR23" s="242"/>
      <c r="AS23" s="242"/>
      <c r="AT23" s="242"/>
      <c r="AU23" s="242"/>
      <c r="AV23" s="242"/>
      <c r="AW23" s="242"/>
      <c r="AX23" s="242"/>
      <c r="AY23" s="242"/>
      <c r="AZ23" s="242"/>
      <c r="BB23" s="236"/>
      <c r="BC23" s="236"/>
      <c r="BD23" s="236"/>
      <c r="BE23" s="236"/>
      <c r="BF23" s="236"/>
      <c r="BG23" s="236"/>
      <c r="BH23" s="236"/>
      <c r="BI23" s="236"/>
      <c r="BJ23" s="236"/>
      <c r="BK23" s="236"/>
      <c r="BL23" s="236"/>
      <c r="BM23" s="236"/>
      <c r="BN23" s="236"/>
      <c r="BO23" s="236"/>
      <c r="BP23" s="236"/>
      <c r="BQ23" s="236"/>
    </row>
    <row r="24" spans="1:69">
      <c r="A24" s="13" t="s">
        <v>87</v>
      </c>
      <c r="B24" s="60">
        <v>13</v>
      </c>
      <c r="C24" s="60">
        <v>8</v>
      </c>
      <c r="D24" s="60">
        <v>8</v>
      </c>
      <c r="E24" s="60">
        <v>8</v>
      </c>
      <c r="F24" s="60">
        <v>6</v>
      </c>
      <c r="G24" s="60">
        <v>11</v>
      </c>
      <c r="H24" s="60">
        <v>12</v>
      </c>
      <c r="I24" s="60">
        <v>13</v>
      </c>
      <c r="J24" s="60">
        <v>10</v>
      </c>
      <c r="K24" s="60">
        <v>18</v>
      </c>
      <c r="L24" s="60">
        <v>13</v>
      </c>
      <c r="M24" s="60">
        <v>13</v>
      </c>
      <c r="N24" s="60">
        <v>10</v>
      </c>
      <c r="O24" s="60">
        <v>10</v>
      </c>
      <c r="P24" s="60">
        <v>17</v>
      </c>
      <c r="Q24" s="60">
        <v>11</v>
      </c>
      <c r="R24" s="93">
        <v>16</v>
      </c>
      <c r="S24" s="481">
        <v>21</v>
      </c>
      <c r="T24" s="232"/>
      <c r="U24" s="232"/>
      <c r="V24" s="232"/>
      <c r="W24" s="232"/>
      <c r="X24" s="232"/>
      <c r="Y24" s="232"/>
      <c r="Z24" s="232"/>
      <c r="AA24" s="232"/>
      <c r="AB24" s="232"/>
      <c r="AC24" s="232"/>
      <c r="AD24" s="232"/>
      <c r="AE24" s="232"/>
      <c r="AF24" s="232"/>
      <c r="AG24" s="232"/>
      <c r="AH24" s="232"/>
      <c r="AJ24" s="242"/>
      <c r="AK24" s="242"/>
      <c r="AL24" s="242"/>
      <c r="AM24" s="242"/>
      <c r="AN24" s="242"/>
      <c r="AO24" s="242"/>
      <c r="AP24" s="242"/>
      <c r="AQ24" s="242"/>
      <c r="AR24" s="242"/>
      <c r="AS24" s="242"/>
      <c r="AT24" s="242"/>
      <c r="AU24" s="242"/>
      <c r="AV24" s="242"/>
      <c r="AW24" s="242"/>
      <c r="AX24" s="242"/>
      <c r="AY24" s="242"/>
      <c r="AZ24" s="242"/>
      <c r="BB24" s="236"/>
      <c r="BC24" s="236"/>
      <c r="BD24" s="236"/>
      <c r="BE24" s="236"/>
      <c r="BF24" s="236"/>
      <c r="BG24" s="236"/>
      <c r="BH24" s="236"/>
      <c r="BI24" s="236"/>
      <c r="BJ24" s="236"/>
      <c r="BK24" s="236"/>
      <c r="BL24" s="236"/>
      <c r="BM24" s="236"/>
      <c r="BN24" s="236"/>
      <c r="BO24" s="236"/>
      <c r="BP24" s="236"/>
      <c r="BQ24" s="236"/>
    </row>
    <row r="25" spans="1:69">
      <c r="A25" s="13" t="s">
        <v>69</v>
      </c>
      <c r="B25" s="60">
        <v>4</v>
      </c>
      <c r="C25" s="60">
        <v>6</v>
      </c>
      <c r="D25" s="60">
        <v>6</v>
      </c>
      <c r="E25" s="60">
        <v>3</v>
      </c>
      <c r="F25" s="60">
        <v>5</v>
      </c>
      <c r="G25" s="60">
        <v>1</v>
      </c>
      <c r="H25" s="60">
        <v>2</v>
      </c>
      <c r="I25" s="60">
        <v>3</v>
      </c>
      <c r="J25" s="60">
        <v>8</v>
      </c>
      <c r="K25" s="60">
        <v>2</v>
      </c>
      <c r="L25" s="60">
        <v>3</v>
      </c>
      <c r="M25" s="60">
        <v>5</v>
      </c>
      <c r="N25" s="60">
        <v>8</v>
      </c>
      <c r="O25" s="60">
        <v>5</v>
      </c>
      <c r="P25" s="60">
        <v>8</v>
      </c>
      <c r="Q25" s="60">
        <v>6</v>
      </c>
      <c r="R25" s="93">
        <v>3</v>
      </c>
      <c r="S25" s="481">
        <v>2</v>
      </c>
      <c r="T25" s="232"/>
      <c r="U25" s="232"/>
      <c r="V25" s="232"/>
      <c r="W25" s="232"/>
      <c r="X25" s="232"/>
      <c r="Y25" s="232"/>
      <c r="Z25" s="232"/>
      <c r="AA25" s="232"/>
      <c r="AB25" s="232"/>
      <c r="AC25" s="232"/>
      <c r="AD25" s="232"/>
      <c r="AE25" s="232"/>
      <c r="AF25" s="232"/>
      <c r="AG25" s="232"/>
      <c r="AH25" s="232"/>
      <c r="AJ25" s="242"/>
      <c r="AK25" s="242"/>
      <c r="AL25" s="242"/>
      <c r="AM25" s="242"/>
      <c r="AN25" s="242"/>
      <c r="AO25" s="242"/>
      <c r="AP25" s="242"/>
      <c r="AQ25" s="242"/>
      <c r="AR25" s="242"/>
      <c r="AS25" s="242"/>
      <c r="AT25" s="242"/>
      <c r="AU25" s="242"/>
      <c r="AV25" s="242"/>
      <c r="AW25" s="242"/>
      <c r="AX25" s="242"/>
      <c r="AY25" s="242"/>
      <c r="AZ25" s="242"/>
      <c r="BB25" s="236"/>
      <c r="BC25" s="236"/>
      <c r="BD25" s="236"/>
      <c r="BE25" s="236"/>
      <c r="BF25" s="236"/>
      <c r="BG25" s="236"/>
      <c r="BH25" s="236"/>
      <c r="BI25" s="236"/>
      <c r="BJ25" s="236"/>
      <c r="BK25" s="236"/>
      <c r="BL25" s="236"/>
      <c r="BM25" s="236"/>
      <c r="BN25" s="236"/>
      <c r="BO25" s="236"/>
      <c r="BP25" s="236"/>
      <c r="BQ25" s="236"/>
    </row>
    <row r="26" spans="1:69">
      <c r="A26" s="16" t="s">
        <v>88</v>
      </c>
      <c r="B26" s="16"/>
      <c r="C26" s="16"/>
      <c r="D26" s="16"/>
      <c r="E26" s="16"/>
      <c r="F26" s="16"/>
      <c r="G26" s="16"/>
      <c r="H26" s="16"/>
      <c r="I26" s="16"/>
      <c r="J26" s="16"/>
      <c r="K26" s="16"/>
      <c r="L26" s="16"/>
      <c r="M26" s="16"/>
      <c r="N26" s="16"/>
      <c r="O26" s="16"/>
      <c r="P26" s="16"/>
      <c r="Q26" s="16"/>
      <c r="R26" s="131"/>
      <c r="S26" s="480"/>
      <c r="AJ26" s="240"/>
      <c r="AK26" s="240"/>
      <c r="AL26" s="240"/>
      <c r="AM26" s="240"/>
      <c r="AN26" s="240"/>
      <c r="AO26" s="240"/>
      <c r="AP26" s="240"/>
      <c r="AQ26" s="240"/>
      <c r="AR26" s="240"/>
      <c r="AS26" s="240"/>
      <c r="AT26" s="240"/>
      <c r="AU26" s="240"/>
      <c r="AV26" s="240"/>
      <c r="AW26" s="240"/>
      <c r="AX26" s="240"/>
      <c r="AY26" s="240"/>
      <c r="AZ26" s="240"/>
      <c r="BB26" s="236"/>
      <c r="BC26" s="236"/>
      <c r="BD26" s="236"/>
      <c r="BE26" s="236"/>
      <c r="BF26" s="236"/>
      <c r="BG26" s="236"/>
      <c r="BH26" s="236"/>
      <c r="BI26" s="236"/>
      <c r="BJ26" s="236"/>
      <c r="BK26" s="236"/>
      <c r="BL26" s="236"/>
      <c r="BM26" s="236"/>
      <c r="BN26" s="236"/>
      <c r="BO26" s="236"/>
      <c r="BP26" s="236"/>
      <c r="BQ26" s="236"/>
    </row>
    <row r="27" spans="1:69">
      <c r="A27" s="13" t="s">
        <v>89</v>
      </c>
      <c r="B27" s="60">
        <v>32</v>
      </c>
      <c r="C27" s="60">
        <v>35</v>
      </c>
      <c r="D27" s="60">
        <v>20</v>
      </c>
      <c r="E27" s="60">
        <v>30</v>
      </c>
      <c r="F27" s="60">
        <v>32</v>
      </c>
      <c r="G27" s="60">
        <v>23</v>
      </c>
      <c r="H27" s="60">
        <v>32</v>
      </c>
      <c r="I27" s="60">
        <v>26</v>
      </c>
      <c r="J27" s="60">
        <v>34</v>
      </c>
      <c r="K27" s="60">
        <v>28</v>
      </c>
      <c r="L27" s="60">
        <v>28</v>
      </c>
      <c r="M27" s="60">
        <v>19</v>
      </c>
      <c r="N27" s="60">
        <v>30</v>
      </c>
      <c r="O27" s="60">
        <v>31</v>
      </c>
      <c r="P27" s="60">
        <v>33</v>
      </c>
      <c r="Q27" s="60">
        <v>16</v>
      </c>
      <c r="R27" s="93">
        <v>26</v>
      </c>
      <c r="S27" s="482">
        <v>27</v>
      </c>
      <c r="T27" s="233"/>
      <c r="U27" s="233"/>
      <c r="V27" s="233"/>
      <c r="W27" s="233"/>
      <c r="X27" s="233"/>
      <c r="Y27" s="233"/>
      <c r="Z27" s="233"/>
      <c r="AA27" s="233"/>
      <c r="AB27" s="233"/>
      <c r="AC27" s="233"/>
      <c r="AD27" s="233"/>
      <c r="AE27" s="233"/>
      <c r="AF27" s="233"/>
      <c r="AG27" s="233"/>
      <c r="AH27" s="233"/>
      <c r="AJ27" s="242"/>
      <c r="AK27" s="242"/>
      <c r="AL27" s="242"/>
      <c r="AM27" s="242"/>
      <c r="AN27" s="242"/>
      <c r="AO27" s="242"/>
      <c r="AP27" s="242"/>
      <c r="AQ27" s="242"/>
      <c r="AR27" s="242"/>
      <c r="AS27" s="242"/>
      <c r="AT27" s="242"/>
      <c r="AU27" s="242"/>
      <c r="AV27" s="242"/>
      <c r="AW27" s="242"/>
      <c r="AX27" s="242"/>
      <c r="AY27" s="242"/>
      <c r="AZ27" s="242"/>
      <c r="BB27" s="236"/>
      <c r="BC27" s="236"/>
      <c r="BD27" s="236"/>
      <c r="BE27" s="236"/>
      <c r="BF27" s="236"/>
      <c r="BG27" s="236"/>
      <c r="BH27" s="236"/>
      <c r="BI27" s="236"/>
      <c r="BJ27" s="236"/>
      <c r="BK27" s="236"/>
      <c r="BL27" s="236"/>
      <c r="BM27" s="236"/>
      <c r="BN27" s="236"/>
      <c r="BO27" s="236"/>
      <c r="BP27" s="236"/>
      <c r="BQ27" s="236"/>
    </row>
    <row r="28" spans="1:69">
      <c r="A28" s="14">
        <v>2</v>
      </c>
      <c r="B28" s="60">
        <v>58</v>
      </c>
      <c r="C28" s="60">
        <v>43</v>
      </c>
      <c r="D28" s="60">
        <v>44</v>
      </c>
      <c r="E28" s="60">
        <v>48</v>
      </c>
      <c r="F28" s="60">
        <v>48</v>
      </c>
      <c r="G28" s="60">
        <v>32</v>
      </c>
      <c r="H28" s="60">
        <v>55</v>
      </c>
      <c r="I28" s="60">
        <v>35</v>
      </c>
      <c r="J28" s="60">
        <v>45</v>
      </c>
      <c r="K28" s="60">
        <v>39</v>
      </c>
      <c r="L28" s="60">
        <v>32</v>
      </c>
      <c r="M28" s="60">
        <v>44</v>
      </c>
      <c r="N28" s="60">
        <v>34</v>
      </c>
      <c r="O28" s="60">
        <v>34</v>
      </c>
      <c r="P28" s="60">
        <v>40</v>
      </c>
      <c r="Q28" s="60">
        <v>36</v>
      </c>
      <c r="R28" s="93">
        <v>33</v>
      </c>
      <c r="S28" s="482">
        <v>35</v>
      </c>
      <c r="T28" s="233"/>
      <c r="U28" s="233"/>
      <c r="V28" s="233"/>
      <c r="W28" s="233"/>
      <c r="X28" s="233"/>
      <c r="Y28" s="233"/>
      <c r="Z28" s="233"/>
      <c r="AA28" s="233"/>
      <c r="AB28" s="233"/>
      <c r="AC28" s="233"/>
      <c r="AD28" s="233"/>
      <c r="AE28" s="233"/>
      <c r="AF28" s="233"/>
      <c r="AG28" s="233"/>
      <c r="AH28" s="233"/>
      <c r="AJ28" s="243"/>
      <c r="AK28" s="242"/>
      <c r="AL28" s="242"/>
      <c r="AM28" s="242"/>
      <c r="AN28" s="242"/>
      <c r="AO28" s="242"/>
      <c r="AP28" s="242"/>
      <c r="AQ28" s="242"/>
      <c r="AR28" s="242"/>
      <c r="AS28" s="242"/>
      <c r="AT28" s="242"/>
      <c r="AU28" s="242"/>
      <c r="AV28" s="242"/>
      <c r="AW28" s="242"/>
      <c r="AX28" s="242"/>
      <c r="AY28" s="242"/>
      <c r="AZ28" s="242"/>
      <c r="BB28" s="236"/>
      <c r="BC28" s="236"/>
      <c r="BD28" s="236"/>
      <c r="BE28" s="236"/>
      <c r="BF28" s="236"/>
      <c r="BG28" s="236"/>
      <c r="BH28" s="236"/>
      <c r="BI28" s="236"/>
      <c r="BJ28" s="236"/>
      <c r="BK28" s="236"/>
      <c r="BL28" s="236"/>
      <c r="BM28" s="236"/>
      <c r="BN28" s="236"/>
      <c r="BO28" s="236"/>
      <c r="BP28" s="236"/>
      <c r="BQ28" s="236"/>
    </row>
    <row r="29" spans="1:69">
      <c r="A29" s="14">
        <v>3</v>
      </c>
      <c r="B29" s="60">
        <v>56</v>
      </c>
      <c r="C29" s="60">
        <v>56</v>
      </c>
      <c r="D29" s="60">
        <v>54</v>
      </c>
      <c r="E29" s="60">
        <v>41</v>
      </c>
      <c r="F29" s="60">
        <v>53</v>
      </c>
      <c r="G29" s="60">
        <v>46</v>
      </c>
      <c r="H29" s="60">
        <v>53</v>
      </c>
      <c r="I29" s="60">
        <v>53</v>
      </c>
      <c r="J29" s="60">
        <v>47</v>
      </c>
      <c r="K29" s="60">
        <v>38</v>
      </c>
      <c r="L29" s="60">
        <v>45</v>
      </c>
      <c r="M29" s="60">
        <v>50</v>
      </c>
      <c r="N29" s="60">
        <v>50</v>
      </c>
      <c r="O29" s="60">
        <v>45</v>
      </c>
      <c r="P29" s="60">
        <v>60</v>
      </c>
      <c r="Q29" s="60">
        <v>51</v>
      </c>
      <c r="R29" s="93">
        <v>41</v>
      </c>
      <c r="S29" s="482">
        <v>52</v>
      </c>
      <c r="T29" s="233"/>
      <c r="U29" s="233"/>
      <c r="V29" s="233"/>
      <c r="W29" s="233"/>
      <c r="X29" s="233"/>
      <c r="Y29" s="233"/>
      <c r="Z29" s="233"/>
      <c r="AA29" s="233"/>
      <c r="AB29" s="233"/>
      <c r="AC29" s="233"/>
      <c r="AD29" s="233"/>
      <c r="AE29" s="233"/>
      <c r="AF29" s="233"/>
      <c r="AG29" s="233"/>
      <c r="AH29" s="233"/>
      <c r="AJ29" s="243"/>
      <c r="AK29" s="242"/>
      <c r="AL29" s="242"/>
      <c r="AM29" s="242"/>
      <c r="AN29" s="242"/>
      <c r="AO29" s="242"/>
      <c r="AP29" s="242"/>
      <c r="AQ29" s="242"/>
      <c r="AR29" s="242"/>
      <c r="AS29" s="242"/>
      <c r="AT29" s="242"/>
      <c r="AU29" s="242"/>
      <c r="AV29" s="242"/>
      <c r="AW29" s="242"/>
      <c r="AX29" s="242"/>
      <c r="AY29" s="242"/>
      <c r="AZ29" s="242"/>
      <c r="BB29" s="236"/>
      <c r="BC29" s="236"/>
      <c r="BD29" s="236"/>
      <c r="BE29" s="236"/>
      <c r="BF29" s="236"/>
      <c r="BG29" s="236"/>
      <c r="BH29" s="236"/>
      <c r="BI29" s="236"/>
      <c r="BJ29" s="236"/>
      <c r="BK29" s="236"/>
      <c r="BL29" s="236"/>
      <c r="BM29" s="236"/>
      <c r="BN29" s="236"/>
      <c r="BO29" s="236"/>
      <c r="BP29" s="236"/>
      <c r="BQ29" s="236"/>
    </row>
    <row r="30" spans="1:69">
      <c r="A30" s="14">
        <v>4</v>
      </c>
      <c r="B30" s="60">
        <v>106</v>
      </c>
      <c r="C30" s="60">
        <v>104</v>
      </c>
      <c r="D30" s="60">
        <v>72</v>
      </c>
      <c r="E30" s="60">
        <v>88</v>
      </c>
      <c r="F30" s="60">
        <v>81</v>
      </c>
      <c r="G30" s="60">
        <v>74</v>
      </c>
      <c r="H30" s="60">
        <v>64</v>
      </c>
      <c r="I30" s="60">
        <v>76</v>
      </c>
      <c r="J30" s="60">
        <v>75</v>
      </c>
      <c r="K30" s="60">
        <v>67</v>
      </c>
      <c r="L30" s="60">
        <v>64</v>
      </c>
      <c r="M30" s="60">
        <v>70</v>
      </c>
      <c r="N30" s="60">
        <v>76</v>
      </c>
      <c r="O30" s="60">
        <v>70</v>
      </c>
      <c r="P30" s="60">
        <v>79</v>
      </c>
      <c r="Q30" s="60">
        <v>77</v>
      </c>
      <c r="R30" s="93">
        <v>58</v>
      </c>
      <c r="S30" s="482">
        <v>67</v>
      </c>
      <c r="T30" s="233"/>
      <c r="U30" s="233"/>
      <c r="V30" s="233"/>
      <c r="W30" s="233"/>
      <c r="X30" s="233"/>
      <c r="Y30" s="233"/>
      <c r="Z30" s="233"/>
      <c r="AA30" s="233"/>
      <c r="AB30" s="233"/>
      <c r="AC30" s="233"/>
      <c r="AD30" s="233"/>
      <c r="AE30" s="233"/>
      <c r="AF30" s="233"/>
      <c r="AG30" s="233"/>
      <c r="AH30" s="233"/>
      <c r="AJ30" s="243"/>
      <c r="AK30" s="242"/>
      <c r="AL30" s="242"/>
      <c r="AM30" s="242"/>
      <c r="AN30" s="242"/>
      <c r="AO30" s="242"/>
      <c r="AP30" s="242"/>
      <c r="AQ30" s="242"/>
      <c r="AR30" s="242"/>
      <c r="AS30" s="242"/>
      <c r="AT30" s="242"/>
      <c r="AU30" s="242"/>
      <c r="AV30" s="242"/>
      <c r="AW30" s="242"/>
      <c r="AX30" s="242"/>
      <c r="AY30" s="242"/>
      <c r="AZ30" s="242"/>
      <c r="BB30" s="236"/>
      <c r="BC30" s="236"/>
      <c r="BD30" s="236"/>
      <c r="BE30" s="236"/>
      <c r="BF30" s="236"/>
      <c r="BG30" s="236"/>
      <c r="BH30" s="236"/>
      <c r="BI30" s="236"/>
      <c r="BJ30" s="236"/>
      <c r="BK30" s="236"/>
      <c r="BL30" s="236"/>
      <c r="BM30" s="236"/>
      <c r="BN30" s="236"/>
      <c r="BO30" s="236"/>
      <c r="BP30" s="236"/>
      <c r="BQ30" s="236"/>
    </row>
    <row r="31" spans="1:69">
      <c r="A31" s="13" t="s">
        <v>90</v>
      </c>
      <c r="B31" s="60">
        <v>163</v>
      </c>
      <c r="C31" s="60">
        <v>152</v>
      </c>
      <c r="D31" s="60">
        <v>119</v>
      </c>
      <c r="E31" s="60">
        <v>127</v>
      </c>
      <c r="F31" s="60">
        <v>142</v>
      </c>
      <c r="G31" s="60">
        <v>138</v>
      </c>
      <c r="H31" s="60">
        <v>130</v>
      </c>
      <c r="I31" s="60">
        <v>111</v>
      </c>
      <c r="J31" s="60">
        <v>143</v>
      </c>
      <c r="K31" s="60">
        <v>121</v>
      </c>
      <c r="L31" s="60">
        <v>136</v>
      </c>
      <c r="M31" s="60">
        <v>128</v>
      </c>
      <c r="N31" s="60">
        <v>130</v>
      </c>
      <c r="O31" s="60">
        <v>150</v>
      </c>
      <c r="P31" s="60">
        <v>144</v>
      </c>
      <c r="Q31" s="60">
        <v>142</v>
      </c>
      <c r="R31" s="93">
        <v>135</v>
      </c>
      <c r="S31" s="482">
        <v>114</v>
      </c>
      <c r="T31" s="233"/>
      <c r="U31" s="233"/>
      <c r="V31" s="233"/>
      <c r="W31" s="233"/>
      <c r="X31" s="233"/>
      <c r="Y31" s="233"/>
      <c r="Z31" s="233"/>
      <c r="AA31" s="233"/>
      <c r="AB31" s="233"/>
      <c r="AC31" s="233"/>
      <c r="AD31" s="233"/>
      <c r="AE31" s="233"/>
      <c r="AF31" s="233"/>
      <c r="AG31" s="233"/>
      <c r="AH31" s="233"/>
      <c r="AJ31" s="242"/>
      <c r="AK31" s="242"/>
      <c r="AL31" s="242"/>
      <c r="AM31" s="242"/>
      <c r="AN31" s="242"/>
      <c r="AO31" s="242"/>
      <c r="AP31" s="242"/>
      <c r="AQ31" s="242"/>
      <c r="AR31" s="242"/>
      <c r="AS31" s="242"/>
      <c r="AT31" s="242"/>
      <c r="AU31" s="242"/>
      <c r="AV31" s="242"/>
      <c r="AW31" s="242"/>
      <c r="AX31" s="242"/>
      <c r="AY31" s="242"/>
      <c r="AZ31" s="242"/>
      <c r="BB31" s="236"/>
      <c r="BC31" s="236"/>
      <c r="BD31" s="236"/>
      <c r="BE31" s="236"/>
      <c r="BF31" s="236"/>
      <c r="BG31" s="236"/>
      <c r="BH31" s="236"/>
      <c r="BI31" s="236"/>
      <c r="BJ31" s="236"/>
      <c r="BK31" s="236"/>
      <c r="BL31" s="236"/>
      <c r="BM31" s="236"/>
      <c r="BN31" s="236"/>
      <c r="BO31" s="236"/>
      <c r="BP31" s="236"/>
      <c r="BQ31" s="236"/>
    </row>
    <row r="32" spans="1:69">
      <c r="A32" s="13" t="s">
        <v>69</v>
      </c>
      <c r="B32" s="60">
        <v>2</v>
      </c>
      <c r="C32" s="60">
        <v>2</v>
      </c>
      <c r="D32" s="60">
        <v>0</v>
      </c>
      <c r="E32" s="60">
        <v>0</v>
      </c>
      <c r="F32" s="60">
        <v>3</v>
      </c>
      <c r="G32" s="60">
        <v>2</v>
      </c>
      <c r="H32" s="60">
        <v>3</v>
      </c>
      <c r="I32" s="60">
        <v>3</v>
      </c>
      <c r="J32" s="60">
        <v>3</v>
      </c>
      <c r="K32" s="60">
        <v>1</v>
      </c>
      <c r="L32" s="60">
        <v>3</v>
      </c>
      <c r="M32" s="60">
        <v>1</v>
      </c>
      <c r="N32" s="60">
        <v>4</v>
      </c>
      <c r="O32" s="60">
        <v>2</v>
      </c>
      <c r="P32" s="60">
        <v>3</v>
      </c>
      <c r="Q32" s="60">
        <v>1</v>
      </c>
      <c r="R32" s="93">
        <v>1</v>
      </c>
      <c r="S32" s="482">
        <v>1</v>
      </c>
      <c r="T32" s="233"/>
      <c r="U32" s="233"/>
      <c r="V32" s="233"/>
      <c r="W32" s="233"/>
      <c r="X32" s="233"/>
      <c r="Y32" s="233"/>
      <c r="Z32" s="233"/>
      <c r="AA32" s="233"/>
      <c r="AB32" s="233"/>
      <c r="AC32" s="233"/>
      <c r="AD32" s="233"/>
      <c r="AE32" s="233"/>
      <c r="AF32" s="233"/>
      <c r="AG32" s="233"/>
      <c r="AH32" s="233"/>
      <c r="AJ32" s="242"/>
      <c r="AK32" s="242"/>
      <c r="AL32" s="242"/>
      <c r="AM32" s="242"/>
      <c r="AN32" s="242"/>
      <c r="AO32" s="242"/>
      <c r="AP32" s="242"/>
      <c r="AQ32" s="242"/>
      <c r="AR32" s="242"/>
      <c r="AS32" s="242"/>
      <c r="AT32" s="242"/>
      <c r="AU32" s="242"/>
      <c r="AV32" s="242"/>
      <c r="AW32" s="242"/>
      <c r="AX32" s="242"/>
      <c r="AY32" s="242"/>
      <c r="AZ32" s="242"/>
      <c r="BB32" s="236"/>
      <c r="BC32" s="236"/>
      <c r="BD32" s="236"/>
      <c r="BE32" s="236"/>
      <c r="BF32" s="236"/>
      <c r="BG32" s="236"/>
      <c r="BH32" s="236"/>
      <c r="BI32" s="236"/>
      <c r="BJ32" s="236"/>
      <c r="BK32" s="236"/>
      <c r="BL32" s="236"/>
      <c r="BM32" s="236"/>
      <c r="BN32" s="236"/>
      <c r="BO32" s="236"/>
      <c r="BP32" s="236"/>
      <c r="BQ32" s="236"/>
    </row>
    <row r="33" spans="1:69">
      <c r="A33" s="16" t="s">
        <v>118</v>
      </c>
      <c r="B33" s="16"/>
      <c r="C33" s="16"/>
      <c r="D33" s="16"/>
      <c r="E33" s="16"/>
      <c r="F33" s="16"/>
      <c r="G33" s="16"/>
      <c r="H33" s="16"/>
      <c r="I33" s="16"/>
      <c r="J33" s="16"/>
      <c r="K33" s="16"/>
      <c r="L33" s="16"/>
      <c r="M33" s="16"/>
      <c r="N33" s="16"/>
      <c r="O33" s="16"/>
      <c r="P33" s="16"/>
      <c r="Q33" s="16"/>
      <c r="R33" s="131"/>
      <c r="S33" s="480"/>
      <c r="AJ33" s="240"/>
      <c r="AK33" s="240"/>
      <c r="AL33" s="240"/>
      <c r="AM33" s="240"/>
      <c r="AN33" s="240"/>
      <c r="AO33" s="240"/>
      <c r="AP33" s="240"/>
      <c r="AQ33" s="240"/>
      <c r="AR33" s="240"/>
      <c r="AS33" s="240"/>
      <c r="AT33" s="240"/>
      <c r="AU33" s="240"/>
      <c r="AV33" s="240"/>
      <c r="AW33" s="240"/>
      <c r="AX33" s="240"/>
      <c r="AY33" s="240"/>
      <c r="AZ33" s="240"/>
      <c r="BB33" s="236"/>
      <c r="BC33" s="236"/>
      <c r="BD33" s="236"/>
      <c r="BE33" s="236"/>
      <c r="BF33" s="236"/>
      <c r="BG33" s="236"/>
      <c r="BH33" s="236"/>
      <c r="BI33" s="236"/>
      <c r="BJ33" s="236"/>
      <c r="BK33" s="236"/>
      <c r="BL33" s="236"/>
      <c r="BM33" s="236"/>
      <c r="BN33" s="236"/>
      <c r="BO33" s="236"/>
      <c r="BP33" s="236"/>
      <c r="BQ33" s="236"/>
    </row>
    <row r="34" spans="1:69">
      <c r="A34" s="13" t="s">
        <v>117</v>
      </c>
      <c r="B34" s="60">
        <v>137</v>
      </c>
      <c r="C34" s="60">
        <v>135</v>
      </c>
      <c r="D34" s="60">
        <v>100</v>
      </c>
      <c r="E34" s="60">
        <v>129</v>
      </c>
      <c r="F34" s="60">
        <v>141</v>
      </c>
      <c r="G34" s="60">
        <v>129</v>
      </c>
      <c r="H34" s="60">
        <v>164</v>
      </c>
      <c r="I34" s="60">
        <v>118</v>
      </c>
      <c r="J34" s="60">
        <v>145</v>
      </c>
      <c r="K34" s="60">
        <v>118</v>
      </c>
      <c r="L34" s="60">
        <v>116</v>
      </c>
      <c r="M34" s="60">
        <v>118</v>
      </c>
      <c r="N34" s="60">
        <v>138</v>
      </c>
      <c r="O34" s="60">
        <v>140</v>
      </c>
      <c r="P34" s="60">
        <v>159</v>
      </c>
      <c r="Q34" s="60">
        <v>148</v>
      </c>
      <c r="R34" s="93">
        <v>143</v>
      </c>
      <c r="S34" s="481">
        <v>155</v>
      </c>
      <c r="T34" s="149"/>
      <c r="U34" s="149"/>
      <c r="V34" s="149"/>
      <c r="W34" s="149"/>
      <c r="X34" s="149"/>
      <c r="Y34" s="234"/>
      <c r="Z34" s="234"/>
      <c r="AA34" s="234"/>
      <c r="AB34" s="234"/>
      <c r="AC34" s="234"/>
      <c r="AD34" s="234"/>
      <c r="AE34" s="234"/>
      <c r="AF34" s="234"/>
      <c r="AG34" s="234"/>
      <c r="AH34" s="234"/>
      <c r="AJ34" s="242"/>
      <c r="AK34" s="242"/>
      <c r="AL34" s="242"/>
      <c r="AM34" s="242"/>
      <c r="AN34" s="242"/>
      <c r="AO34" s="242"/>
      <c r="AP34" s="242"/>
      <c r="AQ34" s="242"/>
      <c r="AR34" s="242"/>
      <c r="AS34" s="242"/>
      <c r="AT34" s="242"/>
      <c r="AU34" s="242"/>
      <c r="AV34" s="242"/>
      <c r="AW34" s="242"/>
      <c r="AX34" s="242"/>
      <c r="AY34" s="242"/>
      <c r="AZ34" s="242"/>
      <c r="BB34" s="236"/>
      <c r="BC34" s="236"/>
      <c r="BD34" s="236"/>
      <c r="BE34" s="236"/>
      <c r="BF34" s="236"/>
      <c r="BG34" s="236"/>
      <c r="BH34" s="236"/>
      <c r="BI34" s="236"/>
      <c r="BJ34" s="236"/>
      <c r="BK34" s="236"/>
      <c r="BL34" s="236"/>
      <c r="BM34" s="236"/>
      <c r="BN34" s="236"/>
      <c r="BO34" s="236"/>
      <c r="BP34" s="236"/>
      <c r="BQ34" s="236"/>
    </row>
    <row r="35" spans="1:69">
      <c r="A35" s="13" t="s">
        <v>70</v>
      </c>
      <c r="B35" s="60">
        <v>59</v>
      </c>
      <c r="C35" s="60">
        <v>61</v>
      </c>
      <c r="D35" s="60">
        <v>52</v>
      </c>
      <c r="E35" s="60">
        <v>30</v>
      </c>
      <c r="F35" s="60">
        <v>52</v>
      </c>
      <c r="G35" s="60">
        <v>38</v>
      </c>
      <c r="H35" s="60">
        <v>39</v>
      </c>
      <c r="I35" s="60">
        <v>43</v>
      </c>
      <c r="J35" s="60">
        <v>43</v>
      </c>
      <c r="K35" s="60">
        <v>40</v>
      </c>
      <c r="L35" s="60">
        <v>32</v>
      </c>
      <c r="M35" s="60">
        <v>34</v>
      </c>
      <c r="N35" s="60">
        <v>42</v>
      </c>
      <c r="O35" s="60">
        <v>43</v>
      </c>
      <c r="P35" s="60">
        <v>45</v>
      </c>
      <c r="Q35" s="60">
        <v>42</v>
      </c>
      <c r="R35" s="93">
        <v>31</v>
      </c>
      <c r="S35" s="481">
        <v>40</v>
      </c>
      <c r="T35" s="149"/>
      <c r="U35" s="149"/>
      <c r="V35" s="149"/>
      <c r="W35" s="149"/>
      <c r="X35" s="149"/>
      <c r="Y35" s="234"/>
      <c r="Z35" s="234"/>
      <c r="AA35" s="234"/>
      <c r="AB35" s="234"/>
      <c r="AC35" s="234"/>
      <c r="AD35" s="234"/>
      <c r="AE35" s="234"/>
      <c r="AF35" s="234"/>
      <c r="AG35" s="234"/>
      <c r="AH35" s="234"/>
      <c r="AJ35" s="242"/>
      <c r="AK35" s="242"/>
      <c r="AL35" s="242"/>
      <c r="AM35" s="242"/>
      <c r="AN35" s="242"/>
      <c r="AO35" s="242"/>
      <c r="AP35" s="242"/>
      <c r="AQ35" s="242"/>
      <c r="AR35" s="242"/>
      <c r="AS35" s="242"/>
      <c r="AT35" s="242"/>
      <c r="AU35" s="242"/>
      <c r="AV35" s="242"/>
      <c r="AW35" s="242"/>
      <c r="AX35" s="242"/>
      <c r="AY35" s="242"/>
      <c r="AZ35" s="242"/>
      <c r="BB35" s="236"/>
      <c r="BC35" s="236"/>
      <c r="BD35" s="236"/>
      <c r="BE35" s="236"/>
      <c r="BF35" s="236"/>
      <c r="BG35" s="236"/>
      <c r="BH35" s="236"/>
      <c r="BI35" s="236"/>
      <c r="BJ35" s="236"/>
      <c r="BK35" s="236"/>
      <c r="BL35" s="236"/>
      <c r="BM35" s="236"/>
      <c r="BN35" s="236"/>
      <c r="BO35" s="236"/>
      <c r="BP35" s="236"/>
      <c r="BQ35" s="236"/>
    </row>
    <row r="36" spans="1:69">
      <c r="A36" s="13" t="s">
        <v>71</v>
      </c>
      <c r="B36" s="60">
        <v>185</v>
      </c>
      <c r="C36" s="60">
        <v>162</v>
      </c>
      <c r="D36" s="60">
        <v>147</v>
      </c>
      <c r="E36" s="60">
        <v>167</v>
      </c>
      <c r="F36" s="60">
        <v>148</v>
      </c>
      <c r="G36" s="60">
        <v>139</v>
      </c>
      <c r="H36" s="60">
        <v>111</v>
      </c>
      <c r="I36" s="60">
        <v>127</v>
      </c>
      <c r="J36" s="60">
        <v>137</v>
      </c>
      <c r="K36" s="60">
        <v>115</v>
      </c>
      <c r="L36" s="60">
        <v>140</v>
      </c>
      <c r="M36" s="60">
        <v>140</v>
      </c>
      <c r="N36" s="60">
        <v>117</v>
      </c>
      <c r="O36" s="60">
        <v>127</v>
      </c>
      <c r="P36" s="60">
        <v>130</v>
      </c>
      <c r="Q36" s="60">
        <v>117</v>
      </c>
      <c r="R36" s="93">
        <v>106</v>
      </c>
      <c r="S36" s="481">
        <v>87</v>
      </c>
      <c r="T36" s="149"/>
      <c r="U36" s="149"/>
      <c r="V36" s="149"/>
      <c r="W36" s="149"/>
      <c r="X36" s="149"/>
      <c r="Y36" s="234"/>
      <c r="Z36" s="234"/>
      <c r="AA36" s="234"/>
      <c r="AB36" s="234"/>
      <c r="AC36" s="234"/>
      <c r="AD36" s="234"/>
      <c r="AE36" s="234"/>
      <c r="AF36" s="234"/>
      <c r="AG36" s="234"/>
      <c r="AH36" s="234"/>
      <c r="AJ36" s="242"/>
      <c r="AK36" s="242"/>
      <c r="AL36" s="242"/>
      <c r="AM36" s="242"/>
      <c r="AN36" s="242"/>
      <c r="AO36" s="242"/>
      <c r="AP36" s="242"/>
      <c r="AQ36" s="242"/>
      <c r="AR36" s="242"/>
      <c r="AS36" s="242"/>
      <c r="AT36" s="242"/>
      <c r="AU36" s="242"/>
      <c r="AV36" s="242"/>
      <c r="AW36" s="242"/>
      <c r="AX36" s="242"/>
      <c r="AY36" s="242"/>
      <c r="AZ36" s="242"/>
      <c r="BB36" s="236"/>
      <c r="BC36" s="236"/>
      <c r="BD36" s="236"/>
      <c r="BE36" s="236"/>
      <c r="BF36" s="236"/>
      <c r="BG36" s="236"/>
      <c r="BH36" s="236"/>
      <c r="BI36" s="236"/>
      <c r="BJ36" s="236"/>
      <c r="BK36" s="236"/>
      <c r="BL36" s="236"/>
      <c r="BM36" s="236"/>
      <c r="BN36" s="236"/>
      <c r="BO36" s="236"/>
      <c r="BP36" s="236"/>
      <c r="BQ36" s="236"/>
    </row>
    <row r="37" spans="1:69">
      <c r="A37" s="13" t="s">
        <v>72</v>
      </c>
      <c r="B37" s="60">
        <v>13</v>
      </c>
      <c r="C37" s="60">
        <v>8</v>
      </c>
      <c r="D37" s="60">
        <v>6</v>
      </c>
      <c r="E37" s="60">
        <v>2</v>
      </c>
      <c r="F37" s="60">
        <v>5</v>
      </c>
      <c r="G37" s="60">
        <v>5</v>
      </c>
      <c r="H37" s="60">
        <v>8</v>
      </c>
      <c r="I37" s="60">
        <v>2</v>
      </c>
      <c r="J37" s="60">
        <v>6</v>
      </c>
      <c r="K37" s="60">
        <v>5</v>
      </c>
      <c r="L37" s="60">
        <v>3</v>
      </c>
      <c r="M37" s="60">
        <v>4</v>
      </c>
      <c r="N37" s="60">
        <v>4</v>
      </c>
      <c r="O37" s="60">
        <v>2</v>
      </c>
      <c r="P37" s="60">
        <v>2</v>
      </c>
      <c r="Q37" s="60">
        <v>8</v>
      </c>
      <c r="R37" s="93">
        <v>2</v>
      </c>
      <c r="S37" s="481">
        <v>2</v>
      </c>
      <c r="T37" s="149"/>
      <c r="U37" s="149"/>
      <c r="V37" s="149"/>
      <c r="W37" s="149"/>
      <c r="X37" s="149"/>
      <c r="Y37" s="234"/>
      <c r="Z37" s="234"/>
      <c r="AA37" s="234"/>
      <c r="AB37" s="234"/>
      <c r="AC37" s="234"/>
      <c r="AD37" s="234"/>
      <c r="AE37" s="234"/>
      <c r="AF37" s="234"/>
      <c r="AG37" s="234"/>
      <c r="AH37" s="234"/>
      <c r="AJ37" s="242"/>
      <c r="AK37" s="242"/>
      <c r="AL37" s="242"/>
      <c r="AM37" s="242"/>
      <c r="AN37" s="242"/>
      <c r="AO37" s="242"/>
      <c r="AP37" s="242"/>
      <c r="AQ37" s="242"/>
      <c r="AR37" s="242"/>
      <c r="AS37" s="242"/>
      <c r="AT37" s="242"/>
      <c r="AU37" s="242"/>
      <c r="AV37" s="242"/>
      <c r="AW37" s="242"/>
      <c r="AX37" s="242"/>
      <c r="AY37" s="242"/>
      <c r="AZ37" s="242"/>
      <c r="BB37" s="236"/>
      <c r="BC37" s="236"/>
      <c r="BD37" s="236"/>
      <c r="BE37" s="236"/>
      <c r="BF37" s="236"/>
      <c r="BG37" s="236"/>
      <c r="BH37" s="236"/>
      <c r="BI37" s="236"/>
      <c r="BJ37" s="236"/>
      <c r="BK37" s="236"/>
      <c r="BL37" s="236"/>
      <c r="BM37" s="236"/>
      <c r="BN37" s="236"/>
      <c r="BO37" s="236"/>
      <c r="BP37" s="236"/>
      <c r="BQ37" s="236"/>
    </row>
    <row r="38" spans="1:69">
      <c r="A38" s="13" t="s">
        <v>69</v>
      </c>
      <c r="B38" s="60">
        <v>23</v>
      </c>
      <c r="C38" s="60">
        <v>26</v>
      </c>
      <c r="D38" s="60">
        <v>4</v>
      </c>
      <c r="E38" s="60">
        <v>6</v>
      </c>
      <c r="F38" s="60">
        <v>13</v>
      </c>
      <c r="G38" s="60">
        <v>4</v>
      </c>
      <c r="H38" s="60">
        <v>15</v>
      </c>
      <c r="I38" s="60">
        <v>14</v>
      </c>
      <c r="J38" s="60">
        <v>16</v>
      </c>
      <c r="K38" s="60">
        <v>16</v>
      </c>
      <c r="L38" s="60">
        <v>17</v>
      </c>
      <c r="M38" s="60">
        <v>16</v>
      </c>
      <c r="N38" s="60">
        <v>23</v>
      </c>
      <c r="O38" s="60">
        <v>20</v>
      </c>
      <c r="P38" s="60">
        <v>23</v>
      </c>
      <c r="Q38" s="60">
        <v>8</v>
      </c>
      <c r="R38" s="93">
        <v>12</v>
      </c>
      <c r="S38" s="481">
        <v>12</v>
      </c>
      <c r="T38" s="149"/>
      <c r="U38" s="149"/>
      <c r="V38" s="149"/>
      <c r="W38" s="149"/>
      <c r="X38" s="149"/>
      <c r="Y38" s="234"/>
      <c r="Z38" s="234"/>
      <c r="AA38" s="234"/>
      <c r="AB38" s="234"/>
      <c r="AC38" s="234"/>
      <c r="AD38" s="234"/>
      <c r="AE38" s="234"/>
      <c r="AF38" s="234"/>
      <c r="AG38" s="234"/>
      <c r="AH38" s="234"/>
      <c r="AJ38" s="242"/>
      <c r="AK38" s="242"/>
      <c r="AL38" s="242"/>
      <c r="AM38" s="242"/>
      <c r="AN38" s="242"/>
      <c r="AO38" s="242"/>
      <c r="AP38" s="242"/>
      <c r="AQ38" s="242"/>
      <c r="AR38" s="242"/>
      <c r="AS38" s="242"/>
      <c r="AT38" s="242"/>
      <c r="AU38" s="242"/>
      <c r="AV38" s="242"/>
      <c r="AW38" s="242"/>
      <c r="AX38" s="242"/>
      <c r="AY38" s="242"/>
      <c r="AZ38" s="242"/>
      <c r="BB38" s="236"/>
      <c r="BC38" s="236"/>
      <c r="BD38" s="236"/>
      <c r="BE38" s="236"/>
      <c r="BF38" s="236"/>
      <c r="BG38" s="236"/>
      <c r="BH38" s="236"/>
      <c r="BI38" s="236"/>
      <c r="BJ38" s="236"/>
      <c r="BK38" s="236"/>
      <c r="BL38" s="236"/>
      <c r="BM38" s="236"/>
      <c r="BN38" s="236"/>
      <c r="BO38" s="236"/>
      <c r="BP38" s="236"/>
      <c r="BQ38" s="236"/>
    </row>
    <row r="39" spans="1:69">
      <c r="A39" s="16" t="s">
        <v>1</v>
      </c>
      <c r="B39" s="16"/>
      <c r="C39" s="16"/>
      <c r="D39" s="16"/>
      <c r="E39" s="16"/>
      <c r="F39" s="16"/>
      <c r="G39" s="16"/>
      <c r="H39" s="16"/>
      <c r="I39" s="16"/>
      <c r="J39" s="16"/>
      <c r="K39" s="16"/>
      <c r="L39" s="16"/>
      <c r="M39" s="16"/>
      <c r="N39" s="16"/>
      <c r="O39" s="16"/>
      <c r="P39" s="16"/>
      <c r="Q39" s="16"/>
      <c r="R39" s="131"/>
      <c r="S39" s="480"/>
      <c r="AJ39" s="240"/>
      <c r="AK39" s="240"/>
      <c r="AL39" s="240"/>
      <c r="AM39" s="240"/>
      <c r="AN39" s="240"/>
      <c r="AO39" s="240"/>
      <c r="AP39" s="240"/>
      <c r="AQ39" s="240"/>
      <c r="AR39" s="240"/>
      <c r="AS39" s="240"/>
      <c r="AT39" s="240"/>
      <c r="AU39" s="240"/>
      <c r="AV39" s="240"/>
      <c r="AW39" s="240"/>
      <c r="AX39" s="240"/>
      <c r="AY39" s="240"/>
      <c r="AZ39" s="240"/>
      <c r="BB39" s="236"/>
      <c r="BC39" s="236"/>
      <c r="BD39" s="236"/>
      <c r="BE39" s="236"/>
      <c r="BF39" s="236"/>
      <c r="BG39" s="236"/>
      <c r="BH39" s="236"/>
      <c r="BI39" s="236"/>
      <c r="BJ39" s="236"/>
      <c r="BK39" s="236"/>
      <c r="BL39" s="236"/>
      <c r="BM39" s="236"/>
      <c r="BN39" s="236"/>
      <c r="BO39" s="236"/>
      <c r="BP39" s="236"/>
      <c r="BQ39" s="236"/>
    </row>
    <row r="40" spans="1:69">
      <c r="A40" s="13" t="s">
        <v>111</v>
      </c>
      <c r="B40" s="60">
        <v>116</v>
      </c>
      <c r="C40" s="60">
        <v>102</v>
      </c>
      <c r="D40" s="60">
        <v>87</v>
      </c>
      <c r="E40" s="60">
        <v>106</v>
      </c>
      <c r="F40" s="60">
        <v>120</v>
      </c>
      <c r="G40" s="60">
        <v>109</v>
      </c>
      <c r="H40" s="60">
        <v>143</v>
      </c>
      <c r="I40" s="60">
        <v>100</v>
      </c>
      <c r="J40" s="60">
        <v>117</v>
      </c>
      <c r="K40" s="60">
        <v>99</v>
      </c>
      <c r="L40" s="60">
        <v>88</v>
      </c>
      <c r="M40" s="60">
        <v>96</v>
      </c>
      <c r="N40" s="60">
        <v>107</v>
      </c>
      <c r="O40" s="60">
        <v>121</v>
      </c>
      <c r="P40" s="60">
        <v>136</v>
      </c>
      <c r="Q40" s="60">
        <v>123</v>
      </c>
      <c r="R40" s="93">
        <v>128</v>
      </c>
      <c r="S40" s="481">
        <v>137</v>
      </c>
      <c r="T40" s="235"/>
      <c r="U40" s="235"/>
      <c r="V40" s="235"/>
      <c r="W40" s="235"/>
      <c r="X40" s="235"/>
      <c r="Y40" s="235"/>
      <c r="Z40" s="235"/>
      <c r="AA40" s="235"/>
      <c r="AB40" s="235"/>
      <c r="AC40" s="235"/>
      <c r="AD40" s="235"/>
      <c r="AE40" s="235"/>
      <c r="AF40" s="235"/>
      <c r="AG40" s="235"/>
      <c r="AH40" s="235"/>
      <c r="AJ40" s="242"/>
      <c r="AK40" s="242"/>
      <c r="AL40" s="242"/>
      <c r="AM40" s="242"/>
      <c r="AN40" s="242"/>
      <c r="AO40" s="242"/>
      <c r="AP40" s="242"/>
      <c r="AQ40" s="242"/>
      <c r="AR40" s="242"/>
      <c r="AS40" s="242"/>
      <c r="AT40" s="242"/>
      <c r="AU40" s="242"/>
      <c r="AV40" s="242"/>
      <c r="AW40" s="242"/>
      <c r="AX40" s="242"/>
      <c r="AY40" s="242"/>
      <c r="AZ40" s="242"/>
      <c r="BB40" s="236"/>
      <c r="BC40" s="236"/>
      <c r="BD40" s="236"/>
      <c r="BE40" s="236"/>
      <c r="BF40" s="236"/>
      <c r="BG40" s="236"/>
      <c r="BH40" s="236"/>
      <c r="BI40" s="236"/>
      <c r="BJ40" s="236"/>
      <c r="BK40" s="236"/>
      <c r="BL40" s="236"/>
      <c r="BM40" s="236"/>
      <c r="BN40" s="236"/>
      <c r="BO40" s="236"/>
      <c r="BP40" s="236"/>
      <c r="BQ40" s="236"/>
    </row>
    <row r="41" spans="1:69">
      <c r="A41" s="13" t="s">
        <v>114</v>
      </c>
      <c r="B41" s="60">
        <v>21</v>
      </c>
      <c r="C41" s="60">
        <v>29</v>
      </c>
      <c r="D41" s="60">
        <v>13</v>
      </c>
      <c r="E41" s="60">
        <v>20</v>
      </c>
      <c r="F41" s="60">
        <v>19</v>
      </c>
      <c r="G41" s="60">
        <v>15</v>
      </c>
      <c r="H41" s="60">
        <v>23</v>
      </c>
      <c r="I41" s="60">
        <v>18</v>
      </c>
      <c r="J41" s="60">
        <v>20</v>
      </c>
      <c r="K41" s="60">
        <v>15</v>
      </c>
      <c r="L41" s="60">
        <v>26</v>
      </c>
      <c r="M41" s="60">
        <v>15</v>
      </c>
      <c r="N41" s="60">
        <v>25</v>
      </c>
      <c r="O41" s="60">
        <v>17</v>
      </c>
      <c r="P41" s="60">
        <v>16</v>
      </c>
      <c r="Q41" s="60">
        <v>20</v>
      </c>
      <c r="R41" s="93">
        <v>19</v>
      </c>
      <c r="S41" s="481">
        <v>11</v>
      </c>
      <c r="T41" s="235"/>
      <c r="U41" s="235"/>
      <c r="V41" s="235"/>
      <c r="W41" s="235"/>
      <c r="X41" s="235"/>
      <c r="Y41" s="235"/>
      <c r="Z41" s="235"/>
      <c r="AA41" s="235"/>
      <c r="AB41" s="235"/>
      <c r="AC41" s="235"/>
      <c r="AD41" s="235"/>
      <c r="AE41" s="235"/>
      <c r="AF41" s="235"/>
      <c r="AG41" s="235"/>
      <c r="AH41" s="235"/>
      <c r="AJ41" s="242"/>
      <c r="AK41" s="242"/>
      <c r="AL41" s="242"/>
      <c r="AM41" s="242"/>
      <c r="AN41" s="242"/>
      <c r="AO41" s="242"/>
      <c r="AP41" s="242"/>
      <c r="AQ41" s="242"/>
      <c r="AR41" s="242"/>
      <c r="AS41" s="242"/>
      <c r="AT41" s="242"/>
      <c r="AU41" s="242"/>
      <c r="AV41" s="242"/>
      <c r="AW41" s="242"/>
      <c r="AX41" s="242"/>
      <c r="AY41" s="242"/>
      <c r="AZ41" s="242"/>
      <c r="BB41" s="236"/>
      <c r="BC41" s="236"/>
      <c r="BD41" s="236"/>
      <c r="BE41" s="236"/>
      <c r="BF41" s="236"/>
      <c r="BG41" s="236"/>
      <c r="BH41" s="236"/>
      <c r="BI41" s="236"/>
      <c r="BJ41" s="236"/>
      <c r="BK41" s="236"/>
      <c r="BL41" s="236"/>
      <c r="BM41" s="236"/>
      <c r="BN41" s="236"/>
      <c r="BO41" s="236"/>
      <c r="BP41" s="236"/>
      <c r="BQ41" s="236"/>
    </row>
    <row r="42" spans="1:69">
      <c r="A42" s="13" t="s">
        <v>112</v>
      </c>
      <c r="B42" s="60">
        <v>70</v>
      </c>
      <c r="C42" s="60">
        <v>53</v>
      </c>
      <c r="D42" s="60">
        <v>44</v>
      </c>
      <c r="E42" s="60">
        <v>38</v>
      </c>
      <c r="F42" s="60">
        <v>47</v>
      </c>
      <c r="G42" s="60">
        <v>52</v>
      </c>
      <c r="H42" s="60">
        <v>36</v>
      </c>
      <c r="I42" s="60">
        <v>43</v>
      </c>
      <c r="J42" s="60">
        <v>44</v>
      </c>
      <c r="K42" s="60">
        <v>50</v>
      </c>
      <c r="L42" s="60">
        <v>36</v>
      </c>
      <c r="M42" s="60">
        <v>39</v>
      </c>
      <c r="N42" s="60">
        <v>41</v>
      </c>
      <c r="O42" s="60">
        <v>44</v>
      </c>
      <c r="P42" s="60">
        <v>46</v>
      </c>
      <c r="Q42" s="60">
        <v>46</v>
      </c>
      <c r="R42" s="93">
        <v>34</v>
      </c>
      <c r="S42" s="481">
        <v>35</v>
      </c>
      <c r="T42" s="235"/>
      <c r="U42" s="235"/>
      <c r="V42" s="235"/>
      <c r="W42" s="235"/>
      <c r="X42" s="235"/>
      <c r="Y42" s="235"/>
      <c r="Z42" s="235"/>
      <c r="AA42" s="235"/>
      <c r="AB42" s="235"/>
      <c r="AC42" s="235"/>
      <c r="AD42" s="235"/>
      <c r="AE42" s="235"/>
      <c r="AF42" s="235"/>
      <c r="AG42" s="235"/>
      <c r="AH42" s="235"/>
      <c r="AJ42" s="242"/>
      <c r="AK42" s="242"/>
      <c r="AL42" s="242"/>
      <c r="AM42" s="242"/>
      <c r="AN42" s="242"/>
      <c r="AO42" s="242"/>
      <c r="AP42" s="242"/>
      <c r="AQ42" s="242"/>
      <c r="AR42" s="242"/>
      <c r="AS42" s="242"/>
      <c r="AT42" s="242"/>
      <c r="AU42" s="242"/>
      <c r="AV42" s="242"/>
      <c r="AW42" s="242"/>
      <c r="AX42" s="242"/>
      <c r="AY42" s="242"/>
      <c r="AZ42" s="242"/>
      <c r="BB42" s="236"/>
      <c r="BC42" s="236"/>
      <c r="BD42" s="236"/>
      <c r="BE42" s="236"/>
      <c r="BF42" s="236"/>
      <c r="BG42" s="236"/>
      <c r="BH42" s="236"/>
      <c r="BI42" s="236"/>
      <c r="BJ42" s="236"/>
      <c r="BK42" s="236"/>
      <c r="BL42" s="236"/>
      <c r="BM42" s="236"/>
      <c r="BN42" s="236"/>
      <c r="BO42" s="236"/>
      <c r="BP42" s="236"/>
      <c r="BQ42" s="236"/>
    </row>
    <row r="43" spans="1:69">
      <c r="A43" s="13" t="s">
        <v>113</v>
      </c>
      <c r="B43" s="60">
        <v>189</v>
      </c>
      <c r="C43" s="60">
        <v>180</v>
      </c>
      <c r="D43" s="60">
        <v>161</v>
      </c>
      <c r="E43" s="60">
        <v>161</v>
      </c>
      <c r="F43" s="60">
        <v>160</v>
      </c>
      <c r="G43" s="60">
        <v>136</v>
      </c>
      <c r="H43" s="60">
        <v>117</v>
      </c>
      <c r="I43" s="60">
        <v>129</v>
      </c>
      <c r="J43" s="60">
        <v>152</v>
      </c>
      <c r="K43" s="60">
        <v>122</v>
      </c>
      <c r="L43" s="60">
        <v>143</v>
      </c>
      <c r="M43" s="60">
        <v>149</v>
      </c>
      <c r="N43" s="60">
        <v>128</v>
      </c>
      <c r="O43" s="60">
        <v>133</v>
      </c>
      <c r="P43" s="60">
        <v>138</v>
      </c>
      <c r="Q43" s="60">
        <v>123</v>
      </c>
      <c r="R43" s="93">
        <v>106</v>
      </c>
      <c r="S43" s="481">
        <v>96</v>
      </c>
      <c r="T43" s="235"/>
      <c r="U43" s="235"/>
      <c r="V43" s="235"/>
      <c r="W43" s="235"/>
      <c r="X43" s="235"/>
      <c r="Y43" s="235"/>
      <c r="Z43" s="235"/>
      <c r="AA43" s="235"/>
      <c r="AB43" s="235"/>
      <c r="AC43" s="235"/>
      <c r="AD43" s="235"/>
      <c r="AE43" s="235"/>
      <c r="AF43" s="235"/>
      <c r="AG43" s="235"/>
      <c r="AH43" s="235"/>
      <c r="AJ43" s="242"/>
      <c r="AK43" s="242"/>
      <c r="AL43" s="242"/>
      <c r="AM43" s="242"/>
      <c r="AN43" s="242"/>
      <c r="AO43" s="242"/>
      <c r="AP43" s="242"/>
      <c r="AQ43" s="242"/>
      <c r="AR43" s="242"/>
      <c r="AS43" s="242"/>
      <c r="AT43" s="242"/>
      <c r="AU43" s="242"/>
      <c r="AV43" s="242"/>
      <c r="AW43" s="242"/>
      <c r="AX43" s="242"/>
      <c r="AY43" s="242"/>
      <c r="AZ43" s="242"/>
      <c r="BB43" s="236"/>
      <c r="BC43" s="236"/>
      <c r="BD43" s="236"/>
      <c r="BE43" s="236"/>
      <c r="BF43" s="236"/>
      <c r="BG43" s="236"/>
      <c r="BH43" s="236"/>
      <c r="BI43" s="236"/>
      <c r="BJ43" s="236"/>
      <c r="BK43" s="236"/>
      <c r="BL43" s="236"/>
      <c r="BM43" s="236"/>
      <c r="BN43" s="236"/>
      <c r="BO43" s="236"/>
      <c r="BP43" s="236"/>
      <c r="BQ43" s="236"/>
    </row>
    <row r="44" spans="1:69">
      <c r="A44" s="13" t="s">
        <v>115</v>
      </c>
      <c r="B44" s="60">
        <v>19</v>
      </c>
      <c r="C44" s="60">
        <v>28</v>
      </c>
      <c r="D44" s="60">
        <v>4</v>
      </c>
      <c r="E44" s="60">
        <v>9</v>
      </c>
      <c r="F44" s="60">
        <v>13</v>
      </c>
      <c r="G44" s="60">
        <v>2</v>
      </c>
      <c r="H44" s="60">
        <v>3</v>
      </c>
      <c r="I44" s="60">
        <v>4</v>
      </c>
      <c r="J44" s="60">
        <v>1</v>
      </c>
      <c r="K44" s="60">
        <v>2</v>
      </c>
      <c r="L44" s="60">
        <v>2</v>
      </c>
      <c r="M44" s="60">
        <v>3</v>
      </c>
      <c r="N44" s="60">
        <v>5</v>
      </c>
      <c r="O44" s="60">
        <v>3</v>
      </c>
      <c r="P44" s="60">
        <v>1</v>
      </c>
      <c r="Q44" s="60">
        <v>5</v>
      </c>
      <c r="R44" s="93">
        <v>1</v>
      </c>
      <c r="S44" s="481">
        <v>3</v>
      </c>
      <c r="T44" s="235"/>
      <c r="U44" s="235"/>
      <c r="V44" s="235"/>
      <c r="W44" s="235"/>
      <c r="X44" s="235"/>
      <c r="Y44" s="235"/>
      <c r="Z44" s="235"/>
      <c r="AA44" s="235"/>
      <c r="AB44" s="235"/>
      <c r="AC44" s="235"/>
      <c r="AD44" s="235"/>
      <c r="AE44" s="235"/>
      <c r="AF44" s="235"/>
      <c r="AG44" s="235"/>
      <c r="AH44" s="235"/>
      <c r="AJ44" s="242"/>
      <c r="AK44" s="242"/>
      <c r="AL44" s="242"/>
      <c r="AM44" s="242"/>
      <c r="AN44" s="242"/>
      <c r="AO44" s="242"/>
      <c r="AP44" s="242"/>
      <c r="AQ44" s="242"/>
      <c r="AR44" s="242"/>
      <c r="AS44" s="242"/>
      <c r="AT44" s="242"/>
      <c r="AU44" s="242"/>
      <c r="AV44" s="242"/>
      <c r="AW44" s="242"/>
      <c r="AX44" s="242"/>
      <c r="AY44" s="242"/>
      <c r="AZ44" s="242"/>
      <c r="BB44" s="236"/>
      <c r="BC44" s="236"/>
      <c r="BD44" s="236"/>
      <c r="BE44" s="236"/>
      <c r="BF44" s="236"/>
      <c r="BG44" s="236"/>
      <c r="BH44" s="236"/>
      <c r="BI44" s="236"/>
      <c r="BJ44" s="236"/>
      <c r="BK44" s="236"/>
      <c r="BL44" s="236"/>
      <c r="BM44" s="236"/>
      <c r="BN44" s="236"/>
      <c r="BO44" s="236"/>
      <c r="BP44" s="236"/>
      <c r="BQ44" s="236"/>
    </row>
    <row r="45" spans="1:69">
      <c r="A45" s="15" t="s">
        <v>69</v>
      </c>
      <c r="B45" s="66">
        <v>2</v>
      </c>
      <c r="C45" s="66">
        <v>0</v>
      </c>
      <c r="D45" s="66">
        <v>0</v>
      </c>
      <c r="E45" s="66">
        <v>0</v>
      </c>
      <c r="F45" s="66">
        <v>0</v>
      </c>
      <c r="G45" s="66">
        <v>1</v>
      </c>
      <c r="H45" s="66">
        <v>15</v>
      </c>
      <c r="I45" s="66">
        <v>10</v>
      </c>
      <c r="J45" s="66">
        <v>13</v>
      </c>
      <c r="K45" s="66">
        <v>6</v>
      </c>
      <c r="L45" s="66">
        <v>13</v>
      </c>
      <c r="M45" s="66">
        <v>10</v>
      </c>
      <c r="N45" s="66">
        <v>18</v>
      </c>
      <c r="O45" s="66">
        <v>14</v>
      </c>
      <c r="P45" s="66">
        <v>22</v>
      </c>
      <c r="Q45" s="66">
        <v>6</v>
      </c>
      <c r="R45" s="66">
        <v>6</v>
      </c>
      <c r="S45" s="481">
        <v>14</v>
      </c>
      <c r="T45" s="235"/>
      <c r="U45" s="235"/>
      <c r="V45" s="235"/>
      <c r="W45" s="235"/>
      <c r="X45" s="235"/>
      <c r="Y45" s="235"/>
      <c r="Z45" s="235"/>
      <c r="AA45" s="235"/>
      <c r="AB45" s="235"/>
      <c r="AC45" s="235"/>
      <c r="AD45" s="235"/>
      <c r="AE45" s="235"/>
      <c r="AF45" s="235"/>
      <c r="AG45" s="235"/>
      <c r="AH45" s="235"/>
      <c r="AJ45" s="242"/>
      <c r="AK45" s="242"/>
      <c r="AL45" s="242"/>
      <c r="AM45" s="242"/>
      <c r="AN45" s="242"/>
      <c r="AO45" s="242"/>
      <c r="AP45" s="242"/>
      <c r="AQ45" s="242"/>
      <c r="AR45" s="242"/>
      <c r="AS45" s="242"/>
      <c r="AT45" s="242"/>
      <c r="AU45" s="242"/>
      <c r="AV45" s="242"/>
      <c r="AW45" s="242"/>
      <c r="AX45" s="242"/>
      <c r="AY45" s="242"/>
      <c r="AZ45" s="242"/>
      <c r="BB45" s="236"/>
      <c r="BC45" s="236"/>
      <c r="BD45" s="236"/>
      <c r="BE45" s="236"/>
      <c r="BF45" s="236"/>
      <c r="BG45" s="236"/>
      <c r="BH45" s="236"/>
      <c r="BI45" s="236"/>
      <c r="BJ45" s="236"/>
      <c r="BK45" s="236"/>
      <c r="BL45" s="236"/>
      <c r="BM45" s="236"/>
      <c r="BN45" s="236"/>
      <c r="BO45" s="236"/>
      <c r="BP45" s="236"/>
      <c r="BQ45" s="236"/>
    </row>
    <row r="46" spans="1:69">
      <c r="A46" s="16" t="s">
        <v>389</v>
      </c>
      <c r="B46" s="16"/>
      <c r="C46" s="16"/>
      <c r="D46" s="16"/>
      <c r="E46" s="16"/>
      <c r="F46" s="16"/>
      <c r="G46" s="16"/>
      <c r="H46" s="16"/>
      <c r="I46" s="16"/>
      <c r="J46" s="16"/>
      <c r="K46" s="16"/>
      <c r="L46" s="16"/>
      <c r="M46" s="16"/>
      <c r="N46" s="16"/>
      <c r="O46" s="16"/>
      <c r="P46" s="16"/>
      <c r="Q46" s="16"/>
      <c r="R46" s="131"/>
      <c r="S46" s="480"/>
      <c r="AJ46" s="240"/>
      <c r="AK46" s="240"/>
      <c r="AL46" s="240"/>
      <c r="AM46" s="240"/>
      <c r="AN46" s="240"/>
      <c r="AO46" s="240"/>
      <c r="AP46" s="240"/>
      <c r="AQ46" s="240"/>
      <c r="AR46" s="240"/>
      <c r="AS46" s="240"/>
      <c r="AT46" s="240"/>
      <c r="AU46" s="240"/>
      <c r="AV46" s="240"/>
      <c r="AW46" s="240"/>
      <c r="AX46" s="240"/>
      <c r="AY46" s="240"/>
      <c r="AZ46" s="240"/>
      <c r="BB46" s="236"/>
      <c r="BC46" s="236"/>
      <c r="BD46" s="236"/>
      <c r="BE46" s="236"/>
      <c r="BF46" s="236"/>
      <c r="BG46" s="236"/>
      <c r="BH46" s="236"/>
      <c r="BI46" s="236"/>
      <c r="BJ46" s="236"/>
      <c r="BK46" s="236"/>
      <c r="BL46" s="236"/>
      <c r="BM46" s="236"/>
      <c r="BN46" s="236"/>
      <c r="BO46" s="236"/>
      <c r="BP46" s="236"/>
      <c r="BQ46" s="236"/>
    </row>
    <row r="47" spans="1:69">
      <c r="A47" s="13" t="s">
        <v>91</v>
      </c>
      <c r="B47" s="60">
        <v>29</v>
      </c>
      <c r="C47" s="60">
        <v>17</v>
      </c>
      <c r="D47" s="60">
        <v>15</v>
      </c>
      <c r="E47" s="60">
        <v>20</v>
      </c>
      <c r="F47" s="60">
        <v>18</v>
      </c>
      <c r="G47" s="60">
        <v>14</v>
      </c>
      <c r="H47" s="60">
        <v>10</v>
      </c>
      <c r="I47" s="60">
        <v>17</v>
      </c>
      <c r="J47" s="60">
        <v>20</v>
      </c>
      <c r="K47" s="13">
        <v>13</v>
      </c>
      <c r="L47" s="13">
        <v>12</v>
      </c>
      <c r="M47" s="13">
        <v>12</v>
      </c>
      <c r="N47" s="13">
        <v>18</v>
      </c>
      <c r="O47" s="13">
        <v>17</v>
      </c>
      <c r="P47" s="60">
        <v>24</v>
      </c>
      <c r="Q47" s="60">
        <v>12</v>
      </c>
      <c r="R47" s="93">
        <v>15</v>
      </c>
      <c r="S47" s="481">
        <v>13</v>
      </c>
      <c r="T47" s="253"/>
      <c r="U47" s="237"/>
      <c r="V47" s="237"/>
      <c r="W47" s="237"/>
      <c r="X47" s="237"/>
      <c r="Y47" s="237"/>
      <c r="Z47" s="237"/>
      <c r="AA47" s="237"/>
      <c r="AB47" s="237"/>
      <c r="AC47" s="237"/>
      <c r="AD47" s="237"/>
      <c r="AE47" s="237"/>
      <c r="AF47" s="237"/>
      <c r="AG47" s="237"/>
      <c r="AH47" s="237"/>
      <c r="AJ47" s="242"/>
      <c r="AK47" s="242"/>
      <c r="AL47" s="242"/>
      <c r="AM47" s="242"/>
      <c r="AN47" s="242"/>
      <c r="AO47" s="242"/>
      <c r="AP47" s="242"/>
      <c r="AQ47" s="242"/>
      <c r="AR47" s="242"/>
      <c r="AS47" s="242"/>
      <c r="AT47" s="242"/>
      <c r="AU47" s="242"/>
      <c r="AV47" s="242"/>
      <c r="AW47" s="242"/>
      <c r="AX47" s="242"/>
      <c r="AY47" s="242"/>
      <c r="AZ47" s="242"/>
      <c r="BB47" s="236"/>
      <c r="BC47" s="236"/>
      <c r="BD47" s="236"/>
      <c r="BE47" s="236"/>
      <c r="BF47" s="236"/>
      <c r="BG47" s="236"/>
      <c r="BH47" s="236"/>
      <c r="BI47" s="236"/>
      <c r="BJ47" s="236"/>
      <c r="BK47" s="236"/>
      <c r="BL47" s="236"/>
      <c r="BM47" s="236"/>
      <c r="BN47" s="236"/>
      <c r="BO47" s="236"/>
      <c r="BP47" s="236"/>
      <c r="BQ47" s="236"/>
    </row>
    <row r="48" spans="1:69">
      <c r="A48" s="13" t="s">
        <v>92</v>
      </c>
      <c r="B48" s="60">
        <v>36</v>
      </c>
      <c r="C48" s="60">
        <v>41</v>
      </c>
      <c r="D48" s="60">
        <v>33</v>
      </c>
      <c r="E48" s="60">
        <v>27</v>
      </c>
      <c r="F48" s="60">
        <v>36</v>
      </c>
      <c r="G48" s="60">
        <v>35</v>
      </c>
      <c r="H48" s="60">
        <v>34</v>
      </c>
      <c r="I48" s="60">
        <v>25</v>
      </c>
      <c r="J48" s="60">
        <v>34</v>
      </c>
      <c r="K48" s="13">
        <v>26</v>
      </c>
      <c r="L48" s="13">
        <v>22</v>
      </c>
      <c r="M48" s="13">
        <v>15</v>
      </c>
      <c r="N48" s="13">
        <v>28</v>
      </c>
      <c r="O48" s="13">
        <v>24</v>
      </c>
      <c r="P48" s="60">
        <v>36</v>
      </c>
      <c r="Q48" s="60">
        <v>18</v>
      </c>
      <c r="R48" s="93">
        <v>18</v>
      </c>
      <c r="S48" s="481">
        <v>20</v>
      </c>
      <c r="T48" s="253"/>
      <c r="U48" s="237"/>
      <c r="V48" s="237"/>
      <c r="W48" s="237"/>
      <c r="X48" s="237"/>
      <c r="Y48" s="237"/>
      <c r="Z48" s="237"/>
      <c r="AA48" s="237"/>
      <c r="AB48" s="237"/>
      <c r="AC48" s="237"/>
      <c r="AD48" s="237"/>
      <c r="AE48" s="237"/>
      <c r="AF48" s="237"/>
      <c r="AG48" s="237"/>
      <c r="AH48" s="237"/>
      <c r="AJ48" s="242"/>
      <c r="AK48" s="242"/>
      <c r="AL48" s="242"/>
      <c r="AM48" s="242"/>
      <c r="AN48" s="242"/>
      <c r="AO48" s="242"/>
      <c r="AP48" s="242"/>
      <c r="AQ48" s="242"/>
      <c r="AR48" s="242"/>
      <c r="AS48" s="242"/>
      <c r="AT48" s="242"/>
      <c r="AU48" s="242"/>
      <c r="AV48" s="242"/>
      <c r="AW48" s="242"/>
      <c r="AX48" s="242"/>
      <c r="AY48" s="242"/>
      <c r="AZ48" s="242"/>
      <c r="BB48" s="236"/>
      <c r="BC48" s="236"/>
      <c r="BD48" s="236"/>
      <c r="BE48" s="236"/>
      <c r="BF48" s="236"/>
      <c r="BG48" s="236"/>
      <c r="BH48" s="236"/>
      <c r="BI48" s="236"/>
      <c r="BJ48" s="236"/>
      <c r="BK48" s="236"/>
      <c r="BL48" s="236"/>
      <c r="BM48" s="236"/>
      <c r="BN48" s="236"/>
      <c r="BO48" s="236"/>
      <c r="BP48" s="236"/>
      <c r="BQ48" s="236"/>
    </row>
    <row r="49" spans="1:69">
      <c r="A49" s="13" t="s">
        <v>93</v>
      </c>
      <c r="B49" s="60">
        <v>39</v>
      </c>
      <c r="C49" s="60">
        <v>39</v>
      </c>
      <c r="D49" s="60">
        <v>35</v>
      </c>
      <c r="E49" s="60">
        <v>28</v>
      </c>
      <c r="F49" s="60">
        <v>40</v>
      </c>
      <c r="G49" s="60">
        <v>31</v>
      </c>
      <c r="H49" s="60">
        <v>32</v>
      </c>
      <c r="I49" s="60">
        <v>32</v>
      </c>
      <c r="J49" s="60">
        <v>40</v>
      </c>
      <c r="K49" s="13">
        <v>33</v>
      </c>
      <c r="L49" s="13">
        <v>24</v>
      </c>
      <c r="M49" s="13">
        <v>33</v>
      </c>
      <c r="N49" s="13">
        <v>38</v>
      </c>
      <c r="O49" s="13">
        <v>28</v>
      </c>
      <c r="P49" s="60">
        <v>28</v>
      </c>
      <c r="Q49" s="60">
        <v>21</v>
      </c>
      <c r="R49" s="93">
        <v>40</v>
      </c>
      <c r="S49" s="481">
        <v>27</v>
      </c>
      <c r="T49" s="253"/>
      <c r="U49" s="237"/>
      <c r="V49" s="237"/>
      <c r="W49" s="237"/>
      <c r="X49" s="237"/>
      <c r="Y49" s="237"/>
      <c r="Z49" s="237"/>
      <c r="AA49" s="237"/>
      <c r="AB49" s="237"/>
      <c r="AC49" s="237"/>
      <c r="AD49" s="237"/>
      <c r="AE49" s="237"/>
      <c r="AF49" s="237"/>
      <c r="AG49" s="237"/>
      <c r="AH49" s="237"/>
      <c r="AJ49" s="242"/>
      <c r="AK49" s="242"/>
      <c r="AL49" s="242"/>
      <c r="AM49" s="242"/>
      <c r="AN49" s="242"/>
      <c r="AO49" s="242"/>
      <c r="AP49" s="242"/>
      <c r="AQ49" s="242"/>
      <c r="AR49" s="242"/>
      <c r="AS49" s="242"/>
      <c r="AT49" s="242"/>
      <c r="AU49" s="242"/>
      <c r="AV49" s="242"/>
      <c r="AW49" s="242"/>
      <c r="AX49" s="242"/>
      <c r="AY49" s="242"/>
      <c r="AZ49" s="242"/>
      <c r="BB49" s="236"/>
      <c r="BC49" s="236"/>
      <c r="BD49" s="236"/>
      <c r="BE49" s="236"/>
      <c r="BF49" s="236"/>
      <c r="BG49" s="236"/>
      <c r="BH49" s="236"/>
      <c r="BI49" s="236"/>
      <c r="BJ49" s="236"/>
      <c r="BK49" s="236"/>
      <c r="BL49" s="236"/>
      <c r="BM49" s="236"/>
      <c r="BN49" s="236"/>
      <c r="BO49" s="236"/>
      <c r="BP49" s="236"/>
      <c r="BQ49" s="236"/>
    </row>
    <row r="50" spans="1:69">
      <c r="A50" s="13" t="s">
        <v>94</v>
      </c>
      <c r="B50" s="60">
        <v>42</v>
      </c>
      <c r="C50" s="60">
        <v>62</v>
      </c>
      <c r="D50" s="60">
        <v>41</v>
      </c>
      <c r="E50" s="60">
        <v>40</v>
      </c>
      <c r="F50" s="60">
        <v>62</v>
      </c>
      <c r="G50" s="60">
        <v>48</v>
      </c>
      <c r="H50" s="60">
        <v>52</v>
      </c>
      <c r="I50" s="60">
        <v>59</v>
      </c>
      <c r="J50" s="60">
        <v>61</v>
      </c>
      <c r="K50" s="13">
        <v>64</v>
      </c>
      <c r="L50" s="13">
        <v>57</v>
      </c>
      <c r="M50" s="13">
        <v>58</v>
      </c>
      <c r="N50" s="13">
        <v>45</v>
      </c>
      <c r="O50" s="13">
        <v>71</v>
      </c>
      <c r="P50" s="60">
        <v>50</v>
      </c>
      <c r="Q50" s="60">
        <v>69</v>
      </c>
      <c r="R50" s="93">
        <v>57</v>
      </c>
      <c r="S50" s="481">
        <v>67</v>
      </c>
      <c r="T50" s="253"/>
      <c r="U50" s="237"/>
      <c r="V50" s="237"/>
      <c r="W50" s="237"/>
      <c r="X50" s="237"/>
      <c r="Y50" s="237"/>
      <c r="Z50" s="237"/>
      <c r="AA50" s="237"/>
      <c r="AB50" s="237"/>
      <c r="AC50" s="237"/>
      <c r="AD50" s="237"/>
      <c r="AE50" s="237"/>
      <c r="AF50" s="237"/>
      <c r="AG50" s="237"/>
      <c r="AH50" s="237"/>
      <c r="AJ50" s="242"/>
      <c r="AK50" s="242"/>
      <c r="AL50" s="242"/>
      <c r="AM50" s="242"/>
      <c r="AN50" s="242"/>
      <c r="AO50" s="242"/>
      <c r="AP50" s="242"/>
      <c r="AQ50" s="242"/>
      <c r="AR50" s="242"/>
      <c r="AS50" s="242"/>
      <c r="AT50" s="242"/>
      <c r="AU50" s="242"/>
      <c r="AV50" s="242"/>
      <c r="AW50" s="242"/>
      <c r="AX50" s="242"/>
      <c r="AY50" s="242"/>
      <c r="AZ50" s="242"/>
      <c r="BB50" s="236"/>
      <c r="BC50" s="236"/>
      <c r="BD50" s="236"/>
      <c r="BE50" s="236"/>
      <c r="BF50" s="236"/>
      <c r="BG50" s="236"/>
      <c r="BH50" s="236"/>
      <c r="BI50" s="236"/>
      <c r="BJ50" s="236"/>
      <c r="BK50" s="236"/>
      <c r="BL50" s="236"/>
      <c r="BM50" s="236"/>
      <c r="BN50" s="236"/>
      <c r="BO50" s="236"/>
      <c r="BP50" s="236"/>
      <c r="BQ50" s="236"/>
    </row>
    <row r="51" spans="1:69">
      <c r="A51" s="13" t="s">
        <v>95</v>
      </c>
      <c r="B51" s="60">
        <v>38</v>
      </c>
      <c r="C51" s="60">
        <v>43</v>
      </c>
      <c r="D51" s="60">
        <v>26</v>
      </c>
      <c r="E51" s="60">
        <v>34</v>
      </c>
      <c r="F51" s="60">
        <v>28</v>
      </c>
      <c r="G51" s="60">
        <v>26</v>
      </c>
      <c r="H51" s="60">
        <v>29</v>
      </c>
      <c r="I51" s="60">
        <v>20</v>
      </c>
      <c r="J51" s="60">
        <v>28</v>
      </c>
      <c r="K51" s="13">
        <v>23</v>
      </c>
      <c r="L51" s="13">
        <v>40</v>
      </c>
      <c r="M51" s="13">
        <v>34</v>
      </c>
      <c r="N51" s="13">
        <v>33</v>
      </c>
      <c r="O51" s="13">
        <v>38</v>
      </c>
      <c r="P51" s="60">
        <v>30</v>
      </c>
      <c r="Q51" s="60">
        <v>42</v>
      </c>
      <c r="R51" s="93">
        <v>36</v>
      </c>
      <c r="S51" s="481">
        <v>25</v>
      </c>
      <c r="T51" s="253"/>
      <c r="U51" s="237"/>
      <c r="V51" s="237"/>
      <c r="W51" s="237"/>
      <c r="X51" s="237"/>
      <c r="Y51" s="237"/>
      <c r="Z51" s="237"/>
      <c r="AA51" s="237"/>
      <c r="AB51" s="237"/>
      <c r="AC51" s="237"/>
      <c r="AD51" s="237"/>
      <c r="AE51" s="237"/>
      <c r="AF51" s="237"/>
      <c r="AG51" s="237"/>
      <c r="AH51" s="237"/>
      <c r="AJ51" s="242"/>
      <c r="AK51" s="242"/>
      <c r="AL51" s="242"/>
      <c r="AM51" s="242"/>
      <c r="AN51" s="242"/>
      <c r="AO51" s="242"/>
      <c r="AP51" s="242"/>
      <c r="AQ51" s="242"/>
      <c r="AR51" s="242"/>
      <c r="AS51" s="242"/>
      <c r="AT51" s="242"/>
      <c r="AU51" s="242"/>
      <c r="AV51" s="242"/>
      <c r="AW51" s="242"/>
      <c r="AX51" s="242"/>
      <c r="AY51" s="242"/>
      <c r="AZ51" s="242"/>
      <c r="BB51" s="236"/>
      <c r="BC51" s="236"/>
      <c r="BD51" s="236"/>
      <c r="BE51" s="236"/>
      <c r="BF51" s="236"/>
      <c r="BG51" s="236"/>
      <c r="BH51" s="236"/>
      <c r="BI51" s="236"/>
      <c r="BJ51" s="236"/>
      <c r="BK51" s="236"/>
      <c r="BL51" s="236"/>
      <c r="BM51" s="236"/>
      <c r="BN51" s="236"/>
      <c r="BO51" s="236"/>
      <c r="BP51" s="236"/>
      <c r="BQ51" s="236"/>
    </row>
    <row r="52" spans="1:69">
      <c r="A52" s="13" t="s">
        <v>96</v>
      </c>
      <c r="B52" s="60">
        <v>18</v>
      </c>
      <c r="C52" s="60">
        <v>18</v>
      </c>
      <c r="D52" s="60">
        <v>11</v>
      </c>
      <c r="E52" s="60">
        <v>13</v>
      </c>
      <c r="F52" s="60">
        <v>17</v>
      </c>
      <c r="G52" s="60">
        <v>15</v>
      </c>
      <c r="H52" s="60">
        <v>11</v>
      </c>
      <c r="I52" s="60">
        <v>9</v>
      </c>
      <c r="J52" s="60">
        <v>7</v>
      </c>
      <c r="K52" s="13">
        <v>9</v>
      </c>
      <c r="L52" s="13">
        <v>4</v>
      </c>
      <c r="M52" s="13">
        <v>19</v>
      </c>
      <c r="N52" s="13">
        <v>15</v>
      </c>
      <c r="O52" s="13">
        <v>9</v>
      </c>
      <c r="P52" s="60">
        <v>14</v>
      </c>
      <c r="Q52" s="60">
        <v>11</v>
      </c>
      <c r="R52" s="93">
        <v>7</v>
      </c>
      <c r="S52" s="481">
        <v>7</v>
      </c>
      <c r="T52" s="253"/>
      <c r="U52" s="237"/>
      <c r="V52" s="237"/>
      <c r="W52" s="237"/>
      <c r="X52" s="237"/>
      <c r="Y52" s="237"/>
      <c r="Z52" s="237"/>
      <c r="AA52" s="237"/>
      <c r="AB52" s="237"/>
      <c r="AC52" s="237"/>
      <c r="AD52" s="237"/>
      <c r="AE52" s="237"/>
      <c r="AF52" s="237"/>
      <c r="AG52" s="237"/>
      <c r="AH52" s="237"/>
      <c r="AJ52" s="242"/>
      <c r="AK52" s="242"/>
      <c r="AL52" s="242"/>
      <c r="AM52" s="242"/>
      <c r="AN52" s="242"/>
      <c r="AO52" s="242"/>
      <c r="AP52" s="242"/>
      <c r="AQ52" s="242"/>
      <c r="AR52" s="242"/>
      <c r="AS52" s="242"/>
      <c r="AT52" s="242"/>
      <c r="AU52" s="242"/>
      <c r="AV52" s="242"/>
      <c r="AW52" s="242"/>
      <c r="AX52" s="242"/>
      <c r="AY52" s="242"/>
      <c r="AZ52" s="242"/>
      <c r="BB52" s="236"/>
      <c r="BC52" s="236"/>
      <c r="BD52" s="236"/>
      <c r="BE52" s="236"/>
      <c r="BF52" s="236"/>
      <c r="BG52" s="236"/>
      <c r="BH52" s="236"/>
      <c r="BI52" s="236"/>
      <c r="BJ52" s="236"/>
      <c r="BK52" s="236"/>
      <c r="BL52" s="236"/>
      <c r="BM52" s="236"/>
      <c r="BN52" s="236"/>
      <c r="BO52" s="236"/>
      <c r="BP52" s="236"/>
      <c r="BQ52" s="236"/>
    </row>
    <row r="53" spans="1:69">
      <c r="A53" s="13" t="s">
        <v>97</v>
      </c>
      <c r="B53" s="60">
        <v>19</v>
      </c>
      <c r="C53" s="60">
        <v>21</v>
      </c>
      <c r="D53" s="60">
        <v>19</v>
      </c>
      <c r="E53" s="60">
        <v>21</v>
      </c>
      <c r="F53" s="60">
        <v>17</v>
      </c>
      <c r="G53" s="60">
        <v>19</v>
      </c>
      <c r="H53" s="60">
        <v>17</v>
      </c>
      <c r="I53" s="60">
        <v>18</v>
      </c>
      <c r="J53" s="60">
        <v>23</v>
      </c>
      <c r="K53" s="13">
        <v>16</v>
      </c>
      <c r="L53" s="13">
        <v>10</v>
      </c>
      <c r="M53" s="13">
        <v>18</v>
      </c>
      <c r="N53" s="13">
        <v>21</v>
      </c>
      <c r="O53" s="13">
        <v>15</v>
      </c>
      <c r="P53" s="60">
        <v>25</v>
      </c>
      <c r="Q53" s="60">
        <v>16</v>
      </c>
      <c r="R53" s="93">
        <v>17</v>
      </c>
      <c r="S53" s="481">
        <v>16</v>
      </c>
      <c r="T53" s="253"/>
      <c r="U53" s="237"/>
      <c r="V53" s="237"/>
      <c r="W53" s="237"/>
      <c r="X53" s="237"/>
      <c r="Y53" s="237"/>
      <c r="Z53" s="237"/>
      <c r="AA53" s="237"/>
      <c r="AB53" s="237"/>
      <c r="AC53" s="237"/>
      <c r="AD53" s="237"/>
      <c r="AE53" s="237"/>
      <c r="AF53" s="237"/>
      <c r="AG53" s="237"/>
      <c r="AH53" s="237"/>
      <c r="AJ53" s="242"/>
      <c r="AK53" s="242"/>
      <c r="AL53" s="242"/>
      <c r="AM53" s="242"/>
      <c r="AN53" s="242"/>
      <c r="AO53" s="242"/>
      <c r="AP53" s="242"/>
      <c r="AQ53" s="242"/>
      <c r="AR53" s="242"/>
      <c r="AS53" s="242"/>
      <c r="AT53" s="242"/>
      <c r="AU53" s="242"/>
      <c r="AV53" s="242"/>
      <c r="AW53" s="242"/>
      <c r="AX53" s="242"/>
      <c r="AY53" s="242"/>
      <c r="AZ53" s="242"/>
      <c r="BB53" s="236"/>
      <c r="BC53" s="236"/>
      <c r="BD53" s="236"/>
      <c r="BE53" s="236"/>
      <c r="BF53" s="236"/>
      <c r="BG53" s="236"/>
      <c r="BH53" s="236"/>
      <c r="BI53" s="236"/>
      <c r="BJ53" s="236"/>
      <c r="BK53" s="236"/>
      <c r="BL53" s="236"/>
      <c r="BM53" s="236"/>
      <c r="BN53" s="236"/>
      <c r="BO53" s="236"/>
      <c r="BP53" s="236"/>
      <c r="BQ53" s="236"/>
    </row>
    <row r="54" spans="1:69">
      <c r="A54" s="13" t="s">
        <v>538</v>
      </c>
      <c r="B54" s="60">
        <v>7</v>
      </c>
      <c r="C54" s="60">
        <v>7</v>
      </c>
      <c r="D54" s="60">
        <v>3</v>
      </c>
      <c r="E54" s="60">
        <v>7</v>
      </c>
      <c r="F54" s="60">
        <v>4</v>
      </c>
      <c r="G54" s="60">
        <v>4</v>
      </c>
      <c r="H54" s="60">
        <v>6</v>
      </c>
      <c r="I54" s="60">
        <v>5</v>
      </c>
      <c r="J54" s="60">
        <v>5</v>
      </c>
      <c r="K54" s="13">
        <v>7</v>
      </c>
      <c r="L54" s="13">
        <v>6</v>
      </c>
      <c r="M54" s="13">
        <v>3</v>
      </c>
      <c r="N54" s="13">
        <v>3</v>
      </c>
      <c r="O54" s="13">
        <v>3</v>
      </c>
      <c r="P54" s="60">
        <v>5</v>
      </c>
      <c r="Q54" s="60">
        <v>8</v>
      </c>
      <c r="R54" s="93">
        <v>4</v>
      </c>
      <c r="S54" s="481">
        <v>3</v>
      </c>
      <c r="T54" s="253"/>
      <c r="U54" s="237"/>
      <c r="V54" s="237"/>
      <c r="W54" s="237"/>
      <c r="X54" s="237"/>
      <c r="Y54" s="237"/>
      <c r="Z54" s="237"/>
      <c r="AA54" s="237"/>
      <c r="AB54" s="237"/>
      <c r="AC54" s="237"/>
      <c r="AD54" s="237"/>
      <c r="AE54" s="237"/>
      <c r="AF54" s="237"/>
      <c r="AG54" s="237"/>
      <c r="AH54" s="237"/>
      <c r="AJ54" s="242"/>
      <c r="AK54" s="242"/>
      <c r="AL54" s="242"/>
      <c r="AM54" s="242"/>
      <c r="AN54" s="242"/>
      <c r="AO54" s="242"/>
      <c r="AP54" s="242"/>
      <c r="AQ54" s="242"/>
      <c r="AR54" s="242"/>
      <c r="AS54" s="242"/>
      <c r="AT54" s="242"/>
      <c r="AU54" s="242"/>
      <c r="AV54" s="242"/>
      <c r="AW54" s="242"/>
      <c r="AX54" s="242"/>
      <c r="AY54" s="242"/>
      <c r="AZ54" s="242"/>
      <c r="BB54" s="236"/>
      <c r="BC54" s="236"/>
      <c r="BD54" s="236"/>
      <c r="BE54" s="236"/>
      <c r="BF54" s="236"/>
      <c r="BG54" s="236"/>
      <c r="BH54" s="236"/>
      <c r="BI54" s="236"/>
      <c r="BJ54" s="236"/>
      <c r="BK54" s="236"/>
      <c r="BL54" s="236"/>
      <c r="BM54" s="236"/>
      <c r="BN54" s="236"/>
      <c r="BO54" s="236"/>
      <c r="BP54" s="236"/>
      <c r="BQ54" s="236"/>
    </row>
    <row r="55" spans="1:69">
      <c r="A55" s="13" t="s">
        <v>98</v>
      </c>
      <c r="B55" s="60">
        <v>26</v>
      </c>
      <c r="C55" s="60">
        <v>22</v>
      </c>
      <c r="D55" s="60">
        <v>15</v>
      </c>
      <c r="E55" s="60">
        <v>11</v>
      </c>
      <c r="F55" s="60">
        <v>16</v>
      </c>
      <c r="G55" s="60">
        <v>12</v>
      </c>
      <c r="H55" s="60">
        <v>16</v>
      </c>
      <c r="I55" s="60">
        <v>7</v>
      </c>
      <c r="J55" s="60">
        <v>17</v>
      </c>
      <c r="K55" s="13">
        <v>10</v>
      </c>
      <c r="L55" s="13">
        <v>18</v>
      </c>
      <c r="M55" s="13">
        <v>9</v>
      </c>
      <c r="N55" s="13">
        <v>14</v>
      </c>
      <c r="O55" s="13">
        <v>10</v>
      </c>
      <c r="P55" s="60">
        <v>19</v>
      </c>
      <c r="Q55" s="60">
        <v>20</v>
      </c>
      <c r="R55" s="93">
        <v>6</v>
      </c>
      <c r="S55" s="481">
        <v>14</v>
      </c>
      <c r="T55" s="253"/>
      <c r="U55" s="237"/>
      <c r="V55" s="237"/>
      <c r="W55" s="237"/>
      <c r="X55" s="237"/>
      <c r="Y55" s="237"/>
      <c r="Z55" s="237"/>
      <c r="AA55" s="237"/>
      <c r="AB55" s="237"/>
      <c r="AC55" s="237"/>
      <c r="AD55" s="237"/>
      <c r="AE55" s="237"/>
      <c r="AF55" s="237"/>
      <c r="AG55" s="237"/>
      <c r="AH55" s="237"/>
      <c r="AJ55" s="242"/>
      <c r="AK55" s="242"/>
      <c r="AL55" s="242"/>
      <c r="AM55" s="242"/>
      <c r="AN55" s="242"/>
      <c r="AO55" s="242"/>
      <c r="AP55" s="242"/>
      <c r="AQ55" s="242"/>
      <c r="AR55" s="242"/>
      <c r="AS55" s="242"/>
      <c r="AT55" s="242"/>
      <c r="AU55" s="242"/>
      <c r="AV55" s="242"/>
      <c r="AW55" s="242"/>
      <c r="AX55" s="242"/>
      <c r="AY55" s="242"/>
      <c r="AZ55" s="242"/>
      <c r="BB55" s="236"/>
      <c r="BC55" s="236"/>
      <c r="BD55" s="236"/>
      <c r="BE55" s="236"/>
      <c r="BF55" s="236"/>
      <c r="BG55" s="236"/>
      <c r="BH55" s="236"/>
      <c r="BI55" s="236"/>
      <c r="BJ55" s="236"/>
      <c r="BK55" s="236"/>
      <c r="BL55" s="236"/>
      <c r="BM55" s="236"/>
      <c r="BN55" s="236"/>
      <c r="BO55" s="236"/>
      <c r="BP55" s="236"/>
      <c r="BQ55" s="236"/>
    </row>
    <row r="56" spans="1:69">
      <c r="A56" s="13" t="s">
        <v>99</v>
      </c>
      <c r="B56" s="60">
        <v>16</v>
      </c>
      <c r="C56" s="60">
        <v>10</v>
      </c>
      <c r="D56" s="60">
        <v>7</v>
      </c>
      <c r="E56" s="60">
        <v>10</v>
      </c>
      <c r="F56" s="60">
        <v>12</v>
      </c>
      <c r="G56" s="60">
        <v>9</v>
      </c>
      <c r="H56" s="60">
        <v>14</v>
      </c>
      <c r="I56" s="60">
        <v>12</v>
      </c>
      <c r="J56" s="60">
        <v>7</v>
      </c>
      <c r="K56" s="13">
        <v>10</v>
      </c>
      <c r="L56" s="13">
        <v>5</v>
      </c>
      <c r="M56" s="13">
        <v>8</v>
      </c>
      <c r="N56" s="13">
        <v>10</v>
      </c>
      <c r="O56" s="13">
        <v>12</v>
      </c>
      <c r="P56" s="60">
        <v>4</v>
      </c>
      <c r="Q56" s="60">
        <v>9</v>
      </c>
      <c r="R56" s="93">
        <v>8</v>
      </c>
      <c r="S56" s="481">
        <v>8</v>
      </c>
      <c r="T56" s="253"/>
      <c r="U56" s="237"/>
      <c r="V56" s="237"/>
      <c r="W56" s="237"/>
      <c r="X56" s="237"/>
      <c r="Y56" s="237"/>
      <c r="Z56" s="237"/>
      <c r="AA56" s="237"/>
      <c r="AB56" s="237"/>
      <c r="AC56" s="237"/>
      <c r="AD56" s="237"/>
      <c r="AE56" s="237"/>
      <c r="AF56" s="237"/>
      <c r="AG56" s="237"/>
      <c r="AH56" s="237"/>
      <c r="AJ56" s="242"/>
      <c r="AK56" s="242"/>
      <c r="AL56" s="242"/>
      <c r="AM56" s="242"/>
      <c r="AN56" s="242"/>
      <c r="AO56" s="242"/>
      <c r="AP56" s="242"/>
      <c r="AQ56" s="242"/>
      <c r="AR56" s="242"/>
      <c r="AS56" s="242"/>
      <c r="AT56" s="242"/>
      <c r="AU56" s="242"/>
      <c r="AV56" s="242"/>
      <c r="AW56" s="242"/>
      <c r="AX56" s="242"/>
      <c r="AY56" s="242"/>
      <c r="AZ56" s="242"/>
      <c r="BB56" s="236"/>
      <c r="BC56" s="236"/>
      <c r="BD56" s="236"/>
      <c r="BE56" s="236"/>
      <c r="BF56" s="236"/>
      <c r="BG56" s="236"/>
      <c r="BH56" s="236"/>
      <c r="BI56" s="236"/>
      <c r="BJ56" s="236"/>
      <c r="BK56" s="236"/>
      <c r="BL56" s="236"/>
      <c r="BM56" s="236"/>
      <c r="BN56" s="236"/>
      <c r="BO56" s="236"/>
      <c r="BP56" s="236"/>
      <c r="BQ56" s="236"/>
    </row>
    <row r="57" spans="1:69">
      <c r="A57" s="13" t="s">
        <v>100</v>
      </c>
      <c r="B57" s="60">
        <v>16</v>
      </c>
      <c r="C57" s="60">
        <v>7</v>
      </c>
      <c r="D57" s="60">
        <v>14</v>
      </c>
      <c r="E57" s="60">
        <v>9</v>
      </c>
      <c r="F57" s="60">
        <v>11</v>
      </c>
      <c r="G57" s="60">
        <v>12</v>
      </c>
      <c r="H57" s="60">
        <v>11</v>
      </c>
      <c r="I57" s="60">
        <v>5</v>
      </c>
      <c r="J57" s="60">
        <v>9</v>
      </c>
      <c r="K57" s="13">
        <v>11</v>
      </c>
      <c r="L57" s="13">
        <v>12</v>
      </c>
      <c r="M57" s="13">
        <v>9</v>
      </c>
      <c r="N57" s="13">
        <v>13</v>
      </c>
      <c r="O57" s="13">
        <v>12</v>
      </c>
      <c r="P57" s="60">
        <v>12</v>
      </c>
      <c r="Q57" s="60">
        <v>12</v>
      </c>
      <c r="R57" s="93">
        <v>10</v>
      </c>
      <c r="S57" s="481">
        <v>10</v>
      </c>
      <c r="T57" s="253"/>
      <c r="U57" s="237"/>
      <c r="V57" s="237"/>
      <c r="W57" s="237"/>
      <c r="X57" s="237"/>
      <c r="Y57" s="237"/>
      <c r="Z57" s="237"/>
      <c r="AA57" s="237"/>
      <c r="AB57" s="237"/>
      <c r="AC57" s="237"/>
      <c r="AD57" s="237"/>
      <c r="AE57" s="237"/>
      <c r="AF57" s="237"/>
      <c r="AG57" s="237"/>
      <c r="AH57" s="237"/>
      <c r="AJ57" s="242"/>
      <c r="AK57" s="242"/>
      <c r="AL57" s="242"/>
      <c r="AM57" s="242"/>
      <c r="AN57" s="242"/>
      <c r="AO57" s="242"/>
      <c r="AP57" s="242"/>
      <c r="AQ57" s="242"/>
      <c r="AR57" s="242"/>
      <c r="AS57" s="242"/>
      <c r="AT57" s="242"/>
      <c r="AU57" s="242"/>
      <c r="AV57" s="242"/>
      <c r="AW57" s="242"/>
      <c r="AX57" s="242"/>
      <c r="AY57" s="242"/>
      <c r="AZ57" s="242"/>
      <c r="BB57" s="236"/>
      <c r="BC57" s="236"/>
      <c r="BD57" s="236"/>
      <c r="BE57" s="236"/>
      <c r="BF57" s="236"/>
      <c r="BG57" s="236"/>
      <c r="BH57" s="236"/>
      <c r="BI57" s="236"/>
      <c r="BJ57" s="236"/>
      <c r="BK57" s="236"/>
      <c r="BL57" s="236"/>
      <c r="BM57" s="236"/>
      <c r="BN57" s="236"/>
      <c r="BO57" s="236"/>
      <c r="BP57" s="236"/>
      <c r="BQ57" s="236"/>
    </row>
    <row r="58" spans="1:69">
      <c r="A58" s="13" t="s">
        <v>101</v>
      </c>
      <c r="B58" s="60">
        <v>10</v>
      </c>
      <c r="C58" s="60">
        <v>11</v>
      </c>
      <c r="D58" s="60">
        <v>3</v>
      </c>
      <c r="E58" s="60">
        <v>5</v>
      </c>
      <c r="F58" s="60">
        <v>9</v>
      </c>
      <c r="G58" s="60">
        <v>12</v>
      </c>
      <c r="H58" s="60">
        <v>6</v>
      </c>
      <c r="I58" s="60">
        <v>7</v>
      </c>
      <c r="J58" s="60">
        <v>5</v>
      </c>
      <c r="K58" s="13">
        <v>3</v>
      </c>
      <c r="L58" s="13">
        <v>3</v>
      </c>
      <c r="M58" s="13">
        <v>4</v>
      </c>
      <c r="N58" s="13">
        <v>6</v>
      </c>
      <c r="O58" s="13">
        <v>7</v>
      </c>
      <c r="P58" s="60">
        <v>7</v>
      </c>
      <c r="Q58" s="60">
        <v>7</v>
      </c>
      <c r="R58" s="93">
        <v>9</v>
      </c>
      <c r="S58" s="481">
        <v>3</v>
      </c>
      <c r="T58" s="253"/>
      <c r="U58" s="237"/>
      <c r="V58" s="237"/>
      <c r="W58" s="237"/>
      <c r="X58" s="237"/>
      <c r="Y58" s="237"/>
      <c r="Z58" s="237"/>
      <c r="AA58" s="237"/>
      <c r="AB58" s="237"/>
      <c r="AC58" s="237"/>
      <c r="AD58" s="237"/>
      <c r="AE58" s="237"/>
      <c r="AF58" s="237"/>
      <c r="AG58" s="237"/>
      <c r="AH58" s="237"/>
      <c r="AJ58" s="242"/>
      <c r="AK58" s="242"/>
      <c r="AL58" s="242"/>
      <c r="AM58" s="242"/>
      <c r="AN58" s="242"/>
      <c r="AO58" s="242"/>
      <c r="AP58" s="242"/>
      <c r="AQ58" s="242"/>
      <c r="AR58" s="242"/>
      <c r="AS58" s="242"/>
      <c r="AT58" s="242"/>
      <c r="AU58" s="242"/>
      <c r="AV58" s="242"/>
      <c r="AW58" s="242"/>
      <c r="AX58" s="242"/>
      <c r="AY58" s="242"/>
      <c r="AZ58" s="242"/>
      <c r="BB58" s="236"/>
      <c r="BC58" s="236"/>
      <c r="BD58" s="236"/>
      <c r="BE58" s="236"/>
      <c r="BF58" s="236"/>
      <c r="BG58" s="236"/>
      <c r="BH58" s="236"/>
      <c r="BI58" s="236"/>
      <c r="BJ58" s="236"/>
      <c r="BK58" s="236"/>
      <c r="BL58" s="236"/>
      <c r="BM58" s="236"/>
      <c r="BN58" s="236"/>
      <c r="BO58" s="236"/>
      <c r="BP58" s="236"/>
      <c r="BQ58" s="236"/>
    </row>
    <row r="59" spans="1:69">
      <c r="A59" s="13" t="s">
        <v>102</v>
      </c>
      <c r="B59" s="60">
        <v>22</v>
      </c>
      <c r="C59" s="60">
        <v>18</v>
      </c>
      <c r="D59" s="60">
        <v>10</v>
      </c>
      <c r="E59" s="60">
        <v>24</v>
      </c>
      <c r="F59" s="60">
        <v>11</v>
      </c>
      <c r="G59" s="60">
        <v>9</v>
      </c>
      <c r="H59" s="60">
        <v>21</v>
      </c>
      <c r="I59" s="60">
        <v>21</v>
      </c>
      <c r="J59" s="60">
        <v>18</v>
      </c>
      <c r="K59" s="13">
        <v>14</v>
      </c>
      <c r="L59" s="13">
        <v>21</v>
      </c>
      <c r="M59" s="13">
        <v>18</v>
      </c>
      <c r="N59" s="13">
        <v>15</v>
      </c>
      <c r="O59" s="13">
        <v>19</v>
      </c>
      <c r="P59" s="60">
        <v>15</v>
      </c>
      <c r="Q59" s="60">
        <v>13</v>
      </c>
      <c r="R59" s="93">
        <v>13</v>
      </c>
      <c r="S59" s="481">
        <v>13</v>
      </c>
      <c r="T59" s="253"/>
      <c r="U59" s="237"/>
      <c r="V59" s="237"/>
      <c r="W59" s="237"/>
      <c r="X59" s="237"/>
      <c r="Y59" s="237"/>
      <c r="Z59" s="237"/>
      <c r="AA59" s="237"/>
      <c r="AB59" s="237"/>
      <c r="AC59" s="237"/>
      <c r="AD59" s="237"/>
      <c r="AE59" s="237"/>
      <c r="AF59" s="237"/>
      <c r="AG59" s="237"/>
      <c r="AH59" s="237"/>
      <c r="AJ59" s="242"/>
      <c r="AK59" s="242"/>
      <c r="AL59" s="242"/>
      <c r="AM59" s="242"/>
      <c r="AN59" s="242"/>
      <c r="AO59" s="242"/>
      <c r="AP59" s="242"/>
      <c r="AQ59" s="242"/>
      <c r="AR59" s="242"/>
      <c r="AS59" s="242"/>
      <c r="AT59" s="242"/>
      <c r="AU59" s="242"/>
      <c r="AV59" s="242"/>
      <c r="AW59" s="242"/>
      <c r="AX59" s="242"/>
      <c r="AY59" s="242"/>
      <c r="AZ59" s="242"/>
      <c r="BB59" s="236"/>
      <c r="BC59" s="236"/>
      <c r="BD59" s="236"/>
      <c r="BE59" s="236"/>
      <c r="BF59" s="236"/>
      <c r="BG59" s="236"/>
      <c r="BH59" s="236"/>
      <c r="BI59" s="236"/>
      <c r="BJ59" s="236"/>
      <c r="BK59" s="236"/>
      <c r="BL59" s="236"/>
      <c r="BM59" s="236"/>
      <c r="BN59" s="236"/>
      <c r="BO59" s="236"/>
      <c r="BP59" s="236"/>
      <c r="BQ59" s="236"/>
    </row>
    <row r="60" spans="1:69">
      <c r="A60" s="13" t="s">
        <v>103</v>
      </c>
      <c r="B60" s="60">
        <v>11</v>
      </c>
      <c r="C60" s="60">
        <v>17</v>
      </c>
      <c r="D60" s="60">
        <v>10</v>
      </c>
      <c r="E60" s="60">
        <v>19</v>
      </c>
      <c r="F60" s="60">
        <v>11</v>
      </c>
      <c r="G60" s="60">
        <v>14</v>
      </c>
      <c r="H60" s="60">
        <v>13</v>
      </c>
      <c r="I60" s="60">
        <v>9</v>
      </c>
      <c r="J60" s="60">
        <v>9</v>
      </c>
      <c r="K60" s="13">
        <v>6</v>
      </c>
      <c r="L60" s="13">
        <v>13</v>
      </c>
      <c r="M60" s="13">
        <v>14</v>
      </c>
      <c r="N60" s="13">
        <v>14</v>
      </c>
      <c r="O60" s="13">
        <v>14</v>
      </c>
      <c r="P60" s="60">
        <v>12</v>
      </c>
      <c r="Q60" s="60">
        <v>6</v>
      </c>
      <c r="R60" s="93">
        <v>7</v>
      </c>
      <c r="S60" s="481">
        <v>15</v>
      </c>
      <c r="T60" s="253"/>
      <c r="U60" s="237"/>
      <c r="V60" s="237"/>
      <c r="W60" s="237"/>
      <c r="X60" s="237"/>
      <c r="Y60" s="237"/>
      <c r="Z60" s="237"/>
      <c r="AA60" s="237"/>
      <c r="AB60" s="237"/>
      <c r="AC60" s="237"/>
      <c r="AD60" s="237"/>
      <c r="AE60" s="237"/>
      <c r="AF60" s="237"/>
      <c r="AG60" s="237"/>
      <c r="AH60" s="237"/>
      <c r="AJ60" s="242"/>
      <c r="AK60" s="242"/>
      <c r="AL60" s="242"/>
      <c r="AM60" s="242"/>
      <c r="AN60" s="242"/>
      <c r="AO60" s="242"/>
      <c r="AP60" s="242"/>
      <c r="AQ60" s="242"/>
      <c r="AR60" s="242"/>
      <c r="AS60" s="242"/>
      <c r="AT60" s="242"/>
      <c r="AU60" s="242"/>
      <c r="AV60" s="242"/>
      <c r="AW60" s="242"/>
      <c r="AX60" s="242"/>
      <c r="AY60" s="242"/>
      <c r="AZ60" s="242"/>
      <c r="BB60" s="236"/>
      <c r="BC60" s="236"/>
      <c r="BD60" s="236"/>
      <c r="BE60" s="236"/>
      <c r="BF60" s="236"/>
      <c r="BG60" s="236"/>
      <c r="BH60" s="236"/>
      <c r="BI60" s="236"/>
      <c r="BJ60" s="236"/>
      <c r="BK60" s="236"/>
      <c r="BL60" s="236"/>
      <c r="BM60" s="236"/>
      <c r="BN60" s="236"/>
      <c r="BO60" s="236"/>
      <c r="BP60" s="236"/>
      <c r="BQ60" s="236"/>
    </row>
    <row r="61" spans="1:69">
      <c r="A61" s="13" t="s">
        <v>104</v>
      </c>
      <c r="B61" s="60">
        <v>6</v>
      </c>
      <c r="C61" s="60">
        <v>4</v>
      </c>
      <c r="D61" s="60">
        <v>3</v>
      </c>
      <c r="E61" s="60">
        <v>3</v>
      </c>
      <c r="F61" s="60">
        <v>4</v>
      </c>
      <c r="G61" s="60">
        <v>6</v>
      </c>
      <c r="H61" s="60">
        <v>2</v>
      </c>
      <c r="I61" s="60">
        <v>1</v>
      </c>
      <c r="J61" s="60">
        <v>3</v>
      </c>
      <c r="K61" s="13">
        <v>1</v>
      </c>
      <c r="L61" s="13">
        <v>4</v>
      </c>
      <c r="M61" s="13">
        <v>2</v>
      </c>
      <c r="N61" s="13">
        <v>1</v>
      </c>
      <c r="O61" s="13">
        <v>4</v>
      </c>
      <c r="P61" s="60">
        <v>6</v>
      </c>
      <c r="Q61" s="60">
        <v>1</v>
      </c>
      <c r="R61" s="93">
        <v>0</v>
      </c>
      <c r="S61" s="481">
        <v>2</v>
      </c>
      <c r="T61" s="253"/>
      <c r="U61" s="237"/>
      <c r="V61" s="237"/>
      <c r="W61" s="237"/>
      <c r="X61" s="237"/>
      <c r="Y61" s="237"/>
      <c r="Z61" s="237"/>
      <c r="AA61" s="237"/>
      <c r="AB61" s="237"/>
      <c r="AC61" s="237"/>
      <c r="AD61" s="237"/>
      <c r="AE61" s="237"/>
      <c r="AF61" s="237"/>
      <c r="AG61" s="237"/>
      <c r="AH61" s="237"/>
      <c r="AJ61" s="242"/>
      <c r="AK61" s="242"/>
      <c r="AL61" s="242"/>
      <c r="AM61" s="242"/>
      <c r="AN61" s="242"/>
      <c r="AO61" s="242"/>
      <c r="AP61" s="242"/>
      <c r="AQ61" s="242"/>
      <c r="AR61" s="242"/>
      <c r="AS61" s="242"/>
      <c r="AT61" s="242"/>
      <c r="AU61" s="242"/>
      <c r="AV61" s="242"/>
      <c r="AW61" s="242"/>
      <c r="AX61" s="242"/>
      <c r="AY61" s="242"/>
      <c r="AZ61" s="242"/>
      <c r="BB61" s="236"/>
      <c r="BC61" s="236"/>
      <c r="BD61" s="236"/>
      <c r="BE61" s="236"/>
      <c r="BF61" s="236"/>
      <c r="BG61" s="236"/>
      <c r="BH61" s="236"/>
      <c r="BI61" s="236"/>
      <c r="BJ61" s="236"/>
      <c r="BK61" s="236"/>
      <c r="BL61" s="236"/>
      <c r="BM61" s="236"/>
      <c r="BN61" s="236"/>
      <c r="BO61" s="236"/>
      <c r="BP61" s="236"/>
      <c r="BQ61" s="236"/>
    </row>
    <row r="62" spans="1:69">
      <c r="A62" s="13" t="s">
        <v>105</v>
      </c>
      <c r="B62" s="60">
        <v>11</v>
      </c>
      <c r="C62" s="60">
        <v>5</v>
      </c>
      <c r="D62" s="60">
        <v>8</v>
      </c>
      <c r="E62" s="60">
        <v>7</v>
      </c>
      <c r="F62" s="60">
        <v>8</v>
      </c>
      <c r="G62" s="60">
        <v>4</v>
      </c>
      <c r="H62" s="60">
        <v>11</v>
      </c>
      <c r="I62" s="60">
        <v>8</v>
      </c>
      <c r="J62" s="60">
        <v>5</v>
      </c>
      <c r="K62" s="13">
        <v>3</v>
      </c>
      <c r="L62" s="13">
        <v>6</v>
      </c>
      <c r="M62" s="13">
        <v>12</v>
      </c>
      <c r="N62" s="13">
        <v>1</v>
      </c>
      <c r="O62" s="13">
        <v>3</v>
      </c>
      <c r="P62" s="60">
        <v>7</v>
      </c>
      <c r="Q62" s="60">
        <v>5</v>
      </c>
      <c r="R62" s="93">
        <v>4</v>
      </c>
      <c r="S62" s="481">
        <v>9</v>
      </c>
      <c r="T62" s="253"/>
      <c r="U62" s="237"/>
      <c r="V62" s="237"/>
      <c r="W62" s="237"/>
      <c r="X62" s="237"/>
      <c r="Y62" s="237"/>
      <c r="Z62" s="237"/>
      <c r="AA62" s="237"/>
      <c r="AB62" s="237"/>
      <c r="AC62" s="237"/>
      <c r="AD62" s="237"/>
      <c r="AE62" s="237"/>
      <c r="AF62" s="237"/>
      <c r="AG62" s="237"/>
      <c r="AH62" s="237"/>
      <c r="AJ62" s="242"/>
      <c r="AK62" s="242"/>
      <c r="AL62" s="242"/>
      <c r="AM62" s="242"/>
      <c r="AN62" s="242"/>
      <c r="AO62" s="242"/>
      <c r="AP62" s="242"/>
      <c r="AQ62" s="242"/>
      <c r="AR62" s="242"/>
      <c r="AS62" s="242"/>
      <c r="AT62" s="242"/>
      <c r="AU62" s="242"/>
      <c r="AV62" s="242"/>
      <c r="AW62" s="242"/>
      <c r="AX62" s="242"/>
      <c r="AY62" s="242"/>
      <c r="AZ62" s="242"/>
      <c r="BB62" s="236"/>
      <c r="BC62" s="236"/>
      <c r="BD62" s="236"/>
      <c r="BE62" s="236"/>
      <c r="BF62" s="236"/>
      <c r="BG62" s="236"/>
      <c r="BH62" s="236"/>
      <c r="BI62" s="236"/>
      <c r="BJ62" s="236"/>
      <c r="BK62" s="236"/>
      <c r="BL62" s="236"/>
      <c r="BM62" s="236"/>
      <c r="BN62" s="236"/>
      <c r="BO62" s="236"/>
      <c r="BP62" s="236"/>
      <c r="BQ62" s="236"/>
    </row>
    <row r="63" spans="1:69">
      <c r="A63" s="13" t="s">
        <v>106</v>
      </c>
      <c r="B63" s="60">
        <v>2</v>
      </c>
      <c r="C63" s="60">
        <v>3</v>
      </c>
      <c r="D63" s="60">
        <v>3</v>
      </c>
      <c r="E63" s="60">
        <v>2</v>
      </c>
      <c r="F63" s="60">
        <v>0</v>
      </c>
      <c r="G63" s="60">
        <v>1</v>
      </c>
      <c r="H63" s="60">
        <v>4</v>
      </c>
      <c r="I63" s="60">
        <v>3</v>
      </c>
      <c r="J63" s="60">
        <v>2</v>
      </c>
      <c r="K63" s="13">
        <v>1</v>
      </c>
      <c r="L63" s="13">
        <v>3</v>
      </c>
      <c r="M63" s="13">
        <v>3</v>
      </c>
      <c r="N63" s="13">
        <v>2</v>
      </c>
      <c r="O63" s="13">
        <v>2</v>
      </c>
      <c r="P63" s="60">
        <v>2</v>
      </c>
      <c r="Q63" s="60">
        <v>2</v>
      </c>
      <c r="R63" s="93">
        <v>2</v>
      </c>
      <c r="S63" s="481">
        <v>1</v>
      </c>
      <c r="T63" s="253"/>
      <c r="U63" s="237"/>
      <c r="V63" s="237"/>
      <c r="W63" s="237"/>
      <c r="X63" s="237"/>
      <c r="Y63" s="237"/>
      <c r="Z63" s="237"/>
      <c r="AA63" s="237"/>
      <c r="AB63" s="237"/>
      <c r="AC63" s="237"/>
      <c r="AD63" s="237"/>
      <c r="AE63" s="237"/>
      <c r="AF63" s="237"/>
      <c r="AG63" s="237"/>
      <c r="AH63" s="237"/>
      <c r="AJ63" s="242"/>
      <c r="AK63" s="242"/>
      <c r="AL63" s="242"/>
      <c r="AM63" s="242"/>
      <c r="AN63" s="242"/>
      <c r="AO63" s="242"/>
      <c r="AP63" s="242"/>
      <c r="AQ63" s="242"/>
      <c r="AR63" s="242"/>
      <c r="AS63" s="242"/>
      <c r="AT63" s="242"/>
      <c r="AU63" s="242"/>
      <c r="AV63" s="242"/>
      <c r="AW63" s="242"/>
      <c r="AX63" s="242"/>
      <c r="AY63" s="242"/>
      <c r="AZ63" s="242"/>
      <c r="BB63" s="236"/>
      <c r="BC63" s="236"/>
      <c r="BD63" s="236"/>
      <c r="BE63" s="236"/>
      <c r="BF63" s="236"/>
      <c r="BG63" s="236"/>
      <c r="BH63" s="236"/>
      <c r="BI63" s="236"/>
      <c r="BJ63" s="236"/>
      <c r="BK63" s="236"/>
      <c r="BL63" s="236"/>
      <c r="BM63" s="236"/>
      <c r="BN63" s="236"/>
      <c r="BO63" s="236"/>
      <c r="BP63" s="236"/>
      <c r="BQ63" s="236"/>
    </row>
    <row r="64" spans="1:69">
      <c r="A64" s="13" t="s">
        <v>107</v>
      </c>
      <c r="B64" s="60">
        <v>38</v>
      </c>
      <c r="C64" s="60">
        <v>32</v>
      </c>
      <c r="D64" s="60">
        <v>22</v>
      </c>
      <c r="E64" s="60">
        <v>30</v>
      </c>
      <c r="F64" s="60">
        <v>28</v>
      </c>
      <c r="G64" s="60">
        <v>23</v>
      </c>
      <c r="H64" s="60">
        <v>28</v>
      </c>
      <c r="I64" s="60">
        <v>20</v>
      </c>
      <c r="J64" s="60">
        <v>25</v>
      </c>
      <c r="K64" s="13">
        <v>20</v>
      </c>
      <c r="L64" s="13">
        <v>22</v>
      </c>
      <c r="M64" s="13">
        <v>27</v>
      </c>
      <c r="N64" s="13">
        <v>27</v>
      </c>
      <c r="O64" s="13">
        <v>26</v>
      </c>
      <c r="P64" s="60">
        <v>38</v>
      </c>
      <c r="Q64" s="60">
        <v>29</v>
      </c>
      <c r="R64" s="93">
        <v>24</v>
      </c>
      <c r="S64" s="481">
        <v>24</v>
      </c>
      <c r="T64" s="253"/>
      <c r="U64" s="237"/>
      <c r="V64" s="237"/>
      <c r="W64" s="237"/>
      <c r="X64" s="237"/>
      <c r="Y64" s="237"/>
      <c r="Z64" s="237"/>
      <c r="AA64" s="237"/>
      <c r="AB64" s="237"/>
      <c r="AC64" s="237"/>
      <c r="AD64" s="237"/>
      <c r="AE64" s="237"/>
      <c r="AF64" s="237"/>
      <c r="AG64" s="237"/>
      <c r="AH64" s="237"/>
      <c r="AJ64" s="242"/>
      <c r="AK64" s="242"/>
      <c r="AL64" s="242"/>
      <c r="AM64" s="242"/>
      <c r="AN64" s="242"/>
      <c r="AO64" s="242"/>
      <c r="AP64" s="242"/>
      <c r="AQ64" s="242"/>
      <c r="AR64" s="242"/>
      <c r="AS64" s="242"/>
      <c r="AT64" s="242"/>
      <c r="AU64" s="242"/>
      <c r="AV64" s="242"/>
      <c r="AW64" s="242"/>
      <c r="AX64" s="242"/>
      <c r="AY64" s="242"/>
      <c r="AZ64" s="242"/>
      <c r="BB64" s="236"/>
      <c r="BC64" s="236"/>
      <c r="BD64" s="236"/>
      <c r="BE64" s="236"/>
      <c r="BF64" s="236"/>
      <c r="BG64" s="236"/>
      <c r="BH64" s="236"/>
      <c r="BI64" s="236"/>
      <c r="BJ64" s="236"/>
      <c r="BK64" s="236"/>
      <c r="BL64" s="236"/>
      <c r="BM64" s="236"/>
      <c r="BN64" s="236"/>
      <c r="BO64" s="236"/>
      <c r="BP64" s="236"/>
      <c r="BQ64" s="236"/>
    </row>
    <row r="65" spans="1:69">
      <c r="A65" s="13" t="s">
        <v>108</v>
      </c>
      <c r="B65" s="60">
        <v>0</v>
      </c>
      <c r="C65" s="60">
        <v>2</v>
      </c>
      <c r="D65" s="60">
        <v>7</v>
      </c>
      <c r="E65" s="60">
        <v>3</v>
      </c>
      <c r="F65" s="60">
        <v>5</v>
      </c>
      <c r="G65" s="60">
        <v>3</v>
      </c>
      <c r="H65" s="60">
        <v>5</v>
      </c>
      <c r="I65" s="60">
        <v>2</v>
      </c>
      <c r="J65" s="60">
        <v>6</v>
      </c>
      <c r="K65" s="13">
        <v>6</v>
      </c>
      <c r="L65" s="13">
        <v>1</v>
      </c>
      <c r="M65" s="13">
        <v>1</v>
      </c>
      <c r="N65" s="13">
        <v>3</v>
      </c>
      <c r="O65" s="13">
        <v>6</v>
      </c>
      <c r="P65" s="60">
        <v>4</v>
      </c>
      <c r="Q65" s="60">
        <v>5</v>
      </c>
      <c r="R65" s="93">
        <v>1</v>
      </c>
      <c r="S65" s="481">
        <v>6</v>
      </c>
      <c r="T65" s="253"/>
      <c r="U65" s="237"/>
      <c r="V65" s="237"/>
      <c r="W65" s="237"/>
      <c r="X65" s="237"/>
      <c r="Y65" s="237"/>
      <c r="Z65" s="237"/>
      <c r="AA65" s="237"/>
      <c r="AB65" s="237"/>
      <c r="AC65" s="237"/>
      <c r="AD65" s="237"/>
      <c r="AE65" s="237"/>
      <c r="AF65" s="237"/>
      <c r="AG65" s="237"/>
      <c r="AH65" s="237"/>
      <c r="AJ65" s="242"/>
      <c r="AK65" s="242"/>
      <c r="AL65" s="242"/>
      <c r="AM65" s="242"/>
      <c r="AN65" s="242"/>
      <c r="AO65" s="242"/>
      <c r="AP65" s="242"/>
      <c r="AQ65" s="242"/>
      <c r="AR65" s="242"/>
      <c r="AS65" s="242"/>
      <c r="AT65" s="242"/>
      <c r="AU65" s="242"/>
      <c r="AV65" s="242"/>
      <c r="AW65" s="242"/>
      <c r="AX65" s="242"/>
      <c r="AY65" s="242"/>
      <c r="AZ65" s="242"/>
      <c r="BB65" s="236"/>
      <c r="BC65" s="236"/>
      <c r="BD65" s="236"/>
      <c r="BE65" s="236"/>
      <c r="BF65" s="236"/>
      <c r="BG65" s="236"/>
      <c r="BH65" s="236"/>
      <c r="BI65" s="236"/>
      <c r="BJ65" s="236"/>
      <c r="BK65" s="236"/>
      <c r="BL65" s="236"/>
      <c r="BM65" s="236"/>
      <c r="BN65" s="236"/>
      <c r="BO65" s="236"/>
      <c r="BP65" s="236"/>
      <c r="BQ65" s="236"/>
    </row>
    <row r="66" spans="1:69">
      <c r="A66" s="13" t="s">
        <v>109</v>
      </c>
      <c r="B66" s="60">
        <v>30</v>
      </c>
      <c r="C66" s="60">
        <v>11</v>
      </c>
      <c r="D66" s="60">
        <v>24</v>
      </c>
      <c r="E66" s="60">
        <v>21</v>
      </c>
      <c r="F66" s="60">
        <v>19</v>
      </c>
      <c r="G66" s="60">
        <v>16</v>
      </c>
      <c r="H66" s="60">
        <v>12</v>
      </c>
      <c r="I66" s="60">
        <v>21</v>
      </c>
      <c r="J66" s="60">
        <v>20</v>
      </c>
      <c r="K66" s="13">
        <v>17</v>
      </c>
      <c r="L66" s="13">
        <v>22</v>
      </c>
      <c r="M66" s="13">
        <v>12</v>
      </c>
      <c r="N66" s="13">
        <v>13</v>
      </c>
      <c r="O66" s="13">
        <v>10</v>
      </c>
      <c r="P66" s="60">
        <v>18</v>
      </c>
      <c r="Q66" s="60">
        <v>16</v>
      </c>
      <c r="R66" s="93">
        <v>15</v>
      </c>
      <c r="S66" s="481">
        <v>12</v>
      </c>
      <c r="T66" s="253"/>
      <c r="U66" s="237"/>
      <c r="V66" s="237"/>
      <c r="W66" s="237"/>
      <c r="X66" s="237"/>
      <c r="Y66" s="237"/>
      <c r="Z66" s="237"/>
      <c r="AA66" s="237"/>
      <c r="AB66" s="237"/>
      <c r="AC66" s="237"/>
      <c r="AD66" s="237"/>
      <c r="AE66" s="237"/>
      <c r="AF66" s="237"/>
      <c r="AG66" s="237"/>
      <c r="AH66" s="237"/>
      <c r="AJ66" s="242"/>
      <c r="AK66" s="242"/>
      <c r="AL66" s="242"/>
      <c r="AM66" s="242"/>
      <c r="AN66" s="242"/>
      <c r="AO66" s="242"/>
      <c r="AP66" s="242"/>
      <c r="AQ66" s="242"/>
      <c r="AR66" s="242"/>
      <c r="AS66" s="242"/>
      <c r="AT66" s="242"/>
      <c r="AU66" s="242"/>
      <c r="AV66" s="242"/>
      <c r="AW66" s="242"/>
      <c r="AX66" s="242"/>
      <c r="AY66" s="242"/>
      <c r="AZ66" s="242"/>
      <c r="BB66" s="236"/>
      <c r="BC66" s="236"/>
      <c r="BD66" s="236"/>
      <c r="BE66" s="236"/>
      <c r="BF66" s="236"/>
      <c r="BG66" s="236"/>
      <c r="BH66" s="236"/>
      <c r="BI66" s="236"/>
      <c r="BJ66" s="236"/>
      <c r="BK66" s="236"/>
      <c r="BL66" s="236"/>
      <c r="BM66" s="236"/>
      <c r="BN66" s="236"/>
      <c r="BO66" s="236"/>
      <c r="BP66" s="236"/>
      <c r="BQ66" s="236"/>
    </row>
    <row r="67" spans="1:69">
      <c r="A67" s="350" t="s">
        <v>69</v>
      </c>
      <c r="B67" s="29">
        <v>1</v>
      </c>
      <c r="C67" s="29">
        <v>2</v>
      </c>
      <c r="D67" s="29">
        <v>0</v>
      </c>
      <c r="E67" s="29">
        <v>0</v>
      </c>
      <c r="F67" s="29">
        <v>3</v>
      </c>
      <c r="G67" s="29">
        <v>2</v>
      </c>
      <c r="H67" s="29">
        <v>3</v>
      </c>
      <c r="I67" s="29">
        <v>3</v>
      </c>
      <c r="J67" s="29">
        <v>3</v>
      </c>
      <c r="K67" s="17">
        <v>1</v>
      </c>
      <c r="L67" s="17">
        <v>3</v>
      </c>
      <c r="M67" s="17">
        <v>1</v>
      </c>
      <c r="N67" s="17">
        <v>4</v>
      </c>
      <c r="O67" s="17">
        <v>2</v>
      </c>
      <c r="P67" s="29">
        <v>3</v>
      </c>
      <c r="Q67" s="29">
        <v>1</v>
      </c>
      <c r="R67" s="94">
        <v>1</v>
      </c>
      <c r="S67" s="483">
        <v>1</v>
      </c>
      <c r="T67" s="253"/>
      <c r="U67" s="237"/>
      <c r="V67" s="237"/>
      <c r="W67" s="237"/>
      <c r="X67" s="237"/>
      <c r="Y67" s="237"/>
      <c r="Z67" s="237"/>
      <c r="AA67" s="237"/>
      <c r="AB67" s="237"/>
      <c r="AC67" s="237"/>
      <c r="AD67" s="237"/>
      <c r="AE67" s="237"/>
      <c r="AF67" s="237"/>
      <c r="AG67" s="237"/>
      <c r="AH67" s="237"/>
      <c r="AJ67" s="242"/>
      <c r="AK67" s="242"/>
      <c r="AL67" s="242"/>
      <c r="AM67" s="242"/>
      <c r="AN67" s="242"/>
      <c r="AO67" s="242"/>
      <c r="AP67" s="242"/>
      <c r="AQ67" s="242"/>
      <c r="AR67" s="242"/>
      <c r="AS67" s="242"/>
      <c r="AT67" s="242"/>
      <c r="AU67" s="242"/>
      <c r="AV67" s="242"/>
      <c r="AW67" s="242"/>
      <c r="AX67" s="242"/>
      <c r="AY67" s="242"/>
      <c r="AZ67" s="242"/>
      <c r="BB67" s="236"/>
      <c r="BC67" s="236"/>
      <c r="BD67" s="236"/>
      <c r="BE67" s="236"/>
      <c r="BF67" s="236"/>
      <c r="BG67" s="236"/>
      <c r="BH67" s="236"/>
      <c r="BI67" s="236"/>
      <c r="BJ67" s="236"/>
      <c r="BK67" s="236"/>
      <c r="BL67" s="236"/>
      <c r="BM67" s="236"/>
      <c r="BN67" s="236"/>
      <c r="BO67" s="236"/>
      <c r="BP67" s="236"/>
      <c r="BQ67" s="236"/>
    </row>
    <row r="68" spans="1:69">
      <c r="A68" s="13"/>
      <c r="B68" s="13"/>
      <c r="C68" s="13"/>
      <c r="D68" s="13"/>
      <c r="E68" s="13"/>
      <c r="F68" s="13"/>
      <c r="G68" s="13"/>
      <c r="H68" s="13"/>
      <c r="I68" s="13"/>
      <c r="J68" s="13"/>
      <c r="K68" s="13"/>
      <c r="L68" s="13"/>
      <c r="M68" s="13"/>
      <c r="N68" s="13"/>
      <c r="O68" s="13"/>
      <c r="P68" s="13"/>
      <c r="Q68" s="13"/>
      <c r="R68" s="57"/>
      <c r="S68" s="484"/>
      <c r="T68" s="374"/>
    </row>
    <row r="69" spans="1:69">
      <c r="S69" s="484"/>
      <c r="T69" s="374"/>
    </row>
    <row r="70" spans="1:69" ht="24" customHeight="1">
      <c r="A70" s="782" t="str">
        <f>Contents!E15</f>
        <v xml:space="preserve">Table 11: Infant death rate, by sex, ethnic group, maternal age group, deprivation quintile of residence, gestational age, birthweight and district health board, 1996−2013
</v>
      </c>
      <c r="B70" s="782"/>
      <c r="C70" s="782"/>
      <c r="D70" s="782"/>
      <c r="E70" s="782"/>
      <c r="F70" s="782"/>
      <c r="G70" s="782"/>
      <c r="H70" s="782"/>
      <c r="I70" s="782"/>
      <c r="J70" s="782"/>
      <c r="K70" s="782"/>
      <c r="L70" s="782"/>
      <c r="M70" s="782"/>
      <c r="N70" s="782"/>
      <c r="O70" s="782"/>
      <c r="P70" s="782"/>
      <c r="Q70" s="782"/>
      <c r="R70" s="782"/>
      <c r="S70" s="484"/>
      <c r="T70" s="374"/>
      <c r="AI70" s="238"/>
      <c r="AJ70" s="239"/>
      <c r="AK70" s="239"/>
      <c r="AL70" s="239"/>
      <c r="AM70" s="239"/>
      <c r="AN70" s="239"/>
      <c r="AO70" s="239"/>
      <c r="AP70" s="239"/>
      <c r="AQ70" s="239"/>
      <c r="AR70" s="239"/>
      <c r="AS70" s="239"/>
      <c r="AT70" s="239"/>
      <c r="AU70" s="239"/>
      <c r="AV70" s="239"/>
      <c r="AW70" s="239"/>
      <c r="AX70" s="239"/>
      <c r="AY70" s="239"/>
    </row>
    <row r="71" spans="1:69">
      <c r="A71" s="11" t="s">
        <v>74</v>
      </c>
      <c r="B71" s="9">
        <v>1996</v>
      </c>
      <c r="C71" s="9">
        <v>1997</v>
      </c>
      <c r="D71" s="142" t="s">
        <v>336</v>
      </c>
      <c r="E71" s="9">
        <v>1999</v>
      </c>
      <c r="F71" s="9">
        <v>2000</v>
      </c>
      <c r="G71" s="9">
        <v>2001</v>
      </c>
      <c r="H71" s="9">
        <v>2002</v>
      </c>
      <c r="I71" s="9">
        <v>2003</v>
      </c>
      <c r="J71" s="9">
        <v>2004</v>
      </c>
      <c r="K71" s="9">
        <v>2005</v>
      </c>
      <c r="L71" s="9">
        <v>2006</v>
      </c>
      <c r="M71" s="9">
        <v>2007</v>
      </c>
      <c r="N71" s="9">
        <v>2008</v>
      </c>
      <c r="O71" s="9">
        <v>2009</v>
      </c>
      <c r="P71" s="9">
        <v>2010</v>
      </c>
      <c r="Q71" s="9">
        <v>2011</v>
      </c>
      <c r="R71" s="363">
        <v>2012</v>
      </c>
      <c r="S71" s="485">
        <v>2013</v>
      </c>
      <c r="T71" s="374"/>
    </row>
    <row r="72" spans="1:69">
      <c r="A72" s="16" t="s">
        <v>116</v>
      </c>
      <c r="B72" s="16"/>
      <c r="C72" s="16"/>
      <c r="D72" s="131"/>
      <c r="E72" s="16"/>
      <c r="F72" s="16"/>
      <c r="G72" s="16"/>
      <c r="H72" s="16"/>
      <c r="I72" s="16"/>
      <c r="J72" s="16"/>
      <c r="K72" s="16"/>
      <c r="L72" s="16"/>
      <c r="M72" s="16"/>
      <c r="N72" s="16"/>
      <c r="O72" s="16"/>
      <c r="P72" s="16"/>
      <c r="Q72" s="16"/>
      <c r="R72" s="131"/>
      <c r="S72" s="480"/>
      <c r="T72" s="374"/>
    </row>
    <row r="73" spans="1:69">
      <c r="A73" s="3" t="s">
        <v>48</v>
      </c>
      <c r="B73" s="8">
        <v>7.2605077132012399</v>
      </c>
      <c r="C73" s="8">
        <v>6.7897599334880656</v>
      </c>
      <c r="D73" s="49">
        <v>5.3521321924689085</v>
      </c>
      <c r="E73" s="8">
        <v>5.8166872746904437</v>
      </c>
      <c r="F73" s="8">
        <v>6.2989086570516193</v>
      </c>
      <c r="G73" s="8">
        <v>5.6025896414342631</v>
      </c>
      <c r="H73" s="8">
        <v>6.1817848298633402</v>
      </c>
      <c r="I73" s="8">
        <v>5.373303167420814</v>
      </c>
      <c r="J73" s="8">
        <v>5.9090986495921536</v>
      </c>
      <c r="K73" s="8">
        <v>5.006215199141792</v>
      </c>
      <c r="L73" s="8">
        <v>5.1099976772737827</v>
      </c>
      <c r="M73" s="8">
        <v>4.7910812180402642</v>
      </c>
      <c r="N73" s="8">
        <v>4.959208975555998</v>
      </c>
      <c r="O73" s="8">
        <v>5.2461088725606384</v>
      </c>
      <c r="P73" s="8">
        <v>5.5487720057497025</v>
      </c>
      <c r="Q73" s="8">
        <v>5.1950976292340849</v>
      </c>
      <c r="R73" s="379">
        <f>R8/(BirthsTrend!R8)*1000</f>
        <v>4.7392600951076007</v>
      </c>
      <c r="S73" s="486">
        <f>S8/(BirthsTrend!S8)*1000</f>
        <v>4.9580409038374569</v>
      </c>
      <c r="T73" s="463"/>
      <c r="U73" s="463"/>
      <c r="V73" s="463"/>
      <c r="W73" s="463"/>
      <c r="X73" s="463"/>
      <c r="Y73" s="463"/>
      <c r="Z73" s="463"/>
      <c r="AA73" s="463"/>
      <c r="AB73" s="463"/>
      <c r="AC73" s="463"/>
      <c r="AD73" s="463"/>
      <c r="AE73" s="463"/>
      <c r="AF73" s="463"/>
      <c r="AG73" s="463"/>
      <c r="AH73" s="463"/>
      <c r="AI73" s="463"/>
      <c r="AJ73" s="149"/>
      <c r="AK73" s="149"/>
      <c r="AL73" s="149"/>
      <c r="AM73" s="149"/>
      <c r="AN73" s="149"/>
      <c r="AO73" s="149"/>
      <c r="AP73" s="149"/>
      <c r="AQ73" s="149"/>
      <c r="AR73" s="149"/>
      <c r="AS73" s="149"/>
      <c r="AT73" s="149"/>
      <c r="AU73" s="149"/>
      <c r="AV73" s="149"/>
      <c r="AW73" s="149"/>
      <c r="AX73" s="149"/>
      <c r="AY73" s="149"/>
    </row>
    <row r="74" spans="1:69">
      <c r="A74" s="16" t="s">
        <v>75</v>
      </c>
      <c r="B74" s="16"/>
      <c r="C74" s="16"/>
      <c r="D74" s="131"/>
      <c r="E74" s="16"/>
      <c r="F74" s="16"/>
      <c r="G74" s="16"/>
      <c r="H74" s="16"/>
      <c r="I74" s="16"/>
      <c r="J74" s="16"/>
      <c r="K74" s="16"/>
      <c r="L74" s="16"/>
      <c r="M74" s="16"/>
      <c r="N74" s="16"/>
      <c r="O74" s="16"/>
      <c r="P74" s="16"/>
      <c r="Q74" s="16"/>
      <c r="R74" s="131"/>
      <c r="S74" s="480"/>
      <c r="T74" s="463"/>
      <c r="U74" s="463"/>
      <c r="V74" s="463"/>
      <c r="W74" s="463"/>
      <c r="X74" s="463"/>
      <c r="Y74" s="463"/>
      <c r="Z74" s="463"/>
      <c r="AA74" s="463"/>
      <c r="AB74" s="463"/>
      <c r="AC74" s="463"/>
      <c r="AD74" s="463"/>
      <c r="AE74" s="463"/>
      <c r="AF74" s="463"/>
      <c r="AG74" s="463"/>
      <c r="AH74" s="463"/>
      <c r="AI74" s="463"/>
      <c r="AJ74" s="149"/>
      <c r="AK74" s="149"/>
      <c r="AL74" s="149"/>
      <c r="AM74" s="149"/>
      <c r="AN74" s="149"/>
      <c r="AO74" s="149"/>
      <c r="AP74" s="149"/>
      <c r="AQ74" s="149"/>
      <c r="AR74" s="149"/>
      <c r="AS74" s="149"/>
      <c r="AT74" s="149"/>
      <c r="AU74" s="149"/>
      <c r="AV74" s="149"/>
      <c r="AW74" s="149"/>
      <c r="AX74" s="149"/>
      <c r="AY74" s="149"/>
    </row>
    <row r="75" spans="1:69">
      <c r="A75" s="13" t="s">
        <v>76</v>
      </c>
      <c r="B75" s="18">
        <v>7.7498392500592237</v>
      </c>
      <c r="C75" s="18">
        <v>7.4254907944257962</v>
      </c>
      <c r="D75" s="59">
        <v>6.4422066253009183</v>
      </c>
      <c r="E75" s="18">
        <v>6.6730219256434706</v>
      </c>
      <c r="F75" s="18">
        <v>6.9162890531838785</v>
      </c>
      <c r="G75" s="18">
        <v>6.4391951006124239</v>
      </c>
      <c r="H75" s="18">
        <v>6.4337574581266628</v>
      </c>
      <c r="I75" s="18">
        <v>6.1617900172117039</v>
      </c>
      <c r="J75" s="18">
        <v>6.0150875677112765</v>
      </c>
      <c r="K75" s="18">
        <v>5.8203345860910636</v>
      </c>
      <c r="L75" s="18">
        <v>5.712801869644248</v>
      </c>
      <c r="M75" s="18">
        <v>5.1833536894158296</v>
      </c>
      <c r="N75" s="18">
        <v>5.8592588186306589</v>
      </c>
      <c r="O75" s="18">
        <v>5.6031032571885966</v>
      </c>
      <c r="P75" s="18">
        <v>6.2426843542723374</v>
      </c>
      <c r="Q75" s="18">
        <v>5.6750485984824728</v>
      </c>
      <c r="R75" s="95">
        <f>R10/(BirthsTrend!R10)*1000</f>
        <v>5.1738280017666725</v>
      </c>
      <c r="S75" s="487">
        <f>S10/(BirthsTrend!S10)*1000</f>
        <v>5.6487951413831388</v>
      </c>
      <c r="T75" s="463"/>
      <c r="U75" s="463"/>
      <c r="V75" s="463"/>
      <c r="W75" s="463"/>
      <c r="X75" s="463"/>
      <c r="Y75" s="463"/>
      <c r="Z75" s="463"/>
      <c r="AA75" s="463"/>
      <c r="AB75" s="463"/>
      <c r="AC75" s="463"/>
      <c r="AD75" s="463"/>
      <c r="AE75" s="463"/>
      <c r="AF75" s="463"/>
      <c r="AG75" s="463"/>
      <c r="AH75" s="463"/>
      <c r="AI75" s="463"/>
      <c r="AJ75" s="149"/>
      <c r="AK75" s="149"/>
      <c r="AL75" s="149"/>
      <c r="AM75" s="149"/>
      <c r="AN75" s="149"/>
      <c r="AO75" s="149"/>
      <c r="AP75" s="149"/>
      <c r="AQ75" s="149"/>
      <c r="AR75" s="149"/>
      <c r="AS75" s="149"/>
      <c r="AT75" s="149"/>
      <c r="AU75" s="149"/>
      <c r="AV75" s="149"/>
      <c r="AW75" s="149"/>
      <c r="AX75" s="149"/>
      <c r="AY75" s="149"/>
    </row>
    <row r="76" spans="1:69">
      <c r="A76" s="13" t="s">
        <v>77</v>
      </c>
      <c r="B76" s="18">
        <v>6.7419759727452035</v>
      </c>
      <c r="C76" s="18">
        <v>6.1258454020749973</v>
      </c>
      <c r="D76" s="59">
        <v>4.2137318083637263</v>
      </c>
      <c r="E76" s="18">
        <v>4.9199614959535101</v>
      </c>
      <c r="F76" s="18">
        <v>5.6433816879499332</v>
      </c>
      <c r="G76" s="18">
        <v>4.7379652066982532</v>
      </c>
      <c r="H76" s="18">
        <v>5.8816918293185472</v>
      </c>
      <c r="I76" s="18">
        <v>4.5411610840659735</v>
      </c>
      <c r="J76" s="18">
        <v>5.7977088572226885</v>
      </c>
      <c r="K76" s="18">
        <v>4.1521284019539433</v>
      </c>
      <c r="L76" s="18">
        <v>4.4797393606190177</v>
      </c>
      <c r="M76" s="18">
        <v>4.3737322515212984</v>
      </c>
      <c r="N76" s="18">
        <v>4.0049194285894485</v>
      </c>
      <c r="O76" s="18">
        <v>4.8696555530305492</v>
      </c>
      <c r="P76" s="18">
        <v>4.8119821542383683</v>
      </c>
      <c r="Q76" s="18">
        <v>4.6895640686922055</v>
      </c>
      <c r="R76" s="95">
        <f>R11/(BirthsTrend!R11)*1000</f>
        <v>4.2851962949533577</v>
      </c>
      <c r="S76" s="487">
        <f>S11/(BirthsTrend!S11)*1000</f>
        <v>4.2304385210662083</v>
      </c>
      <c r="T76" s="463"/>
      <c r="U76" s="463"/>
      <c r="V76" s="463"/>
      <c r="W76" s="463"/>
      <c r="X76" s="463"/>
      <c r="Y76" s="463"/>
      <c r="Z76" s="463"/>
      <c r="AA76" s="463"/>
      <c r="AB76" s="463"/>
      <c r="AC76" s="463"/>
      <c r="AD76" s="463"/>
      <c r="AE76" s="463"/>
      <c r="AF76" s="463"/>
      <c r="AG76" s="463"/>
      <c r="AH76" s="463"/>
      <c r="AI76" s="463"/>
      <c r="AJ76" s="149"/>
      <c r="AK76" s="149"/>
      <c r="AL76" s="149"/>
      <c r="AM76" s="149"/>
      <c r="AN76" s="149"/>
      <c r="AO76" s="149"/>
      <c r="AP76" s="149"/>
      <c r="AQ76" s="149"/>
      <c r="AR76" s="149"/>
      <c r="AS76" s="149"/>
      <c r="AT76" s="149"/>
      <c r="AU76" s="149"/>
      <c r="AV76" s="149"/>
      <c r="AW76" s="149"/>
      <c r="AX76" s="149"/>
      <c r="AY76" s="149"/>
    </row>
    <row r="77" spans="1:69">
      <c r="A77" s="16" t="s">
        <v>79</v>
      </c>
      <c r="B77" s="16"/>
      <c r="C77" s="16"/>
      <c r="D77" s="131"/>
      <c r="E77" s="16"/>
      <c r="F77" s="16"/>
      <c r="G77" s="16"/>
      <c r="H77" s="16"/>
      <c r="I77" s="16"/>
      <c r="J77" s="16"/>
      <c r="K77" s="16"/>
      <c r="L77" s="16"/>
      <c r="M77" s="16"/>
      <c r="N77" s="16"/>
      <c r="O77" s="16"/>
      <c r="P77" s="16"/>
      <c r="Q77" s="16"/>
      <c r="R77" s="131"/>
      <c r="S77" s="480"/>
      <c r="T77" s="463"/>
      <c r="U77" s="463"/>
      <c r="V77" s="463"/>
      <c r="W77" s="463"/>
      <c r="X77" s="463"/>
      <c r="Y77" s="463"/>
      <c r="Z77" s="463"/>
      <c r="AA77" s="463"/>
      <c r="AB77" s="463"/>
      <c r="AC77" s="463"/>
      <c r="AD77" s="463"/>
      <c r="AE77" s="463"/>
      <c r="AF77" s="463"/>
      <c r="AG77" s="463"/>
      <c r="AH77" s="463"/>
      <c r="AI77" s="463"/>
      <c r="AJ77" s="149"/>
      <c r="AK77" s="149"/>
      <c r="AL77" s="149"/>
      <c r="AM77" s="149"/>
      <c r="AN77" s="149"/>
      <c r="AO77" s="149"/>
      <c r="AP77" s="149"/>
      <c r="AQ77" s="149"/>
      <c r="AR77" s="149"/>
      <c r="AS77" s="149"/>
      <c r="AT77" s="149"/>
      <c r="AU77" s="149"/>
      <c r="AV77" s="149"/>
      <c r="AW77" s="149"/>
      <c r="AX77" s="149"/>
      <c r="AY77" s="149"/>
    </row>
    <row r="78" spans="1:69">
      <c r="A78" s="13" t="s">
        <v>80</v>
      </c>
      <c r="B78" s="18">
        <v>11.492099181812504</v>
      </c>
      <c r="C78" s="18">
        <v>10.730271629161813</v>
      </c>
      <c r="D78" s="59">
        <v>7.2352688699491079</v>
      </c>
      <c r="E78" s="18">
        <v>8.7352592500155986</v>
      </c>
      <c r="F78" s="18">
        <v>8.5082246171298923</v>
      </c>
      <c r="G78" s="18">
        <v>8.5701682525678997</v>
      </c>
      <c r="H78" s="18">
        <v>8.8560885608856079</v>
      </c>
      <c r="I78" s="18">
        <v>7.5245504399948988</v>
      </c>
      <c r="J78" s="18">
        <v>7.4455205811138017</v>
      </c>
      <c r="K78" s="18">
        <v>6.7043048694424847</v>
      </c>
      <c r="L78" s="18">
        <v>7.2483969891274045</v>
      </c>
      <c r="M78" s="18">
        <v>6.5156686317095867</v>
      </c>
      <c r="N78" s="18">
        <v>6.9401603948180135</v>
      </c>
      <c r="O78" s="18">
        <v>7.4174336762317274</v>
      </c>
      <c r="P78" s="18">
        <v>6.9867146562218814</v>
      </c>
      <c r="Q78" s="18">
        <v>7.7076633026505483</v>
      </c>
      <c r="R78" s="95">
        <f>R14/(BirthsTrend!R13)*1000</f>
        <v>5.7388009806106535</v>
      </c>
      <c r="S78" s="487">
        <f>S14/(BirthsTrend!S13)*1000</f>
        <v>5.3064318619161464</v>
      </c>
      <c r="T78" s="463"/>
      <c r="U78" s="463"/>
      <c r="V78" s="463"/>
      <c r="W78" s="463"/>
      <c r="X78" s="463"/>
      <c r="Y78" s="463"/>
      <c r="Z78" s="463"/>
      <c r="AA78" s="463"/>
      <c r="AB78" s="463"/>
      <c r="AC78" s="463"/>
      <c r="AD78" s="463"/>
      <c r="AE78" s="463"/>
      <c r="AF78" s="463"/>
      <c r="AG78" s="463"/>
      <c r="AH78" s="463"/>
      <c r="AI78" s="463"/>
      <c r="AJ78" s="149"/>
      <c r="AK78" s="149"/>
      <c r="AL78" s="149"/>
      <c r="AM78" s="149"/>
      <c r="AN78" s="149"/>
      <c r="AO78" s="149"/>
      <c r="AP78" s="149"/>
      <c r="AQ78" s="149"/>
      <c r="AR78" s="149"/>
      <c r="AS78" s="149"/>
      <c r="AT78" s="149"/>
      <c r="AU78" s="149"/>
      <c r="AV78" s="149"/>
      <c r="AW78" s="149"/>
      <c r="AX78" s="149"/>
      <c r="AY78" s="149"/>
    </row>
    <row r="79" spans="1:69">
      <c r="A79" s="13" t="s">
        <v>384</v>
      </c>
      <c r="B79" s="18">
        <v>7.1603213412504365</v>
      </c>
      <c r="C79" s="18">
        <v>8.7780898876404496</v>
      </c>
      <c r="D79" s="59">
        <v>7.5491573033707864</v>
      </c>
      <c r="E79" s="18">
        <v>6.4277679575767319</v>
      </c>
      <c r="F79" s="18">
        <v>10.245568385103269</v>
      </c>
      <c r="G79" s="18">
        <v>6.677524429967427</v>
      </c>
      <c r="H79" s="18">
        <v>7.6961686464781662</v>
      </c>
      <c r="I79" s="18">
        <v>6.6710055320533685</v>
      </c>
      <c r="J79" s="18">
        <v>8.6682427107959032</v>
      </c>
      <c r="K79" s="18">
        <v>6.8932350112215452</v>
      </c>
      <c r="L79" s="18">
        <v>6.3982521847690386</v>
      </c>
      <c r="M79" s="18">
        <v>6.4239828693790146</v>
      </c>
      <c r="N79" s="18">
        <v>5.9548538983520283</v>
      </c>
      <c r="O79" s="18">
        <v>6.0359348680516565</v>
      </c>
      <c r="P79" s="18">
        <v>7.9878804572372957</v>
      </c>
      <c r="Q79" s="18">
        <v>6.4416748354572189</v>
      </c>
      <c r="R79" s="95">
        <f>R15/(BirthsTrend!R14)*1000</f>
        <v>6.9015097052480234</v>
      </c>
      <c r="S79" s="487">
        <f>S15/(BirthsTrend!S14)*1000</f>
        <v>7.6110593351972664</v>
      </c>
      <c r="T79" s="463"/>
      <c r="U79" s="463"/>
      <c r="V79" s="463"/>
      <c r="W79" s="463"/>
      <c r="X79" s="463"/>
      <c r="Y79" s="463"/>
      <c r="Z79" s="463"/>
      <c r="AA79" s="463"/>
      <c r="AB79" s="463"/>
      <c r="AC79" s="463"/>
      <c r="AD79" s="463"/>
      <c r="AE79" s="463"/>
      <c r="AF79" s="463"/>
      <c r="AG79" s="463"/>
      <c r="AH79" s="463"/>
      <c r="AI79" s="463"/>
      <c r="AJ79" s="149"/>
      <c r="AK79" s="149"/>
      <c r="AL79" s="149"/>
      <c r="AM79" s="149"/>
      <c r="AN79" s="149"/>
      <c r="AO79" s="149"/>
      <c r="AP79" s="149"/>
      <c r="AQ79" s="149"/>
      <c r="AR79" s="149"/>
      <c r="AS79" s="149"/>
      <c r="AT79" s="149"/>
      <c r="AU79" s="149"/>
      <c r="AV79" s="149"/>
      <c r="AW79" s="149"/>
      <c r="AX79" s="149"/>
      <c r="AY79" s="149"/>
    </row>
    <row r="80" spans="1:69" s="448" customFormat="1">
      <c r="A80" s="449" t="s">
        <v>444</v>
      </c>
      <c r="B80" s="59">
        <v>4.4195639363582799</v>
      </c>
      <c r="C80" s="59">
        <v>3.9452919516044185</v>
      </c>
      <c r="D80" s="59">
        <v>2.8932140978432401</v>
      </c>
      <c r="E80" s="59">
        <v>3.7688442211055273</v>
      </c>
      <c r="F80" s="59">
        <v>2.6054002842254853</v>
      </c>
      <c r="G80" s="59">
        <v>3.7119524870081659</v>
      </c>
      <c r="H80" s="59">
        <v>3.4790171776473144</v>
      </c>
      <c r="I80" s="59">
        <v>4.4035994639096305</v>
      </c>
      <c r="J80" s="59">
        <v>4.427129449265097</v>
      </c>
      <c r="K80" s="59">
        <v>3.6396724294813469</v>
      </c>
      <c r="L80" s="59">
        <v>3.8968268695490815</v>
      </c>
      <c r="M80" s="59">
        <v>1.8791105543376136</v>
      </c>
      <c r="N80" s="59">
        <v>2.7451578465761783</v>
      </c>
      <c r="O80" s="59">
        <v>3.4008576075706047</v>
      </c>
      <c r="P80" s="59">
        <v>3.086833982015837</v>
      </c>
      <c r="Q80" s="59">
        <v>3.0597312757749102</v>
      </c>
      <c r="R80" s="95">
        <f>R16/(BirthsTrend!R15)*1000</f>
        <v>2.9025891094856613</v>
      </c>
      <c r="S80" s="487">
        <f>S16/(BirthsTrend!S15)*1000</f>
        <v>4.1346043413345583</v>
      </c>
      <c r="T80" s="463"/>
      <c r="U80" s="463"/>
      <c r="V80" s="463"/>
      <c r="W80" s="463"/>
      <c r="X80" s="463"/>
      <c r="Y80" s="463"/>
      <c r="Z80" s="463"/>
      <c r="AA80" s="463"/>
      <c r="AB80" s="463"/>
      <c r="AC80" s="463"/>
      <c r="AD80" s="463"/>
      <c r="AE80" s="463"/>
      <c r="AF80" s="463"/>
      <c r="AG80" s="463"/>
      <c r="AH80" s="463"/>
      <c r="AI80" s="463"/>
      <c r="AJ80" s="149"/>
      <c r="AK80" s="149"/>
      <c r="AL80" s="149"/>
      <c r="AM80" s="149"/>
      <c r="AN80" s="149"/>
      <c r="AO80" s="149"/>
      <c r="AP80" s="149"/>
      <c r="AQ80" s="149"/>
      <c r="AR80" s="149"/>
      <c r="AS80" s="149"/>
      <c r="AT80" s="149"/>
      <c r="AU80" s="149"/>
      <c r="AV80" s="149"/>
      <c r="AW80" s="149"/>
      <c r="AX80" s="149"/>
      <c r="AY80" s="149"/>
    </row>
    <row r="81" spans="1:51">
      <c r="A81" s="449" t="s">
        <v>445</v>
      </c>
      <c r="B81" s="18">
        <v>5.4793672414326844</v>
      </c>
      <c r="C81" s="59">
        <v>4.7608607135026784</v>
      </c>
      <c r="D81" s="59">
        <v>4.2910389325649136</v>
      </c>
      <c r="E81" s="59">
        <v>4.4564137090827485</v>
      </c>
      <c r="F81" s="59">
        <v>4.8770971517752635</v>
      </c>
      <c r="G81" s="59">
        <v>4.0763571286538083</v>
      </c>
      <c r="H81" s="59">
        <v>4.9252600399531588</v>
      </c>
      <c r="I81" s="59">
        <v>4.1320914479254869</v>
      </c>
      <c r="J81" s="59">
        <v>4.766475786965013</v>
      </c>
      <c r="K81" s="59">
        <v>3.9013004334778261</v>
      </c>
      <c r="L81" s="59">
        <v>3.7980485888284985</v>
      </c>
      <c r="M81" s="59">
        <v>3.9824648061249697</v>
      </c>
      <c r="N81" s="59">
        <v>3.9871663084446936</v>
      </c>
      <c r="O81" s="59">
        <v>4.1709777547853086</v>
      </c>
      <c r="P81" s="59">
        <v>4.6954396346562035</v>
      </c>
      <c r="Q81" s="59">
        <v>3.9006851638287769</v>
      </c>
      <c r="R81" s="95">
        <f>R17/(BirthsTrend!R16)*1000</f>
        <v>4.1375924822048464</v>
      </c>
      <c r="S81" s="487">
        <f>S17/(BirthsTrend!S16)*1000</f>
        <v>4.3784434633487797</v>
      </c>
      <c r="T81" s="463"/>
      <c r="U81" s="463"/>
      <c r="V81" s="463"/>
      <c r="W81" s="463"/>
      <c r="X81" s="463"/>
      <c r="Y81" s="463"/>
      <c r="Z81" s="463"/>
      <c r="AA81" s="463"/>
      <c r="AB81" s="463"/>
      <c r="AC81" s="463"/>
      <c r="AD81" s="463"/>
      <c r="AE81" s="463"/>
      <c r="AF81" s="463"/>
      <c r="AG81" s="463"/>
      <c r="AH81" s="463"/>
      <c r="AI81" s="463"/>
      <c r="AJ81" s="149"/>
      <c r="AK81" s="149"/>
      <c r="AL81" s="149"/>
      <c r="AM81" s="149"/>
      <c r="AN81" s="149"/>
      <c r="AO81" s="149"/>
      <c r="AP81" s="149"/>
      <c r="AQ81" s="149"/>
      <c r="AR81" s="149"/>
      <c r="AS81" s="149"/>
      <c r="AT81" s="149"/>
      <c r="AU81" s="149"/>
      <c r="AV81" s="149"/>
      <c r="AW81" s="149"/>
      <c r="AX81" s="149"/>
      <c r="AY81" s="149"/>
    </row>
    <row r="82" spans="1:51">
      <c r="A82" s="58" t="s">
        <v>185</v>
      </c>
      <c r="B82" s="16"/>
      <c r="C82" s="16"/>
      <c r="D82" s="131"/>
      <c r="E82" s="16"/>
      <c r="F82" s="16"/>
      <c r="G82" s="16"/>
      <c r="H82" s="16"/>
      <c r="I82" s="16"/>
      <c r="J82" s="16"/>
      <c r="K82" s="16"/>
      <c r="L82" s="16"/>
      <c r="M82" s="16"/>
      <c r="N82" s="16"/>
      <c r="O82" s="16"/>
      <c r="P82" s="16"/>
      <c r="Q82" s="16"/>
      <c r="R82" s="131"/>
      <c r="S82" s="480"/>
      <c r="T82" s="463"/>
      <c r="U82" s="463"/>
      <c r="V82" s="463"/>
      <c r="W82" s="463"/>
      <c r="X82" s="463"/>
      <c r="Y82" s="463"/>
      <c r="Z82" s="463"/>
      <c r="AA82" s="463"/>
      <c r="AB82" s="463"/>
      <c r="AC82" s="463"/>
      <c r="AD82" s="463"/>
      <c r="AE82" s="463"/>
      <c r="AF82" s="463"/>
      <c r="AG82" s="463"/>
      <c r="AH82" s="463"/>
      <c r="AI82" s="463"/>
      <c r="AJ82" s="149"/>
      <c r="AK82" s="149"/>
      <c r="AL82" s="149"/>
      <c r="AM82" s="149"/>
      <c r="AN82" s="149"/>
      <c r="AO82" s="149"/>
      <c r="AP82" s="149"/>
      <c r="AQ82" s="149"/>
      <c r="AR82" s="149"/>
      <c r="AS82" s="149"/>
      <c r="AT82" s="149"/>
      <c r="AU82" s="149"/>
      <c r="AV82" s="149"/>
      <c r="AW82" s="149"/>
      <c r="AX82" s="149"/>
      <c r="AY82" s="149"/>
    </row>
    <row r="83" spans="1:51">
      <c r="A83" s="13" t="s">
        <v>82</v>
      </c>
      <c r="B83" s="18">
        <v>10.652765185856754</v>
      </c>
      <c r="C83" s="18">
        <v>10.674540086304793</v>
      </c>
      <c r="D83" s="59">
        <v>7.7220077220077226</v>
      </c>
      <c r="E83" s="18">
        <v>11.571097968629466</v>
      </c>
      <c r="F83" s="18">
        <v>10.724561862411718</v>
      </c>
      <c r="G83" s="18">
        <v>12.688342585249801</v>
      </c>
      <c r="H83" s="18">
        <v>10.448171569975253</v>
      </c>
      <c r="I83" s="18">
        <v>7.6416337285902509</v>
      </c>
      <c r="J83" s="18">
        <v>10.500610500610501</v>
      </c>
      <c r="K83" s="18">
        <v>10.600706713780919</v>
      </c>
      <c r="L83" s="18">
        <v>9.8765432098765427</v>
      </c>
      <c r="M83" s="18">
        <v>7.919223916056227</v>
      </c>
      <c r="N83" s="18">
        <v>9.6045197740112993</v>
      </c>
      <c r="O83" s="18">
        <v>11.193241816261878</v>
      </c>
      <c r="P83" s="18">
        <v>10</v>
      </c>
      <c r="Q83" s="18">
        <v>10.332103321033211</v>
      </c>
      <c r="R83" s="95">
        <f>R19/(BirthsTrend!R18)*1000</f>
        <v>8.5029631538263342</v>
      </c>
      <c r="S83" s="487">
        <f>S19/(BirthsTrend!S18)*1000</f>
        <v>11.146963919037841</v>
      </c>
      <c r="T83" s="149"/>
      <c r="U83" s="149"/>
      <c r="V83" s="149"/>
      <c r="W83" s="149"/>
      <c r="X83" s="149"/>
      <c r="Y83" s="149"/>
      <c r="Z83" s="149"/>
      <c r="AA83" s="149"/>
      <c r="AB83" s="149"/>
      <c r="AC83" s="149"/>
      <c r="AD83" s="149"/>
      <c r="AE83" s="149"/>
      <c r="AF83" s="149"/>
      <c r="AG83" s="149"/>
      <c r="AH83" s="149"/>
      <c r="AI83" s="149"/>
      <c r="AJ83" s="149"/>
      <c r="AK83" s="149"/>
      <c r="AL83" s="149"/>
      <c r="AM83" s="149"/>
      <c r="AN83" s="149"/>
      <c r="AO83" s="149"/>
      <c r="AP83" s="149"/>
      <c r="AQ83" s="149"/>
      <c r="AR83" s="149"/>
      <c r="AS83" s="149"/>
      <c r="AT83" s="149"/>
      <c r="AU83" s="149"/>
      <c r="AV83" s="149"/>
      <c r="AW83" s="149"/>
      <c r="AX83" s="149"/>
      <c r="AY83" s="149"/>
    </row>
    <row r="84" spans="1:51">
      <c r="A84" s="13" t="s">
        <v>83</v>
      </c>
      <c r="B84" s="18">
        <v>10.247875974424105</v>
      </c>
      <c r="C84" s="18">
        <v>9.1387427305455553</v>
      </c>
      <c r="D84" s="59">
        <v>7.5694636758054097</v>
      </c>
      <c r="E84" s="18">
        <v>8.2423038728897726</v>
      </c>
      <c r="F84" s="18">
        <v>8.8557914863640939</v>
      </c>
      <c r="G84" s="18">
        <v>7.0229007633587788</v>
      </c>
      <c r="H84" s="18">
        <v>8.3538609831851769</v>
      </c>
      <c r="I84" s="18">
        <v>8.2739840804356923</v>
      </c>
      <c r="J84" s="18">
        <v>7.0915000492465285</v>
      </c>
      <c r="K84" s="18">
        <v>5.9868289762522453</v>
      </c>
      <c r="L84" s="18">
        <v>6.3867756175448482</v>
      </c>
      <c r="M84" s="18">
        <v>6.4781581020747616</v>
      </c>
      <c r="N84" s="18">
        <v>6.1042814752013559</v>
      </c>
      <c r="O84" s="18">
        <v>8.6332165142319859</v>
      </c>
      <c r="P84" s="18">
        <v>7.0633205916569723</v>
      </c>
      <c r="Q84" s="18">
        <v>6.9803516028955528</v>
      </c>
      <c r="R84" s="95">
        <f>R20/(BirthsTrend!R19)*1000</f>
        <v>6.3313096270598432</v>
      </c>
      <c r="S84" s="487">
        <f>S20/(BirthsTrend!S19)*1000</f>
        <v>6.7376855139761451</v>
      </c>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Q84" s="149"/>
      <c r="AR84" s="149"/>
      <c r="AS84" s="149"/>
      <c r="AT84" s="149"/>
      <c r="AU84" s="149"/>
      <c r="AV84" s="149"/>
      <c r="AW84" s="149"/>
      <c r="AX84" s="149"/>
      <c r="AY84" s="149"/>
    </row>
    <row r="85" spans="1:51">
      <c r="A85" s="13" t="s">
        <v>84</v>
      </c>
      <c r="B85" s="18">
        <v>6.2442713107241063</v>
      </c>
      <c r="C85" s="18">
        <v>6.2951737001632084</v>
      </c>
      <c r="D85" s="59">
        <v>4.0219165306598272</v>
      </c>
      <c r="E85" s="18">
        <v>5.257432922407542</v>
      </c>
      <c r="F85" s="18">
        <v>4.7822803926503905</v>
      </c>
      <c r="G85" s="18">
        <v>4.6685954760652288</v>
      </c>
      <c r="H85" s="18">
        <v>4.9618869552711056</v>
      </c>
      <c r="I85" s="18">
        <v>5.1758366420873507</v>
      </c>
      <c r="J85" s="18">
        <v>5.5423039146906135</v>
      </c>
      <c r="K85" s="18">
        <v>4.4106139290033441</v>
      </c>
      <c r="L85" s="18">
        <v>5.9085221743361602</v>
      </c>
      <c r="M85" s="18">
        <v>4.7423332279481505</v>
      </c>
      <c r="N85" s="18">
        <v>4.4651279793723662</v>
      </c>
      <c r="O85" s="18">
        <v>4.0598015208145384</v>
      </c>
      <c r="P85" s="18">
        <v>4.8970989337961814</v>
      </c>
      <c r="Q85" s="18">
        <v>4.4128933231005369</v>
      </c>
      <c r="R85" s="95">
        <f>R21/(BirthsTrend!R20)*1000</f>
        <v>4.2867049107987141</v>
      </c>
      <c r="S85" s="487">
        <f>S21/(BirthsTrend!S20)*1000</f>
        <v>4.3264884411726721</v>
      </c>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row>
    <row r="86" spans="1:51">
      <c r="A86" s="13" t="s">
        <v>85</v>
      </c>
      <c r="B86" s="18">
        <v>5.2150438677219464</v>
      </c>
      <c r="C86" s="18">
        <v>5.0335570469798654</v>
      </c>
      <c r="D86" s="59">
        <v>4.1946308724832218</v>
      </c>
      <c r="E86" s="18">
        <v>4.2473962878920108</v>
      </c>
      <c r="F86" s="18">
        <v>5.6127762990394636</v>
      </c>
      <c r="G86" s="18">
        <v>5.1870847418114003</v>
      </c>
      <c r="H86" s="18">
        <v>4.6874084490537298</v>
      </c>
      <c r="I86" s="18">
        <v>3.5665760869565215</v>
      </c>
      <c r="J86" s="18">
        <v>5.1582776782320678</v>
      </c>
      <c r="K86" s="18">
        <v>3.9658496282015969</v>
      </c>
      <c r="L86" s="18">
        <v>3.3720287451630737</v>
      </c>
      <c r="M86" s="18">
        <v>3.3661038683479374</v>
      </c>
      <c r="N86" s="18">
        <v>3.8869454161807981</v>
      </c>
      <c r="O86" s="18">
        <v>3.493099696501174</v>
      </c>
      <c r="P86" s="18">
        <v>3.3014380840467799</v>
      </c>
      <c r="Q86" s="18">
        <v>4.0900973558384699</v>
      </c>
      <c r="R86" s="95">
        <f>R22/(BirthsTrend!R21)*1000</f>
        <v>2.9486815990927133</v>
      </c>
      <c r="S86" s="487">
        <f>S22/(BirthsTrend!S21)*1000</f>
        <v>3.1820860341779609</v>
      </c>
      <c r="T86" s="149"/>
      <c r="U86" s="149"/>
      <c r="V86" s="149"/>
      <c r="W86" s="149"/>
      <c r="X86" s="149"/>
      <c r="Y86" s="149"/>
      <c r="Z86" s="149"/>
      <c r="AA86" s="149"/>
      <c r="AB86" s="149"/>
      <c r="AC86" s="149"/>
      <c r="AD86" s="149"/>
      <c r="AE86" s="149"/>
      <c r="AF86" s="149"/>
      <c r="AG86" s="149"/>
      <c r="AH86" s="149"/>
      <c r="AI86" s="149"/>
      <c r="AJ86" s="149"/>
      <c r="AK86" s="149"/>
      <c r="AL86" s="149"/>
      <c r="AM86" s="149"/>
      <c r="AN86" s="149"/>
      <c r="AO86" s="149"/>
      <c r="AP86" s="149"/>
      <c r="AQ86" s="149"/>
      <c r="AR86" s="149"/>
      <c r="AS86" s="149"/>
      <c r="AT86" s="149"/>
      <c r="AU86" s="149"/>
      <c r="AV86" s="149"/>
      <c r="AW86" s="149"/>
      <c r="AX86" s="149"/>
      <c r="AY86" s="149"/>
    </row>
    <row r="87" spans="1:51">
      <c r="A87" s="13" t="s">
        <v>86</v>
      </c>
      <c r="B87" s="18">
        <v>6.2444246208742191</v>
      </c>
      <c r="C87" s="18">
        <v>5.4075976747329992</v>
      </c>
      <c r="D87" s="59">
        <v>5.4075976747329992</v>
      </c>
      <c r="E87" s="18">
        <v>4.2342124364868132</v>
      </c>
      <c r="F87" s="18">
        <v>5.416225126574826</v>
      </c>
      <c r="G87" s="18">
        <v>3.0281854181225252</v>
      </c>
      <c r="H87" s="18">
        <v>6.637674525062943</v>
      </c>
      <c r="I87" s="18">
        <v>4.6888320545609554</v>
      </c>
      <c r="J87" s="18">
        <v>4.1343669250645991</v>
      </c>
      <c r="K87" s="18">
        <v>3.458498023715415</v>
      </c>
      <c r="L87" s="18">
        <v>3.2384036574911894</v>
      </c>
      <c r="M87" s="18">
        <v>3.5885167464114835</v>
      </c>
      <c r="N87" s="18">
        <v>3.5294117647058827</v>
      </c>
      <c r="O87" s="18">
        <v>3.4237555965235713</v>
      </c>
      <c r="P87" s="18">
        <v>5.6952597914658725</v>
      </c>
      <c r="Q87" s="18">
        <v>3.9305301645338213</v>
      </c>
      <c r="R87" s="95">
        <f>R23/(BirthsTrend!R22)*1000</f>
        <v>4.6845124282982784</v>
      </c>
      <c r="S87" s="487">
        <f>S23/(BirthsTrend!S22)*1000</f>
        <v>3.9081582804103565</v>
      </c>
      <c r="T87" s="374"/>
      <c r="U87" s="236"/>
      <c r="V87" s="236"/>
      <c r="W87" s="236"/>
      <c r="X87" s="236"/>
      <c r="Y87" s="236"/>
      <c r="Z87" s="236"/>
      <c r="AA87" s="236"/>
      <c r="AB87" s="236"/>
      <c r="AC87" s="236"/>
      <c r="AD87" s="236"/>
      <c r="AE87" s="236"/>
      <c r="AF87" s="236"/>
      <c r="AG87" s="236"/>
      <c r="AH87" s="236"/>
      <c r="AJ87" s="149"/>
      <c r="AK87" s="149"/>
      <c r="AL87" s="149"/>
      <c r="AM87" s="149"/>
      <c r="AN87" s="149"/>
      <c r="AO87" s="149"/>
      <c r="AP87" s="149"/>
      <c r="AQ87" s="149"/>
      <c r="AR87" s="149"/>
      <c r="AS87" s="149"/>
      <c r="AT87" s="149"/>
      <c r="AU87" s="149"/>
      <c r="AV87" s="149"/>
      <c r="AW87" s="149"/>
      <c r="AX87" s="149"/>
      <c r="AY87" s="149"/>
    </row>
    <row r="88" spans="1:51">
      <c r="A88" s="13" t="s">
        <v>87</v>
      </c>
      <c r="B88" s="18">
        <v>11.565836298932384</v>
      </c>
      <c r="C88" s="18">
        <v>6.3643595863166276</v>
      </c>
      <c r="D88" s="59">
        <v>6.3643595863166276</v>
      </c>
      <c r="E88" s="18">
        <v>5.4869684499314122</v>
      </c>
      <c r="F88" s="18">
        <v>3.8289725590299937</v>
      </c>
      <c r="G88" s="18">
        <v>6.6105769230769234</v>
      </c>
      <c r="H88" s="18">
        <v>6.557377049180328</v>
      </c>
      <c r="I88" s="18">
        <v>6.2469966362325806</v>
      </c>
      <c r="J88" s="18">
        <v>4.697040864255519</v>
      </c>
      <c r="K88" s="18">
        <v>8.458646616541353</v>
      </c>
      <c r="L88" s="18">
        <v>5.9171597633136095</v>
      </c>
      <c r="M88" s="18">
        <v>5.3897180762852406</v>
      </c>
      <c r="N88" s="18">
        <v>4.1356492969396195</v>
      </c>
      <c r="O88" s="18">
        <v>4.0338846308995562</v>
      </c>
      <c r="P88" s="18">
        <v>6.4175160437901093</v>
      </c>
      <c r="Q88" s="18">
        <v>4.2801556420233471</v>
      </c>
      <c r="R88" s="95">
        <f>R24/(BirthsTrend!R23)*1000</f>
        <v>6.0015003750937739</v>
      </c>
      <c r="S88" s="487">
        <f>S24/(BirthsTrend!S23)*1000</f>
        <v>8.0213903743315509</v>
      </c>
      <c r="T88" s="374"/>
      <c r="U88" s="236"/>
      <c r="V88" s="236"/>
      <c r="W88" s="236"/>
      <c r="X88" s="236"/>
      <c r="Y88" s="236"/>
      <c r="Z88" s="236"/>
      <c r="AA88" s="236"/>
      <c r="AB88" s="236"/>
      <c r="AC88" s="236"/>
      <c r="AD88" s="236"/>
      <c r="AE88" s="236"/>
      <c r="AF88" s="236"/>
      <c r="AG88" s="236"/>
      <c r="AH88" s="236"/>
      <c r="AJ88" s="149"/>
      <c r="AK88" s="149"/>
      <c r="AL88" s="149"/>
      <c r="AM88" s="149"/>
      <c r="AN88" s="149"/>
      <c r="AO88" s="149"/>
      <c r="AP88" s="149"/>
      <c r="AQ88" s="149"/>
      <c r="AR88" s="149"/>
      <c r="AS88" s="149"/>
      <c r="AT88" s="149"/>
      <c r="AU88" s="149"/>
      <c r="AV88" s="149"/>
      <c r="AW88" s="149"/>
      <c r="AX88" s="149"/>
      <c r="AY88" s="149"/>
    </row>
    <row r="89" spans="1:51">
      <c r="A89" s="16" t="s">
        <v>88</v>
      </c>
      <c r="B89" s="16"/>
      <c r="C89" s="16"/>
      <c r="D89" s="131"/>
      <c r="E89" s="16"/>
      <c r="F89" s="16"/>
      <c r="G89" s="16"/>
      <c r="H89" s="16"/>
      <c r="I89" s="16"/>
      <c r="J89" s="16"/>
      <c r="K89" s="16"/>
      <c r="L89" s="16"/>
      <c r="M89" s="16"/>
      <c r="N89" s="16"/>
      <c r="O89" s="16"/>
      <c r="P89" s="16"/>
      <c r="Q89" s="16"/>
      <c r="R89" s="131"/>
      <c r="S89" s="480"/>
      <c r="T89" s="374"/>
      <c r="U89" s="236"/>
      <c r="V89" s="236"/>
      <c r="W89" s="236"/>
      <c r="X89" s="236"/>
      <c r="Y89" s="236"/>
      <c r="Z89" s="236"/>
      <c r="AA89" s="236"/>
      <c r="AB89" s="236"/>
      <c r="AC89" s="236"/>
      <c r="AD89" s="236"/>
      <c r="AE89" s="236"/>
      <c r="AF89" s="236"/>
      <c r="AG89" s="236"/>
      <c r="AH89" s="236"/>
      <c r="AJ89" s="149"/>
      <c r="AK89" s="149"/>
      <c r="AL89" s="149"/>
      <c r="AM89" s="149"/>
      <c r="AN89" s="149"/>
      <c r="AO89" s="149"/>
      <c r="AP89" s="149"/>
      <c r="AQ89" s="149"/>
      <c r="AR89" s="149"/>
      <c r="AS89" s="149"/>
      <c r="AT89" s="149"/>
      <c r="AU89" s="149"/>
      <c r="AV89" s="149"/>
      <c r="AW89" s="149"/>
      <c r="AX89" s="149"/>
      <c r="AY89" s="149"/>
    </row>
    <row r="90" spans="1:51">
      <c r="A90" s="13" t="s">
        <v>89</v>
      </c>
      <c r="B90" s="18">
        <v>4.1274345414678191</v>
      </c>
      <c r="C90" s="18">
        <v>4.4512272669464581</v>
      </c>
      <c r="D90" s="59">
        <v>2.5435584382551188</v>
      </c>
      <c r="E90" s="18">
        <v>3.6855036855036856</v>
      </c>
      <c r="F90" s="18">
        <v>3.9756491489626038</v>
      </c>
      <c r="G90" s="18">
        <v>2.853244014390274</v>
      </c>
      <c r="H90" s="18">
        <v>3.8470786246693915</v>
      </c>
      <c r="I90" s="18">
        <v>3.0448530272865675</v>
      </c>
      <c r="J90" s="18">
        <v>3.8392050587172539</v>
      </c>
      <c r="K90" s="18">
        <v>3.0816640986132513</v>
      </c>
      <c r="L90" s="18">
        <v>3.0461270670147957</v>
      </c>
      <c r="M90" s="18">
        <v>1.9263915644327283</v>
      </c>
      <c r="N90" s="18">
        <v>3.1188273209273314</v>
      </c>
      <c r="O90" s="18">
        <v>3.3059613949024209</v>
      </c>
      <c r="P90" s="18">
        <v>3.421461897356143</v>
      </c>
      <c r="Q90" s="18">
        <v>1.7286084701815039</v>
      </c>
      <c r="R90" s="95">
        <f>R27/(BirthsTrend!R26)*1000</f>
        <v>2.8325525656389585</v>
      </c>
      <c r="S90" s="487">
        <f>S27/(BirthsTrend!S26)*1000</f>
        <v>2.9910269192422732</v>
      </c>
      <c r="T90" s="374"/>
      <c r="U90" s="236"/>
      <c r="V90" s="236"/>
      <c r="W90" s="236"/>
      <c r="X90" s="236"/>
      <c r="Y90" s="236"/>
      <c r="Z90" s="236"/>
      <c r="AA90" s="236"/>
      <c r="AB90" s="236"/>
      <c r="AC90" s="236"/>
      <c r="AD90" s="236"/>
      <c r="AE90" s="236"/>
      <c r="AF90" s="236"/>
      <c r="AG90" s="236"/>
      <c r="AH90" s="236"/>
      <c r="AJ90" s="149"/>
      <c r="AK90" s="149"/>
      <c r="AL90" s="149"/>
      <c r="AM90" s="149"/>
      <c r="AN90" s="149"/>
      <c r="AO90" s="149"/>
      <c r="AP90" s="149"/>
      <c r="AQ90" s="149"/>
      <c r="AR90" s="149"/>
      <c r="AS90" s="149"/>
      <c r="AT90" s="149"/>
      <c r="AU90" s="149"/>
      <c r="AV90" s="149"/>
      <c r="AW90" s="149"/>
      <c r="AX90" s="149"/>
      <c r="AY90" s="149"/>
    </row>
    <row r="91" spans="1:51">
      <c r="A91" s="14">
        <v>2</v>
      </c>
      <c r="B91" s="18">
        <v>6.5670289855072461</v>
      </c>
      <c r="C91" s="18">
        <v>4.8282057040197621</v>
      </c>
      <c r="D91" s="59">
        <v>4.9404895576016168</v>
      </c>
      <c r="E91" s="18">
        <v>5.3896249719290363</v>
      </c>
      <c r="F91" s="18">
        <v>5.3715308863025966</v>
      </c>
      <c r="G91" s="18">
        <v>3.5802192884314161</v>
      </c>
      <c r="H91" s="18">
        <v>6.306616213736957</v>
      </c>
      <c r="I91" s="18">
        <v>3.8055887789496574</v>
      </c>
      <c r="J91" s="18">
        <v>4.7867248165088823</v>
      </c>
      <c r="K91" s="18">
        <v>4.0735324838103191</v>
      </c>
      <c r="L91" s="18">
        <v>3.3146882121400458</v>
      </c>
      <c r="M91" s="18">
        <v>4.1777440182301557</v>
      </c>
      <c r="N91" s="18">
        <v>3.2430370087752767</v>
      </c>
      <c r="O91" s="18">
        <v>3.3827479852750968</v>
      </c>
      <c r="P91" s="18">
        <v>3.9238767902687859</v>
      </c>
      <c r="Q91" s="18">
        <v>3.5803083043262056</v>
      </c>
      <c r="R91" s="95">
        <f>R28/(BirthsTrend!R27)*1000</f>
        <v>3.3172496984318456</v>
      </c>
      <c r="S91" s="487">
        <f>S28/(BirthsTrend!S27)*1000</f>
        <v>3.5623409669211199</v>
      </c>
      <c r="T91" s="374"/>
      <c r="U91" s="236"/>
      <c r="V91" s="236"/>
      <c r="W91" s="236"/>
      <c r="X91" s="236"/>
      <c r="Y91" s="236"/>
      <c r="Z91" s="236"/>
      <c r="AA91" s="236"/>
      <c r="AB91" s="236"/>
      <c r="AC91" s="236"/>
      <c r="AD91" s="236"/>
      <c r="AE91" s="236"/>
      <c r="AF91" s="236"/>
      <c r="AG91" s="236"/>
      <c r="AH91" s="236"/>
      <c r="AJ91" s="149"/>
      <c r="AK91" s="149"/>
      <c r="AL91" s="149"/>
      <c r="AM91" s="149"/>
      <c r="AN91" s="149"/>
      <c r="AO91" s="149"/>
      <c r="AP91" s="149"/>
      <c r="AQ91" s="149"/>
      <c r="AR91" s="149"/>
      <c r="AS91" s="149"/>
      <c r="AT91" s="149"/>
      <c r="AU91" s="149"/>
      <c r="AV91" s="149"/>
      <c r="AW91" s="149"/>
      <c r="AX91" s="149"/>
      <c r="AY91" s="149"/>
    </row>
    <row r="92" spans="1:51">
      <c r="A92" s="14">
        <v>3</v>
      </c>
      <c r="B92" s="18">
        <v>5.3445313991219692</v>
      </c>
      <c r="C92" s="18">
        <v>5.2935060024576988</v>
      </c>
      <c r="D92" s="59">
        <v>5.1044522166556385</v>
      </c>
      <c r="E92" s="18">
        <v>3.9453425712086223</v>
      </c>
      <c r="F92" s="18">
        <v>5.031804803949492</v>
      </c>
      <c r="G92" s="18">
        <v>4.420526619258121</v>
      </c>
      <c r="H92" s="18">
        <v>5.2809884416102033</v>
      </c>
      <c r="I92" s="18">
        <v>5.0912584053794427</v>
      </c>
      <c r="J92" s="18">
        <v>4.3337943752881518</v>
      </c>
      <c r="K92" s="18">
        <v>3.5444454808320121</v>
      </c>
      <c r="L92" s="18">
        <v>4.0056969912764826</v>
      </c>
      <c r="M92" s="18">
        <v>4.1684035014589416</v>
      </c>
      <c r="N92" s="18">
        <v>4.1108279207432377</v>
      </c>
      <c r="O92" s="18">
        <v>3.8019601216627237</v>
      </c>
      <c r="P92" s="18">
        <v>4.8820179007323024</v>
      </c>
      <c r="Q92" s="18">
        <v>4.3855877547510529</v>
      </c>
      <c r="R92" s="95">
        <f>R29/(BirthsTrend!R28)*1000</f>
        <v>3.5178035178035176</v>
      </c>
      <c r="S92" s="487">
        <f>S29/(BirthsTrend!S28)*1000</f>
        <v>4.6029919447640966</v>
      </c>
      <c r="T92" s="374"/>
      <c r="U92" s="236"/>
      <c r="V92" s="236"/>
      <c r="W92" s="236"/>
      <c r="X92" s="236"/>
      <c r="Y92" s="236"/>
      <c r="Z92" s="236"/>
      <c r="AA92" s="236"/>
      <c r="AB92" s="236"/>
      <c r="AC92" s="236"/>
      <c r="AD92" s="236"/>
      <c r="AE92" s="236"/>
      <c r="AF92" s="236"/>
      <c r="AG92" s="236"/>
      <c r="AH92" s="236"/>
      <c r="AJ92" s="149"/>
      <c r="AK92" s="149"/>
      <c r="AL92" s="149"/>
      <c r="AM92" s="149"/>
      <c r="AN92" s="149"/>
      <c r="AO92" s="149"/>
      <c r="AP92" s="149"/>
      <c r="AQ92" s="149"/>
      <c r="AR92" s="149"/>
      <c r="AS92" s="149"/>
      <c r="AT92" s="149"/>
      <c r="AU92" s="149"/>
      <c r="AV92" s="149"/>
      <c r="AW92" s="149"/>
      <c r="AX92" s="149"/>
      <c r="AY92" s="149"/>
    </row>
    <row r="93" spans="1:51">
      <c r="A93" s="14">
        <v>4</v>
      </c>
      <c r="B93" s="18">
        <v>7.9687265072921356</v>
      </c>
      <c r="C93" s="18">
        <v>7.7380952380952381</v>
      </c>
      <c r="D93" s="59">
        <v>5.3571428571428568</v>
      </c>
      <c r="E93" s="18">
        <v>6.6707095209217702</v>
      </c>
      <c r="F93" s="18">
        <v>6.0501942037645655</v>
      </c>
      <c r="G93" s="18">
        <v>5.7391034589731653</v>
      </c>
      <c r="H93" s="18">
        <v>5.1692108876504319</v>
      </c>
      <c r="I93" s="18">
        <v>5.9908560618004092</v>
      </c>
      <c r="J93" s="18">
        <v>5.5836807623585463</v>
      </c>
      <c r="K93" s="18">
        <v>5.0611874905574865</v>
      </c>
      <c r="L93" s="18">
        <v>4.7055363576207636</v>
      </c>
      <c r="M93" s="18">
        <v>4.6850947058429817</v>
      </c>
      <c r="N93" s="18">
        <v>5.1330541672295018</v>
      </c>
      <c r="O93" s="18">
        <v>4.7978067169294034</v>
      </c>
      <c r="P93" s="18">
        <v>5.3252443545669026</v>
      </c>
      <c r="Q93" s="18">
        <v>5.3752181500872593</v>
      </c>
      <c r="R93" s="95">
        <f>R30/(BirthsTrend!R29)*1000</f>
        <v>4.0305767894371085</v>
      </c>
      <c r="S93" s="487">
        <f>S30/(BirthsTrend!S29)*1000</f>
        <v>4.8357993504150132</v>
      </c>
      <c r="T93" s="374"/>
      <c r="U93" s="236"/>
      <c r="V93" s="236"/>
      <c r="W93" s="236"/>
      <c r="X93" s="236"/>
      <c r="Y93" s="236"/>
      <c r="Z93" s="236"/>
      <c r="AA93" s="236"/>
      <c r="AB93" s="236"/>
      <c r="AC93" s="236"/>
      <c r="AD93" s="236"/>
      <c r="AE93" s="236"/>
      <c r="AF93" s="236"/>
      <c r="AG93" s="236"/>
      <c r="AH93" s="236"/>
      <c r="AJ93" s="149"/>
      <c r="AK93" s="149"/>
      <c r="AL93" s="149"/>
      <c r="AM93" s="149"/>
      <c r="AN93" s="149"/>
      <c r="AO93" s="149"/>
      <c r="AP93" s="149"/>
      <c r="AQ93" s="149"/>
      <c r="AR93" s="149"/>
      <c r="AS93" s="149"/>
      <c r="AT93" s="149"/>
      <c r="AU93" s="149"/>
      <c r="AV93" s="149"/>
      <c r="AW93" s="149"/>
      <c r="AX93" s="149"/>
      <c r="AY93" s="149"/>
    </row>
    <row r="94" spans="1:51">
      <c r="A94" s="13" t="s">
        <v>90</v>
      </c>
      <c r="B94" s="18">
        <v>9.6592592592592599</v>
      </c>
      <c r="C94" s="18">
        <v>9.0422367638310526</v>
      </c>
      <c r="D94" s="59">
        <v>7.0791195716835214</v>
      </c>
      <c r="E94" s="18">
        <v>7.8395061728395063</v>
      </c>
      <c r="F94" s="18">
        <v>9.1043149323587862</v>
      </c>
      <c r="G94" s="18">
        <v>8.9430367442161884</v>
      </c>
      <c r="H94" s="18">
        <v>8.9599558894479294</v>
      </c>
      <c r="I94" s="18">
        <v>7.2963912443305068</v>
      </c>
      <c r="J94" s="18">
        <v>9.0334807327858488</v>
      </c>
      <c r="K94" s="18">
        <v>7.6302181864043384</v>
      </c>
      <c r="L94" s="18">
        <v>8.3764474008376446</v>
      </c>
      <c r="M94" s="18">
        <v>7.3630924988495172</v>
      </c>
      <c r="N94" s="18">
        <v>7.2362927915391033</v>
      </c>
      <c r="O94" s="18">
        <v>8.7427872005595386</v>
      </c>
      <c r="P94" s="18">
        <v>8.2630401101738684</v>
      </c>
      <c r="Q94" s="18">
        <v>8.519829603407933</v>
      </c>
      <c r="R94" s="95">
        <f>R31/(BirthsTrend!R30)*1000</f>
        <v>8.0993520518358544</v>
      </c>
      <c r="S94" s="487">
        <f>S31/(BirthsTrend!S30)*1000</f>
        <v>7.354838709677419</v>
      </c>
      <c r="T94" s="374"/>
      <c r="U94" s="236"/>
      <c r="V94" s="236"/>
      <c r="W94" s="236"/>
      <c r="X94" s="236"/>
      <c r="Y94" s="236"/>
      <c r="Z94" s="236"/>
      <c r="AA94" s="236"/>
      <c r="AB94" s="236"/>
      <c r="AC94" s="236"/>
      <c r="AD94" s="236"/>
      <c r="AE94" s="236"/>
      <c r="AF94" s="236"/>
      <c r="AG94" s="236"/>
      <c r="AH94" s="236"/>
      <c r="AJ94" s="149"/>
      <c r="AK94" s="149"/>
      <c r="AL94" s="149"/>
      <c r="AM94" s="149"/>
      <c r="AN94" s="149"/>
      <c r="AO94" s="149"/>
      <c r="AP94" s="149"/>
      <c r="AQ94" s="149"/>
      <c r="AR94" s="149"/>
      <c r="AS94" s="149"/>
      <c r="AT94" s="149"/>
      <c r="AU94" s="149"/>
      <c r="AV94" s="149"/>
      <c r="AW94" s="149"/>
      <c r="AX94" s="149"/>
      <c r="AY94" s="149"/>
    </row>
    <row r="95" spans="1:51">
      <c r="A95" s="16" t="s">
        <v>118</v>
      </c>
      <c r="B95" s="16"/>
      <c r="C95" s="16"/>
      <c r="D95" s="131"/>
      <c r="E95" s="16"/>
      <c r="F95" s="16"/>
      <c r="G95" s="16"/>
      <c r="H95" s="16"/>
      <c r="I95" s="16"/>
      <c r="J95" s="16"/>
      <c r="K95" s="16"/>
      <c r="L95" s="16"/>
      <c r="M95" s="16"/>
      <c r="N95" s="16"/>
      <c r="O95" s="16"/>
      <c r="P95" s="16"/>
      <c r="Q95" s="16"/>
      <c r="R95" s="131"/>
      <c r="S95" s="480"/>
      <c r="T95" s="374"/>
      <c r="U95" s="236"/>
      <c r="V95" s="236"/>
      <c r="W95" s="236"/>
      <c r="X95" s="236"/>
      <c r="Y95" s="236"/>
      <c r="Z95" s="236"/>
      <c r="AA95" s="236"/>
      <c r="AB95" s="236"/>
      <c r="AC95" s="236"/>
      <c r="AD95" s="236"/>
      <c r="AE95" s="236"/>
      <c r="AF95" s="236"/>
      <c r="AG95" s="236"/>
      <c r="AH95" s="236"/>
      <c r="AJ95" s="149"/>
      <c r="AK95" s="149"/>
      <c r="AL95" s="149"/>
      <c r="AM95" s="149"/>
      <c r="AN95" s="149"/>
      <c r="AO95" s="149"/>
      <c r="AP95" s="149"/>
      <c r="AQ95" s="149"/>
      <c r="AR95" s="149"/>
      <c r="AS95" s="149"/>
      <c r="AT95" s="149"/>
      <c r="AU95" s="149"/>
      <c r="AV95" s="149"/>
      <c r="AW95" s="149"/>
      <c r="AX95" s="149"/>
      <c r="AY95" s="149"/>
    </row>
    <row r="96" spans="1:51">
      <c r="A96" s="13" t="s">
        <v>117</v>
      </c>
      <c r="B96" s="18">
        <v>191.6083916083916</v>
      </c>
      <c r="C96" s="18">
        <v>198.23788546255506</v>
      </c>
      <c r="D96" s="59">
        <v>146.84287812041117</v>
      </c>
      <c r="E96" s="18">
        <v>174.08906882591094</v>
      </c>
      <c r="F96" s="18">
        <v>182.64248704663214</v>
      </c>
      <c r="G96" s="18">
        <v>175.03392130257802</v>
      </c>
      <c r="H96" s="18">
        <v>216.07378129117259</v>
      </c>
      <c r="I96" s="18">
        <v>150.12722646310434</v>
      </c>
      <c r="J96" s="18">
        <v>191.04084321475625</v>
      </c>
      <c r="K96" s="18">
        <v>157.12383488681758</v>
      </c>
      <c r="L96" s="18">
        <v>154.66666666666669</v>
      </c>
      <c r="M96" s="18">
        <v>146.76616915422886</v>
      </c>
      <c r="N96" s="18">
        <v>164.48152562574495</v>
      </c>
      <c r="O96" s="18">
        <v>180.87855297157623</v>
      </c>
      <c r="P96" s="18">
        <v>191.56626506024097</v>
      </c>
      <c r="Q96" s="18">
        <v>195.76719576719574</v>
      </c>
      <c r="R96" s="95">
        <f>R34/(BirthsTrend!R33)*1000</f>
        <v>184.51612903225805</v>
      </c>
      <c r="S96" s="487">
        <f>S34/(BirthsTrend!S33)*1000</f>
        <v>207.49665327978582</v>
      </c>
      <c r="T96" s="374"/>
      <c r="U96" s="236"/>
      <c r="V96" s="236"/>
      <c r="W96" s="236"/>
      <c r="X96" s="236"/>
      <c r="Y96" s="236"/>
      <c r="Z96" s="236"/>
      <c r="AA96" s="236"/>
      <c r="AB96" s="236"/>
      <c r="AC96" s="236"/>
      <c r="AD96" s="236"/>
      <c r="AE96" s="236"/>
      <c r="AF96" s="236"/>
      <c r="AG96" s="236"/>
      <c r="AH96" s="236"/>
      <c r="AJ96" s="149"/>
      <c r="AK96" s="149"/>
      <c r="AL96" s="149"/>
      <c r="AM96" s="149"/>
      <c r="AN96" s="149"/>
      <c r="AO96" s="149"/>
      <c r="AP96" s="149"/>
      <c r="AQ96" s="149"/>
      <c r="AR96" s="149"/>
      <c r="AS96" s="149"/>
      <c r="AT96" s="149"/>
      <c r="AU96" s="149"/>
      <c r="AV96" s="149"/>
      <c r="AW96" s="149"/>
      <c r="AX96" s="149"/>
      <c r="AY96" s="149"/>
    </row>
    <row r="97" spans="1:51">
      <c r="A97" s="13" t="s">
        <v>70</v>
      </c>
      <c r="B97" s="18">
        <v>18.070444104134761</v>
      </c>
      <c r="C97" s="18">
        <v>18.351383874849578</v>
      </c>
      <c r="D97" s="59">
        <v>15.643802647412757</v>
      </c>
      <c r="E97" s="18">
        <v>8.4459459459459456</v>
      </c>
      <c r="F97" s="18">
        <v>15.024559375902918</v>
      </c>
      <c r="G97" s="18">
        <v>10.973144672249495</v>
      </c>
      <c r="H97" s="18">
        <v>11.782477341389729</v>
      </c>
      <c r="I97" s="18">
        <v>12.805241215008934</v>
      </c>
      <c r="J97" s="18">
        <v>12.240250498149729</v>
      </c>
      <c r="K97" s="18">
        <v>11.547344110854503</v>
      </c>
      <c r="L97" s="18">
        <v>8.9360513822954477</v>
      </c>
      <c r="M97" s="18">
        <v>8.8288756167229288</v>
      </c>
      <c r="N97" s="18">
        <v>10.476428036916937</v>
      </c>
      <c r="O97" s="18">
        <v>11.0881897885508</v>
      </c>
      <c r="P97" s="18">
        <v>11.100148001973359</v>
      </c>
      <c r="Q97" s="18">
        <v>10.819165378670787</v>
      </c>
      <c r="R97" s="95">
        <f>R35/(BirthsTrend!R34)*1000</f>
        <v>7.8780177890724268</v>
      </c>
      <c r="S97" s="487">
        <f>S35/(BirthsTrend!S34)*1000</f>
        <v>10.752688172043012</v>
      </c>
      <c r="T97" s="374"/>
      <c r="U97" s="236"/>
      <c r="V97" s="236"/>
      <c r="W97" s="236"/>
      <c r="X97" s="236"/>
      <c r="Y97" s="236"/>
      <c r="Z97" s="236"/>
      <c r="AA97" s="236"/>
      <c r="AB97" s="236"/>
      <c r="AC97" s="236"/>
      <c r="AD97" s="236"/>
      <c r="AE97" s="236"/>
      <c r="AF97" s="236"/>
      <c r="AG97" s="236"/>
      <c r="AH97" s="236"/>
      <c r="AJ97" s="149"/>
      <c r="AK97" s="149"/>
      <c r="AL97" s="149"/>
      <c r="AM97" s="149"/>
      <c r="AN97" s="149"/>
      <c r="AO97" s="149"/>
      <c r="AP97" s="149"/>
      <c r="AQ97" s="149"/>
      <c r="AR97" s="149"/>
      <c r="AS97" s="149"/>
      <c r="AT97" s="149"/>
      <c r="AU97" s="149"/>
      <c r="AV97" s="149"/>
      <c r="AW97" s="149"/>
      <c r="AX97" s="149"/>
      <c r="AY97" s="149"/>
    </row>
    <row r="98" spans="1:51">
      <c r="A98" s="13" t="s">
        <v>71</v>
      </c>
      <c r="B98" s="18">
        <v>3.6506433025495304</v>
      </c>
      <c r="C98" s="18">
        <v>3.1698822056118652</v>
      </c>
      <c r="D98" s="59">
        <v>2.8763745939811374</v>
      </c>
      <c r="E98" s="18">
        <v>3.2784954258117711</v>
      </c>
      <c r="F98" s="18">
        <v>2.9097200377477193</v>
      </c>
      <c r="G98" s="18">
        <v>2.767270555444953</v>
      </c>
      <c r="H98" s="18">
        <v>2.2757093652616041</v>
      </c>
      <c r="I98" s="18">
        <v>2.4986719656875285</v>
      </c>
      <c r="J98" s="18">
        <v>2.5987821765274957</v>
      </c>
      <c r="K98" s="18">
        <v>2.1843599825251201</v>
      </c>
      <c r="L98" s="18">
        <v>2.5889488867519788</v>
      </c>
      <c r="M98" s="18">
        <v>2.391649725814442</v>
      </c>
      <c r="N98" s="18">
        <v>2.0014026924853314</v>
      </c>
      <c r="O98" s="18">
        <v>2.2333989870568374</v>
      </c>
      <c r="P98" s="18">
        <v>2.2430035542979398</v>
      </c>
      <c r="Q98" s="18">
        <v>2.0923120942792255</v>
      </c>
      <c r="R98" s="95">
        <f>R36/(BirthsTrend!R35)*1000</f>
        <v>1.8987908643081055</v>
      </c>
      <c r="S98" s="487">
        <f>S36/(BirthsTrend!S35)*1000</f>
        <v>1.6099781635145638</v>
      </c>
      <c r="T98" s="374"/>
      <c r="U98" s="236"/>
      <c r="V98" s="236"/>
      <c r="W98" s="236"/>
      <c r="X98" s="236"/>
      <c r="Y98" s="236"/>
      <c r="Z98" s="236"/>
      <c r="AA98" s="236"/>
      <c r="AB98" s="236"/>
      <c r="AC98" s="236"/>
      <c r="AD98" s="236"/>
      <c r="AE98" s="236"/>
      <c r="AF98" s="236"/>
      <c r="AG98" s="236"/>
      <c r="AH98" s="236"/>
      <c r="AJ98" s="149"/>
      <c r="AK98" s="149"/>
      <c r="AL98" s="149"/>
      <c r="AM98" s="149"/>
      <c r="AN98" s="149"/>
      <c r="AO98" s="149"/>
      <c r="AP98" s="149"/>
      <c r="AQ98" s="149"/>
      <c r="AR98" s="149"/>
      <c r="AS98" s="149"/>
      <c r="AT98" s="149"/>
      <c r="AU98" s="149"/>
      <c r="AV98" s="149"/>
      <c r="AW98" s="149"/>
      <c r="AX98" s="149"/>
      <c r="AY98" s="149"/>
    </row>
    <row r="99" spans="1:51">
      <c r="A99" s="13" t="s">
        <v>72</v>
      </c>
      <c r="B99" s="18">
        <v>4.8435171385991058</v>
      </c>
      <c r="C99" s="18">
        <v>3.1140521603736859</v>
      </c>
      <c r="D99" s="59">
        <v>2.3355391202802647</v>
      </c>
      <c r="E99" s="18">
        <v>0.92764378478664189</v>
      </c>
      <c r="F99" s="18">
        <v>2.6766595289079227</v>
      </c>
      <c r="G99" s="18">
        <v>2.8768699654775607</v>
      </c>
      <c r="H99" s="18">
        <v>4.9813200498132009</v>
      </c>
      <c r="I99" s="18">
        <v>1.2682308180088777</v>
      </c>
      <c r="J99" s="18">
        <v>3.5502958579881656</v>
      </c>
      <c r="K99" s="18">
        <v>2.7397260273972601</v>
      </c>
      <c r="L99" s="18">
        <v>1.671309192200557</v>
      </c>
      <c r="M99" s="18">
        <v>2.126528442317916</v>
      </c>
      <c r="N99" s="18">
        <v>2.0191822311963654</v>
      </c>
      <c r="O99" s="18">
        <v>1.1661807580174928</v>
      </c>
      <c r="P99" s="18">
        <v>1.0911074740861975</v>
      </c>
      <c r="Q99" s="18">
        <v>5.0031269543464667</v>
      </c>
      <c r="R99" s="95">
        <f>R37/(BirthsTrend!R36)*1000</f>
        <v>1.3504388926401081</v>
      </c>
      <c r="S99" s="487">
        <f>S37/(BirthsTrend!S36)*1000</f>
        <v>1.7021276595744681</v>
      </c>
      <c r="T99" s="374"/>
      <c r="U99" s="236"/>
      <c r="V99" s="236"/>
      <c r="W99" s="236"/>
      <c r="X99" s="236"/>
      <c r="Y99" s="236"/>
      <c r="Z99" s="236"/>
      <c r="AA99" s="236"/>
      <c r="AB99" s="236"/>
      <c r="AC99" s="236"/>
      <c r="AD99" s="236"/>
      <c r="AE99" s="236"/>
      <c r="AF99" s="236"/>
      <c r="AG99" s="236"/>
      <c r="AH99" s="236"/>
      <c r="AJ99" s="149"/>
      <c r="AK99" s="149"/>
      <c r="AL99" s="149"/>
      <c r="AM99" s="149"/>
      <c r="AN99" s="149"/>
      <c r="AO99" s="149"/>
      <c r="AP99" s="149"/>
      <c r="AQ99" s="149"/>
      <c r="AR99" s="149"/>
      <c r="AS99" s="149"/>
      <c r="AT99" s="149"/>
      <c r="AU99" s="149"/>
      <c r="AV99" s="149"/>
      <c r="AW99" s="149"/>
      <c r="AX99" s="149"/>
      <c r="AY99" s="149"/>
    </row>
    <row r="100" spans="1:51">
      <c r="A100" s="16" t="s">
        <v>1</v>
      </c>
      <c r="B100" s="16"/>
      <c r="C100" s="16"/>
      <c r="D100" s="131"/>
      <c r="E100" s="16"/>
      <c r="F100" s="16"/>
      <c r="G100" s="16"/>
      <c r="H100" s="16"/>
      <c r="I100" s="16"/>
      <c r="J100" s="16"/>
      <c r="K100" s="16"/>
      <c r="L100" s="16"/>
      <c r="M100" s="16"/>
      <c r="N100" s="16"/>
      <c r="O100" s="16"/>
      <c r="P100" s="16"/>
      <c r="Q100" s="16"/>
      <c r="R100" s="131"/>
      <c r="S100" s="480"/>
      <c r="T100" s="374"/>
      <c r="U100" s="236"/>
      <c r="V100" s="236"/>
      <c r="W100" s="236"/>
      <c r="X100" s="236"/>
      <c r="Y100" s="236"/>
      <c r="Z100" s="236"/>
      <c r="AA100" s="236"/>
      <c r="AB100" s="236"/>
      <c r="AC100" s="236"/>
      <c r="AD100" s="236"/>
      <c r="AE100" s="236"/>
      <c r="AF100" s="236"/>
      <c r="AG100" s="236"/>
      <c r="AH100" s="236"/>
      <c r="AJ100" s="149"/>
      <c r="AK100" s="149"/>
      <c r="AL100" s="149"/>
      <c r="AM100" s="149"/>
      <c r="AN100" s="149"/>
      <c r="AO100" s="149"/>
      <c r="AP100" s="149"/>
      <c r="AQ100" s="149"/>
      <c r="AR100" s="149"/>
      <c r="AS100" s="149"/>
      <c r="AT100" s="149"/>
      <c r="AU100" s="149"/>
      <c r="AV100" s="149"/>
      <c r="AW100" s="149"/>
      <c r="AX100" s="149"/>
      <c r="AY100" s="149"/>
    </row>
    <row r="101" spans="1:51">
      <c r="A101" s="13" t="s">
        <v>111</v>
      </c>
      <c r="B101" s="18">
        <v>462.15139442231072</v>
      </c>
      <c r="C101" s="18">
        <v>386.36363636363637</v>
      </c>
      <c r="D101" s="59">
        <v>329.5454545454545</v>
      </c>
      <c r="E101" s="18">
        <v>384.05797101449275</v>
      </c>
      <c r="F101" s="18">
        <v>400</v>
      </c>
      <c r="G101" s="18">
        <v>408.23970037453182</v>
      </c>
      <c r="H101" s="18">
        <v>423.07692307692309</v>
      </c>
      <c r="I101" s="18">
        <v>350.87719298245611</v>
      </c>
      <c r="J101" s="18">
        <v>420.863309352518</v>
      </c>
      <c r="K101" s="18">
        <v>356.11510791366908</v>
      </c>
      <c r="L101" s="18">
        <v>357.72357723577238</v>
      </c>
      <c r="M101" s="18">
        <v>333.33333333333331</v>
      </c>
      <c r="N101" s="18">
        <v>391.94139194139194</v>
      </c>
      <c r="O101" s="18">
        <v>412.96928327645048</v>
      </c>
      <c r="P101" s="18">
        <v>454.84949832775919</v>
      </c>
      <c r="Q101" s="18">
        <v>452.20588235294116</v>
      </c>
      <c r="R101" s="95">
        <f>R40/(BirthsTrend!R39)*1000</f>
        <v>439.86254295532643</v>
      </c>
      <c r="S101" s="487">
        <f>S40/(BirthsTrend!S39)*1000</f>
        <v>487.54448398576511</v>
      </c>
      <c r="T101" s="374"/>
      <c r="U101" s="236"/>
      <c r="V101" s="236"/>
      <c r="W101" s="236"/>
      <c r="X101" s="236"/>
      <c r="Y101" s="236"/>
      <c r="Z101" s="236"/>
      <c r="AA101" s="236"/>
      <c r="AB101" s="236"/>
      <c r="AC101" s="236"/>
      <c r="AD101" s="236"/>
      <c r="AE101" s="236"/>
      <c r="AF101" s="236"/>
      <c r="AG101" s="236"/>
      <c r="AH101" s="236"/>
      <c r="AJ101" s="149"/>
      <c r="AK101" s="149"/>
      <c r="AL101" s="149"/>
      <c r="AM101" s="149"/>
      <c r="AN101" s="149"/>
      <c r="AO101" s="149"/>
      <c r="AP101" s="149"/>
      <c r="AQ101" s="149"/>
      <c r="AR101" s="149"/>
      <c r="AS101" s="149"/>
      <c r="AT101" s="149"/>
      <c r="AU101" s="149"/>
      <c r="AV101" s="149"/>
      <c r="AW101" s="149"/>
      <c r="AX101" s="149"/>
      <c r="AY101" s="149"/>
    </row>
    <row r="102" spans="1:51">
      <c r="A102" s="13" t="s">
        <v>114</v>
      </c>
      <c r="B102" s="18">
        <v>57.377049180327873</v>
      </c>
      <c r="C102" s="18">
        <v>82.1529745042493</v>
      </c>
      <c r="D102" s="59">
        <v>36.827195467422094</v>
      </c>
      <c r="E102" s="18">
        <v>56.338028169014088</v>
      </c>
      <c r="F102" s="18">
        <v>52.054794520547944</v>
      </c>
      <c r="G102" s="18">
        <v>38.759689922480618</v>
      </c>
      <c r="H102" s="18">
        <v>64.425770308123248</v>
      </c>
      <c r="I102" s="18">
        <v>47.368421052631582</v>
      </c>
      <c r="J102" s="18">
        <v>55.55555555555555</v>
      </c>
      <c r="K102" s="18">
        <v>41.551246537396118</v>
      </c>
      <c r="L102" s="18">
        <v>67.010309278350519</v>
      </c>
      <c r="M102" s="18">
        <v>37.878787878787882</v>
      </c>
      <c r="N102" s="18">
        <v>64.102564102564102</v>
      </c>
      <c r="O102" s="18">
        <v>44.854881266490764</v>
      </c>
      <c r="P102" s="18">
        <v>42.440318302387269</v>
      </c>
      <c r="Q102" s="18">
        <v>61.162079510703364</v>
      </c>
      <c r="R102" s="95">
        <f>R41/(BirthsTrend!R40)*1000</f>
        <v>53.370786516853933</v>
      </c>
      <c r="S102" s="487">
        <f>S41/(BirthsTrend!S40)*1000</f>
        <v>34.700315457413247</v>
      </c>
      <c r="T102" s="374"/>
      <c r="U102" s="236"/>
      <c r="V102" s="236"/>
      <c r="W102" s="236"/>
      <c r="X102" s="236"/>
      <c r="Y102" s="236"/>
      <c r="Z102" s="236"/>
      <c r="AA102" s="236"/>
      <c r="AB102" s="236"/>
      <c r="AC102" s="236"/>
      <c r="AD102" s="236"/>
      <c r="AE102" s="236"/>
      <c r="AF102" s="236"/>
      <c r="AG102" s="236"/>
      <c r="AH102" s="236"/>
      <c r="AJ102" s="149"/>
      <c r="AK102" s="149"/>
      <c r="AL102" s="149"/>
      <c r="AM102" s="149"/>
      <c r="AN102" s="149"/>
      <c r="AO102" s="149"/>
      <c r="AP102" s="149"/>
      <c r="AQ102" s="149"/>
      <c r="AR102" s="149"/>
      <c r="AS102" s="149"/>
      <c r="AT102" s="149"/>
      <c r="AU102" s="149"/>
      <c r="AV102" s="149"/>
      <c r="AW102" s="149"/>
      <c r="AX102" s="149"/>
      <c r="AY102" s="149"/>
    </row>
    <row r="103" spans="1:51">
      <c r="A103" s="13" t="s">
        <v>112</v>
      </c>
      <c r="B103" s="18">
        <v>23.521505376344084</v>
      </c>
      <c r="C103" s="18">
        <v>17.785234899328859</v>
      </c>
      <c r="D103" s="59">
        <v>14.765100671140939</v>
      </c>
      <c r="E103" s="18">
        <v>12.645590682196339</v>
      </c>
      <c r="F103" s="18">
        <v>15.937605968124789</v>
      </c>
      <c r="G103" s="18">
        <v>17.397122783539643</v>
      </c>
      <c r="H103" s="18">
        <v>12.667135819845178</v>
      </c>
      <c r="I103" s="18">
        <v>15.484335613971911</v>
      </c>
      <c r="J103" s="18">
        <v>14.844804318488528</v>
      </c>
      <c r="K103" s="18">
        <v>17.476406850751488</v>
      </c>
      <c r="L103" s="18">
        <v>12.539184952978056</v>
      </c>
      <c r="M103" s="18">
        <v>12.4282982791587</v>
      </c>
      <c r="N103" s="18">
        <v>12.864763100094132</v>
      </c>
      <c r="O103" s="18">
        <v>14.426229508196721</v>
      </c>
      <c r="P103" s="18">
        <v>14.819587628865978</v>
      </c>
      <c r="Q103" s="18">
        <v>14.906027219701878</v>
      </c>
      <c r="R103" s="95">
        <f>R42/(BirthsTrend!R41)*1000</f>
        <v>10.814249363867685</v>
      </c>
      <c r="S103" s="487">
        <f>S42/(BirthsTrend!S41)*1000</f>
        <v>11.856368563685637</v>
      </c>
      <c r="T103" s="374"/>
      <c r="U103" s="236"/>
      <c r="V103" s="236"/>
      <c r="W103" s="236"/>
      <c r="X103" s="236"/>
      <c r="Y103" s="236"/>
      <c r="Z103" s="236"/>
      <c r="AA103" s="236"/>
      <c r="AB103" s="236"/>
      <c r="AC103" s="236"/>
      <c r="AD103" s="236"/>
      <c r="AE103" s="236"/>
      <c r="AF103" s="236"/>
      <c r="AG103" s="236"/>
      <c r="AH103" s="236"/>
      <c r="AJ103" s="149"/>
      <c r="AK103" s="149"/>
      <c r="AL103" s="149"/>
      <c r="AM103" s="149"/>
      <c r="AN103" s="149"/>
      <c r="AO103" s="149"/>
      <c r="AP103" s="149"/>
      <c r="AQ103" s="149"/>
      <c r="AR103" s="149"/>
      <c r="AS103" s="149"/>
      <c r="AT103" s="149"/>
      <c r="AU103" s="149"/>
      <c r="AV103" s="149"/>
      <c r="AW103" s="149"/>
      <c r="AX103" s="149"/>
      <c r="AY103" s="149"/>
    </row>
    <row r="104" spans="1:51">
      <c r="A104" s="13" t="s">
        <v>113</v>
      </c>
      <c r="B104" s="18">
        <v>3.6078341541633261</v>
      </c>
      <c r="C104" s="18">
        <v>3.4147822127788738</v>
      </c>
      <c r="D104" s="59">
        <v>3.0543329792077709</v>
      </c>
      <c r="E104" s="18">
        <v>3.0822835700884483</v>
      </c>
      <c r="F104" s="18">
        <v>3.0877897215199646</v>
      </c>
      <c r="G104" s="18">
        <v>2.6631158455392812</v>
      </c>
      <c r="H104" s="18">
        <v>2.3647351294540897</v>
      </c>
      <c r="I104" s="18">
        <v>2.503201769705437</v>
      </c>
      <c r="J104" s="18">
        <v>2.8438324383992217</v>
      </c>
      <c r="K104" s="18">
        <v>2.2773090420368849</v>
      </c>
      <c r="L104" s="18">
        <v>2.5974969574773401</v>
      </c>
      <c r="M104" s="18">
        <v>2.5081641585025083</v>
      </c>
      <c r="N104" s="18">
        <v>2.1499596882558452</v>
      </c>
      <c r="O104" s="18">
        <v>2.3017947076028449</v>
      </c>
      <c r="P104" s="18">
        <v>2.331474911302585</v>
      </c>
      <c r="Q104" s="18">
        <v>2.1632459241281063</v>
      </c>
      <c r="R104" s="95">
        <f>R43/(BirthsTrend!R42)*1000</f>
        <v>1.8736522077279316</v>
      </c>
      <c r="S104" s="487">
        <f>S43/(BirthsTrend!S42)*1000</f>
        <v>1.7578554163920019</v>
      </c>
      <c r="T104" s="374"/>
      <c r="U104" s="236"/>
      <c r="V104" s="236"/>
      <c r="W104" s="236"/>
      <c r="X104" s="236"/>
      <c r="Y104" s="236"/>
      <c r="Z104" s="236"/>
      <c r="AA104" s="236"/>
      <c r="AB104" s="236"/>
      <c r="AC104" s="236"/>
      <c r="AD104" s="236"/>
      <c r="AE104" s="236"/>
      <c r="AF104" s="236"/>
      <c r="AG104" s="236"/>
      <c r="AH104" s="236"/>
      <c r="AJ104" s="149"/>
      <c r="AK104" s="149"/>
      <c r="AL104" s="149"/>
      <c r="AM104" s="149"/>
      <c r="AN104" s="149"/>
      <c r="AO104" s="149"/>
      <c r="AP104" s="149"/>
      <c r="AQ104" s="149"/>
      <c r="AR104" s="149"/>
      <c r="AS104" s="149"/>
      <c r="AT104" s="149"/>
      <c r="AU104" s="149"/>
      <c r="AV104" s="149"/>
      <c r="AW104" s="149"/>
      <c r="AX104" s="149"/>
      <c r="AY104" s="149"/>
    </row>
    <row r="105" spans="1:51">
      <c r="A105" s="17" t="s">
        <v>115</v>
      </c>
      <c r="B105" s="19">
        <v>14.189693801344287</v>
      </c>
      <c r="C105" s="19">
        <v>20.725388601036268</v>
      </c>
      <c r="D105" s="59">
        <v>2.9607698001480385</v>
      </c>
      <c r="E105" s="19">
        <v>5.9760956175298805</v>
      </c>
      <c r="F105" s="19">
        <v>8.5470085470085486</v>
      </c>
      <c r="G105" s="19">
        <v>1.417434443656981</v>
      </c>
      <c r="H105" s="19">
        <v>2.2058823529411766</v>
      </c>
      <c r="I105" s="19">
        <v>2.5690430314707768</v>
      </c>
      <c r="J105" s="19">
        <v>0.61957868649318459</v>
      </c>
      <c r="K105" s="19">
        <v>1.2437810945273631</v>
      </c>
      <c r="L105" s="19">
        <v>1.2158054711246202</v>
      </c>
      <c r="M105" s="19">
        <v>1.6357688113413305</v>
      </c>
      <c r="N105" s="19">
        <v>2.6824034334763946</v>
      </c>
      <c r="O105" s="19">
        <v>1.7709563164108619</v>
      </c>
      <c r="P105" s="19">
        <v>0.59737156511350054</v>
      </c>
      <c r="Q105" s="19">
        <v>3.1230480949406618</v>
      </c>
      <c r="R105" s="101">
        <f>R44/(BirthsTrend!R43)*1000</f>
        <v>0.60901339829476242</v>
      </c>
      <c r="S105" s="488">
        <f>S44/(BirthsTrend!S43)*1000</f>
        <v>1.9893899204244032</v>
      </c>
      <c r="T105" s="374"/>
      <c r="U105" s="236"/>
      <c r="V105" s="236"/>
      <c r="W105" s="236"/>
      <c r="X105" s="236"/>
      <c r="Y105" s="236"/>
      <c r="Z105" s="236"/>
      <c r="AA105" s="236"/>
      <c r="AB105" s="236"/>
      <c r="AC105" s="236"/>
      <c r="AD105" s="236"/>
      <c r="AE105" s="236"/>
      <c r="AF105" s="236"/>
      <c r="AG105" s="236"/>
      <c r="AH105" s="236"/>
      <c r="AJ105" s="149"/>
      <c r="AK105" s="149"/>
      <c r="AL105" s="149"/>
      <c r="AM105" s="149"/>
      <c r="AN105" s="149"/>
      <c r="AO105" s="149"/>
      <c r="AP105" s="149"/>
      <c r="AQ105" s="149"/>
      <c r="AR105" s="149"/>
      <c r="AS105" s="149"/>
      <c r="AT105" s="149"/>
      <c r="AU105" s="149"/>
      <c r="AV105" s="149"/>
      <c r="AW105" s="149"/>
      <c r="AX105" s="149"/>
      <c r="AY105" s="149"/>
    </row>
    <row r="106" spans="1:51">
      <c r="A106" s="16" t="s">
        <v>389</v>
      </c>
      <c r="B106" s="16"/>
      <c r="C106" s="16"/>
      <c r="D106" s="131"/>
      <c r="E106" s="16"/>
      <c r="F106" s="16"/>
      <c r="G106" s="16"/>
      <c r="H106" s="16"/>
      <c r="I106" s="16"/>
      <c r="J106" s="16"/>
      <c r="K106" s="16"/>
      <c r="L106" s="16"/>
      <c r="M106" s="16"/>
      <c r="N106" s="16"/>
      <c r="O106" s="16"/>
      <c r="P106" s="16"/>
      <c r="Q106" s="16"/>
      <c r="R106" s="131"/>
      <c r="S106" s="480"/>
      <c r="T106" s="374"/>
      <c r="U106" s="236"/>
      <c r="V106" s="236"/>
      <c r="W106" s="236"/>
      <c r="X106" s="236"/>
      <c r="Y106" s="236"/>
      <c r="Z106" s="236"/>
      <c r="AA106" s="236"/>
      <c r="AB106" s="236"/>
      <c r="AC106" s="236"/>
      <c r="AD106" s="236"/>
      <c r="AE106" s="236"/>
      <c r="AF106" s="236"/>
      <c r="AG106" s="236"/>
      <c r="AH106" s="236"/>
      <c r="AJ106" s="149"/>
      <c r="AK106" s="149"/>
      <c r="AL106" s="149"/>
      <c r="AM106" s="149"/>
      <c r="AN106" s="149"/>
      <c r="AO106" s="149"/>
      <c r="AP106" s="149"/>
      <c r="AQ106" s="149"/>
      <c r="AR106" s="149"/>
      <c r="AS106" s="149"/>
      <c r="AT106" s="149"/>
      <c r="AU106" s="149"/>
      <c r="AV106" s="149"/>
      <c r="AW106" s="149"/>
      <c r="AX106" s="149"/>
      <c r="AY106" s="149"/>
    </row>
    <row r="107" spans="1:51">
      <c r="A107" s="13" t="s">
        <v>91</v>
      </c>
      <c r="B107" s="18">
        <v>12.946428571428573</v>
      </c>
      <c r="C107" s="18">
        <v>7.6818798011748752</v>
      </c>
      <c r="D107" s="59">
        <v>6.7781292363307726</v>
      </c>
      <c r="E107" s="18">
        <v>9.2678405931417966</v>
      </c>
      <c r="F107" s="18">
        <v>8.4825636192271432</v>
      </c>
      <c r="G107" s="18">
        <v>7.0210631895687063</v>
      </c>
      <c r="H107" s="18">
        <v>5.2137643378519289</v>
      </c>
      <c r="I107" s="18">
        <v>8.3992094861660078</v>
      </c>
      <c r="J107" s="18">
        <v>9.5831336847149018</v>
      </c>
      <c r="K107" s="18">
        <v>6.0832943378568087</v>
      </c>
      <c r="L107" s="18">
        <v>5.2196607220530664</v>
      </c>
      <c r="M107" s="18">
        <v>5.0590219224283306</v>
      </c>
      <c r="N107" s="18">
        <v>7.6013513513513518</v>
      </c>
      <c r="O107" s="18">
        <v>7.6130765785938204</v>
      </c>
      <c r="P107" s="18">
        <v>9.7719869706840381</v>
      </c>
      <c r="Q107" s="18">
        <v>5.3073861123396728</v>
      </c>
      <c r="R107" s="95">
        <f>R47/(BirthsTrend!R46)*1000</f>
        <v>6.2840385421030582</v>
      </c>
      <c r="S107" s="487">
        <f>S47/(BirthsTrend!S46)*1000</f>
        <v>5.9198542805100187</v>
      </c>
      <c r="T107" s="253"/>
      <c r="U107" s="236"/>
      <c r="V107" s="236"/>
      <c r="W107" s="236"/>
      <c r="X107" s="236"/>
      <c r="Y107" s="236"/>
      <c r="Z107" s="236"/>
      <c r="AA107" s="236"/>
      <c r="AB107" s="236"/>
      <c r="AC107" s="236"/>
      <c r="AD107" s="236"/>
      <c r="AE107" s="236"/>
      <c r="AF107" s="236"/>
      <c r="AG107" s="236"/>
      <c r="AH107" s="236"/>
      <c r="AJ107" s="149"/>
      <c r="AK107" s="149"/>
      <c r="AL107" s="149"/>
      <c r="AM107" s="149"/>
      <c r="AN107" s="149"/>
      <c r="AO107" s="149"/>
      <c r="AP107" s="149"/>
      <c r="AQ107" s="149"/>
      <c r="AR107" s="149"/>
      <c r="AS107" s="149"/>
      <c r="AT107" s="149"/>
      <c r="AU107" s="149"/>
      <c r="AV107" s="149"/>
      <c r="AW107" s="149"/>
      <c r="AX107" s="149"/>
      <c r="AY107" s="149"/>
    </row>
    <row r="108" spans="1:51">
      <c r="A108" s="13" t="s">
        <v>92</v>
      </c>
      <c r="B108" s="18">
        <v>5.691699604743083</v>
      </c>
      <c r="C108" s="18">
        <v>6.4455274327935861</v>
      </c>
      <c r="D108" s="59">
        <v>5.1878635434680085</v>
      </c>
      <c r="E108" s="18">
        <v>4.2042977265649331</v>
      </c>
      <c r="F108" s="18">
        <v>5.486132276744895</v>
      </c>
      <c r="G108" s="18">
        <v>5.4347826086956523</v>
      </c>
      <c r="H108" s="18">
        <v>5.2639727511998764</v>
      </c>
      <c r="I108" s="18">
        <v>3.6646144825564351</v>
      </c>
      <c r="J108" s="18">
        <v>4.7639064032506653</v>
      </c>
      <c r="K108" s="18">
        <v>3.7442396313364052</v>
      </c>
      <c r="L108" s="18">
        <v>3.0062858704564088</v>
      </c>
      <c r="M108" s="18">
        <v>1.9159535061949162</v>
      </c>
      <c r="N108" s="18">
        <v>3.524672708962739</v>
      </c>
      <c r="O108" s="18">
        <v>3.1205304901833313</v>
      </c>
      <c r="P108" s="18">
        <v>4.4411547002220573</v>
      </c>
      <c r="Q108" s="18">
        <v>2.2842639593908629</v>
      </c>
      <c r="R108" s="95">
        <f>R48/(BirthsTrend!R47)*1000</f>
        <v>2.2632968691059978</v>
      </c>
      <c r="S108" s="487">
        <f>S48/(BirthsTrend!S47)*1000</f>
        <v>2.6048450117218027</v>
      </c>
      <c r="T108" s="253"/>
      <c r="U108" s="236"/>
      <c r="V108" s="236"/>
      <c r="W108" s="236"/>
      <c r="X108" s="236"/>
      <c r="Y108" s="236"/>
      <c r="Z108" s="236"/>
      <c r="AA108" s="236"/>
      <c r="AB108" s="236"/>
      <c r="AC108" s="236"/>
      <c r="AD108" s="236"/>
      <c r="AE108" s="236"/>
      <c r="AF108" s="236"/>
      <c r="AG108" s="236"/>
      <c r="AH108" s="236"/>
      <c r="AJ108" s="149"/>
      <c r="AK108" s="149"/>
      <c r="AL108" s="149"/>
      <c r="AM108" s="149"/>
      <c r="AN108" s="149"/>
      <c r="AO108" s="149"/>
      <c r="AP108" s="149"/>
      <c r="AQ108" s="149"/>
      <c r="AR108" s="149"/>
      <c r="AS108" s="149"/>
      <c r="AT108" s="149"/>
      <c r="AU108" s="149"/>
      <c r="AV108" s="149"/>
      <c r="AW108" s="149"/>
      <c r="AX108" s="149"/>
      <c r="AY108" s="149"/>
    </row>
    <row r="109" spans="1:51">
      <c r="A109" s="13" t="s">
        <v>93</v>
      </c>
      <c r="B109" s="18">
        <v>6.5065065065065069</v>
      </c>
      <c r="C109" s="18">
        <v>6.5811677354033078</v>
      </c>
      <c r="D109" s="59">
        <v>5.9061761727978404</v>
      </c>
      <c r="E109" s="18">
        <v>4.7489823609226596</v>
      </c>
      <c r="F109" s="18">
        <v>6.6412086999833964</v>
      </c>
      <c r="G109" s="18">
        <v>5.1848135139655467</v>
      </c>
      <c r="H109" s="18">
        <v>5.4209723869219042</v>
      </c>
      <c r="I109" s="18">
        <v>5.3556485355648542</v>
      </c>
      <c r="J109" s="18">
        <v>6.3512226103524929</v>
      </c>
      <c r="K109" s="18">
        <v>5.2825356170962063</v>
      </c>
      <c r="L109" s="18">
        <v>3.8186157517899764</v>
      </c>
      <c r="M109" s="18">
        <v>4.8975957257346394</v>
      </c>
      <c r="N109" s="18">
        <v>5.7680631451123254</v>
      </c>
      <c r="O109" s="18">
        <v>4.1592394533571007</v>
      </c>
      <c r="P109" s="18">
        <v>4.1791044776119399</v>
      </c>
      <c r="Q109" s="18">
        <v>3.218884120171674</v>
      </c>
      <c r="R109" s="95">
        <f>R49/(BirthsTrend!R48)*1000</f>
        <v>6.1012812690665044</v>
      </c>
      <c r="S109" s="487">
        <f>S49/(BirthsTrend!S48)*1000</f>
        <v>4.3443282381335484</v>
      </c>
      <c r="T109" s="253"/>
      <c r="U109" s="236"/>
      <c r="V109" s="236"/>
      <c r="W109" s="236"/>
      <c r="X109" s="236"/>
      <c r="Y109" s="236"/>
      <c r="Z109" s="236"/>
      <c r="AA109" s="236"/>
      <c r="AB109" s="236"/>
      <c r="AC109" s="236"/>
      <c r="AD109" s="236"/>
      <c r="AE109" s="236"/>
      <c r="AF109" s="236"/>
      <c r="AG109" s="236"/>
      <c r="AH109" s="236"/>
      <c r="AJ109" s="149"/>
      <c r="AK109" s="149"/>
      <c r="AL109" s="149"/>
      <c r="AM109" s="149"/>
      <c r="AN109" s="149"/>
      <c r="AO109" s="149"/>
      <c r="AP109" s="149"/>
      <c r="AQ109" s="149"/>
      <c r="AR109" s="149"/>
      <c r="AS109" s="149"/>
      <c r="AT109" s="149"/>
      <c r="AU109" s="149"/>
      <c r="AV109" s="149"/>
      <c r="AW109" s="149"/>
      <c r="AX109" s="149"/>
      <c r="AY109" s="149"/>
    </row>
    <row r="110" spans="1:51">
      <c r="A110" s="13" t="s">
        <v>94</v>
      </c>
      <c r="B110" s="18">
        <v>6.1090909090909093</v>
      </c>
      <c r="C110" s="18">
        <v>8.8876146788990837</v>
      </c>
      <c r="D110" s="59">
        <v>5.8772935779816518</v>
      </c>
      <c r="E110" s="18">
        <v>5.5424691700152415</v>
      </c>
      <c r="F110" s="18">
        <v>8.4826925708031204</v>
      </c>
      <c r="G110" s="18">
        <v>6.6518847006651889</v>
      </c>
      <c r="H110" s="18">
        <v>7.2192142162987647</v>
      </c>
      <c r="I110" s="18">
        <v>7.8176758977076979</v>
      </c>
      <c r="J110" s="18">
        <v>7.6991038747949014</v>
      </c>
      <c r="K110" s="18">
        <v>7.9306071871127637</v>
      </c>
      <c r="L110" s="18">
        <v>6.8948832708358534</v>
      </c>
      <c r="M110" s="18">
        <v>6.4458768615247832</v>
      </c>
      <c r="N110" s="18">
        <v>4.9712770658418028</v>
      </c>
      <c r="O110" s="18">
        <v>8.2558139534883725</v>
      </c>
      <c r="P110" s="18">
        <v>5.6490792000903856</v>
      </c>
      <c r="Q110" s="18">
        <v>8.0157992565055753</v>
      </c>
      <c r="R110" s="95">
        <f>R50/(BirthsTrend!R49)*1000</f>
        <v>6.5157750342935525</v>
      </c>
      <c r="S110" s="487">
        <f>S50/(BirthsTrend!S49)*1000</f>
        <v>8.023952095808383</v>
      </c>
      <c r="T110" s="253"/>
      <c r="U110" s="236"/>
      <c r="V110" s="236"/>
      <c r="W110" s="236"/>
      <c r="X110" s="236"/>
      <c r="Y110" s="236"/>
      <c r="Z110" s="236"/>
      <c r="AA110" s="236"/>
      <c r="AB110" s="236"/>
      <c r="AC110" s="236"/>
      <c r="AD110" s="236"/>
      <c r="AE110" s="236"/>
      <c r="AF110" s="236"/>
      <c r="AG110" s="236"/>
      <c r="AH110" s="236"/>
      <c r="AJ110" s="149"/>
      <c r="AK110" s="149"/>
      <c r="AL110" s="149"/>
      <c r="AM110" s="149"/>
      <c r="AN110" s="149"/>
      <c r="AO110" s="149"/>
      <c r="AP110" s="149"/>
      <c r="AQ110" s="149"/>
      <c r="AR110" s="149"/>
      <c r="AS110" s="149"/>
      <c r="AT110" s="149"/>
      <c r="AU110" s="149"/>
      <c r="AV110" s="149"/>
      <c r="AW110" s="149"/>
      <c r="AX110" s="149"/>
      <c r="AY110" s="149"/>
    </row>
    <row r="111" spans="1:51">
      <c r="A111" s="13" t="s">
        <v>95</v>
      </c>
      <c r="B111" s="18">
        <v>7.6860841423948214</v>
      </c>
      <c r="C111" s="18">
        <v>8.2076732200801672</v>
      </c>
      <c r="D111" s="59">
        <v>4.9627791563275432</v>
      </c>
      <c r="E111" s="18">
        <v>6.5460146322680011</v>
      </c>
      <c r="F111" s="18">
        <v>5.8430717863105173</v>
      </c>
      <c r="G111" s="18">
        <v>5.3093730855625889</v>
      </c>
      <c r="H111" s="18">
        <v>6.2934027777777777</v>
      </c>
      <c r="I111" s="18">
        <v>4.166666666666667</v>
      </c>
      <c r="J111" s="18">
        <v>5.6497175141242941</v>
      </c>
      <c r="K111" s="18">
        <v>4.5009784735812133</v>
      </c>
      <c r="L111" s="18">
        <v>7.9082641360221428</v>
      </c>
      <c r="M111" s="18">
        <v>6.0390763765541742</v>
      </c>
      <c r="N111" s="18">
        <v>5.6477836727708377</v>
      </c>
      <c r="O111" s="18">
        <v>6.8493150684931505</v>
      </c>
      <c r="P111" s="18">
        <v>5.2659294365455507</v>
      </c>
      <c r="Q111" s="18">
        <v>7.7763377152379185</v>
      </c>
      <c r="R111" s="95">
        <f>R51/(BirthsTrend!R50)*1000</f>
        <v>6.5633546034639929</v>
      </c>
      <c r="S111" s="487">
        <f>S51/(BirthsTrend!S50)*1000</f>
        <v>4.7285795347077739</v>
      </c>
      <c r="T111" s="253"/>
      <c r="U111" s="236"/>
      <c r="V111" s="236"/>
      <c r="W111" s="236"/>
      <c r="X111" s="236"/>
      <c r="Y111" s="236"/>
      <c r="Z111" s="236"/>
      <c r="AA111" s="236"/>
      <c r="AB111" s="236"/>
      <c r="AC111" s="236"/>
      <c r="AD111" s="236"/>
      <c r="AE111" s="236"/>
      <c r="AF111" s="236"/>
      <c r="AG111" s="236"/>
      <c r="AH111" s="236"/>
      <c r="AJ111" s="149"/>
      <c r="AK111" s="149"/>
      <c r="AL111" s="149"/>
      <c r="AM111" s="149"/>
      <c r="AN111" s="149"/>
      <c r="AO111" s="149"/>
      <c r="AP111" s="149"/>
      <c r="AQ111" s="149"/>
      <c r="AR111" s="149"/>
      <c r="AS111" s="149"/>
      <c r="AT111" s="149"/>
      <c r="AU111" s="149"/>
      <c r="AV111" s="149"/>
      <c r="AW111" s="149"/>
      <c r="AX111" s="149"/>
      <c r="AY111" s="149"/>
    </row>
    <row r="112" spans="1:51">
      <c r="A112" s="13" t="s">
        <v>96</v>
      </c>
      <c r="B112" s="18">
        <v>10.392609699769052</v>
      </c>
      <c r="C112" s="18">
        <v>9.5846645367412133</v>
      </c>
      <c r="D112" s="59">
        <v>5.8572949946751871</v>
      </c>
      <c r="E112" s="18">
        <v>7.6650943396226419</v>
      </c>
      <c r="F112" s="18">
        <v>10.786802030456853</v>
      </c>
      <c r="G112" s="18">
        <v>9.8489822718319111</v>
      </c>
      <c r="H112" s="18">
        <v>7.333333333333333</v>
      </c>
      <c r="I112" s="18">
        <v>5.7952350289761752</v>
      </c>
      <c r="J112" s="18">
        <v>4.2194092827004219</v>
      </c>
      <c r="K112" s="18">
        <v>5.7070386810399496</v>
      </c>
      <c r="L112" s="18">
        <v>2.4509803921568629</v>
      </c>
      <c r="M112" s="18">
        <v>11.229314420803783</v>
      </c>
      <c r="N112" s="18">
        <v>8.6906141367323304</v>
      </c>
      <c r="O112" s="18">
        <v>5.3412462908011866</v>
      </c>
      <c r="P112" s="18">
        <v>8.6206896551724128</v>
      </c>
      <c r="Q112" s="18">
        <v>7.0876288659793811</v>
      </c>
      <c r="R112" s="95">
        <f>R52/(BirthsTrend!R51)*1000</f>
        <v>4.614370468029005</v>
      </c>
      <c r="S112" s="487">
        <f>S52/(BirthsTrend!S51)*1000</f>
        <v>4.7297297297297298</v>
      </c>
      <c r="T112" s="253"/>
      <c r="U112" s="236"/>
      <c r="V112" s="236"/>
      <c r="W112" s="236"/>
      <c r="X112" s="236"/>
      <c r="Y112" s="236"/>
      <c r="Z112" s="236"/>
      <c r="AA112" s="236"/>
      <c r="AB112" s="236"/>
      <c r="AC112" s="236"/>
      <c r="AD112" s="236"/>
      <c r="AE112" s="236"/>
      <c r="AF112" s="236"/>
      <c r="AG112" s="236"/>
      <c r="AH112" s="236"/>
      <c r="AJ112" s="149"/>
      <c r="AK112" s="149"/>
      <c r="AL112" s="149"/>
      <c r="AM112" s="149"/>
      <c r="AN112" s="149"/>
      <c r="AO112" s="149"/>
      <c r="AP112" s="149"/>
      <c r="AQ112" s="149"/>
      <c r="AR112" s="149"/>
      <c r="AS112" s="149"/>
      <c r="AT112" s="149"/>
      <c r="AU112" s="149"/>
      <c r="AV112" s="149"/>
      <c r="AW112" s="149"/>
      <c r="AX112" s="149"/>
      <c r="AY112" s="149"/>
    </row>
    <row r="113" spans="1:51">
      <c r="A113" s="13" t="s">
        <v>97</v>
      </c>
      <c r="B113" s="18">
        <v>7.3786407766990294</v>
      </c>
      <c r="C113" s="18">
        <v>7.6474872541879098</v>
      </c>
      <c r="D113" s="59">
        <v>6.9191551347414419</v>
      </c>
      <c r="E113" s="18">
        <v>7.7806595035198223</v>
      </c>
      <c r="F113" s="18">
        <v>6.468797564687975</v>
      </c>
      <c r="G113" s="18">
        <v>7.2964669738863286</v>
      </c>
      <c r="H113" s="18">
        <v>6.640625</v>
      </c>
      <c r="I113" s="18">
        <v>6.917755572636433</v>
      </c>
      <c r="J113" s="18">
        <v>8.3242851972493668</v>
      </c>
      <c r="K113" s="18">
        <v>5.7265569076592699</v>
      </c>
      <c r="L113" s="18">
        <v>3.5410764872521248</v>
      </c>
      <c r="M113" s="18">
        <v>5.9016393442622954</v>
      </c>
      <c r="N113" s="18">
        <v>6.8920249425664588</v>
      </c>
      <c r="O113" s="18">
        <v>5.1724137931034484</v>
      </c>
      <c r="P113" s="18">
        <v>8.3668005354752335</v>
      </c>
      <c r="Q113" s="18">
        <v>5.3781512605042021</v>
      </c>
      <c r="R113" s="95">
        <f>R53/(BirthsTrend!R52)*1000</f>
        <v>5.7085292142377435</v>
      </c>
      <c r="S113" s="487">
        <f>S53/(BirthsTrend!S52)*1000</f>
        <v>5.7020669992872417</v>
      </c>
      <c r="T113" s="253"/>
      <c r="U113" s="236"/>
      <c r="V113" s="236"/>
      <c r="W113" s="236"/>
      <c r="X113" s="236"/>
      <c r="Y113" s="236"/>
      <c r="Z113" s="236"/>
      <c r="AA113" s="236"/>
      <c r="AB113" s="236"/>
      <c r="AC113" s="236"/>
      <c r="AD113" s="236"/>
      <c r="AE113" s="236"/>
      <c r="AF113" s="236"/>
      <c r="AG113" s="236"/>
      <c r="AH113" s="236"/>
      <c r="AJ113" s="149"/>
      <c r="AK113" s="149"/>
      <c r="AL113" s="149"/>
      <c r="AM113" s="149"/>
      <c r="AN113" s="149"/>
      <c r="AO113" s="149"/>
      <c r="AP113" s="149"/>
      <c r="AQ113" s="149"/>
      <c r="AR113" s="149"/>
      <c r="AS113" s="149"/>
      <c r="AT113" s="149"/>
      <c r="AU113" s="149"/>
      <c r="AV113" s="149"/>
      <c r="AW113" s="149"/>
      <c r="AX113" s="149"/>
      <c r="AY113" s="149"/>
    </row>
    <row r="114" spans="1:51">
      <c r="A114" s="13" t="s">
        <v>538</v>
      </c>
      <c r="B114" s="18">
        <v>8.0367393800229614</v>
      </c>
      <c r="C114" s="18">
        <v>8.3732057416267942</v>
      </c>
      <c r="D114" s="59">
        <v>3.5885167464114835</v>
      </c>
      <c r="E114" s="18">
        <v>9.0791180285343724</v>
      </c>
      <c r="F114" s="18">
        <v>5.17464424320828</v>
      </c>
      <c r="G114" s="18">
        <v>5.2219321148825069</v>
      </c>
      <c r="H114" s="18">
        <v>7.9051383399209483</v>
      </c>
      <c r="I114" s="18">
        <v>7.1123755334281649</v>
      </c>
      <c r="J114" s="18">
        <v>6.5789473684210522</v>
      </c>
      <c r="K114" s="18">
        <v>8.75</v>
      </c>
      <c r="L114" s="18">
        <v>8.0321285140562235</v>
      </c>
      <c r="M114" s="18">
        <v>3.5885167464114835</v>
      </c>
      <c r="N114" s="18">
        <v>3.4802784222737819</v>
      </c>
      <c r="O114" s="18">
        <v>4.0214477211796247</v>
      </c>
      <c r="P114" s="18">
        <v>6.2111801242236018</v>
      </c>
      <c r="Q114" s="18">
        <v>10.582010582010582</v>
      </c>
      <c r="R114" s="95">
        <f>R54/(BirthsTrend!R53)*1000</f>
        <v>5.547850208044383</v>
      </c>
      <c r="S114" s="487">
        <f>S54/(BirthsTrend!S53)*1000</f>
        <v>4.2016806722689077</v>
      </c>
      <c r="T114" s="253"/>
      <c r="U114" s="236"/>
      <c r="V114" s="236"/>
      <c r="W114" s="236"/>
      <c r="X114" s="236"/>
      <c r="Y114" s="236"/>
      <c r="Z114" s="236"/>
      <c r="AA114" s="236"/>
      <c r="AB114" s="236"/>
      <c r="AC114" s="236"/>
      <c r="AD114" s="236"/>
      <c r="AE114" s="236"/>
      <c r="AF114" s="236"/>
      <c r="AG114" s="236"/>
      <c r="AH114" s="236"/>
      <c r="AJ114" s="149"/>
      <c r="AK114" s="149"/>
      <c r="AL114" s="149"/>
      <c r="AM114" s="149"/>
      <c r="AN114" s="149"/>
      <c r="AO114" s="149"/>
      <c r="AP114" s="149"/>
      <c r="AQ114" s="149"/>
      <c r="AR114" s="149"/>
      <c r="AS114" s="149"/>
      <c r="AT114" s="149"/>
      <c r="AU114" s="149"/>
      <c r="AV114" s="149"/>
      <c r="AW114" s="149"/>
      <c r="AX114" s="149"/>
      <c r="AY114" s="149"/>
    </row>
    <row r="115" spans="1:51">
      <c r="A115" s="13" t="s">
        <v>98</v>
      </c>
      <c r="B115" s="18">
        <v>10.757136946628052</v>
      </c>
      <c r="C115" s="18">
        <v>9.4991364421416229</v>
      </c>
      <c r="D115" s="59">
        <v>6.4766839378238341</v>
      </c>
      <c r="E115" s="18">
        <v>5.0435580009170105</v>
      </c>
      <c r="F115" s="18">
        <v>7.3226544622425633</v>
      </c>
      <c r="G115" s="18">
        <v>5.5839925546765938</v>
      </c>
      <c r="H115" s="18">
        <v>7.7632217370208636</v>
      </c>
      <c r="I115" s="18">
        <v>3.3428844317096469</v>
      </c>
      <c r="J115" s="18">
        <v>7.7378243058716434</v>
      </c>
      <c r="K115" s="18">
        <v>4.6168051708217916</v>
      </c>
      <c r="L115" s="18">
        <v>8.1081081081081088</v>
      </c>
      <c r="M115" s="18">
        <v>3.7593984962406015</v>
      </c>
      <c r="N115" s="18">
        <v>5.806719203649938</v>
      </c>
      <c r="O115" s="18">
        <v>4.166666666666667</v>
      </c>
      <c r="P115" s="18">
        <v>8.1231295425395462</v>
      </c>
      <c r="Q115" s="18">
        <v>8.8613203367301718</v>
      </c>
      <c r="R115" s="95">
        <f>R55/(BirthsTrend!R54)*1000</f>
        <v>2.6166593981683386</v>
      </c>
      <c r="S115" s="487">
        <f>S55/(BirthsTrend!S54)*1000</f>
        <v>6.3319764812302122</v>
      </c>
      <c r="T115" s="253"/>
      <c r="U115" s="236"/>
      <c r="V115" s="236"/>
      <c r="W115" s="236"/>
      <c r="X115" s="236"/>
      <c r="Y115" s="236"/>
      <c r="Z115" s="236"/>
      <c r="AA115" s="236"/>
      <c r="AB115" s="236"/>
      <c r="AC115" s="236"/>
      <c r="AD115" s="236"/>
      <c r="AE115" s="236"/>
      <c r="AF115" s="236"/>
      <c r="AG115" s="236"/>
      <c r="AH115" s="236"/>
      <c r="AJ115" s="149"/>
      <c r="AK115" s="149"/>
      <c r="AL115" s="149"/>
      <c r="AM115" s="149"/>
      <c r="AN115" s="149"/>
      <c r="AO115" s="149"/>
      <c r="AP115" s="149"/>
      <c r="AQ115" s="149"/>
      <c r="AR115" s="149"/>
      <c r="AS115" s="149"/>
      <c r="AT115" s="149"/>
      <c r="AU115" s="149"/>
      <c r="AV115" s="149"/>
      <c r="AW115" s="149"/>
      <c r="AX115" s="149"/>
      <c r="AY115" s="149"/>
    </row>
    <row r="116" spans="1:51">
      <c r="A116" s="13" t="s">
        <v>99</v>
      </c>
      <c r="B116" s="18">
        <v>10.403120936280885</v>
      </c>
      <c r="C116" s="18">
        <v>6.6489361702127656</v>
      </c>
      <c r="D116" s="59">
        <v>4.6542553191489358</v>
      </c>
      <c r="E116" s="18">
        <v>6.6800267201068806</v>
      </c>
      <c r="F116" s="18">
        <v>8.409250175192712</v>
      </c>
      <c r="G116" s="18">
        <v>6.5789473684210522</v>
      </c>
      <c r="H116" s="18">
        <v>10.68702290076336</v>
      </c>
      <c r="I116" s="18">
        <v>8.7082728592162546</v>
      </c>
      <c r="J116" s="18">
        <v>5.2395209580838316</v>
      </c>
      <c r="K116" s="18">
        <v>6.9541029207232272</v>
      </c>
      <c r="L116" s="18">
        <v>3.3806626098715347</v>
      </c>
      <c r="M116" s="18">
        <v>4.9200492004920049</v>
      </c>
      <c r="N116" s="18">
        <v>6.1614294516327783</v>
      </c>
      <c r="O116" s="18">
        <v>7.4953154278575891</v>
      </c>
      <c r="P116" s="18">
        <v>2.4891101431238334</v>
      </c>
      <c r="Q116" s="18">
        <v>5.7434588385449903</v>
      </c>
      <c r="R116" s="95">
        <f>R56/(BirthsTrend!R55)*1000</f>
        <v>5.1513200257565996</v>
      </c>
      <c r="S116" s="487">
        <f>S56/(BirthsTrend!S55)*1000</f>
        <v>5.2562417871222076</v>
      </c>
      <c r="T116" s="253"/>
      <c r="U116" s="236"/>
      <c r="V116" s="236"/>
      <c r="W116" s="236"/>
      <c r="X116" s="236"/>
      <c r="Y116" s="236"/>
      <c r="Z116" s="236"/>
      <c r="AA116" s="236"/>
      <c r="AB116" s="236"/>
      <c r="AC116" s="236"/>
      <c r="AD116" s="236"/>
      <c r="AE116" s="236"/>
      <c r="AF116" s="236"/>
      <c r="AG116" s="236"/>
      <c r="AH116" s="236"/>
      <c r="AJ116" s="149"/>
      <c r="AK116" s="149"/>
      <c r="AL116" s="149"/>
      <c r="AM116" s="149"/>
      <c r="AN116" s="149"/>
      <c r="AO116" s="149"/>
      <c r="AP116" s="149"/>
      <c r="AQ116" s="149"/>
      <c r="AR116" s="149"/>
      <c r="AS116" s="149"/>
      <c r="AT116" s="149"/>
      <c r="AU116" s="149"/>
      <c r="AV116" s="149"/>
      <c r="AW116" s="149"/>
      <c r="AX116" s="149"/>
      <c r="AY116" s="149"/>
    </row>
    <row r="117" spans="1:51">
      <c r="A117" s="13" t="s">
        <v>100</v>
      </c>
      <c r="B117" s="18">
        <v>6.5843621399176957</v>
      </c>
      <c r="C117" s="18">
        <v>2.9411764705882351</v>
      </c>
      <c r="D117" s="59">
        <v>5.8823529411764701</v>
      </c>
      <c r="E117" s="18">
        <v>4.1077133728890916</v>
      </c>
      <c r="F117" s="18">
        <v>4.8034934497816595</v>
      </c>
      <c r="G117" s="18">
        <v>5.5865921787709496</v>
      </c>
      <c r="H117" s="18">
        <v>5.5724417426545081</v>
      </c>
      <c r="I117" s="18">
        <v>2.4606299212598426</v>
      </c>
      <c r="J117" s="18">
        <v>4.329004329004329</v>
      </c>
      <c r="K117" s="18">
        <v>4.8780487804878048</v>
      </c>
      <c r="L117" s="18">
        <v>5.286343612334802</v>
      </c>
      <c r="M117" s="18">
        <v>3.8297872340425529</v>
      </c>
      <c r="N117" s="18">
        <v>5.2888527257933271</v>
      </c>
      <c r="O117" s="18">
        <v>5.4446460980036298</v>
      </c>
      <c r="P117" s="18">
        <v>5.0568900126422252</v>
      </c>
      <c r="Q117" s="18">
        <v>5.0761421319796947</v>
      </c>
      <c r="R117" s="95">
        <f>R57/(BirthsTrend!R56)*1000</f>
        <v>4.5829514207149407</v>
      </c>
      <c r="S117" s="487">
        <f>S57/(BirthsTrend!S56)*1000</f>
        <v>4.6620046620046622</v>
      </c>
      <c r="T117" s="253"/>
      <c r="U117" s="236"/>
      <c r="V117" s="236"/>
      <c r="W117" s="236"/>
      <c r="X117" s="236"/>
      <c r="Y117" s="236"/>
      <c r="Z117" s="236"/>
      <c r="AA117" s="236"/>
      <c r="AB117" s="236"/>
      <c r="AC117" s="236"/>
      <c r="AD117" s="236"/>
      <c r="AE117" s="236"/>
      <c r="AF117" s="236"/>
      <c r="AG117" s="236"/>
      <c r="AH117" s="236"/>
      <c r="AJ117" s="149"/>
      <c r="AK117" s="149"/>
      <c r="AL117" s="149"/>
      <c r="AM117" s="149"/>
      <c r="AN117" s="149"/>
      <c r="AO117" s="149"/>
      <c r="AP117" s="149"/>
      <c r="AQ117" s="149"/>
      <c r="AR117" s="149"/>
      <c r="AS117" s="149"/>
      <c r="AT117" s="149"/>
      <c r="AU117" s="149"/>
      <c r="AV117" s="149"/>
      <c r="AW117" s="149"/>
      <c r="AX117" s="149"/>
      <c r="AY117" s="149"/>
    </row>
    <row r="118" spans="1:51">
      <c r="A118" s="13" t="s">
        <v>101</v>
      </c>
      <c r="B118" s="18">
        <v>9.2764378478664202</v>
      </c>
      <c r="C118" s="18">
        <v>10.166358595194085</v>
      </c>
      <c r="D118" s="59">
        <v>2.7726432532347505</v>
      </c>
      <c r="E118" s="18">
        <v>5.2137643378519289</v>
      </c>
      <c r="F118" s="18">
        <v>9.0634441087613293</v>
      </c>
      <c r="G118" s="18">
        <v>13.274336283185841</v>
      </c>
      <c r="H118" s="18">
        <v>6.968641114982578</v>
      </c>
      <c r="I118" s="18">
        <v>8.3036773428232493</v>
      </c>
      <c r="J118" s="18">
        <v>6.1349693251533743</v>
      </c>
      <c r="K118" s="18">
        <v>3.6452004860267313</v>
      </c>
      <c r="L118" s="18">
        <v>3.3519553072625698</v>
      </c>
      <c r="M118" s="18">
        <v>4.4198895027624312</v>
      </c>
      <c r="N118" s="18">
        <v>6.3157894736842106</v>
      </c>
      <c r="O118" s="18">
        <v>7.5512405609492994</v>
      </c>
      <c r="P118" s="18">
        <v>7.6754385964912277</v>
      </c>
      <c r="Q118" s="18">
        <v>8.464328899637243</v>
      </c>
      <c r="R118" s="95">
        <f>R58/(BirthsTrend!R57)*1000</f>
        <v>10.650887573964496</v>
      </c>
      <c r="S118" s="487">
        <f>S58/(BirthsTrend!S57)*1000</f>
        <v>3.4602076124567476</v>
      </c>
      <c r="T118" s="253"/>
      <c r="U118" s="236"/>
      <c r="V118" s="236"/>
      <c r="W118" s="236"/>
      <c r="X118" s="236"/>
      <c r="Y118" s="236"/>
      <c r="Z118" s="236"/>
      <c r="AA118" s="236"/>
      <c r="AB118" s="236"/>
      <c r="AC118" s="236"/>
      <c r="AD118" s="236"/>
      <c r="AE118" s="236"/>
      <c r="AF118" s="236"/>
      <c r="AG118" s="236"/>
      <c r="AH118" s="236"/>
      <c r="AJ118" s="149"/>
      <c r="AK118" s="149"/>
      <c r="AL118" s="149"/>
      <c r="AM118" s="149"/>
      <c r="AN118" s="149"/>
      <c r="AO118" s="149"/>
      <c r="AP118" s="149"/>
      <c r="AQ118" s="149"/>
      <c r="AR118" s="149"/>
      <c r="AS118" s="149"/>
      <c r="AT118" s="149"/>
      <c r="AU118" s="149"/>
      <c r="AV118" s="149"/>
      <c r="AW118" s="149"/>
      <c r="AX118" s="149"/>
      <c r="AY118" s="149"/>
    </row>
    <row r="119" spans="1:51">
      <c r="A119" s="13" t="s">
        <v>102</v>
      </c>
      <c r="B119" s="18">
        <v>6.0373216245883645</v>
      </c>
      <c r="C119" s="18">
        <v>5.0476724621424571</v>
      </c>
      <c r="D119" s="59">
        <v>2.8042624789680315</v>
      </c>
      <c r="E119" s="18">
        <v>6.2959076600209869</v>
      </c>
      <c r="F119" s="18">
        <v>2.930988542499334</v>
      </c>
      <c r="G119" s="18">
        <v>2.4311183144246353</v>
      </c>
      <c r="H119" s="18">
        <v>5.8955642897248737</v>
      </c>
      <c r="I119" s="18">
        <v>5.5190538764783179</v>
      </c>
      <c r="J119" s="18">
        <v>4.8740861088545904</v>
      </c>
      <c r="K119" s="18">
        <v>3.7543577366586214</v>
      </c>
      <c r="L119" s="18">
        <v>5.3929121725731894</v>
      </c>
      <c r="M119" s="18">
        <v>4.4378698224852071</v>
      </c>
      <c r="N119" s="18">
        <v>3.6293249455601257</v>
      </c>
      <c r="O119" s="18">
        <v>4.7702736630680391</v>
      </c>
      <c r="P119" s="18">
        <v>3.7518759379689848</v>
      </c>
      <c r="Q119" s="18">
        <v>3.3487892838742916</v>
      </c>
      <c r="R119" s="95">
        <f>R59/(BirthsTrend!R58)*1000</f>
        <v>3.3915992695016954</v>
      </c>
      <c r="S119" s="487">
        <f>S59/(BirthsTrend!S58)*1000</f>
        <v>3.5733919736118747</v>
      </c>
      <c r="T119" s="253"/>
      <c r="U119" s="236"/>
      <c r="V119" s="236"/>
      <c r="W119" s="236"/>
      <c r="X119" s="236"/>
      <c r="Y119" s="236"/>
      <c r="Z119" s="236"/>
      <c r="AA119" s="236"/>
      <c r="AB119" s="236"/>
      <c r="AC119" s="236"/>
      <c r="AD119" s="236"/>
      <c r="AE119" s="236"/>
      <c r="AF119" s="236"/>
      <c r="AG119" s="236"/>
      <c r="AH119" s="236"/>
      <c r="AJ119" s="149"/>
      <c r="AK119" s="149"/>
      <c r="AL119" s="149"/>
      <c r="AM119" s="149"/>
      <c r="AN119" s="149"/>
      <c r="AO119" s="149"/>
      <c r="AP119" s="149"/>
      <c r="AQ119" s="149"/>
      <c r="AR119" s="149"/>
      <c r="AS119" s="149"/>
      <c r="AT119" s="149"/>
      <c r="AU119" s="149"/>
      <c r="AV119" s="149"/>
      <c r="AW119" s="149"/>
      <c r="AX119" s="149"/>
      <c r="AY119" s="149"/>
    </row>
    <row r="120" spans="1:51">
      <c r="A120" s="13" t="s">
        <v>103</v>
      </c>
      <c r="B120" s="18">
        <v>5.1522248243559723</v>
      </c>
      <c r="C120" s="18">
        <v>8.0340264650283562</v>
      </c>
      <c r="D120" s="59">
        <v>4.7258979206049148</v>
      </c>
      <c r="E120" s="18">
        <v>9.026128266033254</v>
      </c>
      <c r="F120" s="18">
        <v>5.275779376498801</v>
      </c>
      <c r="G120" s="18">
        <v>6.4665127020785222</v>
      </c>
      <c r="H120" s="18">
        <v>6.8637803590285111</v>
      </c>
      <c r="I120" s="18">
        <v>4.3859649122807012</v>
      </c>
      <c r="J120" s="18">
        <v>4.431314623338257</v>
      </c>
      <c r="K120" s="18">
        <v>2.9835902536051715</v>
      </c>
      <c r="L120" s="18">
        <v>6.5032516258129069</v>
      </c>
      <c r="M120" s="18">
        <v>6.1837455830388688</v>
      </c>
      <c r="N120" s="18">
        <v>6.2249888839484209</v>
      </c>
      <c r="O120" s="18">
        <v>6.360745115856429</v>
      </c>
      <c r="P120" s="18">
        <v>5.5788005578800552</v>
      </c>
      <c r="Q120" s="18">
        <v>2.9239766081871341</v>
      </c>
      <c r="R120" s="95">
        <f>R60/(BirthsTrend!R59)*1000</f>
        <v>3.4296913277804997</v>
      </c>
      <c r="S120" s="487">
        <f>S60/(BirthsTrend!S59)*1000</f>
        <v>7.8822911192853384</v>
      </c>
      <c r="T120" s="253"/>
      <c r="U120" s="236"/>
      <c r="V120" s="236"/>
      <c r="W120" s="236"/>
      <c r="X120" s="236"/>
      <c r="Y120" s="236"/>
      <c r="Z120" s="236"/>
      <c r="AA120" s="236"/>
      <c r="AB120" s="236"/>
      <c r="AC120" s="236"/>
      <c r="AD120" s="236"/>
      <c r="AE120" s="236"/>
      <c r="AF120" s="236"/>
      <c r="AG120" s="236"/>
      <c r="AH120" s="236"/>
      <c r="AJ120" s="149"/>
      <c r="AK120" s="149"/>
      <c r="AL120" s="149"/>
      <c r="AM120" s="149"/>
      <c r="AN120" s="149"/>
      <c r="AO120" s="149"/>
      <c r="AP120" s="149"/>
      <c r="AQ120" s="149"/>
      <c r="AR120" s="149"/>
      <c r="AS120" s="149"/>
      <c r="AT120" s="149"/>
      <c r="AU120" s="149"/>
      <c r="AV120" s="149"/>
      <c r="AW120" s="149"/>
      <c r="AX120" s="149"/>
      <c r="AY120" s="149"/>
    </row>
    <row r="121" spans="1:51">
      <c r="A121" s="13" t="s">
        <v>104</v>
      </c>
      <c r="B121" s="18">
        <v>10.526315789473683</v>
      </c>
      <c r="C121" s="18">
        <v>7.1047957371225579</v>
      </c>
      <c r="D121" s="59">
        <v>5.3285968028419184</v>
      </c>
      <c r="E121" s="18">
        <v>5.4249547920433994</v>
      </c>
      <c r="F121" s="18">
        <v>8.064516129032258</v>
      </c>
      <c r="G121" s="18">
        <v>12.048192771084338</v>
      </c>
      <c r="H121" s="18">
        <v>4.329004329004329</v>
      </c>
      <c r="I121" s="18">
        <v>2.2988505747126435</v>
      </c>
      <c r="J121" s="18">
        <v>5.7471264367816088</v>
      </c>
      <c r="K121" s="18">
        <v>2.1052631578947367</v>
      </c>
      <c r="L121" s="18">
        <v>7.6481835564053533</v>
      </c>
      <c r="M121" s="18">
        <v>3.7105751391465676</v>
      </c>
      <c r="N121" s="18">
        <v>1.8867924528301887</v>
      </c>
      <c r="O121" s="18">
        <v>7.2072072072072073</v>
      </c>
      <c r="P121" s="18">
        <v>10.928961748633879</v>
      </c>
      <c r="Q121" s="18">
        <v>1.8726591760299625</v>
      </c>
      <c r="R121" s="95">
        <f>R61/(BirthsTrend!R60)*1000</f>
        <v>0</v>
      </c>
      <c r="S121" s="487">
        <f>S61/(BirthsTrend!S60)*1000</f>
        <v>4.0241448692152924</v>
      </c>
      <c r="T121" s="253"/>
      <c r="U121" s="236"/>
      <c r="V121" s="236"/>
      <c r="W121" s="236"/>
      <c r="X121" s="236"/>
      <c r="Y121" s="236"/>
      <c r="Z121" s="236"/>
      <c r="AA121" s="236"/>
      <c r="AB121" s="236"/>
      <c r="AC121" s="236"/>
      <c r="AD121" s="236"/>
      <c r="AE121" s="236"/>
      <c r="AF121" s="236"/>
      <c r="AG121" s="236"/>
      <c r="AH121" s="236"/>
      <c r="AJ121" s="149"/>
      <c r="AK121" s="149"/>
      <c r="AL121" s="149"/>
      <c r="AM121" s="149"/>
      <c r="AN121" s="149"/>
      <c r="AO121" s="149"/>
      <c r="AP121" s="149"/>
      <c r="AQ121" s="149"/>
      <c r="AR121" s="149"/>
      <c r="AS121" s="149"/>
      <c r="AT121" s="149"/>
      <c r="AU121" s="149"/>
      <c r="AV121" s="149"/>
      <c r="AW121" s="149"/>
      <c r="AX121" s="149"/>
      <c r="AY121" s="149"/>
    </row>
    <row r="122" spans="1:51">
      <c r="A122" s="13" t="s">
        <v>105</v>
      </c>
      <c r="B122" s="18">
        <v>7.4525745257452574</v>
      </c>
      <c r="C122" s="18">
        <v>3.2383419689119171</v>
      </c>
      <c r="D122" s="59">
        <v>5.1813471502590671</v>
      </c>
      <c r="E122" s="18">
        <v>4.6854082998661317</v>
      </c>
      <c r="F122" s="18">
        <v>5.1813471502590671</v>
      </c>
      <c r="G122" s="18">
        <v>2.688172043010753</v>
      </c>
      <c r="H122" s="18">
        <v>7.6282940360610265</v>
      </c>
      <c r="I122" s="18">
        <v>5.2527905449770182</v>
      </c>
      <c r="J122" s="18">
        <v>3.0807147258163892</v>
      </c>
      <c r="K122" s="18">
        <v>1.9815059445178336</v>
      </c>
      <c r="L122" s="18">
        <v>3.8240917782026767</v>
      </c>
      <c r="M122" s="18">
        <v>6.9848661233993017</v>
      </c>
      <c r="N122" s="18">
        <v>0.56947608200455579</v>
      </c>
      <c r="O122" s="18">
        <v>1.8072289156626506</v>
      </c>
      <c r="P122" s="18">
        <v>4.0579710144927539</v>
      </c>
      <c r="Q122" s="18">
        <v>3.0358227079538556</v>
      </c>
      <c r="R122" s="95">
        <f>R62/(BirthsTrend!R61)*1000</f>
        <v>2.5957170668397143</v>
      </c>
      <c r="S122" s="487">
        <f>S62/(BirthsTrend!S61)*1000</f>
        <v>5.7840616966580978</v>
      </c>
      <c r="T122" s="253"/>
      <c r="U122" s="236"/>
      <c r="V122" s="236"/>
      <c r="W122" s="236"/>
      <c r="X122" s="236"/>
      <c r="Y122" s="236"/>
      <c r="Z122" s="236"/>
      <c r="AA122" s="236"/>
      <c r="AB122" s="236"/>
      <c r="AC122" s="236"/>
      <c r="AD122" s="236"/>
      <c r="AE122" s="236"/>
      <c r="AF122" s="236"/>
      <c r="AG122" s="236"/>
      <c r="AH122" s="236"/>
      <c r="AJ122" s="149"/>
      <c r="AK122" s="149"/>
      <c r="AL122" s="149"/>
      <c r="AM122" s="149"/>
      <c r="AN122" s="149"/>
      <c r="AO122" s="149"/>
      <c r="AP122" s="149"/>
      <c r="AQ122" s="149"/>
      <c r="AR122" s="149"/>
      <c r="AS122" s="149"/>
      <c r="AT122" s="149"/>
      <c r="AU122" s="149"/>
      <c r="AV122" s="149"/>
      <c r="AW122" s="149"/>
      <c r="AX122" s="149"/>
      <c r="AY122" s="149"/>
    </row>
    <row r="123" spans="1:51">
      <c r="A123" s="13" t="s">
        <v>106</v>
      </c>
      <c r="B123" s="18">
        <v>4.0733197556008145</v>
      </c>
      <c r="C123" s="18">
        <v>7.009345794392523</v>
      </c>
      <c r="D123" s="59">
        <v>7.009345794392523</v>
      </c>
      <c r="E123" s="18">
        <v>4.9627791563275432</v>
      </c>
      <c r="F123" s="18">
        <v>0</v>
      </c>
      <c r="G123" s="18">
        <v>2.5252525252525255</v>
      </c>
      <c r="H123" s="18">
        <v>12.121212121212121</v>
      </c>
      <c r="I123" s="18">
        <v>8.9820359281437128</v>
      </c>
      <c r="J123" s="18">
        <v>5.0125313283208017</v>
      </c>
      <c r="K123" s="18">
        <v>2.9325513196480939</v>
      </c>
      <c r="L123" s="18">
        <v>7.5376884422110546</v>
      </c>
      <c r="M123" s="18">
        <v>7.3529411764705879</v>
      </c>
      <c r="N123" s="18">
        <v>4.4247787610619467</v>
      </c>
      <c r="O123" s="18">
        <v>4.6296296296296298</v>
      </c>
      <c r="P123" s="18">
        <v>4.6296296296296298</v>
      </c>
      <c r="Q123" s="18">
        <v>4.5977011494252871</v>
      </c>
      <c r="R123" s="95">
        <f>R63/(BirthsTrend!R62)*1000</f>
        <v>4.7732696897374707</v>
      </c>
      <c r="S123" s="487">
        <f>S63/(BirthsTrend!S62)*1000</f>
        <v>2.5510204081632653</v>
      </c>
      <c r="T123" s="253"/>
      <c r="U123" s="236"/>
      <c r="V123" s="236"/>
      <c r="W123" s="236"/>
      <c r="X123" s="236"/>
      <c r="Y123" s="236"/>
      <c r="Z123" s="236"/>
      <c r="AA123" s="236"/>
      <c r="AB123" s="236"/>
      <c r="AC123" s="236"/>
      <c r="AD123" s="236"/>
      <c r="AE123" s="236"/>
      <c r="AF123" s="236"/>
      <c r="AG123" s="236"/>
      <c r="AH123" s="236"/>
      <c r="AJ123" s="149"/>
      <c r="AK123" s="149"/>
      <c r="AL123" s="149"/>
      <c r="AM123" s="149"/>
      <c r="AN123" s="149"/>
      <c r="AO123" s="149"/>
      <c r="AP123" s="149"/>
      <c r="AQ123" s="149"/>
      <c r="AR123" s="149"/>
      <c r="AS123" s="149"/>
      <c r="AT123" s="149"/>
      <c r="AU123" s="149"/>
      <c r="AV123" s="149"/>
      <c r="AW123" s="149"/>
      <c r="AX123" s="149"/>
      <c r="AY123" s="149"/>
    </row>
    <row r="124" spans="1:51">
      <c r="A124" s="13" t="s">
        <v>107</v>
      </c>
      <c r="B124" s="18">
        <v>6.8765834238146937</v>
      </c>
      <c r="C124" s="18">
        <v>5.6597099398655821</v>
      </c>
      <c r="D124" s="59">
        <v>3.8910505836575875</v>
      </c>
      <c r="E124" s="18">
        <v>5.3966540744738261</v>
      </c>
      <c r="F124" s="18">
        <v>5.0614605929139556</v>
      </c>
      <c r="G124" s="18">
        <v>4.0758461811093385</v>
      </c>
      <c r="H124" s="18">
        <v>5.2493438320209975</v>
      </c>
      <c r="I124" s="18">
        <v>3.5404496371039125</v>
      </c>
      <c r="J124" s="18">
        <v>4.1240514681623228</v>
      </c>
      <c r="K124" s="18">
        <v>3.3107101473266014</v>
      </c>
      <c r="L124" s="18">
        <v>3.5506778566817303</v>
      </c>
      <c r="M124" s="18">
        <v>3.9170172638909042</v>
      </c>
      <c r="N124" s="18">
        <v>4.0552718534094323</v>
      </c>
      <c r="O124" s="18">
        <v>3.9828431372549016</v>
      </c>
      <c r="P124" s="18">
        <v>5.6886227544910186</v>
      </c>
      <c r="Q124" s="18">
        <v>4.7432122996401702</v>
      </c>
      <c r="R124" s="95">
        <f>R64/(BirthsTrend!R63)*1000</f>
        <v>3.9787798408488064</v>
      </c>
      <c r="S124" s="487">
        <f>S64/(BirthsTrend!S63)*1000</f>
        <v>4.0397239521965993</v>
      </c>
      <c r="T124" s="253"/>
      <c r="U124" s="236"/>
      <c r="V124" s="236"/>
      <c r="W124" s="236"/>
      <c r="X124" s="236"/>
      <c r="Y124" s="236"/>
      <c r="Z124" s="236"/>
      <c r="AA124" s="236"/>
      <c r="AB124" s="236"/>
      <c r="AC124" s="236"/>
      <c r="AD124" s="236"/>
      <c r="AE124" s="236"/>
      <c r="AF124" s="236"/>
      <c r="AG124" s="236"/>
      <c r="AH124" s="236"/>
      <c r="AJ124" s="149"/>
      <c r="AK124" s="149"/>
      <c r="AL124" s="149"/>
      <c r="AM124" s="149"/>
      <c r="AN124" s="149"/>
      <c r="AO124" s="149"/>
      <c r="AP124" s="149"/>
      <c r="AQ124" s="149"/>
      <c r="AR124" s="149"/>
      <c r="AS124" s="149"/>
      <c r="AT124" s="149"/>
      <c r="AU124" s="149"/>
      <c r="AV124" s="149"/>
      <c r="AW124" s="149"/>
      <c r="AX124" s="149"/>
      <c r="AY124" s="149"/>
    </row>
    <row r="125" spans="1:51">
      <c r="A125" s="13" t="s">
        <v>108</v>
      </c>
      <c r="B125" s="18">
        <v>0</v>
      </c>
      <c r="C125" s="18">
        <v>3.0627871362940278</v>
      </c>
      <c r="D125" s="59">
        <v>10.719754977029096</v>
      </c>
      <c r="E125" s="18">
        <v>4.8701298701298699</v>
      </c>
      <c r="F125" s="18">
        <v>8</v>
      </c>
      <c r="G125" s="18">
        <v>5.0761421319796947</v>
      </c>
      <c r="H125" s="18">
        <v>9.1407678244972583</v>
      </c>
      <c r="I125" s="18">
        <v>3.3783783783783785</v>
      </c>
      <c r="J125" s="18">
        <v>10.54481546572935</v>
      </c>
      <c r="K125" s="18">
        <v>10.186757215619695</v>
      </c>
      <c r="L125" s="18">
        <v>1.6501650165016502</v>
      </c>
      <c r="M125" s="18">
        <v>1.4814814814814814</v>
      </c>
      <c r="N125" s="18">
        <v>4.665629860031105</v>
      </c>
      <c r="O125" s="18">
        <v>9.1743119266055047</v>
      </c>
      <c r="P125" s="18">
        <v>6.3795853269537481</v>
      </c>
      <c r="Q125" s="18">
        <v>8.5324232081911262</v>
      </c>
      <c r="R125" s="95">
        <f>R65/(BirthsTrend!R64)*1000</f>
        <v>1.5974440894568689</v>
      </c>
      <c r="S125" s="487">
        <f>S65/(BirthsTrend!S64)*1000</f>
        <v>9.5389507154213025</v>
      </c>
      <c r="T125" s="253"/>
      <c r="U125" s="236"/>
      <c r="V125" s="236"/>
      <c r="W125" s="236"/>
      <c r="X125" s="236"/>
      <c r="Y125" s="236"/>
      <c r="Z125" s="236"/>
      <c r="AA125" s="236"/>
      <c r="AB125" s="236"/>
      <c r="AC125" s="236"/>
      <c r="AD125" s="236"/>
      <c r="AE125" s="236"/>
      <c r="AF125" s="236"/>
      <c r="AG125" s="236"/>
      <c r="AH125" s="236"/>
      <c r="AJ125" s="149"/>
      <c r="AK125" s="149"/>
      <c r="AL125" s="149"/>
      <c r="AM125" s="149"/>
      <c r="AN125" s="149"/>
      <c r="AO125" s="149"/>
      <c r="AP125" s="149"/>
      <c r="AQ125" s="149"/>
      <c r="AR125" s="149"/>
      <c r="AS125" s="149"/>
      <c r="AT125" s="149"/>
      <c r="AU125" s="149"/>
      <c r="AV125" s="149"/>
      <c r="AW125" s="149"/>
      <c r="AX125" s="149"/>
      <c r="AY125" s="149"/>
    </row>
    <row r="126" spans="1:51">
      <c r="A126" s="17" t="s">
        <v>109</v>
      </c>
      <c r="B126" s="19">
        <v>8.0710250201775615</v>
      </c>
      <c r="C126" s="19">
        <v>3.0403537866224433</v>
      </c>
      <c r="D126" s="19">
        <v>6.6334991708126037</v>
      </c>
      <c r="E126" s="19">
        <v>6.1421468265574726</v>
      </c>
      <c r="F126" s="19">
        <v>5.5312954876273652</v>
      </c>
      <c r="G126" s="19">
        <v>4.9034630707937481</v>
      </c>
      <c r="H126" s="19">
        <v>3.6529680365296802</v>
      </c>
      <c r="I126" s="19">
        <v>6.3829787234042552</v>
      </c>
      <c r="J126" s="19">
        <v>5.78368999421631</v>
      </c>
      <c r="K126" s="19">
        <v>4.9722140976893829</v>
      </c>
      <c r="L126" s="19">
        <v>6.3934902644580065</v>
      </c>
      <c r="M126" s="19">
        <v>3.206841261357563</v>
      </c>
      <c r="N126" s="19">
        <v>3.4703683929524827</v>
      </c>
      <c r="O126" s="19">
        <v>2.678810608090008</v>
      </c>
      <c r="P126" s="19">
        <v>4.7720042417815485</v>
      </c>
      <c r="Q126" s="19">
        <v>4.3126684636118604</v>
      </c>
      <c r="R126" s="101">
        <f>R66/(BirthsTrend!R65)*1000</f>
        <v>4.1436464088397784</v>
      </c>
      <c r="S126" s="488">
        <f>S66/(BirthsTrend!S65)*1000</f>
        <v>3.4502587694077054</v>
      </c>
      <c r="T126" s="253"/>
      <c r="U126" s="236"/>
      <c r="V126" s="236"/>
      <c r="W126" s="236"/>
      <c r="X126" s="236"/>
      <c r="Y126" s="236"/>
      <c r="Z126" s="236"/>
      <c r="AA126" s="236"/>
      <c r="AB126" s="236"/>
      <c r="AC126" s="236"/>
      <c r="AD126" s="236"/>
      <c r="AE126" s="236"/>
      <c r="AF126" s="236"/>
      <c r="AG126" s="236"/>
      <c r="AH126" s="236"/>
      <c r="AJ126" s="149"/>
      <c r="AK126" s="149"/>
      <c r="AL126" s="149"/>
      <c r="AM126" s="149"/>
      <c r="AN126" s="149"/>
      <c r="AO126" s="149"/>
      <c r="AP126" s="149"/>
      <c r="AQ126" s="149"/>
      <c r="AR126" s="149"/>
      <c r="AS126" s="149"/>
      <c r="AT126" s="149"/>
      <c r="AU126" s="149"/>
      <c r="AV126" s="149"/>
      <c r="AW126" s="149"/>
      <c r="AX126" s="149"/>
      <c r="AY126" s="149"/>
    </row>
    <row r="127" spans="1:51">
      <c r="A127" s="428" t="s">
        <v>436</v>
      </c>
    </row>
    <row r="128" spans="1:51">
      <c r="A128" s="468" t="s">
        <v>455</v>
      </c>
    </row>
    <row r="129" spans="1:1">
      <c r="A129" s="68"/>
    </row>
    <row r="130" spans="1:1">
      <c r="A130" s="67"/>
    </row>
    <row r="131" spans="1:1">
      <c r="A131" s="44"/>
    </row>
  </sheetData>
  <mergeCells count="2">
    <mergeCell ref="A5:R5"/>
    <mergeCell ref="A70:R70"/>
  </mergeCells>
  <hyperlinks>
    <hyperlink ref="B1" location="Glossary!A1" display="Glossary"/>
    <hyperlink ref="A1" location="Contents!A1" display="Table of contents"/>
    <hyperlink ref="C1" location="About!A1" display="About the publication"/>
  </hyperlinks>
  <pageMargins left="0.70866141732283472" right="0.70866141732283472" top="0.74803149606299213" bottom="0.74803149606299213" header="0.31496062992125984" footer="0.31496062992125984"/>
  <pageSetup paperSize="9" scale="49" fitToHeight="2" orientation="landscape" r:id="rId1"/>
  <headerFooter>
    <oddFooter>&amp;L&amp;"Arial,Regular"&amp;8&amp;K01+022Fetal and Infant Deaths 2013&amp;R&amp;"Arial,Regular"&amp;8&amp;K01+021Page &amp;P of &amp;N</oddFooter>
  </headerFooter>
  <rowBreaks count="1" manualBreakCount="1">
    <brk id="68"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49</vt:i4>
      </vt:variant>
    </vt:vector>
  </HeadingPairs>
  <TitlesOfParts>
    <vt:vector size="77" baseType="lpstr">
      <vt:lpstr>Info</vt:lpstr>
      <vt:lpstr>Contents</vt:lpstr>
      <vt:lpstr>KeyFindings</vt:lpstr>
      <vt:lpstr>Overview</vt:lpstr>
      <vt:lpstr>FetalTrend</vt:lpstr>
      <vt:lpstr>PeriTrend</vt:lpstr>
      <vt:lpstr>NeonatalTrend</vt:lpstr>
      <vt:lpstr>PostneoTrend</vt:lpstr>
      <vt:lpstr>InfantTrend</vt:lpstr>
      <vt:lpstr>BirthsTrend</vt:lpstr>
      <vt:lpstr>Ethnic</vt:lpstr>
      <vt:lpstr>MatAge</vt:lpstr>
      <vt:lpstr>DepQuin</vt:lpstr>
      <vt:lpstr>Gestation</vt:lpstr>
      <vt:lpstr>Birthweight</vt:lpstr>
      <vt:lpstr>AgeAtDth</vt:lpstr>
      <vt:lpstr>CoDTrend</vt:lpstr>
      <vt:lpstr>CoDEth</vt:lpstr>
      <vt:lpstr>SidsTrend</vt:lpstr>
      <vt:lpstr>SudiTrend</vt:lpstr>
      <vt:lpstr>SidsSudiEth</vt:lpstr>
      <vt:lpstr>GraphsNZ</vt:lpstr>
      <vt:lpstr>GraphsDHB</vt:lpstr>
      <vt:lpstr>DHB</vt:lpstr>
      <vt:lpstr>About</vt:lpstr>
      <vt:lpstr>Glossary</vt:lpstr>
      <vt:lpstr>Ref</vt:lpstr>
      <vt:lpstr>DHBData</vt:lpstr>
      <vt:lpstr>DHBData</vt:lpstr>
      <vt:lpstr>About!Print_Area</vt:lpstr>
      <vt:lpstr>AgeAtDth!Print_Area</vt:lpstr>
      <vt:lpstr>BirthsTrend!Print_Area</vt:lpstr>
      <vt:lpstr>Birthweight!Print_Area</vt:lpstr>
      <vt:lpstr>CoDEth!Print_Area</vt:lpstr>
      <vt:lpstr>CoDTrend!Print_Area</vt:lpstr>
      <vt:lpstr>Contents!Print_Area</vt:lpstr>
      <vt:lpstr>DepQuin!Print_Area</vt:lpstr>
      <vt:lpstr>DHB!Print_Area</vt:lpstr>
      <vt:lpstr>Ethnic!Print_Area</vt:lpstr>
      <vt:lpstr>FetalTrend!Print_Area</vt:lpstr>
      <vt:lpstr>Gestation!Print_Area</vt:lpstr>
      <vt:lpstr>Glossary!Print_Area</vt:lpstr>
      <vt:lpstr>GraphsDHB!Print_Area</vt:lpstr>
      <vt:lpstr>GraphsNZ!Print_Area</vt:lpstr>
      <vt:lpstr>InfantTrend!Print_Area</vt:lpstr>
      <vt:lpstr>Info!Print_Area</vt:lpstr>
      <vt:lpstr>KeyFindings!Print_Area</vt:lpstr>
      <vt:lpstr>MatAge!Print_Area</vt:lpstr>
      <vt:lpstr>NeonatalTrend!Print_Area</vt:lpstr>
      <vt:lpstr>Overview!Print_Area</vt:lpstr>
      <vt:lpstr>PeriTrend!Print_Area</vt:lpstr>
      <vt:lpstr>PostneoTrend!Print_Area</vt:lpstr>
      <vt:lpstr>SidsSudiEth!Print_Area</vt:lpstr>
      <vt:lpstr>SidsTrend!Print_Area</vt:lpstr>
      <vt:lpstr>SudiTrend!Print_Area</vt:lpstr>
      <vt:lpstr>About!Print_Titles</vt:lpstr>
      <vt:lpstr>Birthweight!Print_Titles</vt:lpstr>
      <vt:lpstr>CoDEth!Print_Titles</vt:lpstr>
      <vt:lpstr>CoDTrend!Print_Titles</vt:lpstr>
      <vt:lpstr>Contents!Print_Titles</vt:lpstr>
      <vt:lpstr>DepQuin!Print_Titles</vt:lpstr>
      <vt:lpstr>Ethnic!Print_Titles</vt:lpstr>
      <vt:lpstr>FetalTrend!Print_Titles</vt:lpstr>
      <vt:lpstr>Gestation!Print_Titles</vt:lpstr>
      <vt:lpstr>Glossary!Print_Titles</vt:lpstr>
      <vt:lpstr>GraphsDHB!Print_Titles</vt:lpstr>
      <vt:lpstr>GraphsNZ!Print_Titles</vt:lpstr>
      <vt:lpstr>InfantTrend!Print_Titles</vt:lpstr>
      <vt:lpstr>KeyFindings!Print_Titles</vt:lpstr>
      <vt:lpstr>MatAge!Print_Titles</vt:lpstr>
      <vt:lpstr>NeonatalTrend!Print_Titles</vt:lpstr>
      <vt:lpstr>PeriTrend!Print_Titles</vt:lpstr>
      <vt:lpstr>PostneoTrend!Print_Titles</vt:lpstr>
      <vt:lpstr>SidsSudiEth!Print_Titles</vt:lpstr>
      <vt:lpstr>SidsTrend!Print_Titles</vt:lpstr>
      <vt:lpstr>SudiTrend!Print_Titles</vt:lpstr>
      <vt:lpstr>SelectDHB</vt:lpstr>
    </vt:vector>
  </TitlesOfParts>
  <Company>Ministry of Health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Fetal and Infant Deaths 2013</dc:title>
  <dc:creator>Ministry of Health</dc:creator>
  <cp:lastModifiedBy>Ministry of Health</cp:lastModifiedBy>
  <cp:lastPrinted>2017-05-23T21:28:39Z</cp:lastPrinted>
  <dcterms:created xsi:type="dcterms:W3CDTF">2014-06-03T23:23:43Z</dcterms:created>
  <dcterms:modified xsi:type="dcterms:W3CDTF">2017-10-19T23:50:40Z</dcterms:modified>
</cp:coreProperties>
</file>