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G:\Maternity\Annual reports\Current Publications\2015 Publication Suite\Web and publishing\Final docs to publish\"/>
    </mc:Choice>
  </mc:AlternateContent>
  <bookViews>
    <workbookView xWindow="120" yWindow="30" windowWidth="23880" windowHeight="9750" tabRatio="877"/>
  </bookViews>
  <sheets>
    <sheet name="Info" sheetId="1" r:id="rId1"/>
    <sheet name="Contents" sheetId="2" r:id="rId2"/>
    <sheet name="About" sheetId="32" r:id="rId3"/>
    <sheet name="FigureIndex" sheetId="31" r:id="rId4"/>
    <sheet name="Age" sheetId="3" r:id="rId5"/>
    <sheet name="Ethnic" sheetId="6" r:id="rId6"/>
    <sheet name="Dep" sheetId="7" r:id="rId7"/>
    <sheet name="Geo" sheetId="8" r:id="rId8"/>
    <sheet name="Parity" sheetId="9" r:id="rId9"/>
    <sheet name="BMI" sheetId="23" r:id="rId10"/>
    <sheet name="Smoking" sheetId="10" r:id="rId11"/>
    <sheet name="PrimMatCare" sheetId="28" r:id="rId12"/>
    <sheet name="RegLMC" sheetId="11" r:id="rId13"/>
    <sheet name="RegDHB" sheetId="33" r:id="rId14"/>
    <sheet name="BirthType" sheetId="12" r:id="rId15"/>
    <sheet name="Interv" sheetId="14" r:id="rId16"/>
    <sheet name="Plurality" sheetId="13" r:id="rId17"/>
    <sheet name="PlaceOfBirth" sheetId="15" r:id="rId18"/>
    <sheet name="Extra" sheetId="25" state="hidden" r:id="rId19"/>
    <sheet name="Babies" sheetId="16" r:id="rId20"/>
    <sheet name="Birthweight" sheetId="17" r:id="rId21"/>
    <sheet name="Gestation" sheetId="21" r:id="rId22"/>
    <sheet name="Bfeed" sheetId="19" r:id="rId23"/>
    <sheet name="Handover" sheetId="20" r:id="rId24"/>
  </sheets>
  <definedNames>
    <definedName name="_xlnm.Print_Area" localSheetId="4">Age!$A$3:$O$34</definedName>
    <definedName name="_xlnm.Print_Area" localSheetId="19">Babies!$A$3:$M$34</definedName>
    <definedName name="_xlnm.Print_Area" localSheetId="22">Bfeed!$A$3:$V$178</definedName>
    <definedName name="_xlnm.Print_Area" localSheetId="14">BirthType!$A$3:$U$113</definedName>
    <definedName name="_xlnm.Print_Area" localSheetId="20">Birthweight!$A$3:$U$123</definedName>
    <definedName name="_xlnm.Print_Area" localSheetId="9">BMI!$A$3:$Q$67</definedName>
    <definedName name="_xlnm.Print_Area" localSheetId="1">Contents!$A$1:$F$66</definedName>
    <definedName name="_xlnm.Print_Area" localSheetId="6">Dep!$A$3:$O$54</definedName>
    <definedName name="_xlnm.Print_Area" localSheetId="5">Ethnic!$A$3:$X$73</definedName>
    <definedName name="_xlnm.Print_Area" localSheetId="7">Geo!$A$3:$S$115</definedName>
    <definedName name="_xlnm.Print_Area" localSheetId="21">Gestation!$A$3:$W$144</definedName>
    <definedName name="_xlnm.Print_Area" localSheetId="23">Handover!$A$3:$R$28</definedName>
    <definedName name="_xlnm.Print_Area" localSheetId="0">Info!$A$1:$T$40</definedName>
    <definedName name="_xlnm.Print_Area" localSheetId="15">Interv!$A$3:$O$80</definedName>
    <definedName name="_xlnm.Print_Area" localSheetId="8">Parity!$A$3:$U$67</definedName>
    <definedName name="_xlnm.Print_Area" localSheetId="17">PlaceOfBirth!$A$3:$V$166</definedName>
    <definedName name="_xlnm.Print_Area" localSheetId="16">Plurality!$A$3:$I$17</definedName>
    <definedName name="_xlnm.Print_Area" localSheetId="11">PrimMatCare!$A$3:$Y$107</definedName>
    <definedName name="_xlnm.Print_Area" localSheetId="12">RegLMC!$A$3:$P$83</definedName>
    <definedName name="_xlnm.Print_Area" localSheetId="10">Smoking!$A$3:$S$184</definedName>
    <definedName name="_xlnm.Print_Titles" localSheetId="22">Bfeed!$3:$3</definedName>
    <definedName name="_xlnm.Print_Titles" localSheetId="14">BirthType!$3:$3</definedName>
    <definedName name="_xlnm.Print_Titles" localSheetId="20">Birthweight!$3:$3</definedName>
    <definedName name="_xlnm.Print_Titles" localSheetId="9">BMI!$3:$3</definedName>
    <definedName name="_xlnm.Print_Titles" localSheetId="1">Contents!$1:$3</definedName>
    <definedName name="_xlnm.Print_Titles" localSheetId="6">Dep!$3:$3</definedName>
    <definedName name="_xlnm.Print_Titles" localSheetId="5">Ethnic!$3:$3</definedName>
    <definedName name="_xlnm.Print_Titles" localSheetId="7">Geo!$3:$3</definedName>
    <definedName name="_xlnm.Print_Titles" localSheetId="21">Gestation!$3:$3</definedName>
    <definedName name="_xlnm.Print_Titles" localSheetId="15">Interv!$3:$3</definedName>
    <definedName name="_xlnm.Print_Titles" localSheetId="8">Parity!$3:$3</definedName>
    <definedName name="_xlnm.Print_Titles" localSheetId="17">PlaceOfBirth!$3:$3</definedName>
    <definedName name="_xlnm.Print_Titles" localSheetId="11">PrimMatCare!$3:$3</definedName>
    <definedName name="_xlnm.Print_Titles" localSheetId="12">RegLMC!$3:$3</definedName>
    <definedName name="_xlnm.Print_Titles" localSheetId="10">Smoking!$3:$3</definedName>
  </definedNames>
  <calcPr calcId="152511"/>
</workbook>
</file>

<file path=xl/calcChain.xml><?xml version="1.0" encoding="utf-8"?>
<calcChain xmlns="http://schemas.openxmlformats.org/spreadsheetml/2006/main">
  <c r="A45" i="33" l="1"/>
  <c r="A18" i="33"/>
  <c r="A5" i="33"/>
  <c r="B39" i="2"/>
  <c r="B38" i="2"/>
  <c r="B37" i="2"/>
  <c r="C41" i="2"/>
  <c r="C42" i="2" l="1"/>
  <c r="C43" i="2" s="1"/>
  <c r="C44" i="2" s="1"/>
  <c r="C45" i="2" s="1"/>
  <c r="C46" i="2" s="1"/>
  <c r="C47" i="2" s="1"/>
  <c r="C48" i="2" s="1"/>
  <c r="C49" i="2" s="1"/>
  <c r="C50" i="2" s="1"/>
  <c r="C51" i="2" s="1"/>
  <c r="C53" i="2" s="1"/>
  <c r="C54" i="2" s="1"/>
  <c r="C55" i="2" s="1"/>
  <c r="C56" i="2" s="1"/>
  <c r="C57" i="2" s="1"/>
  <c r="C58" i="2" s="1"/>
  <c r="C59" i="2" s="1"/>
  <c r="C60" i="2" s="1"/>
  <c r="C61" i="2" s="1"/>
  <c r="C62" i="2" s="1"/>
  <c r="C63" i="2" s="1"/>
  <c r="C64" i="2" s="1"/>
  <c r="C65" i="2" s="1"/>
  <c r="H58" i="11"/>
  <c r="H15" i="11"/>
  <c r="H8" i="11"/>
  <c r="A81" i="19" l="1"/>
  <c r="G49" i="33"/>
  <c r="L70" i="33"/>
  <c r="G70" i="33"/>
  <c r="A70" i="33"/>
  <c r="L69" i="33"/>
  <c r="J69" i="33" s="1"/>
  <c r="G69" i="33"/>
  <c r="A69" i="33"/>
  <c r="L68" i="33"/>
  <c r="I68" i="33" s="1"/>
  <c r="H68" i="33"/>
  <c r="G68" i="33"/>
  <c r="A68" i="33"/>
  <c r="L67" i="33"/>
  <c r="K67" i="33"/>
  <c r="J67" i="33"/>
  <c r="I67" i="33"/>
  <c r="H67" i="33"/>
  <c r="G67" i="33"/>
  <c r="A67" i="33"/>
  <c r="L66" i="33"/>
  <c r="K66" i="33" s="1"/>
  <c r="G66" i="33"/>
  <c r="A66" i="33"/>
  <c r="L65" i="33"/>
  <c r="J65" i="33" s="1"/>
  <c r="H65" i="33"/>
  <c r="G65" i="33"/>
  <c r="A65" i="33"/>
  <c r="A64" i="33"/>
  <c r="L63" i="33"/>
  <c r="G63" i="33"/>
  <c r="A63" i="33"/>
  <c r="L62" i="33"/>
  <c r="I62" i="33" s="1"/>
  <c r="K62" i="33"/>
  <c r="J62" i="33"/>
  <c r="H62" i="33"/>
  <c r="G62" i="33"/>
  <c r="A62" i="33"/>
  <c r="L61" i="33"/>
  <c r="J61" i="33" s="1"/>
  <c r="K61" i="33"/>
  <c r="I61" i="33"/>
  <c r="H61" i="33"/>
  <c r="G61" i="33"/>
  <c r="A61" i="33"/>
  <c r="L60" i="33"/>
  <c r="K60" i="33" s="1"/>
  <c r="G60" i="33"/>
  <c r="A60" i="33"/>
  <c r="L59" i="33"/>
  <c r="J59" i="33" s="1"/>
  <c r="G59" i="33"/>
  <c r="A59" i="33"/>
  <c r="L58" i="33"/>
  <c r="I58" i="33" s="1"/>
  <c r="K58" i="33"/>
  <c r="H58" i="33"/>
  <c r="G58" i="33"/>
  <c r="A58" i="33"/>
  <c r="A57" i="33"/>
  <c r="L56" i="33"/>
  <c r="I56" i="33" s="1"/>
  <c r="G56" i="33"/>
  <c r="A56" i="33"/>
  <c r="L55" i="33"/>
  <c r="I55" i="33" s="1"/>
  <c r="J55" i="33"/>
  <c r="H55" i="33"/>
  <c r="G55" i="33"/>
  <c r="A55" i="33"/>
  <c r="L54" i="33"/>
  <c r="K54" i="33" s="1"/>
  <c r="H54" i="33"/>
  <c r="G54" i="33"/>
  <c r="A54" i="33"/>
  <c r="L53" i="33"/>
  <c r="J53" i="33" s="1"/>
  <c r="K53" i="33"/>
  <c r="G53" i="33"/>
  <c r="A53" i="33"/>
  <c r="L52" i="33"/>
  <c r="I52" i="33" s="1"/>
  <c r="J52" i="33"/>
  <c r="G52" i="33"/>
  <c r="A52" i="33"/>
  <c r="L51" i="33"/>
  <c r="K51" i="33" s="1"/>
  <c r="H51" i="33"/>
  <c r="G51" i="33"/>
  <c r="A51" i="33"/>
  <c r="A50" i="33"/>
  <c r="L49" i="33"/>
  <c r="K49" i="33" s="1"/>
  <c r="H49" i="33"/>
  <c r="K47" i="33"/>
  <c r="J47" i="33"/>
  <c r="I47" i="33"/>
  <c r="H47" i="33"/>
  <c r="P42" i="33"/>
  <c r="O42" i="33"/>
  <c r="N42" i="33"/>
  <c r="M42" i="33"/>
  <c r="L42" i="33"/>
  <c r="F42" i="33"/>
  <c r="K42" i="33" s="1"/>
  <c r="E42" i="33"/>
  <c r="J42" i="33" s="1"/>
  <c r="D42" i="33"/>
  <c r="C42" i="33"/>
  <c r="B42" i="33"/>
  <c r="G42" i="33" s="1"/>
  <c r="K40" i="33"/>
  <c r="J40" i="33"/>
  <c r="I40" i="33"/>
  <c r="H40" i="33"/>
  <c r="G40" i="33"/>
  <c r="K39" i="33"/>
  <c r="J39" i="33"/>
  <c r="I39" i="33"/>
  <c r="H39" i="33"/>
  <c r="G39" i="33"/>
  <c r="K38" i="33"/>
  <c r="J38" i="33"/>
  <c r="I38" i="33"/>
  <c r="H38" i="33"/>
  <c r="G38" i="33"/>
  <c r="K37" i="33"/>
  <c r="J37" i="33"/>
  <c r="I37" i="33"/>
  <c r="H37" i="33"/>
  <c r="G37" i="33"/>
  <c r="K36" i="33"/>
  <c r="J36" i="33"/>
  <c r="I36" i="33"/>
  <c r="H36" i="33"/>
  <c r="G36" i="33"/>
  <c r="K35" i="33"/>
  <c r="J35" i="33"/>
  <c r="I35" i="33"/>
  <c r="H35" i="33"/>
  <c r="G35" i="33"/>
  <c r="K34" i="33"/>
  <c r="J34" i="33"/>
  <c r="I34" i="33"/>
  <c r="H34" i="33"/>
  <c r="G34" i="33"/>
  <c r="K33" i="33"/>
  <c r="J33" i="33"/>
  <c r="I33" i="33"/>
  <c r="H33" i="33"/>
  <c r="G33" i="33"/>
  <c r="K32" i="33"/>
  <c r="J32" i="33"/>
  <c r="I32" i="33"/>
  <c r="H32" i="33"/>
  <c r="G32" i="33"/>
  <c r="K31" i="33"/>
  <c r="J31" i="33"/>
  <c r="I31" i="33"/>
  <c r="H31" i="33"/>
  <c r="G31" i="33"/>
  <c r="K30" i="33"/>
  <c r="J30" i="33"/>
  <c r="I30" i="33"/>
  <c r="H30" i="33"/>
  <c r="G30" i="33"/>
  <c r="K29" i="33"/>
  <c r="J29" i="33"/>
  <c r="I29" i="33"/>
  <c r="H29" i="33"/>
  <c r="G29" i="33"/>
  <c r="K28" i="33"/>
  <c r="J28" i="33"/>
  <c r="I28" i="33"/>
  <c r="H28" i="33"/>
  <c r="G28" i="33"/>
  <c r="K27" i="33"/>
  <c r="J27" i="33"/>
  <c r="I27" i="33"/>
  <c r="H27" i="33"/>
  <c r="G27" i="33"/>
  <c r="K26" i="33"/>
  <c r="J26" i="33"/>
  <c r="I26" i="33"/>
  <c r="H26" i="33"/>
  <c r="G26" i="33"/>
  <c r="K25" i="33"/>
  <c r="J25" i="33"/>
  <c r="I25" i="33"/>
  <c r="H25" i="33"/>
  <c r="G25" i="33"/>
  <c r="K24" i="33"/>
  <c r="J24" i="33"/>
  <c r="I24" i="33"/>
  <c r="H24" i="33"/>
  <c r="G24" i="33"/>
  <c r="K23" i="33"/>
  <c r="J23" i="33"/>
  <c r="I23" i="33"/>
  <c r="H23" i="33"/>
  <c r="G23" i="33"/>
  <c r="K22" i="33"/>
  <c r="J22" i="33"/>
  <c r="I22" i="33"/>
  <c r="H22" i="33"/>
  <c r="G22" i="33"/>
  <c r="K21" i="33"/>
  <c r="J21" i="33"/>
  <c r="I21" i="33"/>
  <c r="H21" i="33"/>
  <c r="G21" i="33"/>
  <c r="F20" i="33"/>
  <c r="K20" i="33" s="1"/>
  <c r="P20" i="33" s="1"/>
  <c r="E20" i="33"/>
  <c r="J20" i="33" s="1"/>
  <c r="O20" i="33" s="1"/>
  <c r="D20" i="33"/>
  <c r="I20" i="33" s="1"/>
  <c r="N20" i="33" s="1"/>
  <c r="C20" i="33"/>
  <c r="H20" i="33" s="1"/>
  <c r="M20" i="33" s="1"/>
  <c r="B20" i="33"/>
  <c r="G20" i="33" s="1"/>
  <c r="L20" i="33" s="1"/>
  <c r="J15" i="33"/>
  <c r="I15" i="33"/>
  <c r="H15" i="33"/>
  <c r="A15" i="33"/>
  <c r="J14" i="33"/>
  <c r="A14" i="33"/>
  <c r="J13" i="33"/>
  <c r="I13" i="33"/>
  <c r="H13" i="33"/>
  <c r="A13" i="33"/>
  <c r="J12" i="33"/>
  <c r="A12" i="33"/>
  <c r="J11" i="33"/>
  <c r="I11" i="33"/>
  <c r="H11" i="33"/>
  <c r="A11" i="33"/>
  <c r="J10" i="33"/>
  <c r="A10" i="33"/>
  <c r="J9" i="33"/>
  <c r="I9" i="33"/>
  <c r="H9" i="33"/>
  <c r="A9" i="33"/>
  <c r="J8" i="33"/>
  <c r="A8" i="33"/>
  <c r="K7" i="33"/>
  <c r="J7" i="33"/>
  <c r="I7" i="33"/>
  <c r="H7" i="33"/>
  <c r="I42" i="33" l="1"/>
  <c r="I49" i="33"/>
  <c r="I51" i="33"/>
  <c r="K52" i="33"/>
  <c r="H53" i="33"/>
  <c r="K55" i="33"/>
  <c r="H56" i="33"/>
  <c r="J58" i="33"/>
  <c r="K65" i="33"/>
  <c r="H66" i="33"/>
  <c r="J68" i="33"/>
  <c r="H42" i="33"/>
  <c r="J49" i="33"/>
  <c r="J51" i="33"/>
  <c r="J56" i="33"/>
  <c r="H59" i="33"/>
  <c r="K68" i="33"/>
  <c r="H69" i="33"/>
  <c r="H52" i="33"/>
  <c r="K56" i="33"/>
  <c r="K59" i="33"/>
  <c r="H60" i="33"/>
  <c r="K69" i="33"/>
  <c r="K8" i="33"/>
  <c r="K10" i="33"/>
  <c r="K12" i="33"/>
  <c r="K14" i="33"/>
  <c r="H8" i="33"/>
  <c r="H10" i="33"/>
  <c r="H12" i="33"/>
  <c r="H14" i="33"/>
  <c r="I54" i="33"/>
  <c r="I60" i="33"/>
  <c r="I66" i="33"/>
  <c r="I8" i="33"/>
  <c r="K9" i="33"/>
  <c r="I10" i="33"/>
  <c r="K11" i="33"/>
  <c r="I12" i="33"/>
  <c r="K13" i="33"/>
  <c r="I14" i="33"/>
  <c r="K15" i="33"/>
  <c r="I53" i="33"/>
  <c r="J54" i="33"/>
  <c r="I59" i="33"/>
  <c r="J60" i="33"/>
  <c r="I65" i="33"/>
  <c r="J66" i="33"/>
  <c r="I69" i="33"/>
  <c r="H133" i="15" l="1"/>
  <c r="M92" i="15"/>
  <c r="M165" i="15"/>
  <c r="N165" i="15"/>
  <c r="O165" i="15"/>
  <c r="P165" i="15"/>
  <c r="L165" i="15"/>
  <c r="C165" i="15"/>
  <c r="D165" i="15"/>
  <c r="E165" i="15"/>
  <c r="F165" i="15"/>
  <c r="B165" i="15"/>
  <c r="L9" i="15"/>
  <c r="F9" i="15"/>
  <c r="G8" i="13"/>
  <c r="C112" i="12"/>
  <c r="D112" i="12"/>
  <c r="E112" i="12"/>
  <c r="F112" i="12"/>
  <c r="B112" i="12"/>
  <c r="C84" i="12"/>
  <c r="D84" i="12"/>
  <c r="E84" i="12"/>
  <c r="F84" i="12"/>
  <c r="B84" i="12"/>
  <c r="M84" i="12"/>
  <c r="N84" i="12"/>
  <c r="O84" i="12"/>
  <c r="P84" i="12"/>
  <c r="L84" i="12"/>
  <c r="H28" i="12"/>
  <c r="F77" i="11"/>
  <c r="F78" i="11"/>
  <c r="F79" i="11"/>
  <c r="F80" i="11"/>
  <c r="F81" i="11"/>
  <c r="F82" i="11"/>
  <c r="F83" i="11"/>
  <c r="F76" i="11"/>
  <c r="G66" i="11"/>
  <c r="G67" i="11"/>
  <c r="G68" i="11"/>
  <c r="G69" i="11"/>
  <c r="G70" i="11"/>
  <c r="G65" i="11"/>
  <c r="G59" i="11"/>
  <c r="G60" i="11"/>
  <c r="G61" i="11"/>
  <c r="G62" i="11"/>
  <c r="G63" i="11"/>
  <c r="G58" i="11"/>
  <c r="G52" i="11"/>
  <c r="G53" i="11"/>
  <c r="G54" i="11"/>
  <c r="G55" i="11"/>
  <c r="G56" i="11"/>
  <c r="G51" i="11"/>
  <c r="L49" i="11"/>
  <c r="K21" i="11"/>
  <c r="G42" i="11"/>
  <c r="E42" i="11"/>
  <c r="C42" i="11"/>
  <c r="D42" i="11"/>
  <c r="F42" i="11"/>
  <c r="B42" i="11"/>
  <c r="M42" i="11"/>
  <c r="N42" i="11"/>
  <c r="O42" i="11"/>
  <c r="P42" i="11"/>
  <c r="L42" i="11"/>
  <c r="C72" i="6"/>
  <c r="D72" i="6"/>
  <c r="E72" i="6"/>
  <c r="F72" i="6"/>
  <c r="G72" i="6"/>
  <c r="H72" i="6"/>
  <c r="I72" i="6"/>
  <c r="B72" i="6"/>
  <c r="A18" i="20"/>
  <c r="A19" i="20"/>
  <c r="A20" i="20"/>
  <c r="A21" i="20"/>
  <c r="A22" i="20"/>
  <c r="A23" i="20"/>
  <c r="A24" i="20"/>
  <c r="A17" i="20"/>
  <c r="A9" i="20"/>
  <c r="A10" i="20"/>
  <c r="A11" i="20"/>
  <c r="A12" i="20"/>
  <c r="A13" i="20"/>
  <c r="A14" i="20"/>
  <c r="A15" i="20"/>
  <c r="A8" i="20"/>
  <c r="C154" i="19"/>
  <c r="D154" i="19"/>
  <c r="E154" i="19"/>
  <c r="F154" i="19"/>
  <c r="B154" i="19"/>
  <c r="C73" i="19"/>
  <c r="D73" i="19"/>
  <c r="E73" i="19"/>
  <c r="F73" i="19"/>
  <c r="B73" i="19"/>
  <c r="A9" i="19"/>
  <c r="A10" i="19"/>
  <c r="A11" i="19"/>
  <c r="A12" i="19"/>
  <c r="A13" i="19"/>
  <c r="A14" i="19"/>
  <c r="A15" i="19"/>
  <c r="A8" i="19"/>
  <c r="C42" i="21"/>
  <c r="D42" i="21"/>
  <c r="E42" i="21"/>
  <c r="F42" i="21"/>
  <c r="B42" i="21"/>
  <c r="C7" i="21"/>
  <c r="D7" i="21"/>
  <c r="E7" i="21"/>
  <c r="F7" i="21"/>
  <c r="G7" i="21"/>
  <c r="H7" i="21"/>
  <c r="I7" i="21"/>
  <c r="J7" i="21"/>
  <c r="K7" i="21"/>
  <c r="B7" i="21"/>
  <c r="C74" i="17"/>
  <c r="D74" i="17"/>
  <c r="E74" i="17"/>
  <c r="F74" i="17"/>
  <c r="B74" i="17"/>
  <c r="A9" i="17"/>
  <c r="A10" i="17"/>
  <c r="A11" i="17"/>
  <c r="A12" i="17"/>
  <c r="A13" i="17"/>
  <c r="A14" i="17"/>
  <c r="A15" i="17"/>
  <c r="A16" i="17"/>
  <c r="A17" i="17"/>
  <c r="A8" i="17"/>
  <c r="A77" i="11"/>
  <c r="A78" i="11"/>
  <c r="A79" i="11"/>
  <c r="A80" i="11"/>
  <c r="A81" i="11"/>
  <c r="A82" i="11"/>
  <c r="A83" i="11"/>
  <c r="A76" i="11"/>
  <c r="C20" i="11"/>
  <c r="D20" i="11"/>
  <c r="E20" i="11"/>
  <c r="F20" i="11"/>
  <c r="B20" i="11"/>
  <c r="C62" i="12"/>
  <c r="D62" i="12"/>
  <c r="E62" i="12"/>
  <c r="F62" i="12"/>
  <c r="B62" i="12"/>
  <c r="C143" i="15"/>
  <c r="D143" i="15"/>
  <c r="E143" i="15"/>
  <c r="F143" i="15"/>
  <c r="B143" i="15"/>
  <c r="A10" i="15"/>
  <c r="A11" i="15"/>
  <c r="A12" i="15"/>
  <c r="A13" i="15"/>
  <c r="A14" i="15"/>
  <c r="A15" i="15"/>
  <c r="A16" i="15"/>
  <c r="A17" i="15"/>
  <c r="A18" i="15"/>
  <c r="A9" i="15"/>
  <c r="A9" i="13"/>
  <c r="A10" i="13"/>
  <c r="A11" i="13"/>
  <c r="A12" i="13"/>
  <c r="A13" i="13"/>
  <c r="A14" i="13"/>
  <c r="A15" i="13"/>
  <c r="A16" i="13"/>
  <c r="A17" i="13"/>
  <c r="A8" i="13"/>
  <c r="A9" i="14"/>
  <c r="A10" i="14"/>
  <c r="A11" i="14"/>
  <c r="A12" i="14"/>
  <c r="A13" i="14"/>
  <c r="A14" i="14"/>
  <c r="A15" i="14"/>
  <c r="A16" i="14"/>
  <c r="A17" i="14"/>
  <c r="A8" i="14"/>
  <c r="C7" i="12"/>
  <c r="D7" i="12"/>
  <c r="E7" i="12"/>
  <c r="F7" i="12"/>
  <c r="G7" i="12"/>
  <c r="H7" i="12"/>
  <c r="I7" i="12"/>
  <c r="J7" i="12"/>
  <c r="K7" i="12"/>
  <c r="B7" i="12"/>
  <c r="A8" i="10"/>
  <c r="A9" i="10"/>
  <c r="A10" i="10"/>
  <c r="A11" i="10"/>
  <c r="A12" i="10"/>
  <c r="A13" i="10"/>
  <c r="A14" i="10"/>
  <c r="A7" i="10"/>
  <c r="A9" i="11"/>
  <c r="A10" i="11"/>
  <c r="A11" i="11"/>
  <c r="A12" i="11"/>
  <c r="A13" i="11"/>
  <c r="A14" i="11"/>
  <c r="A15" i="11"/>
  <c r="A8" i="11"/>
  <c r="A9" i="28"/>
  <c r="A10" i="28"/>
  <c r="A11" i="28"/>
  <c r="A12" i="28"/>
  <c r="A13" i="28"/>
  <c r="A14" i="28"/>
  <c r="A15" i="28"/>
  <c r="A8" i="28"/>
  <c r="A22" i="10"/>
  <c r="A23" i="10"/>
  <c r="A24" i="10"/>
  <c r="A25" i="10"/>
  <c r="A26" i="10"/>
  <c r="A27" i="10"/>
  <c r="A28" i="10"/>
  <c r="A21" i="10"/>
  <c r="A9" i="23"/>
  <c r="A10" i="23"/>
  <c r="A11" i="23"/>
  <c r="A12" i="23"/>
  <c r="A13" i="23"/>
  <c r="A14" i="23"/>
  <c r="A15" i="23"/>
  <c r="A8" i="23"/>
  <c r="A9" i="9"/>
  <c r="A10" i="9"/>
  <c r="A11" i="9"/>
  <c r="A12" i="9"/>
  <c r="A13" i="9"/>
  <c r="A14" i="9"/>
  <c r="A15" i="9"/>
  <c r="A8" i="9"/>
  <c r="A52" i="7"/>
  <c r="A9" i="7"/>
  <c r="A10" i="7"/>
  <c r="A11" i="7"/>
  <c r="A12" i="7"/>
  <c r="A13" i="7"/>
  <c r="A14" i="7"/>
  <c r="A15" i="7"/>
  <c r="A16" i="7"/>
  <c r="A17" i="7"/>
  <c r="A8" i="7"/>
  <c r="A23" i="6"/>
  <c r="A17" i="6"/>
  <c r="A9" i="6"/>
  <c r="A10" i="6"/>
  <c r="A11" i="6"/>
  <c r="A12" i="6"/>
  <c r="A13" i="6"/>
  <c r="A14" i="6"/>
  <c r="A15" i="6"/>
  <c r="A16" i="6"/>
  <c r="A8" i="6"/>
  <c r="A9" i="3"/>
  <c r="A10" i="3"/>
  <c r="A11" i="3"/>
  <c r="A12" i="3"/>
  <c r="A13" i="3"/>
  <c r="A14" i="3"/>
  <c r="A15" i="3"/>
  <c r="A16" i="3"/>
  <c r="A31" i="3"/>
  <c r="A17" i="3"/>
  <c r="A32" i="3"/>
  <c r="A8" i="3"/>
  <c r="A29" i="3"/>
  <c r="A26" i="3"/>
  <c r="A25" i="3"/>
  <c r="A24" i="3"/>
  <c r="A27" i="3"/>
  <c r="A28" i="3"/>
  <c r="A30" i="3"/>
  <c r="A23" i="3"/>
  <c r="N58" i="8"/>
  <c r="F17" i="20"/>
  <c r="F8" i="20"/>
  <c r="H8" i="19"/>
  <c r="I8" i="19"/>
  <c r="J8" i="19"/>
  <c r="K8" i="19"/>
  <c r="J76" i="11"/>
  <c r="H76" i="11"/>
  <c r="G76" i="11"/>
  <c r="I76" i="11"/>
  <c r="K8" i="11"/>
  <c r="G8" i="11"/>
  <c r="G8" i="8"/>
  <c r="F29" i="8"/>
  <c r="G9" i="23"/>
  <c r="J86" i="28"/>
  <c r="R107" i="28"/>
  <c r="J87" i="28"/>
  <c r="J88" i="28"/>
  <c r="J89" i="28"/>
  <c r="J90" i="28"/>
  <c r="J91" i="28"/>
  <c r="J92" i="28"/>
  <c r="J93" i="28"/>
  <c r="J94" i="28"/>
  <c r="J95" i="28"/>
  <c r="J96" i="28"/>
  <c r="J97" i="28"/>
  <c r="J98" i="28"/>
  <c r="J99" i="28"/>
  <c r="J100" i="28"/>
  <c r="J101" i="28"/>
  <c r="J102" i="28"/>
  <c r="J103" i="28"/>
  <c r="J104" i="28"/>
  <c r="J105" i="28"/>
  <c r="L86" i="28"/>
  <c r="M86" i="28"/>
  <c r="N86" i="28"/>
  <c r="O86" i="28"/>
  <c r="P86" i="28"/>
  <c r="Q86" i="28"/>
  <c r="L87" i="28"/>
  <c r="M87" i="28"/>
  <c r="N87" i="28"/>
  <c r="O87" i="28"/>
  <c r="P87" i="28"/>
  <c r="Q87" i="28"/>
  <c r="L88" i="28"/>
  <c r="M88" i="28"/>
  <c r="N88" i="28"/>
  <c r="O88" i="28"/>
  <c r="P88" i="28"/>
  <c r="Q88" i="28"/>
  <c r="L89" i="28"/>
  <c r="M89" i="28"/>
  <c r="N89" i="28"/>
  <c r="O89" i="28"/>
  <c r="P89" i="28"/>
  <c r="Q89" i="28"/>
  <c r="L90" i="28"/>
  <c r="M90" i="28"/>
  <c r="N90" i="28"/>
  <c r="O90" i="28"/>
  <c r="P90" i="28"/>
  <c r="Q90" i="28"/>
  <c r="L91" i="28"/>
  <c r="M91" i="28"/>
  <c r="N91" i="28"/>
  <c r="O91" i="28"/>
  <c r="P91" i="28"/>
  <c r="Q91" i="28"/>
  <c r="L92" i="28"/>
  <c r="M92" i="28"/>
  <c r="N92" i="28"/>
  <c r="O92" i="28"/>
  <c r="P92" i="28"/>
  <c r="Q92" i="28"/>
  <c r="L93" i="28"/>
  <c r="M93" i="28"/>
  <c r="N93" i="28"/>
  <c r="O93" i="28"/>
  <c r="P93" i="28"/>
  <c r="Q93" i="28"/>
  <c r="L94" i="28"/>
  <c r="M94" i="28"/>
  <c r="N94" i="28"/>
  <c r="O94" i="28"/>
  <c r="P94" i="28"/>
  <c r="Q94" i="28"/>
  <c r="L95" i="28"/>
  <c r="M95" i="28"/>
  <c r="N95" i="28"/>
  <c r="O95" i="28"/>
  <c r="P95" i="28"/>
  <c r="Q95" i="28"/>
  <c r="L96" i="28"/>
  <c r="M96" i="28"/>
  <c r="N96" i="28"/>
  <c r="O96" i="28"/>
  <c r="P96" i="28"/>
  <c r="Q96" i="28"/>
  <c r="L97" i="28"/>
  <c r="M97" i="28"/>
  <c r="N97" i="28"/>
  <c r="O97" i="28"/>
  <c r="P97" i="28"/>
  <c r="Q97" i="28"/>
  <c r="L98" i="28"/>
  <c r="M98" i="28"/>
  <c r="N98" i="28"/>
  <c r="O98" i="28"/>
  <c r="P98" i="28"/>
  <c r="Q98" i="28"/>
  <c r="L99" i="28"/>
  <c r="M99" i="28"/>
  <c r="N99" i="28"/>
  <c r="O99" i="28"/>
  <c r="P99" i="28"/>
  <c r="Q99" i="28"/>
  <c r="L100" i="28"/>
  <c r="M100" i="28"/>
  <c r="N100" i="28"/>
  <c r="O100" i="28"/>
  <c r="P100" i="28"/>
  <c r="Q100" i="28"/>
  <c r="L101" i="28"/>
  <c r="M101" i="28"/>
  <c r="N101" i="28"/>
  <c r="O101" i="28"/>
  <c r="P101" i="28"/>
  <c r="Q101" i="28"/>
  <c r="L102" i="28"/>
  <c r="M102" i="28"/>
  <c r="N102" i="28"/>
  <c r="O102" i="28"/>
  <c r="P102" i="28"/>
  <c r="Q102" i="28"/>
  <c r="L103" i="28"/>
  <c r="M103" i="28"/>
  <c r="N103" i="28"/>
  <c r="O103" i="28"/>
  <c r="P103" i="28"/>
  <c r="Q103" i="28"/>
  <c r="L104" i="28"/>
  <c r="M104" i="28"/>
  <c r="N104" i="28"/>
  <c r="O104" i="28"/>
  <c r="P104" i="28"/>
  <c r="Q104" i="28"/>
  <c r="L105" i="28"/>
  <c r="M105" i="28"/>
  <c r="N105" i="28"/>
  <c r="O105" i="28"/>
  <c r="P105" i="28"/>
  <c r="Q105" i="28"/>
  <c r="K87" i="28"/>
  <c r="K88" i="28"/>
  <c r="K89" i="28"/>
  <c r="K90" i="28"/>
  <c r="K91" i="28"/>
  <c r="K92" i="28"/>
  <c r="K93" i="28"/>
  <c r="K94" i="28"/>
  <c r="K95" i="28"/>
  <c r="K96" i="28"/>
  <c r="K97" i="28"/>
  <c r="K98" i="28"/>
  <c r="K99" i="28"/>
  <c r="K100" i="28"/>
  <c r="K101" i="28"/>
  <c r="K102" i="28"/>
  <c r="K103" i="28"/>
  <c r="K104" i="28"/>
  <c r="K105" i="28"/>
  <c r="K86" i="28"/>
  <c r="Q59" i="28"/>
  <c r="J59" i="28"/>
  <c r="J60" i="28"/>
  <c r="J61" i="28"/>
  <c r="J62" i="28"/>
  <c r="J63" i="28"/>
  <c r="J64" i="28"/>
  <c r="J65" i="28"/>
  <c r="J66" i="28"/>
  <c r="J67" i="28"/>
  <c r="J68" i="28"/>
  <c r="J69" i="28"/>
  <c r="J70" i="28"/>
  <c r="J71" i="28"/>
  <c r="J72" i="28"/>
  <c r="J73" i="28"/>
  <c r="J74" i="28"/>
  <c r="J75" i="28"/>
  <c r="J76" i="28"/>
  <c r="J77" i="28"/>
  <c r="J78" i="28"/>
  <c r="L59" i="28"/>
  <c r="M59" i="28"/>
  <c r="N59" i="28"/>
  <c r="O59" i="28"/>
  <c r="P59" i="28"/>
  <c r="L60" i="28"/>
  <c r="M60" i="28"/>
  <c r="N60" i="28"/>
  <c r="O60" i="28"/>
  <c r="P60" i="28"/>
  <c r="Q60" i="28"/>
  <c r="L61" i="28"/>
  <c r="M61" i="28"/>
  <c r="N61" i="28"/>
  <c r="O61" i="28"/>
  <c r="P61" i="28"/>
  <c r="Q61" i="28"/>
  <c r="L62" i="28"/>
  <c r="M62" i="28"/>
  <c r="N62" i="28"/>
  <c r="O62" i="28"/>
  <c r="P62" i="28"/>
  <c r="Q62" i="28"/>
  <c r="L63" i="28"/>
  <c r="M63" i="28"/>
  <c r="N63" i="28"/>
  <c r="O63" i="28"/>
  <c r="P63" i="28"/>
  <c r="Q63" i="28"/>
  <c r="L64" i="28"/>
  <c r="M64" i="28"/>
  <c r="N64" i="28"/>
  <c r="O64" i="28"/>
  <c r="P64" i="28"/>
  <c r="Q64" i="28"/>
  <c r="L65" i="28"/>
  <c r="M65" i="28"/>
  <c r="N65" i="28"/>
  <c r="O65" i="28"/>
  <c r="P65" i="28"/>
  <c r="Q65" i="28"/>
  <c r="L66" i="28"/>
  <c r="M66" i="28"/>
  <c r="N66" i="28"/>
  <c r="O66" i="28"/>
  <c r="P66" i="28"/>
  <c r="Q66" i="28"/>
  <c r="L67" i="28"/>
  <c r="M67" i="28"/>
  <c r="N67" i="28"/>
  <c r="O67" i="28"/>
  <c r="P67" i="28"/>
  <c r="Q67" i="28"/>
  <c r="L68" i="28"/>
  <c r="M68" i="28"/>
  <c r="N68" i="28"/>
  <c r="O68" i="28"/>
  <c r="P68" i="28"/>
  <c r="Q68" i="28"/>
  <c r="L69" i="28"/>
  <c r="M69" i="28"/>
  <c r="N69" i="28"/>
  <c r="O69" i="28"/>
  <c r="P69" i="28"/>
  <c r="Q69" i="28"/>
  <c r="L70" i="28"/>
  <c r="M70" i="28"/>
  <c r="N70" i="28"/>
  <c r="O70" i="28"/>
  <c r="P70" i="28"/>
  <c r="Q70" i="28"/>
  <c r="L71" i="28"/>
  <c r="M71" i="28"/>
  <c r="N71" i="28"/>
  <c r="O71" i="28"/>
  <c r="P71" i="28"/>
  <c r="Q71" i="28"/>
  <c r="L72" i="28"/>
  <c r="M72" i="28"/>
  <c r="N72" i="28"/>
  <c r="O72" i="28"/>
  <c r="P72" i="28"/>
  <c r="Q72" i="28"/>
  <c r="L73" i="28"/>
  <c r="M73" i="28"/>
  <c r="N73" i="28"/>
  <c r="O73" i="28"/>
  <c r="P73" i="28"/>
  <c r="Q73" i="28"/>
  <c r="L74" i="28"/>
  <c r="M74" i="28"/>
  <c r="N74" i="28"/>
  <c r="O74" i="28"/>
  <c r="P74" i="28"/>
  <c r="Q74" i="28"/>
  <c r="L75" i="28"/>
  <c r="M75" i="28"/>
  <c r="N75" i="28"/>
  <c r="O75" i="28"/>
  <c r="P75" i="28"/>
  <c r="Q75" i="28"/>
  <c r="L76" i="28"/>
  <c r="M76" i="28"/>
  <c r="N76" i="28"/>
  <c r="O76" i="28"/>
  <c r="P76" i="28"/>
  <c r="Q76" i="28"/>
  <c r="L77" i="28"/>
  <c r="M77" i="28"/>
  <c r="N77" i="28"/>
  <c r="O77" i="28"/>
  <c r="P77" i="28"/>
  <c r="Q77" i="28"/>
  <c r="L78" i="28"/>
  <c r="M78" i="28"/>
  <c r="N78" i="28"/>
  <c r="O78" i="28"/>
  <c r="P78" i="28"/>
  <c r="Q78" i="28"/>
  <c r="K60" i="28"/>
  <c r="K61" i="28"/>
  <c r="K62" i="28"/>
  <c r="K63" i="28"/>
  <c r="K64" i="28"/>
  <c r="K65" i="28"/>
  <c r="K66" i="28"/>
  <c r="K67" i="28"/>
  <c r="K68" i="28"/>
  <c r="K69" i="28"/>
  <c r="K70" i="28"/>
  <c r="K71" i="28"/>
  <c r="K72" i="28"/>
  <c r="K73" i="28"/>
  <c r="K74" i="28"/>
  <c r="K75" i="28"/>
  <c r="K76" i="28"/>
  <c r="K77" i="28"/>
  <c r="K78" i="28"/>
  <c r="K59" i="28"/>
  <c r="H107" i="28"/>
  <c r="D107" i="28"/>
  <c r="C107" i="28"/>
  <c r="R80" i="28"/>
  <c r="H80" i="28"/>
  <c r="G80" i="28"/>
  <c r="F8" i="28"/>
  <c r="G8" i="28"/>
  <c r="H8" i="28"/>
  <c r="C21" i="10"/>
  <c r="C7" i="10"/>
  <c r="J8" i="23"/>
  <c r="G8" i="23"/>
  <c r="H8" i="23"/>
  <c r="H8" i="9"/>
  <c r="K8" i="9"/>
  <c r="I8" i="23"/>
  <c r="K8" i="23"/>
  <c r="J8" i="11"/>
  <c r="I8" i="11"/>
  <c r="I8" i="9"/>
  <c r="M8" i="9"/>
  <c r="L8" i="9"/>
  <c r="J8" i="9"/>
  <c r="D30" i="12"/>
  <c r="D31" i="12"/>
  <c r="D32" i="12"/>
  <c r="D33" i="12"/>
  <c r="D34" i="12"/>
  <c r="D35" i="12"/>
  <c r="U85" i="28"/>
  <c r="Q85" i="28"/>
  <c r="Y85" i="28" s="1"/>
  <c r="P85" i="28"/>
  <c r="X85" i="28"/>
  <c r="O85" i="28"/>
  <c r="W85" i="28"/>
  <c r="N85" i="28"/>
  <c r="V85" i="28"/>
  <c r="M85" i="28"/>
  <c r="L85" i="28"/>
  <c r="T85" i="28"/>
  <c r="K85" i="28"/>
  <c r="S85" i="28"/>
  <c r="W58" i="28"/>
  <c r="S58" i="28"/>
  <c r="Q58" i="28"/>
  <c r="Y58" i="28" s="1"/>
  <c r="P58" i="28"/>
  <c r="X58" i="28"/>
  <c r="O58" i="28"/>
  <c r="N58" i="28"/>
  <c r="V58" i="28"/>
  <c r="M58" i="28"/>
  <c r="U58" i="28"/>
  <c r="L58" i="28"/>
  <c r="T58" i="28"/>
  <c r="K58" i="28"/>
  <c r="G7" i="8"/>
  <c r="L7" i="8"/>
  <c r="G17" i="14"/>
  <c r="G16" i="14"/>
  <c r="G15" i="14"/>
  <c r="G14" i="14"/>
  <c r="G13" i="14"/>
  <c r="G12" i="14"/>
  <c r="G11" i="14"/>
  <c r="G10" i="14"/>
  <c r="G9" i="14"/>
  <c r="G8" i="14"/>
  <c r="D32" i="6"/>
  <c r="D31" i="6"/>
  <c r="D30" i="6"/>
  <c r="D29" i="6"/>
  <c r="D28" i="6"/>
  <c r="D27" i="6"/>
  <c r="D26" i="6"/>
  <c r="D25" i="6"/>
  <c r="D24" i="6"/>
  <c r="D23" i="6"/>
  <c r="G23" i="19"/>
  <c r="F23" i="19"/>
  <c r="E23" i="19"/>
  <c r="D23" i="19"/>
  <c r="C23" i="19"/>
  <c r="B23" i="19"/>
  <c r="K15" i="19"/>
  <c r="J15" i="19"/>
  <c r="I15" i="19"/>
  <c r="H15" i="19"/>
  <c r="K14" i="19"/>
  <c r="J14" i="19"/>
  <c r="I14" i="19"/>
  <c r="H14" i="19"/>
  <c r="K13" i="19"/>
  <c r="J13" i="19"/>
  <c r="I13" i="19"/>
  <c r="H13" i="19"/>
  <c r="K12" i="19"/>
  <c r="J12" i="19"/>
  <c r="I12" i="19"/>
  <c r="H12" i="19"/>
  <c r="K11" i="19"/>
  <c r="J11" i="19"/>
  <c r="I11" i="19"/>
  <c r="H11" i="19"/>
  <c r="K10" i="19"/>
  <c r="J10" i="19"/>
  <c r="I10" i="19"/>
  <c r="H10" i="19"/>
  <c r="K9" i="19"/>
  <c r="J9" i="19"/>
  <c r="I9" i="19"/>
  <c r="H9" i="19"/>
  <c r="K7" i="19"/>
  <c r="J7" i="19"/>
  <c r="I7" i="19"/>
  <c r="H7" i="19"/>
  <c r="K116" i="19"/>
  <c r="J116" i="19"/>
  <c r="I116" i="19"/>
  <c r="H116" i="19"/>
  <c r="K35" i="19"/>
  <c r="J35" i="19"/>
  <c r="I35" i="19"/>
  <c r="H35" i="19"/>
  <c r="K73" i="19"/>
  <c r="P73" i="19" s="1"/>
  <c r="J73" i="19"/>
  <c r="O73" i="19"/>
  <c r="I73" i="19"/>
  <c r="N73" i="19"/>
  <c r="H73" i="19"/>
  <c r="M73" i="19"/>
  <c r="G73" i="19"/>
  <c r="L73" i="19"/>
  <c r="K154" i="19"/>
  <c r="P154" i="19"/>
  <c r="J154" i="19"/>
  <c r="O154" i="19"/>
  <c r="I154" i="19"/>
  <c r="N154" i="19"/>
  <c r="H154" i="19"/>
  <c r="M154" i="19"/>
  <c r="G154" i="19"/>
  <c r="L154" i="19"/>
  <c r="A148" i="19"/>
  <c r="A147" i="19"/>
  <c r="A146" i="19"/>
  <c r="A145" i="19"/>
  <c r="A144" i="19"/>
  <c r="A143" i="19"/>
  <c r="A142" i="19"/>
  <c r="A141" i="19"/>
  <c r="A140" i="19"/>
  <c r="A139" i="19"/>
  <c r="A138" i="19"/>
  <c r="A137" i="19"/>
  <c r="A136" i="19"/>
  <c r="A135" i="19"/>
  <c r="A134" i="19"/>
  <c r="A133" i="19"/>
  <c r="A132" i="19"/>
  <c r="A131" i="19"/>
  <c r="A130" i="19"/>
  <c r="A129" i="19"/>
  <c r="A128" i="19"/>
  <c r="A127" i="19"/>
  <c r="A126" i="19"/>
  <c r="A125" i="19"/>
  <c r="A124" i="19"/>
  <c r="A123" i="19"/>
  <c r="A122" i="19"/>
  <c r="A121" i="19"/>
  <c r="A120" i="19"/>
  <c r="A119" i="19"/>
  <c r="A118" i="19"/>
  <c r="A117" i="19"/>
  <c r="A116" i="19"/>
  <c r="A115" i="19"/>
  <c r="A114" i="19"/>
  <c r="A113" i="19"/>
  <c r="A112" i="19"/>
  <c r="A111" i="19"/>
  <c r="A110" i="19"/>
  <c r="A109" i="19"/>
  <c r="A108" i="19"/>
  <c r="A107" i="19"/>
  <c r="A106" i="19"/>
  <c r="A105" i="19"/>
  <c r="A67" i="19"/>
  <c r="A66" i="19"/>
  <c r="A65" i="19"/>
  <c r="A64" i="19"/>
  <c r="A63" i="19"/>
  <c r="A62" i="19"/>
  <c r="A61" i="19"/>
  <c r="A60" i="19"/>
  <c r="A59" i="19"/>
  <c r="A58" i="19"/>
  <c r="A57" i="19"/>
  <c r="A56" i="19"/>
  <c r="A55" i="19"/>
  <c r="A54" i="19"/>
  <c r="A53" i="19"/>
  <c r="A52" i="19"/>
  <c r="A51" i="19"/>
  <c r="A50" i="19"/>
  <c r="A49" i="19"/>
  <c r="A48" i="19"/>
  <c r="A47" i="19"/>
  <c r="A46" i="19"/>
  <c r="A45" i="19"/>
  <c r="A44" i="19"/>
  <c r="A43" i="19"/>
  <c r="A42" i="19"/>
  <c r="A41" i="19"/>
  <c r="A40" i="19"/>
  <c r="A39" i="19"/>
  <c r="A38" i="19"/>
  <c r="A37" i="19"/>
  <c r="A36" i="19"/>
  <c r="A35" i="19"/>
  <c r="A34" i="19"/>
  <c r="A33" i="19"/>
  <c r="A32" i="19"/>
  <c r="A31" i="19"/>
  <c r="A30" i="19"/>
  <c r="A29" i="19"/>
  <c r="A28" i="19"/>
  <c r="A27" i="19"/>
  <c r="A26" i="19"/>
  <c r="A25" i="19"/>
  <c r="A24" i="19"/>
  <c r="K110" i="21"/>
  <c r="J110" i="21"/>
  <c r="I110" i="21"/>
  <c r="H110" i="21"/>
  <c r="G110" i="21"/>
  <c r="A141" i="21"/>
  <c r="A140" i="21"/>
  <c r="A139" i="21"/>
  <c r="A138" i="21"/>
  <c r="A137" i="21"/>
  <c r="A136" i="21"/>
  <c r="A135" i="21"/>
  <c r="A134" i="21"/>
  <c r="A133" i="21"/>
  <c r="A132" i="21"/>
  <c r="A131" i="21"/>
  <c r="A130" i="21"/>
  <c r="A129" i="21"/>
  <c r="A128" i="21"/>
  <c r="A127" i="21"/>
  <c r="A126" i="21"/>
  <c r="A125" i="21"/>
  <c r="A124" i="21"/>
  <c r="A123" i="21"/>
  <c r="A122" i="21"/>
  <c r="A121" i="21"/>
  <c r="A120" i="21"/>
  <c r="A119" i="21"/>
  <c r="A118" i="21"/>
  <c r="A117" i="21"/>
  <c r="A116" i="21"/>
  <c r="A115" i="21"/>
  <c r="A114" i="21"/>
  <c r="A113" i="21"/>
  <c r="A112" i="21"/>
  <c r="A111" i="21"/>
  <c r="A110" i="21"/>
  <c r="A109" i="21"/>
  <c r="A108" i="21"/>
  <c r="A107" i="21"/>
  <c r="A106" i="21"/>
  <c r="A105" i="21"/>
  <c r="A104" i="21"/>
  <c r="A103" i="21"/>
  <c r="A102" i="21"/>
  <c r="A101" i="21"/>
  <c r="A100" i="21"/>
  <c r="A99" i="21"/>
  <c r="A98" i="21"/>
  <c r="K57" i="21"/>
  <c r="J57" i="21"/>
  <c r="I57" i="21"/>
  <c r="H57" i="21"/>
  <c r="G57" i="21"/>
  <c r="A88" i="21"/>
  <c r="A87" i="21"/>
  <c r="A86" i="21"/>
  <c r="A85" i="21"/>
  <c r="A84" i="21"/>
  <c r="A83" i="21"/>
  <c r="A82" i="21"/>
  <c r="A81" i="21"/>
  <c r="A80" i="21"/>
  <c r="A79" i="21"/>
  <c r="A78" i="21"/>
  <c r="A77" i="21"/>
  <c r="A76" i="21"/>
  <c r="A75" i="21"/>
  <c r="A74" i="21"/>
  <c r="A73" i="21"/>
  <c r="A72" i="21"/>
  <c r="A71" i="21"/>
  <c r="A70" i="21"/>
  <c r="A69" i="21"/>
  <c r="A68" i="21"/>
  <c r="A67" i="21"/>
  <c r="A66" i="21"/>
  <c r="A65" i="21"/>
  <c r="A64" i="21"/>
  <c r="A63" i="21"/>
  <c r="A62" i="21"/>
  <c r="A61" i="21"/>
  <c r="A60" i="21"/>
  <c r="A59" i="21"/>
  <c r="A58" i="21"/>
  <c r="A57" i="21"/>
  <c r="A56" i="21"/>
  <c r="A55" i="21"/>
  <c r="A54" i="21"/>
  <c r="A53" i="21"/>
  <c r="A52" i="21"/>
  <c r="A51" i="21"/>
  <c r="A50" i="21"/>
  <c r="A49" i="21"/>
  <c r="A48" i="21"/>
  <c r="A47" i="21"/>
  <c r="A46" i="21"/>
  <c r="A45" i="21"/>
  <c r="K88" i="17"/>
  <c r="J88" i="17"/>
  <c r="I88" i="17"/>
  <c r="H88" i="17"/>
  <c r="G88" i="17"/>
  <c r="A120" i="17"/>
  <c r="A119" i="17"/>
  <c r="A118" i="17"/>
  <c r="A117" i="17"/>
  <c r="A116" i="17"/>
  <c r="A115" i="17"/>
  <c r="A114" i="17"/>
  <c r="A113" i="17"/>
  <c r="A112" i="17"/>
  <c r="A111" i="17"/>
  <c r="A110" i="17"/>
  <c r="A109" i="17"/>
  <c r="A108" i="17"/>
  <c r="A107" i="17"/>
  <c r="A106" i="17"/>
  <c r="A105" i="17"/>
  <c r="A104" i="17"/>
  <c r="A103" i="17"/>
  <c r="A102" i="17"/>
  <c r="A101" i="17"/>
  <c r="A100" i="17"/>
  <c r="A99" i="17"/>
  <c r="A98" i="17"/>
  <c r="A97" i="17"/>
  <c r="A96" i="17"/>
  <c r="A95" i="17"/>
  <c r="A94" i="17"/>
  <c r="A93" i="17"/>
  <c r="A92" i="17"/>
  <c r="A91" i="17"/>
  <c r="A90" i="17"/>
  <c r="A89" i="17"/>
  <c r="A88" i="17"/>
  <c r="A87" i="17"/>
  <c r="A86" i="17"/>
  <c r="A85" i="17"/>
  <c r="A84" i="17"/>
  <c r="A83" i="17"/>
  <c r="A82" i="17"/>
  <c r="A81" i="17"/>
  <c r="A80" i="17"/>
  <c r="A79" i="17"/>
  <c r="A78" i="17"/>
  <c r="A77" i="17"/>
  <c r="A69" i="17"/>
  <c r="A68" i="17"/>
  <c r="A67" i="17"/>
  <c r="A66" i="17"/>
  <c r="A65" i="17"/>
  <c r="A64" i="17"/>
  <c r="A63" i="17"/>
  <c r="A62" i="17"/>
  <c r="A61" i="17"/>
  <c r="A60" i="17"/>
  <c r="A59" i="17"/>
  <c r="A58" i="17"/>
  <c r="A57" i="17"/>
  <c r="A56" i="17"/>
  <c r="A55" i="17"/>
  <c r="A54" i="17"/>
  <c r="A53" i="17"/>
  <c r="A52" i="17"/>
  <c r="A51" i="17"/>
  <c r="A50" i="17"/>
  <c r="A49" i="17"/>
  <c r="A48" i="17"/>
  <c r="A47" i="17"/>
  <c r="A46" i="17"/>
  <c r="A45" i="17"/>
  <c r="A44" i="17"/>
  <c r="A43" i="17"/>
  <c r="A42" i="17"/>
  <c r="A41" i="17"/>
  <c r="A40" i="17"/>
  <c r="A39" i="17"/>
  <c r="A38" i="17"/>
  <c r="A37" i="17"/>
  <c r="A36" i="17"/>
  <c r="A35" i="17"/>
  <c r="A34" i="17"/>
  <c r="A33" i="17"/>
  <c r="A32" i="17"/>
  <c r="A31" i="17"/>
  <c r="A30" i="17"/>
  <c r="H17" i="17"/>
  <c r="H16" i="17"/>
  <c r="H15" i="17"/>
  <c r="H14" i="17"/>
  <c r="H13" i="17"/>
  <c r="H12" i="17"/>
  <c r="H11" i="17"/>
  <c r="H10" i="17"/>
  <c r="H9" i="17"/>
  <c r="H8" i="17"/>
  <c r="K74" i="17"/>
  <c r="P74" i="17"/>
  <c r="J74" i="17"/>
  <c r="O74" i="17"/>
  <c r="I74" i="17"/>
  <c r="N74" i="17"/>
  <c r="H74" i="17"/>
  <c r="M74" i="17"/>
  <c r="G74" i="17"/>
  <c r="L74" i="17"/>
  <c r="G22" i="16"/>
  <c r="F22" i="16"/>
  <c r="E22" i="16"/>
  <c r="A31" i="16"/>
  <c r="A30" i="16"/>
  <c r="A29" i="16"/>
  <c r="A28" i="16"/>
  <c r="A27" i="16"/>
  <c r="A26" i="16"/>
  <c r="A25" i="16"/>
  <c r="A24" i="16"/>
  <c r="A23" i="16"/>
  <c r="A22" i="16"/>
  <c r="A21" i="16"/>
  <c r="A20" i="16"/>
  <c r="A19" i="16"/>
  <c r="A18" i="16"/>
  <c r="A17" i="16"/>
  <c r="A16" i="16"/>
  <c r="A15" i="16"/>
  <c r="A14" i="16"/>
  <c r="A13" i="16"/>
  <c r="A12" i="16"/>
  <c r="A11" i="16"/>
  <c r="A10" i="16"/>
  <c r="F115" i="15"/>
  <c r="F114" i="15"/>
  <c r="F113" i="15"/>
  <c r="G90" i="15"/>
  <c r="E90" i="15"/>
  <c r="D90" i="15"/>
  <c r="C90" i="15"/>
  <c r="B90" i="15"/>
  <c r="L113" i="15"/>
  <c r="N113" i="15"/>
  <c r="M113" i="15"/>
  <c r="O113" i="15"/>
  <c r="K114" i="15"/>
  <c r="O114" i="15"/>
  <c r="N114" i="15"/>
  <c r="M114" i="15"/>
  <c r="L114" i="15"/>
  <c r="H114" i="15"/>
  <c r="J114" i="15"/>
  <c r="I113" i="15"/>
  <c r="K113" i="15"/>
  <c r="H113" i="15"/>
  <c r="J113" i="15"/>
  <c r="I114" i="15"/>
  <c r="K143" i="15"/>
  <c r="P143" i="15"/>
  <c r="J143" i="15"/>
  <c r="O143" i="15"/>
  <c r="I143" i="15"/>
  <c r="N143" i="15"/>
  <c r="H143" i="15"/>
  <c r="M143" i="15"/>
  <c r="G143" i="15"/>
  <c r="L143" i="15"/>
  <c r="N42" i="15"/>
  <c r="M42" i="15"/>
  <c r="L42" i="15"/>
  <c r="K42" i="15"/>
  <c r="J42" i="15"/>
  <c r="N23" i="15"/>
  <c r="M23" i="15"/>
  <c r="L23" i="15"/>
  <c r="K23" i="15"/>
  <c r="J23" i="15"/>
  <c r="F23" i="15"/>
  <c r="E23" i="15"/>
  <c r="D23" i="15"/>
  <c r="C23" i="15"/>
  <c r="B23" i="15"/>
  <c r="F137" i="15"/>
  <c r="F136" i="15"/>
  <c r="F135" i="15"/>
  <c r="F134" i="15"/>
  <c r="F133" i="15"/>
  <c r="F132" i="15"/>
  <c r="F131" i="15"/>
  <c r="F130" i="15"/>
  <c r="F129" i="15"/>
  <c r="F128" i="15"/>
  <c r="F127" i="15"/>
  <c r="F126" i="15"/>
  <c r="F125" i="15"/>
  <c r="F124" i="15"/>
  <c r="F123" i="15"/>
  <c r="F122" i="15"/>
  <c r="F121" i="15"/>
  <c r="F120" i="15"/>
  <c r="F119" i="15"/>
  <c r="F118" i="15"/>
  <c r="F117" i="15"/>
  <c r="F111" i="15"/>
  <c r="F110" i="15"/>
  <c r="F109" i="15"/>
  <c r="F108" i="15"/>
  <c r="F107" i="15"/>
  <c r="F106" i="15"/>
  <c r="F104" i="15"/>
  <c r="F103" i="15"/>
  <c r="F102" i="15"/>
  <c r="F101" i="15"/>
  <c r="F100" i="15"/>
  <c r="F99" i="15"/>
  <c r="F97" i="15"/>
  <c r="F96" i="15"/>
  <c r="F95" i="15"/>
  <c r="F94" i="15"/>
  <c r="F93" i="15"/>
  <c r="F92" i="15"/>
  <c r="F90" i="15"/>
  <c r="A137" i="15"/>
  <c r="A136" i="15"/>
  <c r="A135" i="15"/>
  <c r="A134" i="15"/>
  <c r="A133" i="15"/>
  <c r="A132" i="15"/>
  <c r="A131" i="15"/>
  <c r="A130" i="15"/>
  <c r="A129" i="15"/>
  <c r="A128" i="15"/>
  <c r="A127" i="15"/>
  <c r="A126" i="15"/>
  <c r="A125" i="15"/>
  <c r="A124" i="15"/>
  <c r="A123" i="15"/>
  <c r="A122" i="15"/>
  <c r="A121" i="15"/>
  <c r="A120" i="15"/>
  <c r="A119" i="15"/>
  <c r="A118" i="15"/>
  <c r="A117" i="15"/>
  <c r="A116" i="15"/>
  <c r="A111" i="15"/>
  <c r="A110" i="15"/>
  <c r="A109" i="15"/>
  <c r="A108" i="15"/>
  <c r="A107" i="15"/>
  <c r="A106" i="15"/>
  <c r="A105" i="15"/>
  <c r="A104" i="15"/>
  <c r="A103" i="15"/>
  <c r="A102" i="15"/>
  <c r="A101" i="15"/>
  <c r="A100" i="15"/>
  <c r="A99" i="15"/>
  <c r="A98" i="15"/>
  <c r="A97" i="15"/>
  <c r="A96" i="15"/>
  <c r="A95" i="15"/>
  <c r="A94" i="15"/>
  <c r="A93" i="15"/>
  <c r="A92" i="15"/>
  <c r="A91" i="15"/>
  <c r="F18" i="15"/>
  <c r="F17" i="15"/>
  <c r="F16" i="15"/>
  <c r="F15" i="15"/>
  <c r="F14" i="15"/>
  <c r="F13" i="15"/>
  <c r="F12" i="15"/>
  <c r="F11" i="15"/>
  <c r="F10" i="15"/>
  <c r="L75" i="14"/>
  <c r="L74" i="14"/>
  <c r="G74" i="14"/>
  <c r="L73" i="14"/>
  <c r="L72" i="14"/>
  <c r="G72" i="14"/>
  <c r="L71" i="14"/>
  <c r="L70" i="14"/>
  <c r="G70" i="14"/>
  <c r="L69" i="14"/>
  <c r="G69" i="14"/>
  <c r="L68" i="14"/>
  <c r="G68" i="14"/>
  <c r="L67" i="14"/>
  <c r="L66" i="14"/>
  <c r="G66" i="14"/>
  <c r="L65" i="14"/>
  <c r="L64" i="14"/>
  <c r="G64" i="14"/>
  <c r="L63" i="14"/>
  <c r="L62" i="14"/>
  <c r="G62" i="14"/>
  <c r="L61" i="14"/>
  <c r="G61" i="14"/>
  <c r="L60" i="14"/>
  <c r="G60" i="14"/>
  <c r="L59" i="14"/>
  <c r="L58" i="14"/>
  <c r="G58" i="14"/>
  <c r="L57" i="14"/>
  <c r="L56" i="14"/>
  <c r="G56" i="14"/>
  <c r="L55" i="14"/>
  <c r="L53" i="14"/>
  <c r="L52" i="14"/>
  <c r="G52" i="14"/>
  <c r="L51" i="14"/>
  <c r="G51" i="14"/>
  <c r="L49" i="14"/>
  <c r="L48" i="14"/>
  <c r="L47" i="14"/>
  <c r="G47" i="14"/>
  <c r="L46" i="14"/>
  <c r="G46" i="14"/>
  <c r="L45" i="14"/>
  <c r="G45" i="14"/>
  <c r="L44" i="14"/>
  <c r="G44" i="14"/>
  <c r="L42" i="14"/>
  <c r="L41" i="14"/>
  <c r="G41" i="14"/>
  <c r="L40" i="14"/>
  <c r="G40" i="14"/>
  <c r="L39" i="14"/>
  <c r="G39" i="14"/>
  <c r="L38" i="14"/>
  <c r="G38" i="14"/>
  <c r="L37" i="14"/>
  <c r="G37" i="14"/>
  <c r="L35" i="14"/>
  <c r="G35" i="14"/>
  <c r="L34" i="14"/>
  <c r="G34" i="14"/>
  <c r="L33" i="14"/>
  <c r="G33" i="14"/>
  <c r="L32" i="14"/>
  <c r="G32" i="14"/>
  <c r="L31" i="14"/>
  <c r="G31" i="14"/>
  <c r="L30" i="14"/>
  <c r="G30" i="14"/>
  <c r="K40" i="14"/>
  <c r="J40" i="14"/>
  <c r="I40" i="14"/>
  <c r="H40" i="14"/>
  <c r="G75" i="14"/>
  <c r="G73" i="14"/>
  <c r="G71" i="14"/>
  <c r="G67" i="14"/>
  <c r="G65" i="14"/>
  <c r="G63" i="14"/>
  <c r="G59" i="14"/>
  <c r="G57" i="14"/>
  <c r="G55" i="14"/>
  <c r="G48" i="14"/>
  <c r="L28" i="14"/>
  <c r="H17" i="14"/>
  <c r="H16" i="14"/>
  <c r="H15" i="14"/>
  <c r="H14" i="14"/>
  <c r="H13" i="14"/>
  <c r="H12" i="14"/>
  <c r="H11" i="14"/>
  <c r="H10" i="14"/>
  <c r="H9" i="14"/>
  <c r="H8" i="14"/>
  <c r="H52" i="14"/>
  <c r="H51" i="14"/>
  <c r="H48" i="14"/>
  <c r="H47" i="14"/>
  <c r="H46" i="14"/>
  <c r="H45" i="14"/>
  <c r="H44" i="14"/>
  <c r="H41" i="14"/>
  <c r="H39" i="14"/>
  <c r="H38" i="14"/>
  <c r="H37" i="14"/>
  <c r="H35" i="14"/>
  <c r="H34" i="14"/>
  <c r="H33" i="14"/>
  <c r="H32" i="14"/>
  <c r="H31" i="14"/>
  <c r="H30" i="14"/>
  <c r="H75" i="14"/>
  <c r="H74" i="14"/>
  <c r="H73" i="14"/>
  <c r="H72" i="14"/>
  <c r="H71" i="14"/>
  <c r="H70" i="14"/>
  <c r="H69" i="14"/>
  <c r="H68" i="14"/>
  <c r="H67" i="14"/>
  <c r="H66" i="14"/>
  <c r="H65" i="14"/>
  <c r="H64" i="14"/>
  <c r="H63" i="14"/>
  <c r="H62" i="14"/>
  <c r="H61" i="14"/>
  <c r="H60" i="14"/>
  <c r="H59" i="14"/>
  <c r="H58" i="14"/>
  <c r="H57" i="14"/>
  <c r="H56" i="14"/>
  <c r="H55" i="14"/>
  <c r="I72" i="14"/>
  <c r="J72" i="14"/>
  <c r="K72" i="14"/>
  <c r="I73" i="14"/>
  <c r="J73" i="14"/>
  <c r="K73" i="14"/>
  <c r="I74" i="14"/>
  <c r="J74" i="14"/>
  <c r="K74" i="14"/>
  <c r="A75" i="14"/>
  <c r="A74" i="14"/>
  <c r="A73" i="14"/>
  <c r="A72" i="14"/>
  <c r="A71" i="14"/>
  <c r="A70" i="14"/>
  <c r="A69" i="14"/>
  <c r="A68" i="14"/>
  <c r="A67" i="14"/>
  <c r="A66" i="14"/>
  <c r="A65" i="14"/>
  <c r="A64" i="14"/>
  <c r="A63" i="14"/>
  <c r="A62" i="14"/>
  <c r="A61" i="14"/>
  <c r="A60" i="14"/>
  <c r="A59" i="14"/>
  <c r="A58" i="14"/>
  <c r="A57" i="14"/>
  <c r="A56" i="14"/>
  <c r="A55" i="14"/>
  <c r="A54" i="14"/>
  <c r="I56" i="14"/>
  <c r="J56" i="14"/>
  <c r="K56" i="14"/>
  <c r="I57" i="14"/>
  <c r="J57" i="14"/>
  <c r="K57" i="14"/>
  <c r="I58" i="14"/>
  <c r="J58" i="14"/>
  <c r="K58" i="14"/>
  <c r="I59" i="14"/>
  <c r="J59" i="14"/>
  <c r="K59" i="14"/>
  <c r="I60" i="14"/>
  <c r="J60" i="14"/>
  <c r="K60" i="14"/>
  <c r="I61" i="14"/>
  <c r="J61" i="14"/>
  <c r="K61" i="14"/>
  <c r="I62" i="14"/>
  <c r="J62" i="14"/>
  <c r="K62" i="14"/>
  <c r="I63" i="14"/>
  <c r="J63" i="14"/>
  <c r="K63" i="14"/>
  <c r="I64" i="14"/>
  <c r="J64" i="14"/>
  <c r="K64" i="14"/>
  <c r="I65" i="14"/>
  <c r="J65" i="14"/>
  <c r="K65" i="14"/>
  <c r="I66" i="14"/>
  <c r="J66" i="14"/>
  <c r="K66" i="14"/>
  <c r="I67" i="14"/>
  <c r="J67" i="14"/>
  <c r="K67" i="14"/>
  <c r="I68" i="14"/>
  <c r="J68" i="14"/>
  <c r="K68" i="14"/>
  <c r="I69" i="14"/>
  <c r="J69" i="14"/>
  <c r="K69" i="14"/>
  <c r="I70" i="14"/>
  <c r="J70" i="14"/>
  <c r="K70" i="14"/>
  <c r="I71" i="14"/>
  <c r="J71" i="14"/>
  <c r="K71" i="14"/>
  <c r="I75" i="14"/>
  <c r="J75" i="14"/>
  <c r="K75" i="14"/>
  <c r="K55" i="14"/>
  <c r="J55" i="14"/>
  <c r="I55" i="14"/>
  <c r="A49" i="14"/>
  <c r="A48" i="14"/>
  <c r="A47" i="14"/>
  <c r="A46" i="14"/>
  <c r="A45" i="14"/>
  <c r="A44" i="14"/>
  <c r="A43" i="14"/>
  <c r="A42" i="14"/>
  <c r="A41" i="14"/>
  <c r="A40" i="14"/>
  <c r="A39" i="14"/>
  <c r="A38" i="14"/>
  <c r="A37" i="14"/>
  <c r="A36" i="14"/>
  <c r="A35" i="14"/>
  <c r="A34" i="14"/>
  <c r="A33" i="14"/>
  <c r="A32" i="14"/>
  <c r="A31" i="14"/>
  <c r="A30" i="14"/>
  <c r="A29" i="14"/>
  <c r="C28" i="14"/>
  <c r="B25" i="14"/>
  <c r="G25" i="14"/>
  <c r="K7" i="14"/>
  <c r="K26" i="14"/>
  <c r="J7" i="14"/>
  <c r="J26" i="14"/>
  <c r="I7" i="14"/>
  <c r="H7" i="14"/>
  <c r="H26" i="14"/>
  <c r="G7" i="14"/>
  <c r="G26" i="14"/>
  <c r="I26" i="14"/>
  <c r="F26" i="14"/>
  <c r="E26" i="14"/>
  <c r="D26" i="14"/>
  <c r="C26" i="14"/>
  <c r="B26" i="14"/>
  <c r="F39" i="12"/>
  <c r="E39" i="12"/>
  <c r="D39" i="12"/>
  <c r="G39" i="12"/>
  <c r="A30" i="12"/>
  <c r="A31" i="12"/>
  <c r="A32" i="12"/>
  <c r="A33" i="12"/>
  <c r="A34" i="12"/>
  <c r="A35" i="12"/>
  <c r="A36" i="12"/>
  <c r="A37" i="12"/>
  <c r="A38" i="12"/>
  <c r="A39" i="12"/>
  <c r="A40" i="12"/>
  <c r="A41" i="12"/>
  <c r="A42" i="12"/>
  <c r="A43" i="12"/>
  <c r="A44" i="12"/>
  <c r="A45" i="12"/>
  <c r="A46" i="12"/>
  <c r="A47" i="12"/>
  <c r="A48" i="12"/>
  <c r="A49" i="12"/>
  <c r="A29" i="12"/>
  <c r="D53" i="12"/>
  <c r="D52" i="12"/>
  <c r="D51" i="12"/>
  <c r="G51" i="12"/>
  <c r="D49" i="12"/>
  <c r="D48" i="12"/>
  <c r="D47" i="12"/>
  <c r="D46" i="12"/>
  <c r="D45" i="12"/>
  <c r="D44" i="12"/>
  <c r="D42" i="12"/>
  <c r="D41" i="12"/>
  <c r="D40" i="12"/>
  <c r="D38" i="12"/>
  <c r="D37" i="12"/>
  <c r="D28" i="12"/>
  <c r="C28" i="12"/>
  <c r="B28" i="12"/>
  <c r="G52" i="12"/>
  <c r="F52" i="12"/>
  <c r="E52" i="12"/>
  <c r="F51" i="12"/>
  <c r="E51" i="12"/>
  <c r="Y107" i="28"/>
  <c r="X107" i="28"/>
  <c r="P107" i="28"/>
  <c r="W107" i="28"/>
  <c r="V107" i="28"/>
  <c r="N107" i="28"/>
  <c r="U107" i="28"/>
  <c r="T107" i="28"/>
  <c r="L107" i="28"/>
  <c r="S107" i="28"/>
  <c r="K107" i="28"/>
  <c r="I107" i="28"/>
  <c r="G107" i="28"/>
  <c r="F107" i="28"/>
  <c r="E107" i="28"/>
  <c r="B107" i="28"/>
  <c r="J107" i="28"/>
  <c r="H49" i="28"/>
  <c r="G49" i="28"/>
  <c r="F49" i="28"/>
  <c r="H48" i="28"/>
  <c r="G48" i="28"/>
  <c r="F48" i="28"/>
  <c r="H45" i="28"/>
  <c r="G45" i="28"/>
  <c r="F45" i="28"/>
  <c r="H44" i="28"/>
  <c r="G44" i="28"/>
  <c r="F44" i="28"/>
  <c r="H43" i="28"/>
  <c r="G43" i="28"/>
  <c r="F43" i="28"/>
  <c r="H42" i="28"/>
  <c r="G42" i="28"/>
  <c r="F42" i="28"/>
  <c r="H41" i="28"/>
  <c r="G41" i="28"/>
  <c r="F41" i="28"/>
  <c r="H38" i="28"/>
  <c r="G38" i="28"/>
  <c r="F38" i="28"/>
  <c r="H37" i="28"/>
  <c r="G37" i="28"/>
  <c r="F37" i="28"/>
  <c r="H36" i="28"/>
  <c r="G36" i="28"/>
  <c r="F36" i="28"/>
  <c r="H35" i="28"/>
  <c r="G35" i="28"/>
  <c r="F35" i="28"/>
  <c r="H34" i="28"/>
  <c r="G34" i="28"/>
  <c r="F34" i="28"/>
  <c r="H32" i="28"/>
  <c r="G32" i="28"/>
  <c r="F32" i="28"/>
  <c r="H31" i="28"/>
  <c r="G31" i="28"/>
  <c r="F31" i="28"/>
  <c r="H30" i="28"/>
  <c r="G30" i="28"/>
  <c r="F30" i="28"/>
  <c r="H29" i="28"/>
  <c r="G29" i="28"/>
  <c r="F29" i="28"/>
  <c r="H28" i="28"/>
  <c r="G28" i="28"/>
  <c r="F28" i="28"/>
  <c r="H27" i="28"/>
  <c r="G27" i="28"/>
  <c r="F27" i="28"/>
  <c r="E25" i="28"/>
  <c r="D25" i="28"/>
  <c r="C25" i="28"/>
  <c r="B25" i="28"/>
  <c r="A46" i="28"/>
  <c r="A45" i="28"/>
  <c r="A44" i="28"/>
  <c r="A43" i="28"/>
  <c r="A42" i="28"/>
  <c r="A41" i="28"/>
  <c r="A40" i="28"/>
  <c r="A39" i="28"/>
  <c r="A38" i="28"/>
  <c r="A37" i="28"/>
  <c r="A36" i="28"/>
  <c r="A35" i="28"/>
  <c r="A34" i="28"/>
  <c r="A33" i="28"/>
  <c r="A32" i="28"/>
  <c r="A31" i="28"/>
  <c r="A30" i="28"/>
  <c r="A29" i="28"/>
  <c r="A28" i="28"/>
  <c r="A27" i="28"/>
  <c r="A26" i="28"/>
  <c r="H15" i="28"/>
  <c r="G15" i="28"/>
  <c r="H14" i="28"/>
  <c r="G14" i="28"/>
  <c r="H13" i="28"/>
  <c r="G13" i="28"/>
  <c r="H12" i="28"/>
  <c r="G12" i="28"/>
  <c r="H11" i="28"/>
  <c r="G11" i="28"/>
  <c r="H10" i="28"/>
  <c r="G10" i="28"/>
  <c r="H9" i="28"/>
  <c r="G9" i="28"/>
  <c r="F15" i="28"/>
  <c r="F14" i="28"/>
  <c r="F13" i="28"/>
  <c r="F12" i="28"/>
  <c r="F11" i="28"/>
  <c r="F10" i="28"/>
  <c r="F9" i="28"/>
  <c r="Y80" i="28"/>
  <c r="X80" i="28"/>
  <c r="P80" i="28"/>
  <c r="W80" i="28"/>
  <c r="O80" i="28"/>
  <c r="V80" i="28"/>
  <c r="U80" i="28"/>
  <c r="T80" i="28"/>
  <c r="S80" i="28"/>
  <c r="I80" i="28"/>
  <c r="Q80" i="28" s="1"/>
  <c r="F80" i="28"/>
  <c r="E80" i="28"/>
  <c r="M80" i="28"/>
  <c r="D80" i="28"/>
  <c r="L80" i="28"/>
  <c r="C80" i="28"/>
  <c r="K80" i="28"/>
  <c r="B80" i="28"/>
  <c r="J80" i="28"/>
  <c r="A70" i="11"/>
  <c r="A69" i="11"/>
  <c r="A68" i="11"/>
  <c r="A67" i="11"/>
  <c r="A66" i="11"/>
  <c r="A65" i="11"/>
  <c r="A64" i="11"/>
  <c r="A63" i="11"/>
  <c r="A62" i="11"/>
  <c r="A61" i="11"/>
  <c r="A60" i="11"/>
  <c r="A59" i="11"/>
  <c r="A58" i="11"/>
  <c r="A57" i="11"/>
  <c r="A56" i="11"/>
  <c r="A55" i="11"/>
  <c r="A54" i="11"/>
  <c r="A53" i="11"/>
  <c r="A52" i="11"/>
  <c r="A51" i="11"/>
  <c r="A50" i="11"/>
  <c r="G15" i="11"/>
  <c r="G14" i="11"/>
  <c r="G13" i="11"/>
  <c r="G12" i="11"/>
  <c r="G11" i="11"/>
  <c r="G10" i="11"/>
  <c r="G9" i="11"/>
  <c r="O107" i="28"/>
  <c r="M107" i="28"/>
  <c r="Q107" i="28"/>
  <c r="N80" i="28"/>
  <c r="G25" i="28"/>
  <c r="H25" i="28"/>
  <c r="F25" i="28"/>
  <c r="M118" i="15"/>
  <c r="N118" i="15"/>
  <c r="O118" i="15"/>
  <c r="M122" i="15"/>
  <c r="N122" i="15"/>
  <c r="O122" i="15"/>
  <c r="M126" i="15"/>
  <c r="N126" i="15"/>
  <c r="O126" i="15"/>
  <c r="M130" i="15"/>
  <c r="N130" i="15"/>
  <c r="O130" i="15"/>
  <c r="M134" i="15"/>
  <c r="O134" i="15"/>
  <c r="N134" i="15"/>
  <c r="M117" i="15"/>
  <c r="O117" i="15"/>
  <c r="N117" i="15"/>
  <c r="M125" i="15"/>
  <c r="O125" i="15"/>
  <c r="N125" i="15"/>
  <c r="M133" i="15"/>
  <c r="O133" i="15"/>
  <c r="N133" i="15"/>
  <c r="N119" i="15"/>
  <c r="M119" i="15"/>
  <c r="O119" i="15"/>
  <c r="N123" i="15"/>
  <c r="M123" i="15"/>
  <c r="O123" i="15"/>
  <c r="N127" i="15"/>
  <c r="M127" i="15"/>
  <c r="O127" i="15"/>
  <c r="N131" i="15"/>
  <c r="M131" i="15"/>
  <c r="O131" i="15"/>
  <c r="N135" i="15"/>
  <c r="M135" i="15"/>
  <c r="O135" i="15"/>
  <c r="M121" i="15"/>
  <c r="O121" i="15"/>
  <c r="N121" i="15"/>
  <c r="M129" i="15"/>
  <c r="O129" i="15"/>
  <c r="N129" i="15"/>
  <c r="O120" i="15"/>
  <c r="N120" i="15"/>
  <c r="M120" i="15"/>
  <c r="O124" i="15"/>
  <c r="N124" i="15"/>
  <c r="M124" i="15"/>
  <c r="O128" i="15"/>
  <c r="N128" i="15"/>
  <c r="M128" i="15"/>
  <c r="O132" i="15"/>
  <c r="N132" i="15"/>
  <c r="M132" i="15"/>
  <c r="O136" i="15"/>
  <c r="N136" i="15"/>
  <c r="M136" i="15"/>
  <c r="O109" i="15"/>
  <c r="N109" i="15"/>
  <c r="M109" i="15"/>
  <c r="O108" i="15"/>
  <c r="N108" i="15"/>
  <c r="M108" i="15"/>
  <c r="M106" i="15"/>
  <c r="N106" i="15"/>
  <c r="O106" i="15"/>
  <c r="M110" i="15"/>
  <c r="N110" i="15"/>
  <c r="O110" i="15"/>
  <c r="N107" i="15"/>
  <c r="O107" i="15"/>
  <c r="M107" i="15"/>
  <c r="O94" i="15"/>
  <c r="M94" i="15"/>
  <c r="N94" i="15"/>
  <c r="O103" i="15"/>
  <c r="N103" i="15"/>
  <c r="M103" i="15"/>
  <c r="O95" i="15"/>
  <c r="N95" i="15"/>
  <c r="M95" i="15"/>
  <c r="O92" i="15"/>
  <c r="N92" i="15"/>
  <c r="M96" i="15"/>
  <c r="O96" i="15"/>
  <c r="N96" i="15"/>
  <c r="M101" i="15"/>
  <c r="O101" i="15"/>
  <c r="N101" i="15"/>
  <c r="O99" i="15"/>
  <c r="N99" i="15"/>
  <c r="M99" i="15"/>
  <c r="N100" i="15"/>
  <c r="M100" i="15"/>
  <c r="O100" i="15"/>
  <c r="N93" i="15"/>
  <c r="O93" i="15"/>
  <c r="M93" i="15"/>
  <c r="N97" i="15"/>
  <c r="M97" i="15"/>
  <c r="O97" i="15"/>
  <c r="K102" i="15"/>
  <c r="N102" i="15"/>
  <c r="O102" i="15"/>
  <c r="M102" i="15"/>
  <c r="N90" i="15"/>
  <c r="O90" i="15"/>
  <c r="M90" i="15"/>
  <c r="H11" i="11"/>
  <c r="I11" i="11"/>
  <c r="K11" i="11"/>
  <c r="J11" i="11"/>
  <c r="I15" i="11"/>
  <c r="K15" i="11"/>
  <c r="J15" i="11"/>
  <c r="H10" i="11"/>
  <c r="K10" i="11"/>
  <c r="I10" i="11"/>
  <c r="J10" i="11"/>
  <c r="H12" i="11"/>
  <c r="K12" i="11"/>
  <c r="J12" i="11"/>
  <c r="I12" i="11"/>
  <c r="H14" i="11"/>
  <c r="K14" i="11"/>
  <c r="J14" i="11"/>
  <c r="I14" i="11"/>
  <c r="H9" i="11"/>
  <c r="K9" i="11"/>
  <c r="J9" i="11"/>
  <c r="I9" i="11"/>
  <c r="H13" i="11"/>
  <c r="K13" i="11"/>
  <c r="I13" i="11"/>
  <c r="J13" i="11"/>
  <c r="H102" i="15"/>
  <c r="J102" i="15"/>
  <c r="L102" i="15"/>
  <c r="I102" i="15"/>
  <c r="A181" i="10"/>
  <c r="A180" i="10"/>
  <c r="A179" i="10"/>
  <c r="A178" i="10"/>
  <c r="A177" i="10"/>
  <c r="A176" i="10"/>
  <c r="A175" i="10"/>
  <c r="A174" i="10"/>
  <c r="A173" i="10"/>
  <c r="A172" i="10"/>
  <c r="A171" i="10"/>
  <c r="A170" i="10"/>
  <c r="A169" i="10"/>
  <c r="A168" i="10"/>
  <c r="A167" i="10"/>
  <c r="A166" i="10"/>
  <c r="A165" i="10"/>
  <c r="A164" i="10"/>
  <c r="A163" i="10"/>
  <c r="A162" i="10"/>
  <c r="A161" i="10"/>
  <c r="A160" i="10"/>
  <c r="A159" i="10"/>
  <c r="A158" i="10"/>
  <c r="A157" i="10"/>
  <c r="A156" i="10"/>
  <c r="A155" i="10"/>
  <c r="A154" i="10"/>
  <c r="A153" i="10"/>
  <c r="A152" i="10"/>
  <c r="A151" i="10"/>
  <c r="A150" i="10"/>
  <c r="A149" i="10"/>
  <c r="A148" i="10"/>
  <c r="A147" i="10"/>
  <c r="A146" i="10"/>
  <c r="A145" i="10"/>
  <c r="A144" i="10"/>
  <c r="A143" i="10"/>
  <c r="A142" i="10"/>
  <c r="A141" i="10"/>
  <c r="A140" i="10"/>
  <c r="A139" i="10"/>
  <c r="C180" i="10"/>
  <c r="C179" i="10"/>
  <c r="C178" i="10"/>
  <c r="C177" i="10"/>
  <c r="C176" i="10"/>
  <c r="C175" i="10"/>
  <c r="C174" i="10"/>
  <c r="C173" i="10"/>
  <c r="C172" i="10"/>
  <c r="C171" i="10"/>
  <c r="C170" i="10"/>
  <c r="C169" i="10"/>
  <c r="C168" i="10"/>
  <c r="C167" i="10"/>
  <c r="C166" i="10"/>
  <c r="C165" i="10"/>
  <c r="C164" i="10"/>
  <c r="C163" i="10"/>
  <c r="C162" i="10"/>
  <c r="C161" i="10"/>
  <c r="C158" i="10"/>
  <c r="C157" i="10"/>
  <c r="C156" i="10"/>
  <c r="C155" i="10"/>
  <c r="C154" i="10"/>
  <c r="C151" i="10"/>
  <c r="C150" i="10"/>
  <c r="C149" i="10"/>
  <c r="C148" i="10"/>
  <c r="C147" i="10"/>
  <c r="C145" i="10"/>
  <c r="C144" i="10"/>
  <c r="C143" i="10"/>
  <c r="C142" i="10"/>
  <c r="C141" i="10"/>
  <c r="C140" i="10"/>
  <c r="C138" i="10"/>
  <c r="C48" i="10"/>
  <c r="C99" i="10"/>
  <c r="C100" i="10"/>
  <c r="A130" i="10"/>
  <c r="A129" i="10"/>
  <c r="A128" i="10"/>
  <c r="A127" i="10"/>
  <c r="A126" i="10"/>
  <c r="A125" i="10"/>
  <c r="A124" i="10"/>
  <c r="A123" i="10"/>
  <c r="A122" i="10"/>
  <c r="A121" i="10"/>
  <c r="A120" i="10"/>
  <c r="A119" i="10"/>
  <c r="A118" i="10"/>
  <c r="A117" i="10"/>
  <c r="A116" i="10"/>
  <c r="A115" i="10"/>
  <c r="A114" i="10"/>
  <c r="A113" i="10"/>
  <c r="A112" i="10"/>
  <c r="A111" i="10"/>
  <c r="A110" i="10"/>
  <c r="A109" i="10"/>
  <c r="A108" i="10"/>
  <c r="A107" i="10"/>
  <c r="A106" i="10"/>
  <c r="A105" i="10"/>
  <c r="A104" i="10"/>
  <c r="A103" i="10"/>
  <c r="A102" i="10"/>
  <c r="A101" i="10"/>
  <c r="A100" i="10"/>
  <c r="A99" i="10"/>
  <c r="A98" i="10"/>
  <c r="A97" i="10"/>
  <c r="A96" i="10"/>
  <c r="A95" i="10"/>
  <c r="A94" i="10"/>
  <c r="A93" i="10"/>
  <c r="A92" i="10"/>
  <c r="A91" i="10"/>
  <c r="A90" i="10"/>
  <c r="A89" i="10"/>
  <c r="A79" i="10"/>
  <c r="A78" i="10"/>
  <c r="A77" i="10"/>
  <c r="A76" i="10"/>
  <c r="A75" i="10"/>
  <c r="A74" i="10"/>
  <c r="A73" i="10"/>
  <c r="A72" i="10"/>
  <c r="A71" i="10"/>
  <c r="A70" i="10"/>
  <c r="A69" i="10"/>
  <c r="A68" i="10"/>
  <c r="A67" i="10"/>
  <c r="A66" i="10"/>
  <c r="A65" i="10"/>
  <c r="A64" i="10"/>
  <c r="A63" i="10"/>
  <c r="A62" i="10"/>
  <c r="A61" i="10"/>
  <c r="A60" i="10"/>
  <c r="A59" i="10"/>
  <c r="A58" i="10"/>
  <c r="A57" i="10"/>
  <c r="A56" i="10"/>
  <c r="A55" i="10"/>
  <c r="A54" i="10"/>
  <c r="A53" i="10"/>
  <c r="A52" i="10"/>
  <c r="A51" i="10"/>
  <c r="A50" i="10"/>
  <c r="A49" i="10"/>
  <c r="A48" i="10"/>
  <c r="A88" i="10"/>
  <c r="A47" i="10"/>
  <c r="A46" i="10"/>
  <c r="A45" i="10"/>
  <c r="A44" i="10"/>
  <c r="A43" i="10"/>
  <c r="A42" i="10"/>
  <c r="A41" i="10"/>
  <c r="A40" i="10"/>
  <c r="A39" i="10"/>
  <c r="A38" i="10"/>
  <c r="A37" i="10"/>
  <c r="B36" i="10"/>
  <c r="F23" i="23"/>
  <c r="E23" i="23"/>
  <c r="D23" i="23"/>
  <c r="C23" i="23"/>
  <c r="B23" i="23"/>
  <c r="J43" i="23"/>
  <c r="J41" i="23"/>
  <c r="J39" i="23"/>
  <c r="K42" i="23"/>
  <c r="K40" i="23"/>
  <c r="I35" i="23"/>
  <c r="K43" i="23"/>
  <c r="J42" i="23"/>
  <c r="H42" i="23"/>
  <c r="J40" i="23"/>
  <c r="H40" i="23"/>
  <c r="K39" i="23"/>
  <c r="G15" i="23"/>
  <c r="H15" i="23"/>
  <c r="G14" i="23"/>
  <c r="H14" i="23"/>
  <c r="G13" i="23"/>
  <c r="H13" i="23"/>
  <c r="G12" i="23"/>
  <c r="H12" i="23"/>
  <c r="G11" i="23"/>
  <c r="H11" i="23"/>
  <c r="G10" i="23"/>
  <c r="H10" i="23"/>
  <c r="K9" i="23"/>
  <c r="K7" i="23"/>
  <c r="J7" i="23"/>
  <c r="I7" i="23"/>
  <c r="H7" i="23"/>
  <c r="I36" i="9"/>
  <c r="J36" i="9"/>
  <c r="K36" i="9"/>
  <c r="L36" i="9"/>
  <c r="M36" i="9"/>
  <c r="I35" i="9"/>
  <c r="J35" i="9"/>
  <c r="K35" i="9"/>
  <c r="L35" i="9"/>
  <c r="M35" i="9"/>
  <c r="G23" i="9"/>
  <c r="F23" i="9"/>
  <c r="E23" i="9"/>
  <c r="D23" i="9"/>
  <c r="C23" i="9"/>
  <c r="H23" i="9"/>
  <c r="B23" i="9"/>
  <c r="H15" i="9"/>
  <c r="H14" i="9"/>
  <c r="H13" i="9"/>
  <c r="H12" i="9"/>
  <c r="H11" i="9"/>
  <c r="H10" i="9"/>
  <c r="H9" i="9"/>
  <c r="A66" i="9"/>
  <c r="A65" i="9"/>
  <c r="A64" i="9"/>
  <c r="A63" i="9"/>
  <c r="A62" i="9"/>
  <c r="A61" i="9"/>
  <c r="A60" i="9"/>
  <c r="A59" i="9"/>
  <c r="A58" i="9"/>
  <c r="A57" i="9"/>
  <c r="A56" i="9"/>
  <c r="A55" i="9"/>
  <c r="A54" i="9"/>
  <c r="A53" i="9"/>
  <c r="A52" i="9"/>
  <c r="A51" i="9"/>
  <c r="A50" i="9"/>
  <c r="A49" i="9"/>
  <c r="A48" i="9"/>
  <c r="A47" i="9"/>
  <c r="A46" i="9"/>
  <c r="A45" i="9"/>
  <c r="A44" i="9"/>
  <c r="A43" i="9"/>
  <c r="A42" i="9"/>
  <c r="A41" i="9"/>
  <c r="A40" i="9"/>
  <c r="A39" i="9"/>
  <c r="A38" i="9"/>
  <c r="A37" i="9"/>
  <c r="A36" i="9"/>
  <c r="A35" i="9"/>
  <c r="A34" i="9"/>
  <c r="A33" i="9"/>
  <c r="A32" i="9"/>
  <c r="A31" i="9"/>
  <c r="A30" i="9"/>
  <c r="A29" i="9"/>
  <c r="A28" i="9"/>
  <c r="A27" i="9"/>
  <c r="A26" i="9"/>
  <c r="A25" i="9"/>
  <c r="A24" i="9"/>
  <c r="J35" i="23"/>
  <c r="A66" i="23"/>
  <c r="A65" i="23"/>
  <c r="A64" i="23"/>
  <c r="A63" i="23"/>
  <c r="A62" i="23"/>
  <c r="A61" i="23"/>
  <c r="A60" i="23"/>
  <c r="A59" i="23"/>
  <c r="A58" i="23"/>
  <c r="A57" i="23"/>
  <c r="A56" i="23"/>
  <c r="A55" i="23"/>
  <c r="A54" i="23"/>
  <c r="A53" i="23"/>
  <c r="A52" i="23"/>
  <c r="A51" i="23"/>
  <c r="A50" i="23"/>
  <c r="A49" i="23"/>
  <c r="A48" i="23"/>
  <c r="A47" i="23"/>
  <c r="A46" i="23"/>
  <c r="A45" i="23"/>
  <c r="A44" i="23"/>
  <c r="A43" i="23"/>
  <c r="A42" i="23"/>
  <c r="A41" i="23"/>
  <c r="A40" i="23"/>
  <c r="A39" i="23"/>
  <c r="A38" i="23"/>
  <c r="A37" i="23"/>
  <c r="A36" i="23"/>
  <c r="A35" i="23"/>
  <c r="A34" i="23"/>
  <c r="A33" i="23"/>
  <c r="A32" i="23"/>
  <c r="A31" i="23"/>
  <c r="A30" i="23"/>
  <c r="A29" i="23"/>
  <c r="A28" i="23"/>
  <c r="A27" i="23"/>
  <c r="A26" i="23"/>
  <c r="A25" i="23"/>
  <c r="A24" i="23"/>
  <c r="P114" i="8"/>
  <c r="O114" i="8"/>
  <c r="N114" i="8"/>
  <c r="M114" i="8"/>
  <c r="L114" i="8"/>
  <c r="S58" i="8"/>
  <c r="R58" i="8"/>
  <c r="Q58" i="8"/>
  <c r="P58" i="8"/>
  <c r="O58" i="8"/>
  <c r="M86" i="8"/>
  <c r="L86" i="8"/>
  <c r="K86" i="8"/>
  <c r="J86" i="8"/>
  <c r="F65" i="8"/>
  <c r="G65" i="8"/>
  <c r="H65" i="8"/>
  <c r="I65" i="8"/>
  <c r="F66" i="8"/>
  <c r="G66" i="8"/>
  <c r="H66" i="8"/>
  <c r="I66" i="8"/>
  <c r="F67" i="8"/>
  <c r="G67" i="8"/>
  <c r="H67" i="8"/>
  <c r="I67" i="8"/>
  <c r="F68" i="8"/>
  <c r="G68" i="8"/>
  <c r="H68" i="8"/>
  <c r="I68" i="8"/>
  <c r="F69" i="8"/>
  <c r="G69" i="8"/>
  <c r="H69" i="8"/>
  <c r="I69" i="8"/>
  <c r="F70" i="8"/>
  <c r="G70" i="8"/>
  <c r="H70" i="8"/>
  <c r="I70" i="8"/>
  <c r="F71" i="8"/>
  <c r="G71" i="8"/>
  <c r="H71" i="8"/>
  <c r="I71" i="8"/>
  <c r="F72" i="8"/>
  <c r="G72" i="8"/>
  <c r="H72" i="8"/>
  <c r="I72" i="8"/>
  <c r="F73" i="8"/>
  <c r="G73" i="8"/>
  <c r="H73" i="8"/>
  <c r="I73" i="8"/>
  <c r="F74" i="8"/>
  <c r="G74" i="8"/>
  <c r="H74" i="8"/>
  <c r="I74" i="8"/>
  <c r="F75" i="8"/>
  <c r="G75" i="8"/>
  <c r="H75" i="8"/>
  <c r="I75" i="8"/>
  <c r="F76" i="8"/>
  <c r="G76" i="8"/>
  <c r="H76" i="8"/>
  <c r="I76" i="8"/>
  <c r="F77" i="8"/>
  <c r="G77" i="8"/>
  <c r="H77" i="8"/>
  <c r="I77" i="8"/>
  <c r="F78" i="8"/>
  <c r="G78" i="8"/>
  <c r="H78" i="8"/>
  <c r="I78" i="8"/>
  <c r="F79" i="8"/>
  <c r="G79" i="8"/>
  <c r="H79" i="8"/>
  <c r="I79" i="8"/>
  <c r="F80" i="8"/>
  <c r="G80" i="8"/>
  <c r="H80" i="8"/>
  <c r="I80" i="8"/>
  <c r="F81" i="8"/>
  <c r="G81" i="8"/>
  <c r="H81" i="8"/>
  <c r="I81" i="8"/>
  <c r="F82" i="8"/>
  <c r="G82" i="8"/>
  <c r="H82" i="8"/>
  <c r="I82" i="8"/>
  <c r="F83" i="8"/>
  <c r="G83" i="8"/>
  <c r="H83" i="8"/>
  <c r="I83" i="8"/>
  <c r="F84" i="8"/>
  <c r="G84" i="8"/>
  <c r="H84" i="8"/>
  <c r="I84" i="8"/>
  <c r="B86" i="8"/>
  <c r="C86" i="8"/>
  <c r="G86" i="8"/>
  <c r="D86" i="8"/>
  <c r="E86" i="8"/>
  <c r="F86" i="8"/>
  <c r="I86" i="8"/>
  <c r="F114" i="8"/>
  <c r="E114" i="8"/>
  <c r="D114" i="8"/>
  <c r="C114" i="8"/>
  <c r="B114" i="8"/>
  <c r="G58" i="8"/>
  <c r="F58" i="8"/>
  <c r="E58" i="8"/>
  <c r="D58" i="8"/>
  <c r="C58" i="8"/>
  <c r="B58" i="8"/>
  <c r="E29" i="8"/>
  <c r="D29" i="8"/>
  <c r="C29" i="8"/>
  <c r="B29" i="8"/>
  <c r="M53" i="7"/>
  <c r="K53" i="7"/>
  <c r="I53" i="7"/>
  <c r="L62" i="11"/>
  <c r="A54" i="7"/>
  <c r="A53" i="7"/>
  <c r="A51" i="7"/>
  <c r="A50" i="7"/>
  <c r="A49" i="7"/>
  <c r="A48" i="7"/>
  <c r="A47" i="7"/>
  <c r="A46" i="7"/>
  <c r="A45" i="7"/>
  <c r="A44" i="7"/>
  <c r="A43" i="7"/>
  <c r="A42" i="7"/>
  <c r="A41" i="7"/>
  <c r="L63" i="11"/>
  <c r="L61" i="11"/>
  <c r="H61" i="11"/>
  <c r="L60" i="11"/>
  <c r="L59" i="11"/>
  <c r="M71" i="6"/>
  <c r="M70" i="6"/>
  <c r="M69" i="6"/>
  <c r="M68" i="6"/>
  <c r="M67" i="6"/>
  <c r="M66" i="6"/>
  <c r="M65" i="6"/>
  <c r="M64" i="6"/>
  <c r="M63" i="6"/>
  <c r="M62" i="6"/>
  <c r="M61" i="6"/>
  <c r="M60" i="6"/>
  <c r="M59" i="6"/>
  <c r="M58" i="6"/>
  <c r="M57" i="6"/>
  <c r="M56" i="6"/>
  <c r="M55" i="6"/>
  <c r="M54" i="6"/>
  <c r="M53" i="6"/>
  <c r="M52" i="6"/>
  <c r="M51" i="6"/>
  <c r="M50" i="6"/>
  <c r="M49" i="6"/>
  <c r="M48" i="6"/>
  <c r="M47" i="6"/>
  <c r="M46" i="6"/>
  <c r="M45" i="6"/>
  <c r="M44" i="6"/>
  <c r="M43" i="6"/>
  <c r="M42" i="6"/>
  <c r="M41" i="6"/>
  <c r="M40" i="6"/>
  <c r="M17" i="6"/>
  <c r="M16" i="6"/>
  <c r="M15" i="6"/>
  <c r="M14" i="6"/>
  <c r="M13" i="6"/>
  <c r="M12" i="6"/>
  <c r="M11" i="6"/>
  <c r="M10" i="6"/>
  <c r="M9" i="6"/>
  <c r="M8" i="6"/>
  <c r="N7" i="6"/>
  <c r="O7" i="6"/>
  <c r="I39" i="6"/>
  <c r="H39" i="6"/>
  <c r="G39" i="6"/>
  <c r="F39" i="6"/>
  <c r="E39" i="6"/>
  <c r="D39" i="6"/>
  <c r="C39" i="6"/>
  <c r="B39" i="6"/>
  <c r="K7" i="6"/>
  <c r="K39" i="6"/>
  <c r="L7" i="6"/>
  <c r="L39" i="6"/>
  <c r="M7" i="6"/>
  <c r="M39" i="6"/>
  <c r="J7" i="6"/>
  <c r="J39" i="6"/>
  <c r="I8" i="3"/>
  <c r="J8" i="3"/>
  <c r="K8" i="3"/>
  <c r="I9" i="3"/>
  <c r="J9" i="3"/>
  <c r="K9" i="3"/>
  <c r="I10" i="3"/>
  <c r="J10" i="3"/>
  <c r="K10" i="3"/>
  <c r="I11" i="3"/>
  <c r="J11" i="3"/>
  <c r="K11" i="3"/>
  <c r="I12" i="3"/>
  <c r="J12" i="3"/>
  <c r="K12" i="3"/>
  <c r="I13" i="3"/>
  <c r="J13" i="3"/>
  <c r="K13" i="3"/>
  <c r="I14" i="3"/>
  <c r="J14" i="3"/>
  <c r="K14" i="3"/>
  <c r="H86" i="8"/>
  <c r="K61" i="11"/>
  <c r="G23" i="23"/>
  <c r="J53" i="7"/>
  <c r="L53" i="7"/>
  <c r="J61" i="11"/>
  <c r="I61" i="11"/>
  <c r="K15" i="23"/>
  <c r="K13" i="23"/>
  <c r="K11" i="23"/>
  <c r="H9" i="23"/>
  <c r="K14" i="23"/>
  <c r="K12" i="23"/>
  <c r="K10" i="23"/>
  <c r="K41" i="23"/>
  <c r="I39" i="23"/>
  <c r="I41" i="23"/>
  <c r="I43" i="23"/>
  <c r="H39" i="23"/>
  <c r="H41" i="23"/>
  <c r="H43" i="23"/>
  <c r="H35" i="23"/>
  <c r="I40" i="23"/>
  <c r="I42" i="23"/>
  <c r="K35" i="23"/>
  <c r="J9" i="23"/>
  <c r="I15" i="23"/>
  <c r="I14" i="23"/>
  <c r="I13" i="23"/>
  <c r="I12" i="23"/>
  <c r="I11" i="23"/>
  <c r="I10" i="23"/>
  <c r="I9" i="23"/>
  <c r="J15" i="23"/>
  <c r="J14" i="23"/>
  <c r="J13" i="23"/>
  <c r="J12" i="23"/>
  <c r="J11" i="23"/>
  <c r="J10" i="23"/>
  <c r="M72" i="6"/>
  <c r="F21" i="20"/>
  <c r="F13" i="20"/>
  <c r="F95" i="21"/>
  <c r="E95" i="21"/>
  <c r="D95" i="21"/>
  <c r="C95" i="21"/>
  <c r="B95" i="21"/>
  <c r="U7" i="21"/>
  <c r="T7" i="21"/>
  <c r="S7" i="21"/>
  <c r="R7" i="21"/>
  <c r="Q7" i="21"/>
  <c r="P7" i="21"/>
  <c r="O7" i="21"/>
  <c r="N7" i="21"/>
  <c r="M7" i="21"/>
  <c r="L7" i="21"/>
  <c r="N22" i="15"/>
  <c r="M22" i="15"/>
  <c r="L22" i="15"/>
  <c r="K22" i="15"/>
  <c r="J22" i="15"/>
  <c r="P111" i="12"/>
  <c r="O111" i="12"/>
  <c r="N111" i="12"/>
  <c r="M111" i="12"/>
  <c r="P110" i="12"/>
  <c r="O110" i="12"/>
  <c r="N110" i="12"/>
  <c r="M110" i="12"/>
  <c r="P109" i="12"/>
  <c r="O109" i="12"/>
  <c r="N109" i="12"/>
  <c r="M109" i="12"/>
  <c r="P108" i="12"/>
  <c r="O108" i="12"/>
  <c r="N108" i="12"/>
  <c r="M108" i="12"/>
  <c r="P107" i="12"/>
  <c r="O107" i="12"/>
  <c r="N107" i="12"/>
  <c r="M107" i="12"/>
  <c r="P106" i="12"/>
  <c r="O106" i="12"/>
  <c r="N106" i="12"/>
  <c r="M106" i="12"/>
  <c r="P105" i="12"/>
  <c r="O105" i="12"/>
  <c r="N105" i="12"/>
  <c r="M105" i="12"/>
  <c r="P104" i="12"/>
  <c r="O104" i="12"/>
  <c r="N104" i="12"/>
  <c r="M104" i="12"/>
  <c r="P103" i="12"/>
  <c r="O103" i="12"/>
  <c r="N103" i="12"/>
  <c r="M103" i="12"/>
  <c r="P102" i="12"/>
  <c r="O102" i="12"/>
  <c r="N102" i="12"/>
  <c r="M102" i="12"/>
  <c r="P101" i="12"/>
  <c r="O101" i="12"/>
  <c r="N101" i="12"/>
  <c r="M101" i="12"/>
  <c r="P100" i="12"/>
  <c r="O100" i="12"/>
  <c r="N100" i="12"/>
  <c r="M100" i="12"/>
  <c r="P99" i="12"/>
  <c r="O99" i="12"/>
  <c r="N99" i="12"/>
  <c r="M99" i="12"/>
  <c r="P98" i="12"/>
  <c r="O98" i="12"/>
  <c r="N98" i="12"/>
  <c r="M98" i="12"/>
  <c r="P97" i="12"/>
  <c r="O97" i="12"/>
  <c r="N97" i="12"/>
  <c r="M97" i="12"/>
  <c r="P96" i="12"/>
  <c r="O96" i="12"/>
  <c r="N96" i="12"/>
  <c r="M96" i="12"/>
  <c r="P95" i="12"/>
  <c r="O95" i="12"/>
  <c r="N95" i="12"/>
  <c r="M95" i="12"/>
  <c r="P94" i="12"/>
  <c r="O94" i="12"/>
  <c r="N94" i="12"/>
  <c r="M94" i="12"/>
  <c r="P93" i="12"/>
  <c r="O93" i="12"/>
  <c r="N93" i="12"/>
  <c r="M93" i="12"/>
  <c r="P92" i="12"/>
  <c r="O92" i="12"/>
  <c r="N92" i="12"/>
  <c r="M92" i="12"/>
  <c r="P91" i="12"/>
  <c r="P112" i="12"/>
  <c r="O91" i="12"/>
  <c r="O112" i="12"/>
  <c r="N91" i="12"/>
  <c r="N112" i="12"/>
  <c r="M91" i="12"/>
  <c r="M112" i="12"/>
  <c r="L92" i="12"/>
  <c r="L93" i="12"/>
  <c r="L94" i="12"/>
  <c r="L95" i="12"/>
  <c r="L96" i="12"/>
  <c r="L97" i="12"/>
  <c r="L98" i="12"/>
  <c r="L99" i="12"/>
  <c r="L100" i="12"/>
  <c r="L101" i="12"/>
  <c r="L102" i="12"/>
  <c r="L103" i="12"/>
  <c r="L104" i="12"/>
  <c r="L105" i="12"/>
  <c r="L106" i="12"/>
  <c r="L107" i="12"/>
  <c r="L108" i="12"/>
  <c r="L109" i="12"/>
  <c r="L110" i="12"/>
  <c r="L111" i="12"/>
  <c r="L91" i="12"/>
  <c r="F90" i="12"/>
  <c r="E90" i="12"/>
  <c r="D90" i="12"/>
  <c r="C90" i="12"/>
  <c r="B90" i="12"/>
  <c r="G81" i="11"/>
  <c r="H81" i="11"/>
  <c r="I81" i="11"/>
  <c r="J81" i="11"/>
  <c r="C12" i="10"/>
  <c r="C26" i="10"/>
  <c r="I14" i="9"/>
  <c r="J14" i="9"/>
  <c r="K14" i="9"/>
  <c r="L14" i="9"/>
  <c r="M14" i="9"/>
  <c r="A32" i="7"/>
  <c r="A31" i="7"/>
  <c r="A30" i="7"/>
  <c r="A29" i="7"/>
  <c r="A28" i="7"/>
  <c r="A27" i="7"/>
  <c r="A26" i="7"/>
  <c r="A25" i="7"/>
  <c r="A24" i="7"/>
  <c r="A23" i="7"/>
  <c r="A32" i="6"/>
  <c r="A31" i="6"/>
  <c r="A30" i="6"/>
  <c r="A29" i="6"/>
  <c r="A28" i="6"/>
  <c r="A27" i="6"/>
  <c r="A26" i="6"/>
  <c r="A25" i="6"/>
  <c r="A24" i="6"/>
  <c r="L112" i="12"/>
  <c r="H42" i="21"/>
  <c r="J42" i="21"/>
  <c r="G42" i="21"/>
  <c r="I42" i="21"/>
  <c r="K42" i="21"/>
  <c r="N42" i="21"/>
  <c r="I95" i="21"/>
  <c r="N95" i="21"/>
  <c r="J95" i="21"/>
  <c r="O95" i="21"/>
  <c r="O42" i="21"/>
  <c r="P42" i="21"/>
  <c r="K95" i="21"/>
  <c r="P95" i="21" s="1"/>
  <c r="G95" i="21"/>
  <c r="L95" i="21"/>
  <c r="L42" i="21"/>
  <c r="H95" i="21"/>
  <c r="M95" i="21"/>
  <c r="M42" i="21"/>
  <c r="K176" i="19"/>
  <c r="J176" i="19"/>
  <c r="I176" i="19"/>
  <c r="H176" i="19"/>
  <c r="G176" i="19"/>
  <c r="K174" i="19"/>
  <c r="J174" i="19"/>
  <c r="I174" i="19"/>
  <c r="H174" i="19"/>
  <c r="G174" i="19"/>
  <c r="K173" i="19"/>
  <c r="J173" i="19"/>
  <c r="I173" i="19"/>
  <c r="H173" i="19"/>
  <c r="G173" i="19"/>
  <c r="K172" i="19"/>
  <c r="J172" i="19"/>
  <c r="I172" i="19"/>
  <c r="H172" i="19"/>
  <c r="G172" i="19"/>
  <c r="K171" i="19"/>
  <c r="J171" i="19"/>
  <c r="I171" i="19"/>
  <c r="H171" i="19"/>
  <c r="G171" i="19"/>
  <c r="K170" i="19"/>
  <c r="J170" i="19"/>
  <c r="I170" i="19"/>
  <c r="H170" i="19"/>
  <c r="G170" i="19"/>
  <c r="K169" i="19"/>
  <c r="J169" i="19"/>
  <c r="I169" i="19"/>
  <c r="H169" i="19"/>
  <c r="G169" i="19"/>
  <c r="K168" i="19"/>
  <c r="J168" i="19"/>
  <c r="I168" i="19"/>
  <c r="H168" i="19"/>
  <c r="G168" i="19"/>
  <c r="K167" i="19"/>
  <c r="J167" i="19"/>
  <c r="I167" i="19"/>
  <c r="H167" i="19"/>
  <c r="G167" i="19"/>
  <c r="K166" i="19"/>
  <c r="J166" i="19"/>
  <c r="I166" i="19"/>
  <c r="H166" i="19"/>
  <c r="G166" i="19"/>
  <c r="K165" i="19"/>
  <c r="J165" i="19"/>
  <c r="I165" i="19"/>
  <c r="H165" i="19"/>
  <c r="G165" i="19"/>
  <c r="K164" i="19"/>
  <c r="J164" i="19"/>
  <c r="I164" i="19"/>
  <c r="H164" i="19"/>
  <c r="G164" i="19"/>
  <c r="K163" i="19"/>
  <c r="J163" i="19"/>
  <c r="I163" i="19"/>
  <c r="H163" i="19"/>
  <c r="G163" i="19"/>
  <c r="K162" i="19"/>
  <c r="J162" i="19"/>
  <c r="I162" i="19"/>
  <c r="H162" i="19"/>
  <c r="G162" i="19"/>
  <c r="K161" i="19"/>
  <c r="J161" i="19"/>
  <c r="I161" i="19"/>
  <c r="H161" i="19"/>
  <c r="G161" i="19"/>
  <c r="K160" i="19"/>
  <c r="J160" i="19"/>
  <c r="I160" i="19"/>
  <c r="H160" i="19"/>
  <c r="G160" i="19"/>
  <c r="K159" i="19"/>
  <c r="J159" i="19"/>
  <c r="I159" i="19"/>
  <c r="H159" i="19"/>
  <c r="G159" i="19"/>
  <c r="K158" i="19"/>
  <c r="J158" i="19"/>
  <c r="I158" i="19"/>
  <c r="H158" i="19"/>
  <c r="G158" i="19"/>
  <c r="K157" i="19"/>
  <c r="J157" i="19"/>
  <c r="I157" i="19"/>
  <c r="H157" i="19"/>
  <c r="G157" i="19"/>
  <c r="K156" i="19"/>
  <c r="J156" i="19"/>
  <c r="I156" i="19"/>
  <c r="H156" i="19"/>
  <c r="G156" i="19"/>
  <c r="K155" i="19"/>
  <c r="J155" i="19"/>
  <c r="I155" i="19"/>
  <c r="H155" i="19"/>
  <c r="G155" i="19"/>
  <c r="K147" i="19"/>
  <c r="J147" i="19"/>
  <c r="I147" i="19"/>
  <c r="H147" i="19"/>
  <c r="K146" i="19"/>
  <c r="J146" i="19"/>
  <c r="I146" i="19"/>
  <c r="H146" i="19"/>
  <c r="K145" i="19"/>
  <c r="J145" i="19"/>
  <c r="I145" i="19"/>
  <c r="H145" i="19"/>
  <c r="K144" i="19"/>
  <c r="J144" i="19"/>
  <c r="I144" i="19"/>
  <c r="H144" i="19"/>
  <c r="K143" i="19"/>
  <c r="J143" i="19"/>
  <c r="I143" i="19"/>
  <c r="H143" i="19"/>
  <c r="K142" i="19"/>
  <c r="J142" i="19"/>
  <c r="I142" i="19"/>
  <c r="H142" i="19"/>
  <c r="K141" i="19"/>
  <c r="J141" i="19"/>
  <c r="I141" i="19"/>
  <c r="H141" i="19"/>
  <c r="K140" i="19"/>
  <c r="J140" i="19"/>
  <c r="I140" i="19"/>
  <c r="H140" i="19"/>
  <c r="K139" i="19"/>
  <c r="J139" i="19"/>
  <c r="I139" i="19"/>
  <c r="H139" i="19"/>
  <c r="K138" i="19"/>
  <c r="J138" i="19"/>
  <c r="I138" i="19"/>
  <c r="H138" i="19"/>
  <c r="K137" i="19"/>
  <c r="J137" i="19"/>
  <c r="I137" i="19"/>
  <c r="H137" i="19"/>
  <c r="K136" i="19"/>
  <c r="J136" i="19"/>
  <c r="I136" i="19"/>
  <c r="H136" i="19"/>
  <c r="K135" i="19"/>
  <c r="J135" i="19"/>
  <c r="I135" i="19"/>
  <c r="H135" i="19"/>
  <c r="K134" i="19"/>
  <c r="J134" i="19"/>
  <c r="I134" i="19"/>
  <c r="H134" i="19"/>
  <c r="K133" i="19"/>
  <c r="J133" i="19"/>
  <c r="I133" i="19"/>
  <c r="H133" i="19"/>
  <c r="K132" i="19"/>
  <c r="J132" i="19"/>
  <c r="I132" i="19"/>
  <c r="H132" i="19"/>
  <c r="K131" i="19"/>
  <c r="J131" i="19"/>
  <c r="I131" i="19"/>
  <c r="H131" i="19"/>
  <c r="K130" i="19"/>
  <c r="J130" i="19"/>
  <c r="I130" i="19"/>
  <c r="H130" i="19"/>
  <c r="K129" i="19"/>
  <c r="J129" i="19"/>
  <c r="I129" i="19"/>
  <c r="H129" i="19"/>
  <c r="K128" i="19"/>
  <c r="J128" i="19"/>
  <c r="I128" i="19"/>
  <c r="H128" i="19"/>
  <c r="K125" i="19"/>
  <c r="J125" i="19"/>
  <c r="I125" i="19"/>
  <c r="H125" i="19"/>
  <c r="K124" i="19"/>
  <c r="J124" i="19"/>
  <c r="I124" i="19"/>
  <c r="H124" i="19"/>
  <c r="K123" i="19"/>
  <c r="J123" i="19"/>
  <c r="I123" i="19"/>
  <c r="H123" i="19"/>
  <c r="K122" i="19"/>
  <c r="J122" i="19"/>
  <c r="I122" i="19"/>
  <c r="H122" i="19"/>
  <c r="K121" i="19"/>
  <c r="J121" i="19"/>
  <c r="I121" i="19"/>
  <c r="H121" i="19"/>
  <c r="K118" i="19"/>
  <c r="J118" i="19"/>
  <c r="I118" i="19"/>
  <c r="H118" i="19"/>
  <c r="K117" i="19"/>
  <c r="J117" i="19"/>
  <c r="I117" i="19"/>
  <c r="H117" i="19"/>
  <c r="K115" i="19"/>
  <c r="J115" i="19"/>
  <c r="I115" i="19"/>
  <c r="H115" i="19"/>
  <c r="K114" i="19"/>
  <c r="J114" i="19"/>
  <c r="I114" i="19"/>
  <c r="H114" i="19"/>
  <c r="K111" i="19"/>
  <c r="J111" i="19"/>
  <c r="I111" i="19"/>
  <c r="H111" i="19"/>
  <c r="K110" i="19"/>
  <c r="J110" i="19"/>
  <c r="I110" i="19"/>
  <c r="H110" i="19"/>
  <c r="K109" i="19"/>
  <c r="J109" i="19"/>
  <c r="I109" i="19"/>
  <c r="H109" i="19"/>
  <c r="K108" i="19"/>
  <c r="J108" i="19"/>
  <c r="I108" i="19"/>
  <c r="H108" i="19"/>
  <c r="K107" i="19"/>
  <c r="J107" i="19"/>
  <c r="I107" i="19"/>
  <c r="H107" i="19"/>
  <c r="K106" i="19"/>
  <c r="J106" i="19"/>
  <c r="I106" i="19"/>
  <c r="H106" i="19"/>
  <c r="K104" i="19"/>
  <c r="J104" i="19"/>
  <c r="I104" i="19"/>
  <c r="H104" i="19"/>
  <c r="K102" i="19"/>
  <c r="J102" i="19"/>
  <c r="I102" i="19"/>
  <c r="H102" i="19"/>
  <c r="B85" i="10"/>
  <c r="B34" i="10"/>
  <c r="C129" i="10"/>
  <c r="C128" i="10"/>
  <c r="C127" i="10"/>
  <c r="C126" i="10"/>
  <c r="C125" i="10"/>
  <c r="C124" i="10"/>
  <c r="C123" i="10"/>
  <c r="C122" i="10"/>
  <c r="C121" i="10"/>
  <c r="C120" i="10"/>
  <c r="C119" i="10"/>
  <c r="C118" i="10"/>
  <c r="C117" i="10"/>
  <c r="C116" i="10"/>
  <c r="C115" i="10"/>
  <c r="C114" i="10"/>
  <c r="C113" i="10"/>
  <c r="C112" i="10"/>
  <c r="C111" i="10"/>
  <c r="C110" i="10"/>
  <c r="C107" i="10"/>
  <c r="C106" i="10"/>
  <c r="C105" i="10"/>
  <c r="C104" i="10"/>
  <c r="C103" i="10"/>
  <c r="C98" i="10"/>
  <c r="C97" i="10"/>
  <c r="C96" i="10"/>
  <c r="C94" i="10"/>
  <c r="C93" i="10"/>
  <c r="C92" i="10"/>
  <c r="C91" i="10"/>
  <c r="C90" i="10"/>
  <c r="C89" i="10"/>
  <c r="D87" i="10"/>
  <c r="B87" i="10"/>
  <c r="C28" i="10"/>
  <c r="C27" i="10"/>
  <c r="C25" i="10"/>
  <c r="C24" i="10"/>
  <c r="C23" i="10"/>
  <c r="C22" i="10"/>
  <c r="C87" i="10"/>
  <c r="K20" i="11"/>
  <c r="P20" i="11"/>
  <c r="J20" i="11"/>
  <c r="O20" i="11"/>
  <c r="I20" i="11"/>
  <c r="N20" i="11"/>
  <c r="H20" i="11"/>
  <c r="M20" i="11"/>
  <c r="G20" i="11"/>
  <c r="L20" i="11"/>
  <c r="O17" i="6"/>
  <c r="N17" i="6"/>
  <c r="L17" i="6"/>
  <c r="K17" i="6"/>
  <c r="J17" i="6"/>
  <c r="O16" i="6"/>
  <c r="N16" i="6"/>
  <c r="L16" i="6"/>
  <c r="K16" i="6"/>
  <c r="J16" i="6"/>
  <c r="O15" i="6"/>
  <c r="N15" i="6"/>
  <c r="L15" i="6"/>
  <c r="K15" i="6"/>
  <c r="J15" i="6"/>
  <c r="O14" i="6"/>
  <c r="N14" i="6"/>
  <c r="L14" i="6"/>
  <c r="K14" i="6"/>
  <c r="J14" i="6"/>
  <c r="O13" i="6"/>
  <c r="N13" i="6"/>
  <c r="L13" i="6"/>
  <c r="K13" i="6"/>
  <c r="J13" i="6"/>
  <c r="O12" i="6"/>
  <c r="N12" i="6"/>
  <c r="L12" i="6"/>
  <c r="K12" i="6"/>
  <c r="J12" i="6"/>
  <c r="O11" i="6"/>
  <c r="N11" i="6"/>
  <c r="L11" i="6"/>
  <c r="K11" i="6"/>
  <c r="J11" i="6"/>
  <c r="O10" i="6"/>
  <c r="N10" i="6"/>
  <c r="L10" i="6"/>
  <c r="K10" i="6"/>
  <c r="J10" i="6"/>
  <c r="O9" i="6"/>
  <c r="N9" i="6"/>
  <c r="L9" i="6"/>
  <c r="K9" i="6"/>
  <c r="J9" i="6"/>
  <c r="O8" i="6"/>
  <c r="N8" i="6"/>
  <c r="L8" i="6"/>
  <c r="K8" i="6"/>
  <c r="J8" i="6"/>
  <c r="F9" i="20"/>
  <c r="F10" i="20"/>
  <c r="F11" i="20"/>
  <c r="F12" i="20"/>
  <c r="F14" i="20"/>
  <c r="F15" i="20"/>
  <c r="F28" i="14"/>
  <c r="E28" i="14"/>
  <c r="D28" i="14"/>
  <c r="B28" i="14"/>
  <c r="G28" i="14"/>
  <c r="N28" i="14"/>
  <c r="M28" i="14"/>
  <c r="H28" i="14"/>
  <c r="K90" i="12"/>
  <c r="P90" i="12" s="1"/>
  <c r="J90" i="12"/>
  <c r="O90" i="12"/>
  <c r="I90" i="12"/>
  <c r="N90" i="12"/>
  <c r="H90" i="12"/>
  <c r="M90" i="12"/>
  <c r="G90" i="12"/>
  <c r="L90" i="12"/>
  <c r="K62" i="12"/>
  <c r="P62" i="12"/>
  <c r="J62" i="12"/>
  <c r="O62" i="12"/>
  <c r="I62" i="12"/>
  <c r="N62" i="12"/>
  <c r="H62" i="12"/>
  <c r="M62" i="12"/>
  <c r="G62" i="12"/>
  <c r="L62" i="12"/>
  <c r="U7" i="12"/>
  <c r="T7" i="12"/>
  <c r="S7" i="12"/>
  <c r="R7" i="12"/>
  <c r="Q7" i="12"/>
  <c r="P7" i="12"/>
  <c r="O7" i="12"/>
  <c r="N7" i="12"/>
  <c r="M7" i="12"/>
  <c r="L7" i="12"/>
  <c r="J82" i="11"/>
  <c r="I82" i="11"/>
  <c r="H82" i="11"/>
  <c r="G82" i="11"/>
  <c r="L65" i="11"/>
  <c r="L68" i="11"/>
  <c r="L70" i="11"/>
  <c r="L69" i="11"/>
  <c r="L67" i="11"/>
  <c r="L66" i="11"/>
  <c r="L58" i="11"/>
  <c r="L56" i="11"/>
  <c r="L55" i="11"/>
  <c r="L54" i="11"/>
  <c r="L53" i="11"/>
  <c r="L52" i="11"/>
  <c r="L51" i="11"/>
  <c r="D36" i="10"/>
  <c r="C8" i="10"/>
  <c r="C14" i="10"/>
  <c r="C13" i="10"/>
  <c r="C11" i="10"/>
  <c r="C10" i="10"/>
  <c r="C9" i="10"/>
  <c r="M15" i="9"/>
  <c r="L15" i="9"/>
  <c r="K15" i="9"/>
  <c r="J15" i="9"/>
  <c r="I15" i="9"/>
  <c r="M13" i="9"/>
  <c r="L13" i="9"/>
  <c r="K13" i="9"/>
  <c r="J13" i="9"/>
  <c r="I13" i="9"/>
  <c r="M12" i="9"/>
  <c r="L12" i="9"/>
  <c r="K12" i="9"/>
  <c r="J12" i="9"/>
  <c r="I12" i="9"/>
  <c r="M11" i="9"/>
  <c r="L11" i="9"/>
  <c r="K11" i="9"/>
  <c r="J11" i="9"/>
  <c r="I11" i="9"/>
  <c r="M10" i="9"/>
  <c r="L10" i="9"/>
  <c r="K10" i="9"/>
  <c r="J10" i="9"/>
  <c r="I10" i="9"/>
  <c r="M9" i="9"/>
  <c r="L9" i="9"/>
  <c r="K9" i="9"/>
  <c r="J9" i="9"/>
  <c r="I9" i="9"/>
  <c r="K7" i="8"/>
  <c r="P7" i="8"/>
  <c r="J7" i="8"/>
  <c r="O7" i="8"/>
  <c r="I7" i="8"/>
  <c r="N7" i="8"/>
  <c r="H7" i="8"/>
  <c r="M7" i="8"/>
  <c r="M52" i="7"/>
  <c r="L52" i="7"/>
  <c r="K52" i="7"/>
  <c r="J52" i="7"/>
  <c r="I52" i="7"/>
  <c r="M51" i="7"/>
  <c r="L51" i="7"/>
  <c r="K51" i="7"/>
  <c r="J51" i="7"/>
  <c r="I51" i="7"/>
  <c r="M50" i="7"/>
  <c r="L50" i="7"/>
  <c r="K50" i="7"/>
  <c r="J50" i="7"/>
  <c r="I50" i="7"/>
  <c r="M49" i="7"/>
  <c r="L49" i="7"/>
  <c r="K49" i="7"/>
  <c r="J49" i="7"/>
  <c r="I49" i="7"/>
  <c r="M47" i="7"/>
  <c r="L47" i="7"/>
  <c r="K47" i="7"/>
  <c r="J47" i="7"/>
  <c r="I47" i="7"/>
  <c r="M46" i="7"/>
  <c r="L46" i="7"/>
  <c r="K46" i="7"/>
  <c r="J46" i="7"/>
  <c r="I46" i="7"/>
  <c r="M45" i="7"/>
  <c r="L45" i="7"/>
  <c r="K45" i="7"/>
  <c r="J45" i="7"/>
  <c r="I45" i="7"/>
  <c r="M44" i="7"/>
  <c r="L44" i="7"/>
  <c r="K44" i="7"/>
  <c r="J44" i="7"/>
  <c r="I44" i="7"/>
  <c r="M43" i="7"/>
  <c r="L43" i="7"/>
  <c r="K43" i="7"/>
  <c r="J43" i="7"/>
  <c r="I43" i="7"/>
  <c r="M42" i="7"/>
  <c r="L42" i="7"/>
  <c r="K42" i="7"/>
  <c r="J42" i="7"/>
  <c r="I42" i="7"/>
  <c r="M40" i="7"/>
  <c r="L40" i="7"/>
  <c r="K40" i="7"/>
  <c r="J40" i="7"/>
  <c r="I40" i="7"/>
  <c r="G27" i="7"/>
  <c r="F27" i="7"/>
  <c r="E27" i="7"/>
  <c r="D27" i="7"/>
  <c r="C27" i="7"/>
  <c r="B27" i="7"/>
  <c r="G26" i="7"/>
  <c r="F26" i="7"/>
  <c r="E26" i="7"/>
  <c r="D26" i="7"/>
  <c r="C26" i="7"/>
  <c r="B26" i="7"/>
  <c r="G25" i="7"/>
  <c r="F25" i="7"/>
  <c r="E25" i="7"/>
  <c r="D25" i="7"/>
  <c r="C25" i="7"/>
  <c r="B25" i="7"/>
  <c r="G24" i="7"/>
  <c r="F24" i="7"/>
  <c r="E24" i="7"/>
  <c r="D24" i="7"/>
  <c r="C24" i="7"/>
  <c r="B24" i="7"/>
  <c r="G23" i="7"/>
  <c r="F23" i="7"/>
  <c r="E23" i="7"/>
  <c r="D23" i="7"/>
  <c r="C23" i="7"/>
  <c r="B23" i="7"/>
  <c r="K22" i="6"/>
  <c r="J22" i="6"/>
  <c r="I22" i="6"/>
  <c r="H22" i="6"/>
  <c r="G22" i="6"/>
  <c r="F23" i="20"/>
  <c r="F22" i="20"/>
  <c r="C78" i="10"/>
  <c r="C77" i="10"/>
  <c r="C76" i="10"/>
  <c r="C75" i="10"/>
  <c r="C74" i="10"/>
  <c r="C73" i="10"/>
  <c r="C72" i="10"/>
  <c r="C71" i="10"/>
  <c r="C70" i="10"/>
  <c r="C69" i="10"/>
  <c r="C68" i="10"/>
  <c r="C67" i="10"/>
  <c r="C66" i="10"/>
  <c r="C65" i="10"/>
  <c r="C64" i="10"/>
  <c r="C63" i="10"/>
  <c r="C62" i="10"/>
  <c r="C61" i="10"/>
  <c r="C60" i="10"/>
  <c r="C59" i="10"/>
  <c r="K65" i="23"/>
  <c r="J65" i="23"/>
  <c r="I65" i="23"/>
  <c r="H65" i="23"/>
  <c r="K64" i="23"/>
  <c r="J64" i="23"/>
  <c r="I64" i="23"/>
  <c r="H64" i="23"/>
  <c r="K63" i="23"/>
  <c r="J63" i="23"/>
  <c r="I63" i="23"/>
  <c r="H63" i="23"/>
  <c r="K62" i="23"/>
  <c r="J62" i="23"/>
  <c r="I62" i="23"/>
  <c r="H62" i="23"/>
  <c r="K61" i="23"/>
  <c r="J61" i="23"/>
  <c r="I61" i="23"/>
  <c r="H61" i="23"/>
  <c r="K60" i="23"/>
  <c r="J60" i="23"/>
  <c r="I60" i="23"/>
  <c r="H60" i="23"/>
  <c r="K59" i="23"/>
  <c r="J59" i="23"/>
  <c r="I59" i="23"/>
  <c r="H59" i="23"/>
  <c r="K58" i="23"/>
  <c r="J58" i="23"/>
  <c r="I58" i="23"/>
  <c r="H58" i="23"/>
  <c r="K57" i="23"/>
  <c r="J57" i="23"/>
  <c r="I57" i="23"/>
  <c r="H57" i="23"/>
  <c r="K56" i="23"/>
  <c r="J56" i="23"/>
  <c r="I56" i="23"/>
  <c r="H56" i="23"/>
  <c r="K55" i="23"/>
  <c r="J55" i="23"/>
  <c r="I55" i="23"/>
  <c r="H55" i="23"/>
  <c r="K54" i="23"/>
  <c r="J54" i="23"/>
  <c r="I54" i="23"/>
  <c r="H54" i="23"/>
  <c r="K53" i="23"/>
  <c r="J53" i="23"/>
  <c r="I53" i="23"/>
  <c r="H53" i="23"/>
  <c r="K52" i="23"/>
  <c r="J52" i="23"/>
  <c r="I52" i="23"/>
  <c r="H52" i="23"/>
  <c r="K51" i="23"/>
  <c r="J51" i="23"/>
  <c r="I51" i="23"/>
  <c r="H51" i="23"/>
  <c r="K50" i="23"/>
  <c r="J50" i="23"/>
  <c r="I50" i="23"/>
  <c r="H50" i="23"/>
  <c r="K49" i="23"/>
  <c r="J49" i="23"/>
  <c r="I49" i="23"/>
  <c r="H49" i="23"/>
  <c r="K48" i="23"/>
  <c r="J48" i="23"/>
  <c r="I48" i="23"/>
  <c r="H48" i="23"/>
  <c r="K47" i="23"/>
  <c r="J47" i="23"/>
  <c r="I47" i="23"/>
  <c r="H47" i="23"/>
  <c r="K46" i="23"/>
  <c r="J46" i="23"/>
  <c r="I46" i="23"/>
  <c r="H46" i="23"/>
  <c r="I47" i="9"/>
  <c r="J47" i="9"/>
  <c r="K47" i="9"/>
  <c r="L47" i="9"/>
  <c r="M47" i="9"/>
  <c r="I48" i="9"/>
  <c r="J48" i="9"/>
  <c r="K48" i="9"/>
  <c r="L48" i="9"/>
  <c r="M48" i="9"/>
  <c r="I49" i="9"/>
  <c r="J49" i="9"/>
  <c r="K49" i="9"/>
  <c r="L49" i="9"/>
  <c r="M49" i="9"/>
  <c r="I50" i="9"/>
  <c r="J50" i="9"/>
  <c r="K50" i="9"/>
  <c r="L50" i="9"/>
  <c r="M50" i="9"/>
  <c r="I51" i="9"/>
  <c r="J51" i="9"/>
  <c r="K51" i="9"/>
  <c r="L51" i="9"/>
  <c r="M51" i="9"/>
  <c r="I52" i="9"/>
  <c r="J52" i="9"/>
  <c r="K52" i="9"/>
  <c r="L52" i="9"/>
  <c r="M52" i="9"/>
  <c r="I53" i="9"/>
  <c r="J53" i="9"/>
  <c r="K53" i="9"/>
  <c r="L53" i="9"/>
  <c r="M53" i="9"/>
  <c r="I54" i="9"/>
  <c r="J54" i="9"/>
  <c r="K54" i="9"/>
  <c r="L54" i="9"/>
  <c r="M54" i="9"/>
  <c r="I55" i="9"/>
  <c r="J55" i="9"/>
  <c r="K55" i="9"/>
  <c r="L55" i="9"/>
  <c r="M55" i="9"/>
  <c r="I56" i="9"/>
  <c r="J56" i="9"/>
  <c r="K56" i="9"/>
  <c r="L56" i="9"/>
  <c r="M56" i="9"/>
  <c r="I57" i="9"/>
  <c r="J57" i="9"/>
  <c r="K57" i="9"/>
  <c r="L57" i="9"/>
  <c r="M57" i="9"/>
  <c r="I58" i="9"/>
  <c r="J58" i="9"/>
  <c r="K58" i="9"/>
  <c r="L58" i="9"/>
  <c r="M58" i="9"/>
  <c r="I59" i="9"/>
  <c r="J59" i="9"/>
  <c r="K59" i="9"/>
  <c r="L59" i="9"/>
  <c r="M59" i="9"/>
  <c r="I60" i="9"/>
  <c r="J60" i="9"/>
  <c r="K60" i="9"/>
  <c r="L60" i="9"/>
  <c r="M60" i="9"/>
  <c r="I61" i="9"/>
  <c r="J61" i="9"/>
  <c r="K61" i="9"/>
  <c r="L61" i="9"/>
  <c r="M61" i="9"/>
  <c r="I62" i="9"/>
  <c r="J62" i="9"/>
  <c r="K62" i="9"/>
  <c r="L62" i="9"/>
  <c r="M62" i="9"/>
  <c r="I63" i="9"/>
  <c r="J63" i="9"/>
  <c r="K63" i="9"/>
  <c r="L63" i="9"/>
  <c r="M63" i="9"/>
  <c r="I64" i="9"/>
  <c r="J64" i="9"/>
  <c r="K64" i="9"/>
  <c r="L64" i="9"/>
  <c r="M64" i="9"/>
  <c r="I65" i="9"/>
  <c r="J65" i="9"/>
  <c r="K65" i="9"/>
  <c r="L65" i="9"/>
  <c r="M65" i="9"/>
  <c r="M46" i="9"/>
  <c r="L46" i="9"/>
  <c r="K46" i="9"/>
  <c r="J46" i="9"/>
  <c r="I46" i="9"/>
  <c r="G29" i="7"/>
  <c r="G30" i="7"/>
  <c r="G31" i="7"/>
  <c r="G32" i="7"/>
  <c r="G28" i="7"/>
  <c r="C28" i="7"/>
  <c r="D28" i="7"/>
  <c r="E28" i="7"/>
  <c r="F28" i="7"/>
  <c r="C29" i="7"/>
  <c r="D29" i="7"/>
  <c r="E29" i="7"/>
  <c r="F29" i="7"/>
  <c r="C30" i="7"/>
  <c r="D30" i="7"/>
  <c r="E30" i="7"/>
  <c r="F30" i="7"/>
  <c r="C31" i="7"/>
  <c r="D31" i="7"/>
  <c r="E31" i="7"/>
  <c r="F31" i="7"/>
  <c r="C32" i="7"/>
  <c r="D32" i="7"/>
  <c r="E32" i="7"/>
  <c r="F32" i="7"/>
  <c r="B29" i="7"/>
  <c r="B30" i="7"/>
  <c r="B31" i="7"/>
  <c r="B32" i="7"/>
  <c r="B28" i="7"/>
  <c r="I9" i="7"/>
  <c r="J9" i="7"/>
  <c r="K9" i="7"/>
  <c r="L9" i="7"/>
  <c r="M9" i="7"/>
  <c r="I10" i="7"/>
  <c r="J10" i="7"/>
  <c r="K10" i="7"/>
  <c r="L10" i="7"/>
  <c r="M10" i="7"/>
  <c r="I11" i="7"/>
  <c r="J11" i="7"/>
  <c r="K11" i="7"/>
  <c r="L11" i="7"/>
  <c r="M11" i="7"/>
  <c r="I12" i="7"/>
  <c r="J12" i="7"/>
  <c r="K12" i="7"/>
  <c r="L12" i="7"/>
  <c r="M12" i="7"/>
  <c r="I13" i="7"/>
  <c r="J13" i="7"/>
  <c r="K13" i="7"/>
  <c r="L13" i="7"/>
  <c r="M13" i="7"/>
  <c r="I14" i="7"/>
  <c r="J14" i="7"/>
  <c r="K14" i="7"/>
  <c r="L14" i="7"/>
  <c r="M14" i="7"/>
  <c r="I15" i="7"/>
  <c r="J15" i="7"/>
  <c r="K15" i="7"/>
  <c r="L15" i="7"/>
  <c r="M15" i="7"/>
  <c r="I16" i="7"/>
  <c r="J16" i="7"/>
  <c r="K16" i="7"/>
  <c r="L16" i="7"/>
  <c r="M16" i="7"/>
  <c r="I17" i="7"/>
  <c r="J17" i="7"/>
  <c r="K17" i="7"/>
  <c r="L17" i="7"/>
  <c r="M17" i="7"/>
  <c r="J8" i="7"/>
  <c r="K8" i="7"/>
  <c r="L8" i="7"/>
  <c r="M8" i="7"/>
  <c r="I8" i="7"/>
  <c r="K140" i="21"/>
  <c r="J140" i="21"/>
  <c r="I140" i="21"/>
  <c r="H140" i="21"/>
  <c r="G140" i="21"/>
  <c r="K139" i="21"/>
  <c r="J139" i="21"/>
  <c r="I139" i="21"/>
  <c r="H139" i="21"/>
  <c r="G139" i="21"/>
  <c r="K138" i="21"/>
  <c r="J138" i="21"/>
  <c r="I138" i="21"/>
  <c r="H138" i="21"/>
  <c r="G138" i="21"/>
  <c r="K137" i="21"/>
  <c r="J137" i="21"/>
  <c r="I137" i="21"/>
  <c r="H137" i="21"/>
  <c r="G137" i="21"/>
  <c r="K136" i="21"/>
  <c r="J136" i="21"/>
  <c r="I136" i="21"/>
  <c r="H136" i="21"/>
  <c r="G136" i="21"/>
  <c r="K135" i="21"/>
  <c r="J135" i="21"/>
  <c r="I135" i="21"/>
  <c r="H135" i="21"/>
  <c r="G135" i="21"/>
  <c r="K134" i="21"/>
  <c r="J134" i="21"/>
  <c r="I134" i="21"/>
  <c r="H134" i="21"/>
  <c r="G134" i="21"/>
  <c r="K133" i="21"/>
  <c r="J133" i="21"/>
  <c r="I133" i="21"/>
  <c r="H133" i="21"/>
  <c r="G133" i="21"/>
  <c r="K132" i="21"/>
  <c r="J132" i="21"/>
  <c r="I132" i="21"/>
  <c r="H132" i="21"/>
  <c r="G132" i="21"/>
  <c r="K131" i="21"/>
  <c r="J131" i="21"/>
  <c r="I131" i="21"/>
  <c r="H131" i="21"/>
  <c r="G131" i="21"/>
  <c r="K130" i="21"/>
  <c r="J130" i="21"/>
  <c r="I130" i="21"/>
  <c r="H130" i="21"/>
  <c r="G130" i="21"/>
  <c r="K129" i="21"/>
  <c r="J129" i="21"/>
  <c r="I129" i="21"/>
  <c r="H129" i="21"/>
  <c r="G129" i="21"/>
  <c r="K128" i="21"/>
  <c r="J128" i="21"/>
  <c r="I128" i="21"/>
  <c r="H128" i="21"/>
  <c r="G128" i="21"/>
  <c r="K127" i="21"/>
  <c r="J127" i="21"/>
  <c r="I127" i="21"/>
  <c r="H127" i="21"/>
  <c r="G127" i="21"/>
  <c r="K126" i="21"/>
  <c r="J126" i="21"/>
  <c r="I126" i="21"/>
  <c r="H126" i="21"/>
  <c r="G126" i="21"/>
  <c r="K125" i="21"/>
  <c r="J125" i="21"/>
  <c r="I125" i="21"/>
  <c r="H125" i="21"/>
  <c r="G125" i="21"/>
  <c r="K124" i="21"/>
  <c r="J124" i="21"/>
  <c r="I124" i="21"/>
  <c r="H124" i="21"/>
  <c r="G124" i="21"/>
  <c r="K123" i="21"/>
  <c r="J123" i="21"/>
  <c r="I123" i="21"/>
  <c r="H123" i="21"/>
  <c r="G123" i="21"/>
  <c r="K122" i="21"/>
  <c r="J122" i="21"/>
  <c r="I122" i="21"/>
  <c r="H122" i="21"/>
  <c r="G122" i="21"/>
  <c r="K121" i="21"/>
  <c r="J121" i="21"/>
  <c r="I121" i="21"/>
  <c r="H121" i="21"/>
  <c r="G121" i="21"/>
  <c r="K118" i="21"/>
  <c r="J118" i="21"/>
  <c r="I118" i="21"/>
  <c r="H118" i="21"/>
  <c r="G118" i="21"/>
  <c r="K117" i="21"/>
  <c r="J117" i="21"/>
  <c r="I117" i="21"/>
  <c r="H117" i="21"/>
  <c r="G117" i="21"/>
  <c r="K116" i="21"/>
  <c r="J116" i="21"/>
  <c r="I116" i="21"/>
  <c r="H116" i="21"/>
  <c r="G116" i="21"/>
  <c r="K115" i="21"/>
  <c r="J115" i="21"/>
  <c r="I115" i="21"/>
  <c r="H115" i="21"/>
  <c r="G115" i="21"/>
  <c r="K114" i="21"/>
  <c r="J114" i="21"/>
  <c r="I114" i="21"/>
  <c r="H114" i="21"/>
  <c r="G114" i="21"/>
  <c r="K111" i="21"/>
  <c r="J111" i="21"/>
  <c r="I111" i="21"/>
  <c r="H111" i="21"/>
  <c r="G111" i="21"/>
  <c r="K109" i="21"/>
  <c r="J109" i="21"/>
  <c r="I109" i="21"/>
  <c r="H109" i="21"/>
  <c r="G109" i="21"/>
  <c r="K108" i="21"/>
  <c r="J108" i="21"/>
  <c r="I108" i="21"/>
  <c r="H108" i="21"/>
  <c r="G108" i="21"/>
  <c r="K107" i="21"/>
  <c r="J107" i="21"/>
  <c r="I107" i="21"/>
  <c r="H107" i="21"/>
  <c r="G107" i="21"/>
  <c r="K104" i="21"/>
  <c r="J104" i="21"/>
  <c r="I104" i="21"/>
  <c r="H104" i="21"/>
  <c r="G104" i="21"/>
  <c r="K103" i="21"/>
  <c r="J103" i="21"/>
  <c r="I103" i="21"/>
  <c r="H103" i="21"/>
  <c r="G103" i="21"/>
  <c r="K102" i="21"/>
  <c r="J102" i="21"/>
  <c r="I102" i="21"/>
  <c r="H102" i="21"/>
  <c r="G102" i="21"/>
  <c r="K101" i="21"/>
  <c r="J101" i="21"/>
  <c r="I101" i="21"/>
  <c r="H101" i="21"/>
  <c r="G101" i="21"/>
  <c r="K100" i="21"/>
  <c r="J100" i="21"/>
  <c r="I100" i="21"/>
  <c r="H100" i="21"/>
  <c r="G100" i="21"/>
  <c r="K99" i="21"/>
  <c r="J99" i="21"/>
  <c r="I99" i="21"/>
  <c r="H99" i="21"/>
  <c r="G99" i="21"/>
  <c r="K97" i="21"/>
  <c r="J97" i="21"/>
  <c r="I97" i="21"/>
  <c r="H97" i="21"/>
  <c r="G97" i="21"/>
  <c r="K87" i="21"/>
  <c r="J87" i="21"/>
  <c r="I87" i="21"/>
  <c r="H87" i="21"/>
  <c r="G87" i="21"/>
  <c r="K86" i="21"/>
  <c r="J86" i="21"/>
  <c r="I86" i="21"/>
  <c r="H86" i="21"/>
  <c r="G86" i="21"/>
  <c r="K85" i="21"/>
  <c r="J85" i="21"/>
  <c r="I85" i="21"/>
  <c r="H85" i="21"/>
  <c r="G85" i="21"/>
  <c r="K84" i="21"/>
  <c r="J84" i="21"/>
  <c r="I84" i="21"/>
  <c r="H84" i="21"/>
  <c r="G84" i="21"/>
  <c r="K83" i="21"/>
  <c r="J83" i="21"/>
  <c r="I83" i="21"/>
  <c r="H83" i="21"/>
  <c r="G83" i="21"/>
  <c r="K82" i="21"/>
  <c r="J82" i="21"/>
  <c r="I82" i="21"/>
  <c r="H82" i="21"/>
  <c r="G82" i="21"/>
  <c r="K81" i="21"/>
  <c r="J81" i="21"/>
  <c r="I81" i="21"/>
  <c r="H81" i="21"/>
  <c r="G81" i="21"/>
  <c r="K80" i="21"/>
  <c r="J80" i="21"/>
  <c r="I80" i="21"/>
  <c r="H80" i="21"/>
  <c r="G80" i="21"/>
  <c r="K79" i="21"/>
  <c r="J79" i="21"/>
  <c r="I79" i="21"/>
  <c r="H79" i="21"/>
  <c r="G79" i="21"/>
  <c r="K78" i="21"/>
  <c r="J78" i="21"/>
  <c r="I78" i="21"/>
  <c r="H78" i="21"/>
  <c r="G78" i="21"/>
  <c r="K77" i="21"/>
  <c r="J77" i="21"/>
  <c r="I77" i="21"/>
  <c r="H77" i="21"/>
  <c r="G77" i="21"/>
  <c r="K76" i="21"/>
  <c r="J76" i="21"/>
  <c r="I76" i="21"/>
  <c r="H76" i="21"/>
  <c r="G76" i="21"/>
  <c r="K75" i="21"/>
  <c r="J75" i="21"/>
  <c r="I75" i="21"/>
  <c r="H75" i="21"/>
  <c r="G75" i="21"/>
  <c r="K74" i="21"/>
  <c r="J74" i="21"/>
  <c r="I74" i="21"/>
  <c r="H74" i="21"/>
  <c r="G74" i="21"/>
  <c r="K73" i="21"/>
  <c r="J73" i="21"/>
  <c r="I73" i="21"/>
  <c r="H73" i="21"/>
  <c r="G73" i="21"/>
  <c r="K72" i="21"/>
  <c r="J72" i="21"/>
  <c r="I72" i="21"/>
  <c r="H72" i="21"/>
  <c r="G72" i="21"/>
  <c r="K71" i="21"/>
  <c r="J71" i="21"/>
  <c r="I71" i="21"/>
  <c r="H71" i="21"/>
  <c r="G71" i="21"/>
  <c r="K70" i="21"/>
  <c r="J70" i="21"/>
  <c r="I70" i="21"/>
  <c r="H70" i="21"/>
  <c r="G70" i="21"/>
  <c r="K69" i="21"/>
  <c r="J69" i="21"/>
  <c r="I69" i="21"/>
  <c r="H69" i="21"/>
  <c r="G69" i="21"/>
  <c r="K68" i="21"/>
  <c r="J68" i="21"/>
  <c r="I68" i="21"/>
  <c r="H68" i="21"/>
  <c r="G68" i="21"/>
  <c r="K65" i="21"/>
  <c r="J65" i="21"/>
  <c r="I65" i="21"/>
  <c r="H65" i="21"/>
  <c r="G65" i="21"/>
  <c r="K64" i="21"/>
  <c r="J64" i="21"/>
  <c r="I64" i="21"/>
  <c r="H64" i="21"/>
  <c r="G64" i="21"/>
  <c r="K63" i="21"/>
  <c r="J63" i="21"/>
  <c r="I63" i="21"/>
  <c r="H63" i="21"/>
  <c r="G63" i="21"/>
  <c r="K62" i="21"/>
  <c r="J62" i="21"/>
  <c r="I62" i="21"/>
  <c r="H62" i="21"/>
  <c r="G62" i="21"/>
  <c r="K61" i="21"/>
  <c r="J61" i="21"/>
  <c r="I61" i="21"/>
  <c r="H61" i="21"/>
  <c r="G61" i="21"/>
  <c r="K58" i="21"/>
  <c r="J58" i="21"/>
  <c r="I58" i="21"/>
  <c r="H58" i="21"/>
  <c r="G58" i="21"/>
  <c r="K56" i="21"/>
  <c r="J56" i="21"/>
  <c r="I56" i="21"/>
  <c r="H56" i="21"/>
  <c r="G56" i="21"/>
  <c r="K55" i="21"/>
  <c r="J55" i="21"/>
  <c r="I55" i="21"/>
  <c r="H55" i="21"/>
  <c r="G55" i="21"/>
  <c r="K54" i="21"/>
  <c r="J54" i="21"/>
  <c r="I54" i="21"/>
  <c r="H54" i="21"/>
  <c r="G54" i="21"/>
  <c r="K51" i="21"/>
  <c r="J51" i="21"/>
  <c r="I51" i="21"/>
  <c r="H51" i="21"/>
  <c r="G51" i="21"/>
  <c r="K50" i="21"/>
  <c r="J50" i="21"/>
  <c r="I50" i="21"/>
  <c r="H50" i="21"/>
  <c r="G50" i="21"/>
  <c r="K49" i="21"/>
  <c r="J49" i="21"/>
  <c r="I49" i="21"/>
  <c r="H49" i="21"/>
  <c r="G49" i="21"/>
  <c r="K48" i="21"/>
  <c r="J48" i="21"/>
  <c r="I48" i="21"/>
  <c r="H48" i="21"/>
  <c r="G48" i="21"/>
  <c r="K47" i="21"/>
  <c r="J47" i="21"/>
  <c r="I47" i="21"/>
  <c r="H47" i="21"/>
  <c r="G47" i="21"/>
  <c r="K46" i="21"/>
  <c r="J46" i="21"/>
  <c r="I46" i="21"/>
  <c r="H46" i="21"/>
  <c r="G46" i="21"/>
  <c r="K44" i="21"/>
  <c r="J44" i="21"/>
  <c r="I44" i="21"/>
  <c r="H44" i="21"/>
  <c r="G44" i="21"/>
  <c r="K119" i="17"/>
  <c r="J119" i="17"/>
  <c r="I119" i="17"/>
  <c r="H119" i="17"/>
  <c r="G119" i="17"/>
  <c r="K118" i="17"/>
  <c r="J118" i="17"/>
  <c r="I118" i="17"/>
  <c r="H118" i="17"/>
  <c r="G118" i="17"/>
  <c r="K117" i="17"/>
  <c r="J117" i="17"/>
  <c r="I117" i="17"/>
  <c r="H117" i="17"/>
  <c r="G117" i="17"/>
  <c r="K116" i="17"/>
  <c r="J116" i="17"/>
  <c r="I116" i="17"/>
  <c r="H116" i="17"/>
  <c r="G116" i="17"/>
  <c r="K115" i="17"/>
  <c r="J115" i="17"/>
  <c r="I115" i="17"/>
  <c r="H115" i="17"/>
  <c r="G115" i="17"/>
  <c r="K114" i="17"/>
  <c r="J114" i="17"/>
  <c r="I114" i="17"/>
  <c r="H114" i="17"/>
  <c r="G114" i="17"/>
  <c r="K113" i="17"/>
  <c r="J113" i="17"/>
  <c r="I113" i="17"/>
  <c r="H113" i="17"/>
  <c r="G113" i="17"/>
  <c r="K112" i="17"/>
  <c r="J112" i="17"/>
  <c r="I112" i="17"/>
  <c r="H112" i="17"/>
  <c r="G112" i="17"/>
  <c r="K111" i="17"/>
  <c r="J111" i="17"/>
  <c r="I111" i="17"/>
  <c r="H111" i="17"/>
  <c r="G111" i="17"/>
  <c r="K110" i="17"/>
  <c r="J110" i="17"/>
  <c r="I110" i="17"/>
  <c r="H110" i="17"/>
  <c r="G110" i="17"/>
  <c r="K109" i="17"/>
  <c r="J109" i="17"/>
  <c r="I109" i="17"/>
  <c r="H109" i="17"/>
  <c r="G109" i="17"/>
  <c r="K108" i="17"/>
  <c r="J108" i="17"/>
  <c r="I108" i="17"/>
  <c r="H108" i="17"/>
  <c r="G108" i="17"/>
  <c r="K107" i="17"/>
  <c r="J107" i="17"/>
  <c r="I107" i="17"/>
  <c r="H107" i="17"/>
  <c r="G107" i="17"/>
  <c r="K106" i="17"/>
  <c r="J106" i="17"/>
  <c r="I106" i="17"/>
  <c r="H106" i="17"/>
  <c r="G106" i="17"/>
  <c r="K105" i="17"/>
  <c r="J105" i="17"/>
  <c r="I105" i="17"/>
  <c r="H105" i="17"/>
  <c r="G105" i="17"/>
  <c r="K104" i="17"/>
  <c r="J104" i="17"/>
  <c r="I104" i="17"/>
  <c r="H104" i="17"/>
  <c r="G104" i="17"/>
  <c r="K103" i="17"/>
  <c r="J103" i="17"/>
  <c r="I103" i="17"/>
  <c r="H103" i="17"/>
  <c r="G103" i="17"/>
  <c r="K102" i="17"/>
  <c r="J102" i="17"/>
  <c r="I102" i="17"/>
  <c r="H102" i="17"/>
  <c r="G102" i="17"/>
  <c r="K101" i="17"/>
  <c r="J101" i="17"/>
  <c r="I101" i="17"/>
  <c r="H101" i="17"/>
  <c r="G101" i="17"/>
  <c r="K100" i="17"/>
  <c r="J100" i="17"/>
  <c r="I100" i="17"/>
  <c r="H100" i="17"/>
  <c r="G100" i="17"/>
  <c r="K97" i="17"/>
  <c r="J97" i="17"/>
  <c r="I97" i="17"/>
  <c r="H97" i="17"/>
  <c r="G97" i="17"/>
  <c r="K96" i="17"/>
  <c r="J96" i="17"/>
  <c r="I96" i="17"/>
  <c r="H96" i="17"/>
  <c r="G96" i="17"/>
  <c r="K95" i="17"/>
  <c r="J95" i="17"/>
  <c r="I95" i="17"/>
  <c r="H95" i="17"/>
  <c r="G95" i="17"/>
  <c r="K94" i="17"/>
  <c r="J94" i="17"/>
  <c r="I94" i="17"/>
  <c r="H94" i="17"/>
  <c r="G94" i="17"/>
  <c r="K93" i="17"/>
  <c r="J93" i="17"/>
  <c r="I93" i="17"/>
  <c r="H93" i="17"/>
  <c r="G93" i="17"/>
  <c r="K90" i="17"/>
  <c r="J90" i="17"/>
  <c r="I90" i="17"/>
  <c r="H90" i="17"/>
  <c r="G90" i="17"/>
  <c r="K89" i="17"/>
  <c r="J89" i="17"/>
  <c r="I89" i="17"/>
  <c r="H89" i="17"/>
  <c r="G89" i="17"/>
  <c r="K87" i="17"/>
  <c r="J87" i="17"/>
  <c r="I87" i="17"/>
  <c r="H87" i="17"/>
  <c r="G87" i="17"/>
  <c r="K86" i="17"/>
  <c r="J86" i="17"/>
  <c r="I86" i="17"/>
  <c r="H86" i="17"/>
  <c r="G86" i="17"/>
  <c r="K83" i="17"/>
  <c r="J83" i="17"/>
  <c r="I83" i="17"/>
  <c r="H83" i="17"/>
  <c r="G83" i="17"/>
  <c r="K82" i="17"/>
  <c r="J82" i="17"/>
  <c r="I82" i="17"/>
  <c r="H82" i="17"/>
  <c r="G82" i="17"/>
  <c r="K81" i="17"/>
  <c r="J81" i="17"/>
  <c r="I81" i="17"/>
  <c r="H81" i="17"/>
  <c r="G81" i="17"/>
  <c r="K80" i="17"/>
  <c r="J80" i="17"/>
  <c r="I80" i="17"/>
  <c r="H80" i="17"/>
  <c r="G80" i="17"/>
  <c r="K79" i="17"/>
  <c r="J79" i="17"/>
  <c r="I79" i="17"/>
  <c r="H79" i="17"/>
  <c r="G79" i="17"/>
  <c r="K78" i="17"/>
  <c r="J78" i="17"/>
  <c r="I78" i="17"/>
  <c r="H78" i="17"/>
  <c r="G78" i="17"/>
  <c r="H76" i="17"/>
  <c r="I76" i="17"/>
  <c r="J76" i="17"/>
  <c r="K76" i="17"/>
  <c r="K52" i="14"/>
  <c r="J52" i="14"/>
  <c r="I52" i="14"/>
  <c r="K51" i="14"/>
  <c r="J51" i="14"/>
  <c r="I51" i="14"/>
  <c r="K114" i="8"/>
  <c r="J114" i="8"/>
  <c r="I114" i="8"/>
  <c r="H114" i="8"/>
  <c r="G114" i="8"/>
  <c r="G94" i="8"/>
  <c r="H94" i="8"/>
  <c r="I94" i="8"/>
  <c r="J94" i="8"/>
  <c r="K94" i="8"/>
  <c r="G95" i="8"/>
  <c r="H95" i="8"/>
  <c r="I95" i="8"/>
  <c r="J95" i="8"/>
  <c r="K95" i="8"/>
  <c r="G96" i="8"/>
  <c r="H96" i="8"/>
  <c r="I96" i="8"/>
  <c r="J96" i="8"/>
  <c r="K96" i="8"/>
  <c r="G97" i="8"/>
  <c r="H97" i="8"/>
  <c r="I97" i="8"/>
  <c r="J97" i="8"/>
  <c r="K97" i="8"/>
  <c r="G98" i="8"/>
  <c r="H98" i="8"/>
  <c r="I98" i="8"/>
  <c r="J98" i="8"/>
  <c r="K98" i="8"/>
  <c r="G99" i="8"/>
  <c r="H99" i="8"/>
  <c r="I99" i="8"/>
  <c r="J99" i="8"/>
  <c r="K99" i="8"/>
  <c r="G100" i="8"/>
  <c r="H100" i="8"/>
  <c r="I100" i="8"/>
  <c r="J100" i="8"/>
  <c r="K100" i="8"/>
  <c r="G101" i="8"/>
  <c r="H101" i="8"/>
  <c r="I101" i="8"/>
  <c r="J101" i="8"/>
  <c r="K101" i="8"/>
  <c r="G102" i="8"/>
  <c r="H102" i="8"/>
  <c r="I102" i="8"/>
  <c r="J102" i="8"/>
  <c r="K102" i="8"/>
  <c r="G103" i="8"/>
  <c r="H103" i="8"/>
  <c r="I103" i="8"/>
  <c r="J103" i="8"/>
  <c r="K103" i="8"/>
  <c r="G104" i="8"/>
  <c r="H104" i="8"/>
  <c r="I104" i="8"/>
  <c r="J104" i="8"/>
  <c r="K104" i="8"/>
  <c r="G105" i="8"/>
  <c r="H105" i="8"/>
  <c r="I105" i="8"/>
  <c r="J105" i="8"/>
  <c r="K105" i="8"/>
  <c r="G106" i="8"/>
  <c r="H106" i="8"/>
  <c r="I106" i="8"/>
  <c r="J106" i="8"/>
  <c r="K106" i="8"/>
  <c r="G107" i="8"/>
  <c r="H107" i="8"/>
  <c r="I107" i="8"/>
  <c r="J107" i="8"/>
  <c r="K107" i="8"/>
  <c r="G108" i="8"/>
  <c r="H108" i="8"/>
  <c r="I108" i="8"/>
  <c r="J108" i="8"/>
  <c r="K108" i="8"/>
  <c r="G109" i="8"/>
  <c r="H109" i="8"/>
  <c r="I109" i="8"/>
  <c r="J109" i="8"/>
  <c r="K109" i="8"/>
  <c r="G110" i="8"/>
  <c r="H110" i="8"/>
  <c r="I110" i="8"/>
  <c r="J110" i="8"/>
  <c r="K110" i="8"/>
  <c r="G111" i="8"/>
  <c r="H111" i="8"/>
  <c r="I111" i="8"/>
  <c r="J111" i="8"/>
  <c r="K111" i="8"/>
  <c r="G112" i="8"/>
  <c r="H112" i="8"/>
  <c r="I112" i="8"/>
  <c r="J112" i="8"/>
  <c r="K112" i="8"/>
  <c r="H93" i="8"/>
  <c r="I93" i="8"/>
  <c r="J93" i="8"/>
  <c r="K93" i="8"/>
  <c r="G93" i="8"/>
  <c r="M58" i="8"/>
  <c r="L58" i="8"/>
  <c r="K58" i="8"/>
  <c r="J58" i="8"/>
  <c r="I58" i="8"/>
  <c r="H58" i="8"/>
  <c r="I37" i="8"/>
  <c r="J37" i="8"/>
  <c r="K37" i="8"/>
  <c r="L37" i="8"/>
  <c r="M37" i="8"/>
  <c r="I38" i="8"/>
  <c r="J38" i="8"/>
  <c r="K38" i="8"/>
  <c r="L38" i="8"/>
  <c r="M38" i="8"/>
  <c r="I39" i="8"/>
  <c r="J39" i="8"/>
  <c r="K39" i="8"/>
  <c r="L39" i="8"/>
  <c r="M39" i="8"/>
  <c r="I40" i="8"/>
  <c r="J40" i="8"/>
  <c r="K40" i="8"/>
  <c r="L40" i="8"/>
  <c r="M40" i="8"/>
  <c r="I41" i="8"/>
  <c r="J41" i="8"/>
  <c r="K41" i="8"/>
  <c r="L41" i="8"/>
  <c r="M41" i="8"/>
  <c r="I42" i="8"/>
  <c r="J42" i="8"/>
  <c r="K42" i="8"/>
  <c r="L42" i="8"/>
  <c r="M42" i="8"/>
  <c r="I43" i="8"/>
  <c r="J43" i="8"/>
  <c r="K43" i="8"/>
  <c r="L43" i="8"/>
  <c r="M43" i="8"/>
  <c r="I44" i="8"/>
  <c r="J44" i="8"/>
  <c r="K44" i="8"/>
  <c r="L44" i="8"/>
  <c r="M44" i="8"/>
  <c r="I45" i="8"/>
  <c r="J45" i="8"/>
  <c r="K45" i="8"/>
  <c r="L45" i="8"/>
  <c r="M45" i="8"/>
  <c r="I46" i="8"/>
  <c r="J46" i="8"/>
  <c r="K46" i="8"/>
  <c r="L46" i="8"/>
  <c r="M46" i="8"/>
  <c r="I47" i="8"/>
  <c r="J47" i="8"/>
  <c r="K47" i="8"/>
  <c r="L47" i="8"/>
  <c r="M47" i="8"/>
  <c r="I48" i="8"/>
  <c r="J48" i="8"/>
  <c r="K48" i="8"/>
  <c r="L48" i="8"/>
  <c r="M48" i="8"/>
  <c r="I49" i="8"/>
  <c r="J49" i="8"/>
  <c r="K49" i="8"/>
  <c r="L49" i="8"/>
  <c r="M49" i="8"/>
  <c r="I50" i="8"/>
  <c r="J50" i="8"/>
  <c r="K50" i="8"/>
  <c r="L50" i="8"/>
  <c r="M50" i="8"/>
  <c r="I51" i="8"/>
  <c r="J51" i="8"/>
  <c r="K51" i="8"/>
  <c r="L51" i="8"/>
  <c r="M51" i="8"/>
  <c r="I52" i="8"/>
  <c r="J52" i="8"/>
  <c r="K52" i="8"/>
  <c r="L52" i="8"/>
  <c r="M52" i="8"/>
  <c r="I53" i="8"/>
  <c r="J53" i="8"/>
  <c r="K53" i="8"/>
  <c r="L53" i="8"/>
  <c r="M53" i="8"/>
  <c r="I54" i="8"/>
  <c r="J54" i="8"/>
  <c r="K54" i="8"/>
  <c r="L54" i="8"/>
  <c r="M54" i="8"/>
  <c r="I55" i="8"/>
  <c r="J55" i="8"/>
  <c r="K55" i="8"/>
  <c r="L55" i="8"/>
  <c r="M55" i="8"/>
  <c r="I56" i="8"/>
  <c r="J56" i="8"/>
  <c r="K56" i="8"/>
  <c r="L56" i="8"/>
  <c r="M56" i="8"/>
  <c r="H38" i="8"/>
  <c r="H39" i="8"/>
  <c r="H40" i="8"/>
  <c r="H41" i="8"/>
  <c r="H42" i="8"/>
  <c r="H43" i="8"/>
  <c r="H44" i="8"/>
  <c r="H45" i="8"/>
  <c r="H46" i="8"/>
  <c r="H47" i="8"/>
  <c r="H48" i="8"/>
  <c r="H49" i="8"/>
  <c r="H50" i="8"/>
  <c r="H51" i="8"/>
  <c r="H52" i="8"/>
  <c r="H53" i="8"/>
  <c r="H54" i="8"/>
  <c r="H55" i="8"/>
  <c r="H56" i="8"/>
  <c r="H37" i="8"/>
  <c r="K29" i="8"/>
  <c r="J29" i="8"/>
  <c r="I29" i="8"/>
  <c r="H29" i="8"/>
  <c r="G29" i="8"/>
  <c r="G9" i="8"/>
  <c r="H9" i="8"/>
  <c r="I9" i="8"/>
  <c r="J9" i="8"/>
  <c r="K9" i="8"/>
  <c r="G10" i="8"/>
  <c r="H10" i="8"/>
  <c r="I10" i="8"/>
  <c r="J10" i="8"/>
  <c r="K10" i="8"/>
  <c r="G11" i="8"/>
  <c r="H11" i="8"/>
  <c r="I11" i="8"/>
  <c r="J11" i="8"/>
  <c r="K11" i="8"/>
  <c r="G12" i="8"/>
  <c r="H12" i="8"/>
  <c r="I12" i="8"/>
  <c r="J12" i="8"/>
  <c r="K12" i="8"/>
  <c r="G13" i="8"/>
  <c r="H13" i="8"/>
  <c r="I13" i="8"/>
  <c r="J13" i="8"/>
  <c r="K13" i="8"/>
  <c r="G14" i="8"/>
  <c r="H14" i="8"/>
  <c r="I14" i="8"/>
  <c r="J14" i="8"/>
  <c r="K14" i="8"/>
  <c r="G15" i="8"/>
  <c r="H15" i="8"/>
  <c r="I15" i="8"/>
  <c r="J15" i="8"/>
  <c r="K15" i="8"/>
  <c r="G16" i="8"/>
  <c r="H16" i="8"/>
  <c r="I16" i="8"/>
  <c r="J16" i="8"/>
  <c r="K16" i="8"/>
  <c r="G17" i="8"/>
  <c r="H17" i="8"/>
  <c r="I17" i="8"/>
  <c r="J17" i="8"/>
  <c r="K17" i="8"/>
  <c r="G18" i="8"/>
  <c r="H18" i="8"/>
  <c r="I18" i="8"/>
  <c r="J18" i="8"/>
  <c r="K18" i="8"/>
  <c r="G19" i="8"/>
  <c r="H19" i="8"/>
  <c r="I19" i="8"/>
  <c r="J19" i="8"/>
  <c r="K19" i="8"/>
  <c r="G20" i="8"/>
  <c r="H20" i="8"/>
  <c r="I20" i="8"/>
  <c r="J20" i="8"/>
  <c r="K20" i="8"/>
  <c r="G21" i="8"/>
  <c r="H21" i="8"/>
  <c r="I21" i="8"/>
  <c r="J21" i="8"/>
  <c r="K21" i="8"/>
  <c r="G22" i="8"/>
  <c r="H22" i="8"/>
  <c r="I22" i="8"/>
  <c r="J22" i="8"/>
  <c r="K22" i="8"/>
  <c r="G23" i="8"/>
  <c r="H23" i="8"/>
  <c r="I23" i="8"/>
  <c r="J23" i="8"/>
  <c r="K23" i="8"/>
  <c r="G24" i="8"/>
  <c r="H24" i="8"/>
  <c r="I24" i="8"/>
  <c r="J24" i="8"/>
  <c r="K24" i="8"/>
  <c r="G25" i="8"/>
  <c r="H25" i="8"/>
  <c r="I25" i="8"/>
  <c r="J25" i="8"/>
  <c r="K25" i="8"/>
  <c r="G26" i="8"/>
  <c r="H26" i="8"/>
  <c r="I26" i="8"/>
  <c r="J26" i="8"/>
  <c r="K26" i="8"/>
  <c r="G27" i="8"/>
  <c r="H27" i="8"/>
  <c r="I27" i="8"/>
  <c r="J27" i="8"/>
  <c r="K27" i="8"/>
  <c r="H8" i="8"/>
  <c r="I8" i="8"/>
  <c r="J8" i="8"/>
  <c r="K8" i="8"/>
  <c r="B24" i="6"/>
  <c r="C24" i="6"/>
  <c r="E24" i="6"/>
  <c r="F24" i="6"/>
  <c r="B25" i="6"/>
  <c r="C25" i="6"/>
  <c r="E25" i="6"/>
  <c r="F25" i="6"/>
  <c r="B26" i="6"/>
  <c r="C26" i="6"/>
  <c r="E26" i="6"/>
  <c r="F26" i="6"/>
  <c r="B27" i="6"/>
  <c r="C27" i="6"/>
  <c r="E27" i="6"/>
  <c r="F27" i="6"/>
  <c r="B28" i="6"/>
  <c r="C28" i="6"/>
  <c r="E28" i="6"/>
  <c r="F28" i="6"/>
  <c r="B29" i="6"/>
  <c r="C29" i="6"/>
  <c r="E29" i="6"/>
  <c r="F29" i="6"/>
  <c r="B30" i="6"/>
  <c r="C30" i="6"/>
  <c r="E30" i="6"/>
  <c r="F30" i="6"/>
  <c r="B31" i="6"/>
  <c r="C31" i="6"/>
  <c r="E31" i="6"/>
  <c r="F31" i="6"/>
  <c r="B32" i="6"/>
  <c r="C32" i="6"/>
  <c r="E32" i="6"/>
  <c r="F32" i="6"/>
  <c r="F23" i="6"/>
  <c r="E23" i="6"/>
  <c r="C23" i="6"/>
  <c r="B23" i="6"/>
  <c r="B24" i="3"/>
  <c r="C24" i="3"/>
  <c r="D24" i="3"/>
  <c r="E24" i="3"/>
  <c r="F24" i="3"/>
  <c r="G24" i="3"/>
  <c r="H24" i="3"/>
  <c r="B25" i="3"/>
  <c r="C25" i="3"/>
  <c r="D25" i="3"/>
  <c r="E25" i="3"/>
  <c r="F25" i="3"/>
  <c r="G25" i="3"/>
  <c r="H25" i="3"/>
  <c r="B26" i="3"/>
  <c r="C26" i="3"/>
  <c r="D26" i="3"/>
  <c r="E26" i="3"/>
  <c r="F26" i="3"/>
  <c r="G26" i="3"/>
  <c r="H26" i="3"/>
  <c r="B27" i="3"/>
  <c r="C27" i="3"/>
  <c r="D27" i="3"/>
  <c r="E27" i="3"/>
  <c r="F27" i="3"/>
  <c r="G27" i="3"/>
  <c r="H27" i="3"/>
  <c r="B28" i="3"/>
  <c r="C28" i="3"/>
  <c r="D28" i="3"/>
  <c r="E28" i="3"/>
  <c r="F28" i="3"/>
  <c r="G28" i="3"/>
  <c r="H28" i="3"/>
  <c r="B29" i="3"/>
  <c r="C29" i="3"/>
  <c r="D29" i="3"/>
  <c r="E29" i="3"/>
  <c r="F29" i="3"/>
  <c r="G29" i="3"/>
  <c r="H29" i="3"/>
  <c r="B30" i="3"/>
  <c r="C30" i="3"/>
  <c r="D30" i="3"/>
  <c r="E30" i="3"/>
  <c r="F30" i="3"/>
  <c r="G30" i="3"/>
  <c r="H30" i="3"/>
  <c r="B31" i="3"/>
  <c r="C31" i="3"/>
  <c r="D31" i="3"/>
  <c r="E31" i="3"/>
  <c r="F31" i="3"/>
  <c r="G31" i="3"/>
  <c r="H31" i="3"/>
  <c r="B32" i="3"/>
  <c r="C32" i="3"/>
  <c r="D32" i="3"/>
  <c r="E32" i="3"/>
  <c r="F32" i="3"/>
  <c r="G32" i="3"/>
  <c r="H32" i="3"/>
  <c r="C23" i="3"/>
  <c r="D23" i="3"/>
  <c r="E23" i="3"/>
  <c r="F23" i="3"/>
  <c r="G23" i="3"/>
  <c r="H23" i="3"/>
  <c r="B23" i="3"/>
  <c r="K36" i="23"/>
  <c r="J36" i="23"/>
  <c r="I36" i="23"/>
  <c r="H36" i="23"/>
  <c r="K34" i="23"/>
  <c r="J34" i="23"/>
  <c r="I34" i="23"/>
  <c r="H34" i="23"/>
  <c r="K33" i="23"/>
  <c r="J33" i="23"/>
  <c r="I33" i="23"/>
  <c r="H33" i="23"/>
  <c r="K32" i="23"/>
  <c r="J32" i="23"/>
  <c r="I32" i="23"/>
  <c r="H32" i="23"/>
  <c r="K30" i="23"/>
  <c r="J30" i="23"/>
  <c r="I30" i="23"/>
  <c r="H30" i="23"/>
  <c r="K29" i="23"/>
  <c r="J29" i="23"/>
  <c r="I29" i="23"/>
  <c r="H29" i="23"/>
  <c r="K28" i="23"/>
  <c r="J28" i="23"/>
  <c r="I28" i="23"/>
  <c r="H28" i="23"/>
  <c r="K27" i="23"/>
  <c r="J27" i="23"/>
  <c r="I27" i="23"/>
  <c r="H27" i="23"/>
  <c r="K26" i="23"/>
  <c r="J26" i="23"/>
  <c r="I26" i="23"/>
  <c r="H26" i="23"/>
  <c r="K25" i="23"/>
  <c r="J25" i="23"/>
  <c r="I25" i="23"/>
  <c r="H25" i="23"/>
  <c r="K23" i="23"/>
  <c r="J23" i="23"/>
  <c r="I23" i="23"/>
  <c r="H23" i="23"/>
  <c r="G30" i="16"/>
  <c r="G29" i="16"/>
  <c r="G28" i="16"/>
  <c r="G27" i="16"/>
  <c r="G26" i="16"/>
  <c r="F30" i="16"/>
  <c r="F29" i="16"/>
  <c r="F28" i="16"/>
  <c r="F27" i="16"/>
  <c r="F26" i="16"/>
  <c r="E27" i="16"/>
  <c r="E28" i="16"/>
  <c r="E29" i="16"/>
  <c r="E30" i="16"/>
  <c r="E26" i="16"/>
  <c r="G23" i="16"/>
  <c r="G21" i="16"/>
  <c r="G20" i="16"/>
  <c r="G19" i="16"/>
  <c r="F23" i="16"/>
  <c r="F21" i="16"/>
  <c r="F20" i="16"/>
  <c r="F19" i="16"/>
  <c r="E20" i="16"/>
  <c r="E21" i="16"/>
  <c r="E23" i="16"/>
  <c r="E19" i="16"/>
  <c r="F11" i="16"/>
  <c r="G11" i="16"/>
  <c r="F12" i="16"/>
  <c r="G12" i="16"/>
  <c r="F13" i="16"/>
  <c r="G13" i="16"/>
  <c r="F14" i="16"/>
  <c r="G14" i="16"/>
  <c r="F15" i="16"/>
  <c r="G15" i="16"/>
  <c r="F16" i="16"/>
  <c r="G16" i="16"/>
  <c r="E12" i="16"/>
  <c r="E13" i="16"/>
  <c r="E14" i="16"/>
  <c r="E15" i="16"/>
  <c r="E16" i="16"/>
  <c r="E11" i="16"/>
  <c r="F24" i="20"/>
  <c r="F20" i="20"/>
  <c r="F19" i="20"/>
  <c r="F18" i="20"/>
  <c r="K95" i="19"/>
  <c r="J95" i="19"/>
  <c r="I95" i="19"/>
  <c r="H95" i="19"/>
  <c r="G95" i="19"/>
  <c r="K93" i="19"/>
  <c r="J93" i="19"/>
  <c r="I93" i="19"/>
  <c r="H93" i="19"/>
  <c r="G93" i="19"/>
  <c r="K92" i="19"/>
  <c r="J92" i="19"/>
  <c r="I92" i="19"/>
  <c r="H92" i="19"/>
  <c r="G92" i="19"/>
  <c r="K91" i="19"/>
  <c r="J91" i="19"/>
  <c r="I91" i="19"/>
  <c r="H91" i="19"/>
  <c r="G91" i="19"/>
  <c r="K90" i="19"/>
  <c r="J90" i="19"/>
  <c r="I90" i="19"/>
  <c r="H90" i="19"/>
  <c r="G90" i="19"/>
  <c r="K89" i="19"/>
  <c r="J89" i="19"/>
  <c r="I89" i="19"/>
  <c r="H89" i="19"/>
  <c r="G89" i="19"/>
  <c r="K88" i="19"/>
  <c r="J88" i="19"/>
  <c r="I88" i="19"/>
  <c r="H88" i="19"/>
  <c r="G88" i="19"/>
  <c r="K87" i="19"/>
  <c r="J87" i="19"/>
  <c r="I87" i="19"/>
  <c r="H87" i="19"/>
  <c r="G87" i="19"/>
  <c r="K86" i="19"/>
  <c r="J86" i="19"/>
  <c r="I86" i="19"/>
  <c r="H86" i="19"/>
  <c r="G86" i="19"/>
  <c r="K85" i="19"/>
  <c r="J85" i="19"/>
  <c r="I85" i="19"/>
  <c r="H85" i="19"/>
  <c r="G85" i="19"/>
  <c r="K84" i="19"/>
  <c r="J84" i="19"/>
  <c r="I84" i="19"/>
  <c r="H84" i="19"/>
  <c r="G84" i="19"/>
  <c r="K83" i="19"/>
  <c r="J83" i="19"/>
  <c r="I83" i="19"/>
  <c r="H83" i="19"/>
  <c r="G83" i="19"/>
  <c r="K82" i="19"/>
  <c r="J82" i="19"/>
  <c r="I82" i="19"/>
  <c r="H82" i="19"/>
  <c r="G82" i="19"/>
  <c r="K81" i="19"/>
  <c r="J81" i="19"/>
  <c r="I81" i="19"/>
  <c r="H81" i="19"/>
  <c r="G81" i="19"/>
  <c r="K80" i="19"/>
  <c r="J80" i="19"/>
  <c r="I80" i="19"/>
  <c r="H80" i="19"/>
  <c r="G80" i="19"/>
  <c r="K79" i="19"/>
  <c r="J79" i="19"/>
  <c r="I79" i="19"/>
  <c r="H79" i="19"/>
  <c r="G79" i="19"/>
  <c r="K78" i="19"/>
  <c r="J78" i="19"/>
  <c r="I78" i="19"/>
  <c r="H78" i="19"/>
  <c r="G78" i="19"/>
  <c r="K77" i="19"/>
  <c r="J77" i="19"/>
  <c r="I77" i="19"/>
  <c r="H77" i="19"/>
  <c r="G77" i="19"/>
  <c r="K76" i="19"/>
  <c r="J76" i="19"/>
  <c r="I76" i="19"/>
  <c r="H76" i="19"/>
  <c r="G76" i="19"/>
  <c r="K75" i="19"/>
  <c r="J75" i="19"/>
  <c r="I75" i="19"/>
  <c r="H75" i="19"/>
  <c r="G75" i="19"/>
  <c r="K74" i="19"/>
  <c r="J74" i="19"/>
  <c r="I74" i="19"/>
  <c r="H74" i="19"/>
  <c r="G74" i="19"/>
  <c r="K64" i="19"/>
  <c r="J64" i="19"/>
  <c r="I64" i="19"/>
  <c r="H64" i="19"/>
  <c r="K63" i="19"/>
  <c r="J63" i="19"/>
  <c r="I63" i="19"/>
  <c r="H63" i="19"/>
  <c r="K62" i="19"/>
  <c r="J62" i="19"/>
  <c r="I62" i="19"/>
  <c r="H62" i="19"/>
  <c r="K61" i="19"/>
  <c r="J61" i="19"/>
  <c r="I61" i="19"/>
  <c r="H61" i="19"/>
  <c r="K60" i="19"/>
  <c r="J60" i="19"/>
  <c r="I60" i="19"/>
  <c r="H60" i="19"/>
  <c r="K59" i="19"/>
  <c r="J59" i="19"/>
  <c r="I59" i="19"/>
  <c r="H59" i="19"/>
  <c r="K58" i="19"/>
  <c r="J58" i="19"/>
  <c r="I58" i="19"/>
  <c r="H58" i="19"/>
  <c r="K57" i="19"/>
  <c r="J57" i="19"/>
  <c r="I57" i="19"/>
  <c r="H57" i="19"/>
  <c r="K56" i="19"/>
  <c r="J56" i="19"/>
  <c r="I56" i="19"/>
  <c r="H56" i="19"/>
  <c r="K55" i="19"/>
  <c r="J55" i="19"/>
  <c r="I55" i="19"/>
  <c r="H55" i="19"/>
  <c r="K54" i="19"/>
  <c r="J54" i="19"/>
  <c r="I54" i="19"/>
  <c r="H54" i="19"/>
  <c r="K53" i="19"/>
  <c r="J53" i="19"/>
  <c r="I53" i="19"/>
  <c r="H53" i="19"/>
  <c r="K52" i="19"/>
  <c r="J52" i="19"/>
  <c r="I52" i="19"/>
  <c r="H52" i="19"/>
  <c r="K51" i="19"/>
  <c r="J51" i="19"/>
  <c r="I51" i="19"/>
  <c r="H51" i="19"/>
  <c r="K50" i="19"/>
  <c r="J50" i="19"/>
  <c r="I50" i="19"/>
  <c r="H50" i="19"/>
  <c r="K49" i="19"/>
  <c r="J49" i="19"/>
  <c r="I49" i="19"/>
  <c r="H49" i="19"/>
  <c r="K48" i="19"/>
  <c r="J48" i="19"/>
  <c r="I48" i="19"/>
  <c r="H48" i="19"/>
  <c r="K47" i="19"/>
  <c r="J47" i="19"/>
  <c r="I47" i="19"/>
  <c r="H47" i="19"/>
  <c r="K66" i="19"/>
  <c r="J66" i="19"/>
  <c r="I66" i="19"/>
  <c r="H66" i="19"/>
  <c r="K65" i="19"/>
  <c r="J65" i="19"/>
  <c r="I65" i="19"/>
  <c r="H65" i="19"/>
  <c r="K44" i="19"/>
  <c r="J44" i="19"/>
  <c r="I44" i="19"/>
  <c r="H44" i="19"/>
  <c r="K43" i="19"/>
  <c r="J43" i="19"/>
  <c r="I43" i="19"/>
  <c r="H43" i="19"/>
  <c r="K42" i="19"/>
  <c r="J42" i="19"/>
  <c r="I42" i="19"/>
  <c r="H42" i="19"/>
  <c r="K41" i="19"/>
  <c r="J41" i="19"/>
  <c r="I41" i="19"/>
  <c r="H41" i="19"/>
  <c r="K40" i="19"/>
  <c r="J40" i="19"/>
  <c r="I40" i="19"/>
  <c r="H40" i="19"/>
  <c r="K37" i="19"/>
  <c r="J37" i="19"/>
  <c r="I37" i="19"/>
  <c r="H37" i="19"/>
  <c r="K36" i="19"/>
  <c r="J36" i="19"/>
  <c r="I36" i="19"/>
  <c r="H36" i="19"/>
  <c r="K34" i="19"/>
  <c r="J34" i="19"/>
  <c r="I34" i="19"/>
  <c r="H34" i="19"/>
  <c r="K33" i="19"/>
  <c r="J33" i="19"/>
  <c r="I33" i="19"/>
  <c r="H33" i="19"/>
  <c r="K30" i="19"/>
  <c r="J30" i="19"/>
  <c r="I30" i="19"/>
  <c r="H30" i="19"/>
  <c r="K29" i="19"/>
  <c r="J29" i="19"/>
  <c r="I29" i="19"/>
  <c r="H29" i="19"/>
  <c r="K28" i="19"/>
  <c r="J28" i="19"/>
  <c r="I28" i="19"/>
  <c r="H28" i="19"/>
  <c r="K27" i="19"/>
  <c r="J27" i="19"/>
  <c r="I27" i="19"/>
  <c r="H27" i="19"/>
  <c r="K26" i="19"/>
  <c r="J26" i="19"/>
  <c r="I26" i="19"/>
  <c r="H26" i="19"/>
  <c r="K25" i="19"/>
  <c r="J25" i="19"/>
  <c r="I25" i="19"/>
  <c r="H25" i="19"/>
  <c r="I23" i="19"/>
  <c r="J23" i="19"/>
  <c r="K23" i="19"/>
  <c r="H23" i="19"/>
  <c r="I21" i="19"/>
  <c r="J21" i="19"/>
  <c r="K21" i="19"/>
  <c r="H21" i="19"/>
  <c r="M17" i="17"/>
  <c r="L17" i="17"/>
  <c r="K17" i="17"/>
  <c r="J17" i="17"/>
  <c r="I17" i="17"/>
  <c r="M16" i="17"/>
  <c r="L16" i="17"/>
  <c r="K16" i="17"/>
  <c r="J16" i="17"/>
  <c r="I16" i="17"/>
  <c r="M15" i="17"/>
  <c r="L15" i="17"/>
  <c r="K15" i="17"/>
  <c r="J15" i="17"/>
  <c r="I15" i="17"/>
  <c r="M14" i="17"/>
  <c r="L14" i="17"/>
  <c r="K14" i="17"/>
  <c r="J14" i="17"/>
  <c r="I14" i="17"/>
  <c r="M13" i="17"/>
  <c r="L13" i="17"/>
  <c r="K13" i="17"/>
  <c r="J13" i="17"/>
  <c r="I13" i="17"/>
  <c r="M12" i="17"/>
  <c r="L12" i="17"/>
  <c r="K12" i="17"/>
  <c r="J12" i="17"/>
  <c r="I12" i="17"/>
  <c r="M11" i="17"/>
  <c r="L11" i="17"/>
  <c r="K11" i="17"/>
  <c r="J11" i="17"/>
  <c r="I11" i="17"/>
  <c r="M10" i="17"/>
  <c r="L10" i="17"/>
  <c r="K10" i="17"/>
  <c r="J10" i="17"/>
  <c r="I10" i="17"/>
  <c r="M8" i="17"/>
  <c r="L8" i="17"/>
  <c r="K8" i="17"/>
  <c r="J8" i="17"/>
  <c r="I8" i="17"/>
  <c r="G76" i="17"/>
  <c r="M43" i="9"/>
  <c r="L43" i="9"/>
  <c r="K43" i="9"/>
  <c r="J43" i="9"/>
  <c r="I43" i="9"/>
  <c r="M42" i="9"/>
  <c r="L42" i="9"/>
  <c r="K42" i="9"/>
  <c r="J42" i="9"/>
  <c r="I42" i="9"/>
  <c r="M41" i="9"/>
  <c r="L41" i="9"/>
  <c r="K41" i="9"/>
  <c r="J41" i="9"/>
  <c r="I41" i="9"/>
  <c r="M40" i="9"/>
  <c r="L40" i="9"/>
  <c r="K40" i="9"/>
  <c r="J40" i="9"/>
  <c r="I40" i="9"/>
  <c r="M39" i="9"/>
  <c r="L39" i="9"/>
  <c r="K39" i="9"/>
  <c r="J39" i="9"/>
  <c r="I39" i="9"/>
  <c r="M34" i="9"/>
  <c r="L34" i="9"/>
  <c r="K34" i="9"/>
  <c r="J34" i="9"/>
  <c r="I34" i="9"/>
  <c r="M33" i="9"/>
  <c r="L33" i="9"/>
  <c r="K33" i="9"/>
  <c r="J33" i="9"/>
  <c r="I33" i="9"/>
  <c r="M32" i="9"/>
  <c r="L32" i="9"/>
  <c r="K32" i="9"/>
  <c r="J32" i="9"/>
  <c r="I32" i="9"/>
  <c r="M30" i="9"/>
  <c r="L30" i="9"/>
  <c r="K30" i="9"/>
  <c r="J30" i="9"/>
  <c r="I30" i="9"/>
  <c r="M29" i="9"/>
  <c r="L29" i="9"/>
  <c r="K29" i="9"/>
  <c r="J29" i="9"/>
  <c r="I29" i="9"/>
  <c r="M28" i="9"/>
  <c r="L28" i="9"/>
  <c r="K28" i="9"/>
  <c r="J28" i="9"/>
  <c r="I28" i="9"/>
  <c r="M27" i="9"/>
  <c r="L27" i="9"/>
  <c r="K27" i="9"/>
  <c r="J27" i="9"/>
  <c r="I27" i="9"/>
  <c r="M26" i="9"/>
  <c r="L26" i="9"/>
  <c r="K26" i="9"/>
  <c r="J26" i="9"/>
  <c r="I26" i="9"/>
  <c r="M25" i="9"/>
  <c r="L25" i="9"/>
  <c r="K25" i="9"/>
  <c r="J25" i="9"/>
  <c r="I25" i="9"/>
  <c r="J23" i="9"/>
  <c r="K23" i="9"/>
  <c r="L23" i="9"/>
  <c r="M23" i="9"/>
  <c r="I23" i="9"/>
  <c r="C36" i="10"/>
  <c r="K49" i="11"/>
  <c r="I49" i="11"/>
  <c r="H49" i="11"/>
  <c r="J49" i="11"/>
  <c r="K28" i="14"/>
  <c r="J28" i="14"/>
  <c r="I28" i="14"/>
  <c r="M8" i="21"/>
  <c r="N8" i="21"/>
  <c r="O8" i="21"/>
  <c r="P8" i="21"/>
  <c r="Q8" i="21"/>
  <c r="R8" i="21"/>
  <c r="S8" i="21"/>
  <c r="T8" i="21"/>
  <c r="U8" i="21"/>
  <c r="M9" i="21"/>
  <c r="N9" i="21"/>
  <c r="O9" i="21"/>
  <c r="P9" i="21"/>
  <c r="Q9" i="21"/>
  <c r="R9" i="21"/>
  <c r="S9" i="21"/>
  <c r="T9" i="21"/>
  <c r="U9" i="21"/>
  <c r="M10" i="21"/>
  <c r="N10" i="21"/>
  <c r="O10" i="21"/>
  <c r="P10" i="21"/>
  <c r="Q10" i="21"/>
  <c r="R10" i="21"/>
  <c r="S10" i="21"/>
  <c r="T10" i="21"/>
  <c r="U10" i="21"/>
  <c r="M11" i="21"/>
  <c r="N11" i="21"/>
  <c r="O11" i="21"/>
  <c r="P11" i="21"/>
  <c r="Q11" i="21"/>
  <c r="R11" i="21"/>
  <c r="S11" i="21"/>
  <c r="T11" i="21"/>
  <c r="U11" i="21"/>
  <c r="M12" i="21"/>
  <c r="N12" i="21"/>
  <c r="O12" i="21"/>
  <c r="P12" i="21"/>
  <c r="Q12" i="21"/>
  <c r="R12" i="21"/>
  <c r="S12" i="21"/>
  <c r="T12" i="21"/>
  <c r="U12" i="21"/>
  <c r="M13" i="21"/>
  <c r="N13" i="21"/>
  <c r="O13" i="21"/>
  <c r="P13" i="21"/>
  <c r="Q13" i="21"/>
  <c r="R13" i="21"/>
  <c r="S13" i="21"/>
  <c r="T13" i="21"/>
  <c r="U13" i="21"/>
  <c r="M14" i="21"/>
  <c r="N14" i="21"/>
  <c r="O14" i="21"/>
  <c r="P14" i="21"/>
  <c r="Q14" i="21"/>
  <c r="R14" i="21"/>
  <c r="S14" i="21"/>
  <c r="T14" i="21"/>
  <c r="U14" i="21"/>
  <c r="M15" i="21"/>
  <c r="N15" i="21"/>
  <c r="O15" i="21"/>
  <c r="P15" i="21"/>
  <c r="Q15" i="21"/>
  <c r="R15" i="21"/>
  <c r="S15" i="21"/>
  <c r="T15" i="21"/>
  <c r="U15" i="21"/>
  <c r="M16" i="21"/>
  <c r="N16" i="21"/>
  <c r="O16" i="21"/>
  <c r="P16" i="21"/>
  <c r="Q16" i="21"/>
  <c r="R16" i="21"/>
  <c r="S16" i="21"/>
  <c r="T16" i="21"/>
  <c r="U16" i="21"/>
  <c r="M17" i="21"/>
  <c r="N17" i="21"/>
  <c r="O17" i="21"/>
  <c r="P17" i="21"/>
  <c r="Q17" i="21"/>
  <c r="R17" i="21"/>
  <c r="S17" i="21"/>
  <c r="T17" i="21"/>
  <c r="U17" i="21"/>
  <c r="M18" i="21"/>
  <c r="N18" i="21"/>
  <c r="O18" i="21"/>
  <c r="P18" i="21"/>
  <c r="Q18" i="21"/>
  <c r="R18" i="21"/>
  <c r="S18" i="21"/>
  <c r="T18" i="21"/>
  <c r="U18" i="21"/>
  <c r="M19" i="21"/>
  <c r="N19" i="21"/>
  <c r="O19" i="21"/>
  <c r="P19" i="21"/>
  <c r="Q19" i="21"/>
  <c r="R19" i="21"/>
  <c r="S19" i="21"/>
  <c r="T19" i="21"/>
  <c r="U19" i="21"/>
  <c r="M20" i="21"/>
  <c r="N20" i="21"/>
  <c r="O20" i="21"/>
  <c r="P20" i="21"/>
  <c r="Q20" i="21"/>
  <c r="R20" i="21"/>
  <c r="S20" i="21"/>
  <c r="T20" i="21"/>
  <c r="U20" i="21"/>
  <c r="M21" i="21"/>
  <c r="N21" i="21"/>
  <c r="O21" i="21"/>
  <c r="P21" i="21"/>
  <c r="Q21" i="21"/>
  <c r="R21" i="21"/>
  <c r="S21" i="21"/>
  <c r="T21" i="21"/>
  <c r="U21" i="21"/>
  <c r="M22" i="21"/>
  <c r="N22" i="21"/>
  <c r="O22" i="21"/>
  <c r="P22" i="21"/>
  <c r="Q22" i="21"/>
  <c r="R22" i="21"/>
  <c r="S22" i="21"/>
  <c r="T22" i="21"/>
  <c r="U22" i="21"/>
  <c r="M23" i="21"/>
  <c r="N23" i="21"/>
  <c r="O23" i="21"/>
  <c r="P23" i="21"/>
  <c r="Q23" i="21"/>
  <c r="R23" i="21"/>
  <c r="S23" i="21"/>
  <c r="T23" i="21"/>
  <c r="U23" i="21"/>
  <c r="M24" i="21"/>
  <c r="N24" i="21"/>
  <c r="O24" i="21"/>
  <c r="P24" i="21"/>
  <c r="Q24" i="21"/>
  <c r="R24" i="21"/>
  <c r="S24" i="21"/>
  <c r="T24" i="21"/>
  <c r="U24" i="21"/>
  <c r="M25" i="21"/>
  <c r="N25" i="21"/>
  <c r="O25" i="21"/>
  <c r="P25" i="21"/>
  <c r="Q25" i="21"/>
  <c r="R25" i="21"/>
  <c r="S25" i="21"/>
  <c r="T25" i="21"/>
  <c r="U25" i="21"/>
  <c r="M26" i="21"/>
  <c r="N26" i="21"/>
  <c r="O26" i="21"/>
  <c r="P26" i="21"/>
  <c r="Q26" i="21"/>
  <c r="R26" i="21"/>
  <c r="S26" i="21"/>
  <c r="T26" i="21"/>
  <c r="U26" i="21"/>
  <c r="M27" i="21"/>
  <c r="N27" i="21"/>
  <c r="O27" i="21"/>
  <c r="P27" i="21"/>
  <c r="Q27" i="21"/>
  <c r="R27" i="21"/>
  <c r="S27" i="21"/>
  <c r="T27" i="21"/>
  <c r="U27" i="21"/>
  <c r="M28" i="21"/>
  <c r="N28" i="21"/>
  <c r="O28" i="21"/>
  <c r="P28" i="21"/>
  <c r="Q28" i="21"/>
  <c r="R28" i="21"/>
  <c r="S28" i="21"/>
  <c r="T28" i="21"/>
  <c r="U28" i="21"/>
  <c r="M29" i="21"/>
  <c r="N29" i="21"/>
  <c r="O29" i="21"/>
  <c r="P29" i="21"/>
  <c r="Q29" i="21"/>
  <c r="R29" i="21"/>
  <c r="S29" i="21"/>
  <c r="T29" i="21"/>
  <c r="U29" i="21"/>
  <c r="M30" i="21"/>
  <c r="N30" i="21"/>
  <c r="O30" i="21"/>
  <c r="P30" i="21"/>
  <c r="Q30" i="21"/>
  <c r="R30" i="21"/>
  <c r="S30" i="21"/>
  <c r="T30" i="21"/>
  <c r="U30" i="21"/>
  <c r="M31" i="21"/>
  <c r="N31" i="21"/>
  <c r="O31" i="21"/>
  <c r="P31" i="21"/>
  <c r="Q31" i="21"/>
  <c r="R31" i="21"/>
  <c r="S31" i="21"/>
  <c r="T31" i="21"/>
  <c r="U31" i="21"/>
  <c r="M32" i="21"/>
  <c r="N32" i="21"/>
  <c r="O32" i="21"/>
  <c r="P32" i="21"/>
  <c r="Q32" i="21"/>
  <c r="R32" i="21"/>
  <c r="S32" i="21"/>
  <c r="T32" i="21"/>
  <c r="U32" i="21"/>
  <c r="M33" i="21"/>
  <c r="N33" i="21"/>
  <c r="O33" i="21"/>
  <c r="P33" i="21"/>
  <c r="Q33" i="21"/>
  <c r="R33" i="21"/>
  <c r="S33" i="21"/>
  <c r="T33" i="21"/>
  <c r="U33" i="21"/>
  <c r="M34" i="21"/>
  <c r="N34" i="21"/>
  <c r="O34" i="21"/>
  <c r="P34" i="21"/>
  <c r="Q34" i="21"/>
  <c r="R34" i="21"/>
  <c r="S34" i="21"/>
  <c r="T34" i="21"/>
  <c r="U34" i="21"/>
  <c r="L9" i="21"/>
  <c r="L10" i="21"/>
  <c r="L11" i="21"/>
  <c r="L12" i="21"/>
  <c r="L13" i="21"/>
  <c r="L14" i="21"/>
  <c r="L15" i="21"/>
  <c r="L16" i="21"/>
  <c r="L17" i="21"/>
  <c r="L18" i="21"/>
  <c r="L19" i="21"/>
  <c r="L20" i="21"/>
  <c r="L21" i="21"/>
  <c r="L22" i="21"/>
  <c r="L23" i="21"/>
  <c r="L24" i="21"/>
  <c r="L25" i="21"/>
  <c r="L26" i="21"/>
  <c r="L27" i="21"/>
  <c r="L28" i="21"/>
  <c r="L29" i="21"/>
  <c r="L30" i="21"/>
  <c r="L31" i="21"/>
  <c r="L32" i="21"/>
  <c r="L33" i="21"/>
  <c r="L34" i="21"/>
  <c r="L8" i="21"/>
  <c r="M9" i="17"/>
  <c r="L9" i="17"/>
  <c r="K9" i="17"/>
  <c r="J9" i="17"/>
  <c r="I9" i="17"/>
  <c r="K165" i="15"/>
  <c r="J165" i="15"/>
  <c r="I165" i="15"/>
  <c r="H165" i="15"/>
  <c r="G165" i="15"/>
  <c r="K163" i="15"/>
  <c r="J163" i="15"/>
  <c r="I163" i="15"/>
  <c r="H163" i="15"/>
  <c r="G163" i="15"/>
  <c r="K162" i="15"/>
  <c r="J162" i="15"/>
  <c r="I162" i="15"/>
  <c r="H162" i="15"/>
  <c r="G162" i="15"/>
  <c r="K161" i="15"/>
  <c r="J161" i="15"/>
  <c r="I161" i="15"/>
  <c r="H161" i="15"/>
  <c r="G161" i="15"/>
  <c r="K160" i="15"/>
  <c r="J160" i="15"/>
  <c r="I160" i="15"/>
  <c r="H160" i="15"/>
  <c r="G160" i="15"/>
  <c r="K159" i="15"/>
  <c r="J159" i="15"/>
  <c r="I159" i="15"/>
  <c r="H159" i="15"/>
  <c r="G159" i="15"/>
  <c r="K158" i="15"/>
  <c r="J158" i="15"/>
  <c r="I158" i="15"/>
  <c r="H158" i="15"/>
  <c r="G158" i="15"/>
  <c r="K157" i="15"/>
  <c r="J157" i="15"/>
  <c r="I157" i="15"/>
  <c r="H157" i="15"/>
  <c r="G157" i="15"/>
  <c r="K156" i="15"/>
  <c r="J156" i="15"/>
  <c r="I156" i="15"/>
  <c r="H156" i="15"/>
  <c r="G156" i="15"/>
  <c r="K155" i="15"/>
  <c r="J155" i="15"/>
  <c r="I155" i="15"/>
  <c r="H155" i="15"/>
  <c r="G155" i="15"/>
  <c r="K154" i="15"/>
  <c r="J154" i="15"/>
  <c r="I154" i="15"/>
  <c r="H154" i="15"/>
  <c r="G154" i="15"/>
  <c r="K153" i="15"/>
  <c r="J153" i="15"/>
  <c r="I153" i="15"/>
  <c r="H153" i="15"/>
  <c r="G153" i="15"/>
  <c r="K152" i="15"/>
  <c r="J152" i="15"/>
  <c r="I152" i="15"/>
  <c r="H152" i="15"/>
  <c r="G152" i="15"/>
  <c r="K151" i="15"/>
  <c r="J151" i="15"/>
  <c r="I151" i="15"/>
  <c r="H151" i="15"/>
  <c r="G151" i="15"/>
  <c r="K150" i="15"/>
  <c r="J150" i="15"/>
  <c r="I150" i="15"/>
  <c r="H150" i="15"/>
  <c r="G150" i="15"/>
  <c r="K149" i="15"/>
  <c r="J149" i="15"/>
  <c r="I149" i="15"/>
  <c r="H149" i="15"/>
  <c r="G149" i="15"/>
  <c r="K148" i="15"/>
  <c r="J148" i="15"/>
  <c r="I148" i="15"/>
  <c r="H148" i="15"/>
  <c r="G148" i="15"/>
  <c r="K147" i="15"/>
  <c r="J147" i="15"/>
  <c r="I147" i="15"/>
  <c r="H147" i="15"/>
  <c r="G147" i="15"/>
  <c r="K146" i="15"/>
  <c r="J146" i="15"/>
  <c r="I146" i="15"/>
  <c r="H146" i="15"/>
  <c r="G146" i="15"/>
  <c r="K145" i="15"/>
  <c r="J145" i="15"/>
  <c r="I145" i="15"/>
  <c r="H145" i="15"/>
  <c r="G145" i="15"/>
  <c r="K144" i="15"/>
  <c r="J144" i="15"/>
  <c r="I144" i="15"/>
  <c r="H144" i="15"/>
  <c r="G144" i="15"/>
  <c r="L119" i="15"/>
  <c r="L120" i="15"/>
  <c r="L121" i="15"/>
  <c r="H122" i="15"/>
  <c r="H123" i="15"/>
  <c r="H124" i="15"/>
  <c r="H125" i="15"/>
  <c r="H126" i="15"/>
  <c r="H127" i="15"/>
  <c r="H128" i="15"/>
  <c r="H129" i="15"/>
  <c r="H130" i="15"/>
  <c r="H131" i="15"/>
  <c r="H132" i="15"/>
  <c r="H134" i="15"/>
  <c r="H135" i="15"/>
  <c r="H136" i="15"/>
  <c r="L117" i="15"/>
  <c r="K122" i="15"/>
  <c r="K123" i="15"/>
  <c r="I124" i="15"/>
  <c r="I125" i="15"/>
  <c r="K126" i="15"/>
  <c r="K127" i="15"/>
  <c r="I128" i="15"/>
  <c r="I129" i="15"/>
  <c r="K130" i="15"/>
  <c r="K131" i="15"/>
  <c r="I132" i="15"/>
  <c r="I133" i="15"/>
  <c r="K134" i="15"/>
  <c r="K135" i="15"/>
  <c r="I136" i="15"/>
  <c r="L136" i="15"/>
  <c r="L118" i="15"/>
  <c r="L110" i="15"/>
  <c r="L109" i="15"/>
  <c r="L108" i="15"/>
  <c r="K107" i="15"/>
  <c r="L106" i="15"/>
  <c r="K101" i="15"/>
  <c r="K99" i="15"/>
  <c r="K96" i="15"/>
  <c r="K94" i="15"/>
  <c r="L92" i="15"/>
  <c r="K110" i="15"/>
  <c r="I110" i="15"/>
  <c r="K108" i="15"/>
  <c r="I108" i="15"/>
  <c r="J107" i="15"/>
  <c r="K106" i="15"/>
  <c r="I106" i="15"/>
  <c r="L103" i="15"/>
  <c r="K103" i="15"/>
  <c r="J103" i="15"/>
  <c r="I103" i="15"/>
  <c r="H103" i="15"/>
  <c r="J101" i="15"/>
  <c r="L100" i="15"/>
  <c r="K100" i="15"/>
  <c r="J100" i="15"/>
  <c r="I100" i="15"/>
  <c r="H100" i="15"/>
  <c r="J99" i="15"/>
  <c r="L97" i="15"/>
  <c r="K97" i="15"/>
  <c r="J97" i="15"/>
  <c r="I97" i="15"/>
  <c r="H97" i="15"/>
  <c r="J96" i="15"/>
  <c r="L95" i="15"/>
  <c r="K95" i="15"/>
  <c r="J95" i="15"/>
  <c r="I95" i="15"/>
  <c r="H95" i="15"/>
  <c r="J94" i="15"/>
  <c r="L93" i="15"/>
  <c r="K93" i="15"/>
  <c r="J93" i="15"/>
  <c r="I93" i="15"/>
  <c r="H93" i="15"/>
  <c r="J92" i="15"/>
  <c r="L10" i="15"/>
  <c r="L11" i="15"/>
  <c r="L12" i="15"/>
  <c r="L13" i="15"/>
  <c r="L14" i="15"/>
  <c r="L15" i="15"/>
  <c r="L16" i="15"/>
  <c r="L17" i="15"/>
  <c r="L18" i="15"/>
  <c r="K48" i="14"/>
  <c r="J48" i="14"/>
  <c r="I48" i="14"/>
  <c r="K47" i="14"/>
  <c r="J47" i="14"/>
  <c r="I47" i="14"/>
  <c r="K46" i="14"/>
  <c r="J46" i="14"/>
  <c r="I46" i="14"/>
  <c r="K45" i="14"/>
  <c r="J45" i="14"/>
  <c r="I45" i="14"/>
  <c r="K44" i="14"/>
  <c r="J44" i="14"/>
  <c r="I44" i="14"/>
  <c r="K41" i="14"/>
  <c r="J41" i="14"/>
  <c r="I41" i="14"/>
  <c r="K39" i="14"/>
  <c r="J39" i="14"/>
  <c r="I39" i="14"/>
  <c r="K38" i="14"/>
  <c r="J38" i="14"/>
  <c r="I38" i="14"/>
  <c r="K37" i="14"/>
  <c r="J37" i="14"/>
  <c r="I37" i="14"/>
  <c r="I31" i="14"/>
  <c r="J31" i="14"/>
  <c r="K31" i="14"/>
  <c r="I32" i="14"/>
  <c r="J32" i="14"/>
  <c r="K32" i="14"/>
  <c r="I33" i="14"/>
  <c r="J33" i="14"/>
  <c r="K33" i="14"/>
  <c r="I34" i="14"/>
  <c r="J34" i="14"/>
  <c r="K34" i="14"/>
  <c r="I35" i="14"/>
  <c r="J35" i="14"/>
  <c r="K35" i="14"/>
  <c r="K30" i="14"/>
  <c r="J30" i="14"/>
  <c r="I30" i="14"/>
  <c r="K9" i="14"/>
  <c r="K10" i="14"/>
  <c r="K11" i="14"/>
  <c r="K12" i="14"/>
  <c r="K13" i="14"/>
  <c r="K14" i="14"/>
  <c r="K15" i="14"/>
  <c r="K16" i="14"/>
  <c r="K17" i="14"/>
  <c r="K8" i="14"/>
  <c r="J17" i="14"/>
  <c r="J16" i="14"/>
  <c r="J15" i="14"/>
  <c r="J14" i="14"/>
  <c r="J13" i="14"/>
  <c r="J12" i="14"/>
  <c r="J11" i="14"/>
  <c r="J10" i="14"/>
  <c r="J9" i="14"/>
  <c r="J8" i="14"/>
  <c r="I17" i="14"/>
  <c r="I16" i="14"/>
  <c r="I15" i="14"/>
  <c r="I14" i="14"/>
  <c r="I13" i="14"/>
  <c r="I12" i="14"/>
  <c r="I11" i="14"/>
  <c r="I10" i="14"/>
  <c r="I9" i="14"/>
  <c r="I8" i="14"/>
  <c r="I17" i="13"/>
  <c r="I16" i="13"/>
  <c r="I15" i="13"/>
  <c r="I14" i="13"/>
  <c r="I13" i="13"/>
  <c r="I12" i="13"/>
  <c r="I11" i="13"/>
  <c r="I10" i="13"/>
  <c r="I9" i="13"/>
  <c r="H17" i="13"/>
  <c r="H16" i="13"/>
  <c r="H15" i="13"/>
  <c r="H14" i="13"/>
  <c r="H13" i="13"/>
  <c r="H12" i="13"/>
  <c r="H11" i="13"/>
  <c r="H10" i="13"/>
  <c r="H9" i="13"/>
  <c r="G17" i="13"/>
  <c r="G16" i="13"/>
  <c r="G15" i="13"/>
  <c r="G14" i="13"/>
  <c r="G13" i="13"/>
  <c r="G12" i="13"/>
  <c r="G11" i="13"/>
  <c r="G10" i="13"/>
  <c r="G9" i="13"/>
  <c r="I7" i="13"/>
  <c r="H7" i="13"/>
  <c r="G7" i="13"/>
  <c r="K112" i="12"/>
  <c r="J112" i="12"/>
  <c r="I112" i="12"/>
  <c r="H112" i="12"/>
  <c r="G112" i="12"/>
  <c r="K110" i="12"/>
  <c r="J110" i="12"/>
  <c r="I110" i="12"/>
  <c r="H110" i="12"/>
  <c r="G110" i="12"/>
  <c r="K109" i="12"/>
  <c r="J109" i="12"/>
  <c r="I109" i="12"/>
  <c r="H109" i="12"/>
  <c r="G109" i="12"/>
  <c r="K108" i="12"/>
  <c r="J108" i="12"/>
  <c r="I108" i="12"/>
  <c r="H108" i="12"/>
  <c r="G108" i="12"/>
  <c r="K107" i="12"/>
  <c r="J107" i="12"/>
  <c r="I107" i="12"/>
  <c r="H107" i="12"/>
  <c r="G107" i="12"/>
  <c r="K106" i="12"/>
  <c r="J106" i="12"/>
  <c r="I106" i="12"/>
  <c r="H106" i="12"/>
  <c r="G106" i="12"/>
  <c r="K105" i="12"/>
  <c r="J105" i="12"/>
  <c r="I105" i="12"/>
  <c r="H105" i="12"/>
  <c r="G105" i="12"/>
  <c r="K104" i="12"/>
  <c r="J104" i="12"/>
  <c r="I104" i="12"/>
  <c r="H104" i="12"/>
  <c r="G104" i="12"/>
  <c r="K103" i="12"/>
  <c r="J103" i="12"/>
  <c r="I103" i="12"/>
  <c r="H103" i="12"/>
  <c r="G103" i="12"/>
  <c r="K102" i="12"/>
  <c r="J102" i="12"/>
  <c r="I102" i="12"/>
  <c r="H102" i="12"/>
  <c r="G102" i="12"/>
  <c r="K101" i="12"/>
  <c r="J101" i="12"/>
  <c r="I101" i="12"/>
  <c r="H101" i="12"/>
  <c r="G101" i="12"/>
  <c r="K100" i="12"/>
  <c r="J100" i="12"/>
  <c r="I100" i="12"/>
  <c r="H100" i="12"/>
  <c r="G100" i="12"/>
  <c r="K99" i="12"/>
  <c r="J99" i="12"/>
  <c r="I99" i="12"/>
  <c r="H99" i="12"/>
  <c r="G99" i="12"/>
  <c r="K98" i="12"/>
  <c r="J98" i="12"/>
  <c r="I98" i="12"/>
  <c r="H98" i="12"/>
  <c r="G98" i="12"/>
  <c r="K97" i="12"/>
  <c r="J97" i="12"/>
  <c r="I97" i="12"/>
  <c r="H97" i="12"/>
  <c r="G97" i="12"/>
  <c r="K96" i="12"/>
  <c r="J96" i="12"/>
  <c r="I96" i="12"/>
  <c r="H96" i="12"/>
  <c r="G96" i="12"/>
  <c r="K95" i="12"/>
  <c r="J95" i="12"/>
  <c r="I95" i="12"/>
  <c r="H95" i="12"/>
  <c r="G95" i="12"/>
  <c r="K94" i="12"/>
  <c r="J94" i="12"/>
  <c r="I94" i="12"/>
  <c r="H94" i="12"/>
  <c r="G94" i="12"/>
  <c r="K93" i="12"/>
  <c r="J93" i="12"/>
  <c r="I93" i="12"/>
  <c r="H93" i="12"/>
  <c r="G93" i="12"/>
  <c r="K92" i="12"/>
  <c r="J92" i="12"/>
  <c r="I92" i="12"/>
  <c r="H92" i="12"/>
  <c r="G92" i="12"/>
  <c r="K91" i="12"/>
  <c r="J91" i="12"/>
  <c r="I91" i="12"/>
  <c r="H91" i="12"/>
  <c r="G91" i="12"/>
  <c r="K84" i="12"/>
  <c r="J84" i="12"/>
  <c r="I84" i="12"/>
  <c r="H84" i="12"/>
  <c r="G84" i="12"/>
  <c r="K82" i="12"/>
  <c r="J82" i="12"/>
  <c r="I82" i="12"/>
  <c r="H82" i="12"/>
  <c r="G82" i="12"/>
  <c r="K81" i="12"/>
  <c r="J81" i="12"/>
  <c r="I81" i="12"/>
  <c r="H81" i="12"/>
  <c r="G81" i="12"/>
  <c r="K80" i="12"/>
  <c r="J80" i="12"/>
  <c r="I80" i="12"/>
  <c r="H80" i="12"/>
  <c r="G80" i="12"/>
  <c r="K79" i="12"/>
  <c r="J79" i="12"/>
  <c r="I79" i="12"/>
  <c r="H79" i="12"/>
  <c r="G79" i="12"/>
  <c r="K78" i="12"/>
  <c r="J78" i="12"/>
  <c r="I78" i="12"/>
  <c r="H78" i="12"/>
  <c r="G78" i="12"/>
  <c r="K77" i="12"/>
  <c r="J77" i="12"/>
  <c r="I77" i="12"/>
  <c r="H77" i="12"/>
  <c r="G77" i="12"/>
  <c r="K76" i="12"/>
  <c r="J76" i="12"/>
  <c r="I76" i="12"/>
  <c r="H76" i="12"/>
  <c r="G76" i="12"/>
  <c r="K75" i="12"/>
  <c r="J75" i="12"/>
  <c r="I75" i="12"/>
  <c r="H75" i="12"/>
  <c r="G75" i="12"/>
  <c r="K74" i="12"/>
  <c r="J74" i="12"/>
  <c r="I74" i="12"/>
  <c r="H74" i="12"/>
  <c r="G74" i="12"/>
  <c r="K73" i="12"/>
  <c r="J73" i="12"/>
  <c r="I73" i="12"/>
  <c r="H73" i="12"/>
  <c r="G73" i="12"/>
  <c r="K72" i="12"/>
  <c r="J72" i="12"/>
  <c r="I72" i="12"/>
  <c r="H72" i="12"/>
  <c r="G72" i="12"/>
  <c r="K71" i="12"/>
  <c r="J71" i="12"/>
  <c r="I71" i="12"/>
  <c r="H71" i="12"/>
  <c r="G71" i="12"/>
  <c r="K70" i="12"/>
  <c r="J70" i="12"/>
  <c r="I70" i="12"/>
  <c r="H70" i="12"/>
  <c r="G70" i="12"/>
  <c r="K69" i="12"/>
  <c r="J69" i="12"/>
  <c r="I69" i="12"/>
  <c r="H69" i="12"/>
  <c r="G69" i="12"/>
  <c r="K68" i="12"/>
  <c r="J68" i="12"/>
  <c r="I68" i="12"/>
  <c r="H68" i="12"/>
  <c r="G68" i="12"/>
  <c r="K67" i="12"/>
  <c r="J67" i="12"/>
  <c r="I67" i="12"/>
  <c r="H67" i="12"/>
  <c r="G67" i="12"/>
  <c r="K66" i="12"/>
  <c r="J66" i="12"/>
  <c r="I66" i="12"/>
  <c r="H66" i="12"/>
  <c r="G66" i="12"/>
  <c r="K65" i="12"/>
  <c r="J65" i="12"/>
  <c r="I65" i="12"/>
  <c r="H65" i="12"/>
  <c r="G65" i="12"/>
  <c r="K64" i="12"/>
  <c r="J64" i="12"/>
  <c r="I64" i="12"/>
  <c r="H64" i="12"/>
  <c r="G64" i="12"/>
  <c r="K63" i="12"/>
  <c r="J63" i="12"/>
  <c r="I63" i="12"/>
  <c r="H63" i="12"/>
  <c r="G63" i="12"/>
  <c r="G30" i="12"/>
  <c r="G31" i="12"/>
  <c r="G32" i="12"/>
  <c r="G33" i="12"/>
  <c r="G34" i="12"/>
  <c r="G35" i="12"/>
  <c r="G37" i="12"/>
  <c r="G38" i="12"/>
  <c r="G40" i="12"/>
  <c r="G41" i="12"/>
  <c r="G44" i="12"/>
  <c r="G45" i="12"/>
  <c r="G46" i="12"/>
  <c r="G47" i="12"/>
  <c r="G48" i="12"/>
  <c r="F48" i="12"/>
  <c r="E48" i="12"/>
  <c r="F47" i="12"/>
  <c r="E47" i="12"/>
  <c r="F46" i="12"/>
  <c r="E46" i="12"/>
  <c r="F45" i="12"/>
  <c r="E45" i="12"/>
  <c r="F44" i="12"/>
  <c r="E44" i="12"/>
  <c r="F41" i="12"/>
  <c r="E41" i="12"/>
  <c r="E40" i="12"/>
  <c r="F38" i="12"/>
  <c r="E38" i="12"/>
  <c r="F37" i="12"/>
  <c r="E37" i="12"/>
  <c r="F35" i="12"/>
  <c r="E35" i="12"/>
  <c r="F34" i="12"/>
  <c r="E34" i="12"/>
  <c r="F33" i="12"/>
  <c r="E33" i="12"/>
  <c r="F32" i="12"/>
  <c r="E32" i="12"/>
  <c r="F31" i="12"/>
  <c r="E31" i="12"/>
  <c r="F30" i="12"/>
  <c r="E30" i="12"/>
  <c r="C11" i="12"/>
  <c r="D11" i="12"/>
  <c r="E11" i="12"/>
  <c r="F11" i="12"/>
  <c r="G11" i="12"/>
  <c r="H11" i="12"/>
  <c r="I11" i="12"/>
  <c r="J11" i="12"/>
  <c r="K11" i="12"/>
  <c r="B11" i="12"/>
  <c r="K17" i="12"/>
  <c r="J17" i="12"/>
  <c r="I17" i="12"/>
  <c r="H17" i="12"/>
  <c r="G17" i="12"/>
  <c r="F17" i="12"/>
  <c r="E17" i="12"/>
  <c r="D17" i="12"/>
  <c r="C17" i="12"/>
  <c r="B17" i="12"/>
  <c r="C8" i="12"/>
  <c r="D8" i="12"/>
  <c r="D21" i="12"/>
  <c r="E8" i="12"/>
  <c r="F8" i="12"/>
  <c r="F21" i="12"/>
  <c r="G8" i="12"/>
  <c r="H8" i="12"/>
  <c r="H21" i="12"/>
  <c r="I8" i="12"/>
  <c r="J8" i="12"/>
  <c r="J21" i="12"/>
  <c r="K8" i="12"/>
  <c r="B8" i="12"/>
  <c r="B21" i="12"/>
  <c r="K21" i="12"/>
  <c r="G28" i="12"/>
  <c r="G21" i="12"/>
  <c r="C21" i="12"/>
  <c r="M17" i="12"/>
  <c r="I21" i="12"/>
  <c r="S8" i="12"/>
  <c r="E21" i="12"/>
  <c r="L8" i="12"/>
  <c r="T8" i="12"/>
  <c r="R8" i="12"/>
  <c r="P8" i="12"/>
  <c r="N8" i="12"/>
  <c r="L17" i="12"/>
  <c r="N17" i="12"/>
  <c r="P17" i="12"/>
  <c r="R17" i="12"/>
  <c r="T17" i="12"/>
  <c r="L11" i="12"/>
  <c r="T11" i="12"/>
  <c r="R11" i="12"/>
  <c r="P11" i="12"/>
  <c r="N11" i="12"/>
  <c r="U8" i="12"/>
  <c r="Q8" i="12"/>
  <c r="O8" i="12"/>
  <c r="M8" i="12"/>
  <c r="O17" i="12"/>
  <c r="Q17" i="12"/>
  <c r="U17" i="12"/>
  <c r="U11" i="12"/>
  <c r="Q11" i="12"/>
  <c r="O11" i="12"/>
  <c r="M11" i="12"/>
  <c r="I109" i="15"/>
  <c r="K136" i="15"/>
  <c r="I134" i="15"/>
  <c r="K132" i="15"/>
  <c r="I130" i="15"/>
  <c r="K128" i="15"/>
  <c r="I126" i="15"/>
  <c r="K124" i="15"/>
  <c r="I122" i="15"/>
  <c r="H92" i="15"/>
  <c r="H94" i="15"/>
  <c r="L94" i="15"/>
  <c r="H96" i="15"/>
  <c r="L96" i="15"/>
  <c r="H99" i="15"/>
  <c r="L99" i="15"/>
  <c r="H101" i="15"/>
  <c r="L101" i="15"/>
  <c r="H107" i="15"/>
  <c r="L107" i="15"/>
  <c r="K109" i="15"/>
  <c r="J136" i="15"/>
  <c r="L134" i="15"/>
  <c r="J134" i="15"/>
  <c r="L132" i="15"/>
  <c r="J132" i="15"/>
  <c r="L130" i="15"/>
  <c r="J130" i="15"/>
  <c r="L128" i="15"/>
  <c r="J128" i="15"/>
  <c r="L126" i="15"/>
  <c r="J126" i="15"/>
  <c r="L124" i="15"/>
  <c r="J124" i="15"/>
  <c r="L122" i="15"/>
  <c r="J122" i="15"/>
  <c r="K92" i="15"/>
  <c r="I92" i="15"/>
  <c r="I94" i="15"/>
  <c r="I96" i="15"/>
  <c r="I99" i="15"/>
  <c r="I101" i="15"/>
  <c r="I107" i="15"/>
  <c r="H109" i="15"/>
  <c r="J109" i="15"/>
  <c r="I135" i="15"/>
  <c r="K133" i="15"/>
  <c r="I131" i="15"/>
  <c r="K129" i="15"/>
  <c r="I127" i="15"/>
  <c r="K125" i="15"/>
  <c r="I123" i="15"/>
  <c r="L135" i="15"/>
  <c r="J135" i="15"/>
  <c r="L133" i="15"/>
  <c r="J133" i="15"/>
  <c r="L131" i="15"/>
  <c r="J131" i="15"/>
  <c r="L129" i="15"/>
  <c r="J129" i="15"/>
  <c r="L127" i="15"/>
  <c r="J127" i="15"/>
  <c r="L125" i="15"/>
  <c r="J125" i="15"/>
  <c r="L123" i="15"/>
  <c r="J123" i="15"/>
  <c r="H9" i="15"/>
  <c r="H17" i="15"/>
  <c r="H15" i="15"/>
  <c r="H13" i="15"/>
  <c r="H11" i="15"/>
  <c r="I9" i="15"/>
  <c r="K9" i="15"/>
  <c r="I10" i="15"/>
  <c r="K10" i="15"/>
  <c r="I11" i="15"/>
  <c r="K11" i="15"/>
  <c r="I12" i="15"/>
  <c r="K12" i="15"/>
  <c r="I13" i="15"/>
  <c r="K13" i="15"/>
  <c r="I14" i="15"/>
  <c r="K14" i="15"/>
  <c r="I15" i="15"/>
  <c r="K15" i="15"/>
  <c r="I16" i="15"/>
  <c r="K16" i="15"/>
  <c r="I17" i="15"/>
  <c r="K17" i="15"/>
  <c r="I18" i="15"/>
  <c r="K18" i="15"/>
  <c r="H18" i="15"/>
  <c r="H16" i="15"/>
  <c r="H14" i="15"/>
  <c r="H12" i="15"/>
  <c r="H10" i="15"/>
  <c r="J9" i="15"/>
  <c r="J10" i="15"/>
  <c r="J11" i="15"/>
  <c r="J12" i="15"/>
  <c r="J13" i="15"/>
  <c r="J14" i="15"/>
  <c r="J15" i="15"/>
  <c r="J16" i="15"/>
  <c r="J17" i="15"/>
  <c r="J18" i="15"/>
  <c r="I117" i="15"/>
  <c r="K117" i="15"/>
  <c r="I118" i="15"/>
  <c r="K118" i="15"/>
  <c r="I119" i="15"/>
  <c r="K119" i="15"/>
  <c r="I120" i="15"/>
  <c r="K120" i="15"/>
  <c r="I121" i="15"/>
  <c r="K121" i="15"/>
  <c r="H117" i="15"/>
  <c r="J117" i="15"/>
  <c r="H118" i="15"/>
  <c r="J118" i="15"/>
  <c r="H119" i="15"/>
  <c r="J119" i="15"/>
  <c r="H120" i="15"/>
  <c r="J120" i="15"/>
  <c r="H121" i="15"/>
  <c r="J121" i="15"/>
  <c r="H106" i="15"/>
  <c r="J106" i="15"/>
  <c r="H108" i="15"/>
  <c r="J108" i="15"/>
  <c r="H110" i="15"/>
  <c r="J110" i="15"/>
  <c r="J83" i="11"/>
  <c r="I83" i="11"/>
  <c r="H83" i="11"/>
  <c r="G83" i="11"/>
  <c r="J80" i="11"/>
  <c r="I80" i="11"/>
  <c r="H80" i="11"/>
  <c r="G80" i="11"/>
  <c r="J79" i="11"/>
  <c r="I79" i="11"/>
  <c r="H79" i="11"/>
  <c r="G79" i="11"/>
  <c r="J78" i="11"/>
  <c r="I78" i="11"/>
  <c r="H78" i="11"/>
  <c r="G78" i="11"/>
  <c r="J77" i="11"/>
  <c r="I77" i="11"/>
  <c r="H77" i="11"/>
  <c r="G77" i="11"/>
  <c r="J75" i="11"/>
  <c r="H75" i="11"/>
  <c r="G75" i="11"/>
  <c r="K69" i="11"/>
  <c r="J69" i="11"/>
  <c r="I69" i="11"/>
  <c r="H69" i="11"/>
  <c r="K68" i="11"/>
  <c r="J68" i="11"/>
  <c r="I68" i="11"/>
  <c r="H68" i="11"/>
  <c r="K67" i="11"/>
  <c r="J67" i="11"/>
  <c r="I67" i="11"/>
  <c r="H67" i="11"/>
  <c r="K66" i="11"/>
  <c r="J66" i="11"/>
  <c r="I66" i="11"/>
  <c r="H66" i="11"/>
  <c r="K65" i="11"/>
  <c r="J65" i="11"/>
  <c r="I65" i="11"/>
  <c r="H65" i="11"/>
  <c r="K62" i="11"/>
  <c r="J62" i="11"/>
  <c r="I62" i="11"/>
  <c r="H62" i="11"/>
  <c r="K60" i="11"/>
  <c r="J60" i="11"/>
  <c r="I60" i="11"/>
  <c r="H60" i="11"/>
  <c r="K59" i="11"/>
  <c r="J59" i="11"/>
  <c r="I59" i="11"/>
  <c r="H59" i="11"/>
  <c r="K58" i="11"/>
  <c r="J58" i="11"/>
  <c r="I58" i="11"/>
  <c r="H55" i="11"/>
  <c r="I55" i="11"/>
  <c r="J55" i="11"/>
  <c r="K55" i="11"/>
  <c r="H56" i="11"/>
  <c r="I56" i="11"/>
  <c r="J56" i="11"/>
  <c r="K56" i="11"/>
  <c r="K54" i="11"/>
  <c r="J54" i="11"/>
  <c r="I54" i="11"/>
  <c r="H54" i="11"/>
  <c r="K53" i="11"/>
  <c r="J53" i="11"/>
  <c r="I53" i="11"/>
  <c r="H53" i="11"/>
  <c r="K52" i="11"/>
  <c r="J52" i="11"/>
  <c r="I52" i="11"/>
  <c r="H52" i="11"/>
  <c r="K51" i="11"/>
  <c r="J51" i="11"/>
  <c r="I51" i="11"/>
  <c r="H51" i="11"/>
  <c r="K47" i="11"/>
  <c r="J47" i="11"/>
  <c r="I47" i="11"/>
  <c r="H47" i="11"/>
  <c r="J42" i="11"/>
  <c r="H42" i="11"/>
  <c r="K40" i="11"/>
  <c r="J40" i="11"/>
  <c r="I40" i="11"/>
  <c r="H40" i="11"/>
  <c r="G40" i="11"/>
  <c r="K39" i="11"/>
  <c r="J39" i="11"/>
  <c r="I39" i="11"/>
  <c r="H39" i="11"/>
  <c r="G39" i="11"/>
  <c r="K38" i="11"/>
  <c r="J38" i="11"/>
  <c r="I38" i="11"/>
  <c r="H38" i="11"/>
  <c r="G38" i="11"/>
  <c r="K37" i="11"/>
  <c r="J37" i="11"/>
  <c r="I37" i="11"/>
  <c r="H37" i="11"/>
  <c r="G37" i="11"/>
  <c r="K36" i="11"/>
  <c r="J36" i="11"/>
  <c r="I36" i="11"/>
  <c r="H36" i="11"/>
  <c r="G36" i="11"/>
  <c r="K35" i="11"/>
  <c r="J35" i="11"/>
  <c r="I35" i="11"/>
  <c r="H35" i="11"/>
  <c r="G35" i="11"/>
  <c r="K34" i="11"/>
  <c r="J34" i="11"/>
  <c r="I34" i="11"/>
  <c r="H34" i="11"/>
  <c r="G34" i="11"/>
  <c r="K33" i="11"/>
  <c r="J33" i="11"/>
  <c r="I33" i="11"/>
  <c r="H33" i="11"/>
  <c r="G33" i="11"/>
  <c r="K32" i="11"/>
  <c r="J32" i="11"/>
  <c r="I32" i="11"/>
  <c r="H32" i="11"/>
  <c r="G32" i="11"/>
  <c r="K31" i="11"/>
  <c r="J31" i="11"/>
  <c r="I31" i="11"/>
  <c r="H31" i="11"/>
  <c r="G31" i="11"/>
  <c r="K30" i="11"/>
  <c r="J30" i="11"/>
  <c r="I30" i="11"/>
  <c r="H30" i="11"/>
  <c r="G30" i="11"/>
  <c r="K29" i="11"/>
  <c r="J29" i="11"/>
  <c r="I29" i="11"/>
  <c r="H29" i="11"/>
  <c r="G29" i="11"/>
  <c r="K28" i="11"/>
  <c r="J28" i="11"/>
  <c r="I28" i="11"/>
  <c r="H28" i="11"/>
  <c r="G28" i="11"/>
  <c r="K27" i="11"/>
  <c r="J27" i="11"/>
  <c r="I27" i="11"/>
  <c r="H27" i="11"/>
  <c r="G27" i="11"/>
  <c r="K26" i="11"/>
  <c r="J26" i="11"/>
  <c r="I26" i="11"/>
  <c r="H26" i="11"/>
  <c r="G26" i="11"/>
  <c r="K25" i="11"/>
  <c r="J25" i="11"/>
  <c r="I25" i="11"/>
  <c r="H25" i="11"/>
  <c r="G25" i="11"/>
  <c r="K24" i="11"/>
  <c r="J24" i="11"/>
  <c r="I24" i="11"/>
  <c r="H24" i="11"/>
  <c r="G24" i="11"/>
  <c r="K23" i="11"/>
  <c r="J23" i="11"/>
  <c r="I23" i="11"/>
  <c r="H23" i="11"/>
  <c r="G23" i="11"/>
  <c r="K22" i="11"/>
  <c r="J22" i="11"/>
  <c r="I22" i="11"/>
  <c r="H22" i="11"/>
  <c r="G22" i="11"/>
  <c r="J21" i="11"/>
  <c r="I21" i="11"/>
  <c r="H21" i="11"/>
  <c r="G21" i="11"/>
  <c r="I7" i="11"/>
  <c r="J7" i="11"/>
  <c r="K7" i="11"/>
  <c r="H7" i="11"/>
  <c r="C56" i="10"/>
  <c r="C55" i="10"/>
  <c r="C54" i="10"/>
  <c r="C53" i="10"/>
  <c r="C52" i="10"/>
  <c r="C49" i="10"/>
  <c r="C47" i="10"/>
  <c r="C46" i="10"/>
  <c r="C45" i="10"/>
  <c r="C39" i="10"/>
  <c r="C40" i="10"/>
  <c r="C41" i="10"/>
  <c r="C42" i="10"/>
  <c r="C43" i="10"/>
  <c r="C38" i="10"/>
  <c r="M21" i="9"/>
  <c r="L21" i="9"/>
  <c r="K21" i="9"/>
  <c r="J21" i="9"/>
  <c r="I21" i="9"/>
  <c r="M7" i="9"/>
  <c r="L7" i="9"/>
  <c r="K7" i="9"/>
  <c r="J7" i="9"/>
  <c r="I7" i="9"/>
  <c r="M38" i="7"/>
  <c r="L38" i="7"/>
  <c r="K38" i="7"/>
  <c r="J38" i="7"/>
  <c r="I38" i="7"/>
  <c r="M22" i="7"/>
  <c r="C22" i="7"/>
  <c r="I22" i="7"/>
  <c r="D22" i="7"/>
  <c r="J22" i="7"/>
  <c r="E22" i="7"/>
  <c r="K22" i="7"/>
  <c r="F22" i="7"/>
  <c r="L22" i="7"/>
  <c r="B22" i="7"/>
  <c r="H22" i="7"/>
  <c r="M7" i="7"/>
  <c r="L7" i="7"/>
  <c r="K7" i="7"/>
  <c r="J7" i="7"/>
  <c r="I7" i="7"/>
  <c r="C9" i="2"/>
  <c r="B9" i="2" s="1"/>
  <c r="A20" i="3" s="1"/>
  <c r="L9" i="3"/>
  <c r="M9" i="3"/>
  <c r="N9" i="3"/>
  <c r="L10" i="3"/>
  <c r="M10" i="3"/>
  <c r="N10" i="3"/>
  <c r="L11" i="3"/>
  <c r="M11" i="3"/>
  <c r="N11" i="3"/>
  <c r="L12" i="3"/>
  <c r="M12" i="3"/>
  <c r="N12" i="3"/>
  <c r="L13" i="3"/>
  <c r="M13" i="3"/>
  <c r="N13" i="3"/>
  <c r="L14" i="3"/>
  <c r="M14" i="3"/>
  <c r="N14" i="3"/>
  <c r="I15" i="3"/>
  <c r="J15" i="3"/>
  <c r="K15" i="3"/>
  <c r="L15" i="3"/>
  <c r="M15" i="3"/>
  <c r="N15" i="3"/>
  <c r="I16" i="3"/>
  <c r="J16" i="3"/>
  <c r="K16" i="3"/>
  <c r="L16" i="3"/>
  <c r="M16" i="3"/>
  <c r="N16" i="3"/>
  <c r="I17" i="3"/>
  <c r="J17" i="3"/>
  <c r="K17" i="3"/>
  <c r="L17" i="3"/>
  <c r="M17" i="3"/>
  <c r="N17" i="3"/>
  <c r="L8" i="3"/>
  <c r="M8" i="3"/>
  <c r="N8" i="3"/>
  <c r="E8" i="2"/>
  <c r="E28" i="12"/>
  <c r="S17" i="12"/>
  <c r="S11" i="12"/>
  <c r="F28" i="12"/>
  <c r="M9" i="12"/>
  <c r="M12" i="12"/>
  <c r="M14" i="12"/>
  <c r="M16" i="12"/>
  <c r="M19" i="12"/>
  <c r="M10" i="12"/>
  <c r="M13" i="12"/>
  <c r="M15" i="12"/>
  <c r="M18" i="12"/>
  <c r="O9" i="12"/>
  <c r="O12" i="12"/>
  <c r="O14" i="12"/>
  <c r="O16" i="12"/>
  <c r="O19" i="12"/>
  <c r="O10" i="12"/>
  <c r="O13" i="12"/>
  <c r="O15" i="12"/>
  <c r="O18" i="12"/>
  <c r="Q9" i="12"/>
  <c r="Q12" i="12"/>
  <c r="Q14" i="12"/>
  <c r="Q16" i="12"/>
  <c r="Q19" i="12"/>
  <c r="Q10" i="12"/>
  <c r="Q13" i="12"/>
  <c r="Q15" i="12"/>
  <c r="Q18" i="12"/>
  <c r="S9" i="12"/>
  <c r="S12" i="12"/>
  <c r="S14" i="12"/>
  <c r="S16" i="12"/>
  <c r="S19" i="12"/>
  <c r="S10" i="12"/>
  <c r="S13" i="12"/>
  <c r="S15" i="12"/>
  <c r="S18" i="12"/>
  <c r="U9" i="12"/>
  <c r="U12" i="12"/>
  <c r="U14" i="12"/>
  <c r="U16" i="12"/>
  <c r="U19" i="12"/>
  <c r="U10" i="12"/>
  <c r="U13" i="12"/>
  <c r="U15" i="12"/>
  <c r="U18" i="12"/>
  <c r="N10" i="12"/>
  <c r="N13" i="12"/>
  <c r="N15" i="12"/>
  <c r="N18" i="12"/>
  <c r="N9" i="12"/>
  <c r="N12" i="12"/>
  <c r="N14" i="12"/>
  <c r="N16" i="12"/>
  <c r="N19" i="12"/>
  <c r="P10" i="12"/>
  <c r="P13" i="12"/>
  <c r="P15" i="12"/>
  <c r="P18" i="12"/>
  <c r="P9" i="12"/>
  <c r="P12" i="12"/>
  <c r="P14" i="12"/>
  <c r="P16" i="12"/>
  <c r="P19" i="12"/>
  <c r="R10" i="12"/>
  <c r="R13" i="12"/>
  <c r="R15" i="12"/>
  <c r="R18" i="12"/>
  <c r="R9" i="12"/>
  <c r="R12" i="12"/>
  <c r="R14" i="12"/>
  <c r="R19" i="12"/>
  <c r="R16" i="12"/>
  <c r="T10" i="12"/>
  <c r="T13" i="12"/>
  <c r="T15" i="12"/>
  <c r="T18" i="12"/>
  <c r="T9" i="12"/>
  <c r="T12" i="12"/>
  <c r="T14" i="12"/>
  <c r="T16" i="12"/>
  <c r="T19" i="12"/>
  <c r="L18" i="12"/>
  <c r="L15" i="12"/>
  <c r="L13" i="12"/>
  <c r="L10" i="12"/>
  <c r="L19" i="12"/>
  <c r="L14" i="12"/>
  <c r="L9" i="12"/>
  <c r="L16" i="12"/>
  <c r="L12" i="12"/>
  <c r="I42" i="11"/>
  <c r="K42" i="11"/>
  <c r="O41" i="6"/>
  <c r="O43" i="6"/>
  <c r="O45" i="6"/>
  <c r="O47" i="6"/>
  <c r="O49" i="6"/>
  <c r="O51" i="6"/>
  <c r="O53" i="6"/>
  <c r="O55" i="6"/>
  <c r="O57" i="6"/>
  <c r="O60" i="6"/>
  <c r="O62" i="6"/>
  <c r="O64" i="6"/>
  <c r="O66" i="6"/>
  <c r="O68" i="6"/>
  <c r="O70" i="6"/>
  <c r="O40" i="6"/>
  <c r="O42" i="6"/>
  <c r="O44" i="6"/>
  <c r="O46" i="6"/>
  <c r="O48" i="6"/>
  <c r="O50" i="6"/>
  <c r="O52" i="6"/>
  <c r="O54" i="6"/>
  <c r="O56" i="6"/>
  <c r="O58" i="6"/>
  <c r="O59" i="6"/>
  <c r="O61" i="6"/>
  <c r="O63" i="6"/>
  <c r="O65" i="6"/>
  <c r="O67" i="6"/>
  <c r="O69" i="6"/>
  <c r="O71" i="6"/>
  <c r="L41" i="6"/>
  <c r="L43" i="6"/>
  <c r="L45" i="6"/>
  <c r="L47" i="6"/>
  <c r="L49" i="6"/>
  <c r="L51" i="6"/>
  <c r="L53" i="6"/>
  <c r="L55" i="6"/>
  <c r="L57" i="6"/>
  <c r="L60" i="6"/>
  <c r="L62" i="6"/>
  <c r="L64" i="6"/>
  <c r="L42" i="6"/>
  <c r="L44" i="6"/>
  <c r="L46" i="6"/>
  <c r="L48" i="6"/>
  <c r="L50" i="6"/>
  <c r="L52" i="6"/>
  <c r="L54" i="6"/>
  <c r="L56" i="6"/>
  <c r="L58" i="6"/>
  <c r="L61" i="6"/>
  <c r="L65" i="6"/>
  <c r="L66" i="6"/>
  <c r="L68" i="6"/>
  <c r="L70" i="6"/>
  <c r="L59" i="6"/>
  <c r="L63" i="6"/>
  <c r="L67" i="6"/>
  <c r="L69" i="6"/>
  <c r="L71" i="6"/>
  <c r="L40" i="6"/>
  <c r="J41" i="6"/>
  <c r="J43" i="6"/>
  <c r="J45" i="6"/>
  <c r="J47" i="6"/>
  <c r="J49" i="6"/>
  <c r="J51" i="6"/>
  <c r="J53" i="6"/>
  <c r="J55" i="6"/>
  <c r="J57" i="6"/>
  <c r="J60" i="6"/>
  <c r="J62" i="6"/>
  <c r="J64" i="6"/>
  <c r="J66" i="6"/>
  <c r="J42" i="6"/>
  <c r="J44" i="6"/>
  <c r="J46" i="6"/>
  <c r="J48" i="6"/>
  <c r="J50" i="6"/>
  <c r="J52" i="6"/>
  <c r="J54" i="6"/>
  <c r="J56" i="6"/>
  <c r="J58" i="6"/>
  <c r="J59" i="6"/>
  <c r="J63" i="6"/>
  <c r="J68" i="6"/>
  <c r="J70" i="6"/>
  <c r="J61" i="6"/>
  <c r="J65" i="6"/>
  <c r="J67" i="6"/>
  <c r="J69" i="6"/>
  <c r="J71" i="6"/>
  <c r="J40" i="6"/>
  <c r="N42" i="6"/>
  <c r="N44" i="6"/>
  <c r="N46" i="6"/>
  <c r="N48" i="6"/>
  <c r="N50" i="6"/>
  <c r="N52" i="6"/>
  <c r="N54" i="6"/>
  <c r="N56" i="6"/>
  <c r="N58" i="6"/>
  <c r="N59" i="6"/>
  <c r="N61" i="6"/>
  <c r="N63" i="6"/>
  <c r="N65" i="6"/>
  <c r="N67" i="6"/>
  <c r="N69" i="6"/>
  <c r="N71" i="6"/>
  <c r="N41" i="6"/>
  <c r="N43" i="6"/>
  <c r="N45" i="6"/>
  <c r="N47" i="6"/>
  <c r="N49" i="6"/>
  <c r="N51" i="6"/>
  <c r="N53" i="6"/>
  <c r="N55" i="6"/>
  <c r="N57" i="6"/>
  <c r="N60" i="6"/>
  <c r="N62" i="6"/>
  <c r="N64" i="6"/>
  <c r="N66" i="6"/>
  <c r="N68" i="6"/>
  <c r="N70" i="6"/>
  <c r="N40" i="6"/>
  <c r="K42" i="6"/>
  <c r="K44" i="6"/>
  <c r="K46" i="6"/>
  <c r="K48" i="6"/>
  <c r="K50" i="6"/>
  <c r="K52" i="6"/>
  <c r="K54" i="6"/>
  <c r="K56" i="6"/>
  <c r="K58" i="6"/>
  <c r="K59" i="6"/>
  <c r="K61" i="6"/>
  <c r="K63" i="6"/>
  <c r="K65" i="6"/>
  <c r="K41" i="6"/>
  <c r="K43" i="6"/>
  <c r="K45" i="6"/>
  <c r="K47" i="6"/>
  <c r="K49" i="6"/>
  <c r="K51" i="6"/>
  <c r="K53" i="6"/>
  <c r="K55" i="6"/>
  <c r="K57" i="6"/>
  <c r="K60" i="6"/>
  <c r="K64" i="6"/>
  <c r="K67" i="6"/>
  <c r="K69" i="6"/>
  <c r="K71" i="6"/>
  <c r="K40" i="6"/>
  <c r="K62" i="6"/>
  <c r="K66" i="6"/>
  <c r="K68" i="6"/>
  <c r="K70" i="6"/>
  <c r="L90" i="15"/>
  <c r="I90" i="15"/>
  <c r="H90" i="15"/>
  <c r="K90" i="15"/>
  <c r="J90" i="15"/>
  <c r="B8" i="2"/>
  <c r="A5" i="3" s="1"/>
  <c r="K72" i="6"/>
  <c r="N72" i="6"/>
  <c r="L72" i="6"/>
  <c r="J72" i="6"/>
  <c r="O72" i="6"/>
  <c r="H8" i="13"/>
  <c r="I8" i="13"/>
  <c r="E9" i="2" l="1"/>
  <c r="C10" i="2"/>
  <c r="C11" i="2" l="1"/>
  <c r="E10" i="2"/>
  <c r="B10" i="2"/>
  <c r="A5" i="6" s="1"/>
  <c r="E11" i="2" l="1"/>
  <c r="B11" i="2"/>
  <c r="A20" i="6" s="1"/>
  <c r="C12" i="2"/>
  <c r="C13" i="2" l="1"/>
  <c r="E12" i="2"/>
  <c r="B12" i="2"/>
  <c r="A37" i="6" s="1"/>
  <c r="B13" i="2" l="1"/>
  <c r="A5" i="7" s="1"/>
  <c r="C14" i="2"/>
  <c r="E13" i="2"/>
  <c r="C15" i="2" l="1"/>
  <c r="E14" i="2"/>
  <c r="B14" i="2"/>
  <c r="A20" i="7" s="1"/>
  <c r="C16" i="2" l="1"/>
  <c r="E15" i="2"/>
  <c r="B15" i="2"/>
  <c r="A36" i="7" s="1"/>
  <c r="C17" i="2" l="1"/>
  <c r="E16" i="2"/>
  <c r="B16" i="2"/>
  <c r="A5" i="8" s="1"/>
  <c r="B17" i="2" l="1"/>
  <c r="A34" i="8" s="1"/>
  <c r="E17" i="2"/>
  <c r="C18" i="2"/>
  <c r="C19" i="2" l="1"/>
  <c r="E18" i="2"/>
  <c r="B18" i="2"/>
  <c r="A62" i="8" s="1"/>
  <c r="B19" i="2" l="1"/>
  <c r="A90" i="8" s="1"/>
  <c r="E19" i="2"/>
  <c r="C20" i="2"/>
  <c r="C21" i="2" l="1"/>
  <c r="B20" i="2"/>
  <c r="A5" i="9" s="1"/>
  <c r="E20" i="2"/>
  <c r="E21" i="2" l="1"/>
  <c r="B21" i="2"/>
  <c r="A19" i="9" s="1"/>
  <c r="C22" i="2"/>
  <c r="C23" i="2" l="1"/>
  <c r="B22" i="2"/>
  <c r="A5" i="23" s="1"/>
  <c r="E22" i="2"/>
  <c r="C24" i="2" l="1"/>
  <c r="B23" i="2"/>
  <c r="A19" i="23" s="1"/>
  <c r="E23" i="2"/>
  <c r="C25" i="2" l="1"/>
  <c r="B24" i="2"/>
  <c r="A5" i="10" s="1"/>
  <c r="E24" i="2"/>
  <c r="C26" i="2" l="1"/>
  <c r="B25" i="2"/>
  <c r="A19" i="10" s="1"/>
  <c r="E25" i="2"/>
  <c r="C27" i="2" l="1"/>
  <c r="E26" i="2"/>
  <c r="B26" i="2"/>
  <c r="A33" i="10" s="1"/>
  <c r="C28" i="2" l="1"/>
  <c r="B27" i="2"/>
  <c r="A84" i="10" s="1"/>
  <c r="E27" i="2"/>
  <c r="E28" i="2" l="1"/>
  <c r="B28" i="2"/>
  <c r="A135" i="10" s="1"/>
  <c r="C29" i="2"/>
  <c r="C30" i="2" l="1"/>
  <c r="B29" i="2"/>
  <c r="A5" i="28" s="1"/>
  <c r="E29" i="2"/>
  <c r="B30" i="2" l="1"/>
  <c r="A21" i="28" s="1"/>
  <c r="E30" i="2"/>
  <c r="C31" i="2"/>
  <c r="E31" i="2" l="1"/>
  <c r="B31" i="2"/>
  <c r="A56" i="28" s="1"/>
  <c r="C32" i="2"/>
  <c r="B32" i="2" l="1"/>
  <c r="A83" i="28" s="1"/>
  <c r="C33" i="2"/>
  <c r="E32" i="2"/>
  <c r="C34" i="2" l="1"/>
  <c r="B33" i="2"/>
  <c r="E33" i="2"/>
  <c r="A5" i="11" l="1"/>
  <c r="E34" i="2"/>
  <c r="B34" i="2"/>
  <c r="C35" i="2"/>
  <c r="A18" i="11" l="1"/>
  <c r="E35" i="2"/>
  <c r="B35" i="2"/>
  <c r="C36" i="2"/>
  <c r="C37" i="2" s="1"/>
  <c r="C38" i="2" l="1"/>
  <c r="E37" i="2"/>
  <c r="A45" i="11"/>
  <c r="E36" i="2"/>
  <c r="B36" i="2"/>
  <c r="A73" i="11" s="1"/>
  <c r="C39" i="2" l="1"/>
  <c r="E39" i="2" s="1"/>
  <c r="E38" i="2"/>
  <c r="B41" i="2"/>
  <c r="A5" i="12" s="1"/>
  <c r="E41" i="2"/>
  <c r="B42" i="2" l="1"/>
  <c r="A24" i="12" s="1"/>
  <c r="E42" i="2"/>
  <c r="B43" i="2" l="1"/>
  <c r="A60" i="12" s="1"/>
  <c r="E43" i="2"/>
  <c r="B44" i="2" l="1"/>
  <c r="A88" i="12" s="1"/>
  <c r="E44" i="2"/>
  <c r="E45" i="2" l="1"/>
  <c r="B45" i="2"/>
  <c r="A5" i="14" s="1"/>
  <c r="B46" i="2" l="1"/>
  <c r="A24" i="14" s="1"/>
  <c r="E46" i="2"/>
  <c r="B47" i="2" l="1"/>
  <c r="A5" i="13" s="1"/>
  <c r="E47" i="2"/>
  <c r="B48" i="2" l="1"/>
  <c r="A5" i="15" s="1"/>
  <c r="E48" i="2"/>
  <c r="E49" i="2" l="1"/>
  <c r="B49" i="2"/>
  <c r="A21" i="15" s="1"/>
  <c r="E50" i="2" l="1"/>
  <c r="B50" i="2"/>
  <c r="A85" i="15" s="1"/>
  <c r="E51" i="2" l="1"/>
  <c r="B51" i="2"/>
  <c r="A141" i="15" s="1"/>
  <c r="E53" i="2" l="1"/>
  <c r="B53" i="2"/>
  <c r="A5" i="16" s="1"/>
  <c r="B54" i="2" l="1"/>
  <c r="A5" i="17" s="1"/>
  <c r="E54" i="2"/>
  <c r="B55" i="2" l="1"/>
  <c r="A25" i="17" s="1"/>
  <c r="E55" i="2"/>
  <c r="E56" i="2" l="1"/>
  <c r="B56" i="2"/>
  <c r="A72" i="17" s="1"/>
  <c r="E57" i="2" l="1"/>
  <c r="B57" i="2"/>
  <c r="A5" i="21" s="1"/>
  <c r="B58" i="2" l="1"/>
  <c r="A40" i="21" s="1"/>
  <c r="E58" i="2"/>
  <c r="B59" i="2" l="1"/>
  <c r="A93" i="21" s="1"/>
  <c r="E59" i="2"/>
  <c r="B60" i="2" l="1"/>
  <c r="A5" i="19" s="1"/>
  <c r="E60" i="2"/>
  <c r="E61" i="2" l="1"/>
  <c r="B61" i="2"/>
  <c r="A19" i="19" s="1"/>
  <c r="E62" i="2" l="1"/>
  <c r="B62" i="2"/>
  <c r="A71" i="19" s="1"/>
  <c r="B63" i="2" l="1"/>
  <c r="A100" i="19" s="1"/>
  <c r="E63" i="2"/>
  <c r="E64" i="2" l="1"/>
  <c r="B64" i="2"/>
  <c r="A152" i="19" s="1"/>
  <c r="B65" i="2" l="1"/>
  <c r="A5" i="20" s="1"/>
  <c r="E65" i="2"/>
</calcChain>
</file>

<file path=xl/sharedStrings.xml><?xml version="1.0" encoding="utf-8"?>
<sst xmlns="http://schemas.openxmlformats.org/spreadsheetml/2006/main" count="1794" uniqueCount="568">
  <si>
    <t xml:space="preserve">Title: </t>
  </si>
  <si>
    <t>Summary:</t>
  </si>
  <si>
    <t>Series:</t>
  </si>
  <si>
    <t>Report on Maternity</t>
  </si>
  <si>
    <t>Source:</t>
  </si>
  <si>
    <t>It provides statistical, demographic and clinical information about selected publicly-funded maternity services up to nine months before and three months after a birth.</t>
  </si>
  <si>
    <t>Published:</t>
  </si>
  <si>
    <t>Additional information:</t>
  </si>
  <si>
    <t>National Maternity Collection</t>
  </si>
  <si>
    <t>National Minimum Dataset</t>
  </si>
  <si>
    <t>Other maternity and newborn data and stats</t>
  </si>
  <si>
    <t>If you require information not included in this file, the Ministry of Health is able to provide customised data extracts tailored to your needs. These may incur a charge (at Official Information Act rates).</t>
  </si>
  <si>
    <t>See below for contact details.</t>
  </si>
  <si>
    <t>Postal address:</t>
  </si>
  <si>
    <t>Analytical Services</t>
  </si>
  <si>
    <t>Ministry of Health</t>
  </si>
  <si>
    <t>PO Box 5013</t>
  </si>
  <si>
    <t>Wellington</t>
  </si>
  <si>
    <t>New Zealand</t>
  </si>
  <si>
    <t>Email:</t>
  </si>
  <si>
    <t>data-enquiries@moh.govt.nz</t>
  </si>
  <si>
    <t>Phone:</t>
  </si>
  <si>
    <t>(04) 496 2000</t>
  </si>
  <si>
    <t>Contents</t>
  </si>
  <si>
    <t>Table of contents</t>
  </si>
  <si>
    <t>Women giving birth</t>
  </si>
  <si>
    <t>Age</t>
  </si>
  <si>
    <t>Ethnicity</t>
  </si>
  <si>
    <t>Deprivation</t>
  </si>
  <si>
    <t>Geographic distribution</t>
  </si>
  <si>
    <t>Parity</t>
  </si>
  <si>
    <t>Registration with a Lead Maternity Carer</t>
  </si>
  <si>
    <t>Labour and birth</t>
  </si>
  <si>
    <t>Babies</t>
  </si>
  <si>
    <t>About the publication</t>
  </si>
  <si>
    <t>&lt;20</t>
  </si>
  <si>
    <t>40+</t>
  </si>
  <si>
    <t>Year</t>
  </si>
  <si>
    <t>25−29</t>
  </si>
  <si>
    <t>30−34</t>
  </si>
  <si>
    <t>35−39</t>
  </si>
  <si>
    <t>Total</t>
  </si>
  <si>
    <t>20−24</t>
  </si>
  <si>
    <t>Percentage of women giving birth (%)</t>
  </si>
  <si>
    <t>Female population of reproductive age</t>
  </si>
  <si>
    <t>Asian</t>
  </si>
  <si>
    <t>Other</t>
  </si>
  <si>
    <t>European</t>
  </si>
  <si>
    <t>Unknown</t>
  </si>
  <si>
    <t>European or Other</t>
  </si>
  <si>
    <t>Median</t>
  </si>
  <si>
    <t>Quintile 1</t>
  </si>
  <si>
    <t>Quintile 2</t>
  </si>
  <si>
    <t>Quintile 3</t>
  </si>
  <si>
    <t>Quintile 4</t>
  </si>
  <si>
    <t>Quintile 5</t>
  </si>
  <si>
    <t>Category</t>
  </si>
  <si>
    <t>Age group (years)</t>
  </si>
  <si>
    <t xml:space="preserve"> &lt;20</t>
  </si>
  <si>
    <t>Ethnic group</t>
  </si>
  <si>
    <t>Māori</t>
  </si>
  <si>
    <t>Northland</t>
  </si>
  <si>
    <t>Waitemata</t>
  </si>
  <si>
    <t>Auckland</t>
  </si>
  <si>
    <t>Counties Manukau</t>
  </si>
  <si>
    <t>Waikato</t>
  </si>
  <si>
    <t>Lakes</t>
  </si>
  <si>
    <t>Bay of Plenty</t>
  </si>
  <si>
    <t>Tairawhiti</t>
  </si>
  <si>
    <t>Hawke's Bay</t>
  </si>
  <si>
    <t>Taranaki</t>
  </si>
  <si>
    <t>MidCentral</t>
  </si>
  <si>
    <t>Whanganui</t>
  </si>
  <si>
    <t>Capital &amp; Coast</t>
  </si>
  <si>
    <t>Hutt Valley</t>
  </si>
  <si>
    <t>Wairarapa</t>
  </si>
  <si>
    <t>Nelson Marlborough</t>
  </si>
  <si>
    <t>West Coast</t>
  </si>
  <si>
    <t>Canterbury</t>
  </si>
  <si>
    <t>South Canterbury</t>
  </si>
  <si>
    <t>Southern</t>
  </si>
  <si>
    <t>-</t>
  </si>
  <si>
    <t>Chapter and section</t>
  </si>
  <si>
    <t>4+</t>
  </si>
  <si>
    <t>Deprivation quintile</t>
  </si>
  <si>
    <t>1 (least deprived)</t>
  </si>
  <si>
    <t>5 (most deprived)</t>
  </si>
  <si>
    <t>Trimester 1</t>
  </si>
  <si>
    <t>Trimester 2</t>
  </si>
  <si>
    <t>Trimester 3</t>
  </si>
  <si>
    <t>Postnatal</t>
  </si>
  <si>
    <t>Women registered within 1st trimester</t>
  </si>
  <si>
    <t>TableLabel</t>
  </si>
  <si>
    <t>TableNo</t>
  </si>
  <si>
    <t>TableDesc</t>
  </si>
  <si>
    <t>Type of birth</t>
  </si>
  <si>
    <t>Plurality</t>
  </si>
  <si>
    <t>Interventions</t>
  </si>
  <si>
    <t>Place of birth</t>
  </si>
  <si>
    <t>Midwife</t>
  </si>
  <si>
    <t>Obstetrician</t>
  </si>
  <si>
    <t>General practitioner</t>
  </si>
  <si>
    <t>Labour and birth: type of birth</t>
  </si>
  <si>
    <t>Spontaneous vaginal birth</t>
  </si>
  <si>
    <t>Spontaneous vertex</t>
  </si>
  <si>
    <t>Spontaneous breech</t>
  </si>
  <si>
    <t>Assisted birth</t>
  </si>
  <si>
    <t>Forceps and vacuum</t>
  </si>
  <si>
    <t>Assisted breech</t>
  </si>
  <si>
    <t>Breech extraction</t>
  </si>
  <si>
    <t>Caesarean section</t>
  </si>
  <si>
    <t>Emergency caesarean</t>
  </si>
  <si>
    <t>Elective caesarean</t>
  </si>
  <si>
    <t>Caesarean sections</t>
  </si>
  <si>
    <t>Emergency caesarean sections</t>
  </si>
  <si>
    <t>Elective caesarean sections</t>
  </si>
  <si>
    <t>Labour and birth: plurality</t>
  </si>
  <si>
    <t>Women giving birth: age</t>
  </si>
  <si>
    <t>Women giving birth: ethnicity</t>
  </si>
  <si>
    <t>Women giving birth: deprivation</t>
  </si>
  <si>
    <t>Women giving birth: geographic distribution</t>
  </si>
  <si>
    <t>Women giving birth: parity</t>
  </si>
  <si>
    <t>Women giving birth: registration with a Lead Maternity Carer</t>
  </si>
  <si>
    <t>Singleton</t>
  </si>
  <si>
    <t>Twin</t>
  </si>
  <si>
    <t>Multiple</t>
  </si>
  <si>
    <t>Labour and birth: interventions</t>
  </si>
  <si>
    <t>Induction</t>
  </si>
  <si>
    <t>Augmentation</t>
  </si>
  <si>
    <t>Epidural</t>
  </si>
  <si>
    <t>Episiotomy</t>
  </si>
  <si>
    <t>Women giving birth, excl. caesarean sections</t>
  </si>
  <si>
    <t>Women giving birth, excl. elective caesarean sections</t>
  </si>
  <si>
    <t xml:space="preserve">The percentage of women having an induction, augmentation and epidural excludes women having an elective caesarean section. </t>
  </si>
  <si>
    <t xml:space="preserve">The percentage of women having an episiotomy excludes women having caesarean sections. </t>
  </si>
  <si>
    <t xml:space="preserve">Women giving birth may have more than one of these procedures. </t>
  </si>
  <si>
    <t>Labour and birth: place of birth</t>
  </si>
  <si>
    <t>Primary</t>
  </si>
  <si>
    <t>Secondary</t>
  </si>
  <si>
    <t>Tertiary</t>
  </si>
  <si>
    <t>Primary facility</t>
  </si>
  <si>
    <t>Secondary facility</t>
  </si>
  <si>
    <t>Tertiary facility</t>
  </si>
  <si>
    <t>Maternity facility</t>
  </si>
  <si>
    <t>Akaroa</t>
  </si>
  <si>
    <t>Ashburton</t>
  </si>
  <si>
    <t>Bay of Islands</t>
  </si>
  <si>
    <t>Birthcare Auckland</t>
  </si>
  <si>
    <t>Birthcare Huntly</t>
  </si>
  <si>
    <t>Botany Downs</t>
  </si>
  <si>
    <t>Buller</t>
  </si>
  <si>
    <t>Burwood</t>
  </si>
  <si>
    <t>Charlotte Jean</t>
  </si>
  <si>
    <t>Clutha</t>
  </si>
  <si>
    <t>Dannevirke</t>
  </si>
  <si>
    <t>Darfield</t>
  </si>
  <si>
    <t>Dargaville</t>
  </si>
  <si>
    <t>Dunstan</t>
  </si>
  <si>
    <t>Elizabeth R</t>
  </si>
  <si>
    <t>Golden Bay</t>
  </si>
  <si>
    <t>Gore</t>
  </si>
  <si>
    <t>Hawera</t>
  </si>
  <si>
    <t>Helensville</t>
  </si>
  <si>
    <t>Hokianga Health</t>
  </si>
  <si>
    <t>Horowhenua</t>
  </si>
  <si>
    <t>Kaikoura</t>
  </si>
  <si>
    <t>Kaitaia</t>
  </si>
  <si>
    <t>Kenepuru</t>
  </si>
  <si>
    <t>Lakes District</t>
  </si>
  <si>
    <t>Lincoln</t>
  </si>
  <si>
    <t>Lumsden</t>
  </si>
  <si>
    <t>Maniototo</t>
  </si>
  <si>
    <t>Matariki</t>
  </si>
  <si>
    <t>Motueka</t>
  </si>
  <si>
    <t>Murupara</t>
  </si>
  <si>
    <t>Ngati Porou Hauora</t>
  </si>
  <si>
    <t>Oamaru</t>
  </si>
  <si>
    <t>Opotiki</t>
  </si>
  <si>
    <t>Otaihape</t>
  </si>
  <si>
    <t>Papakura</t>
  </si>
  <si>
    <t>Pohlen Trust</t>
  </si>
  <si>
    <t>Pukekohe</t>
  </si>
  <si>
    <t>Rangiora</t>
  </si>
  <si>
    <t>Rhoda Read</t>
  </si>
  <si>
    <t>River Ridge</t>
  </si>
  <si>
    <t>St George's</t>
  </si>
  <si>
    <t>Taumarunui</t>
  </si>
  <si>
    <t>Taupo</t>
  </si>
  <si>
    <t>Te Kuiti</t>
  </si>
  <si>
    <t>Thames</t>
  </si>
  <si>
    <t>Tokoroa</t>
  </si>
  <si>
    <t>Tuatapere</t>
  </si>
  <si>
    <t>Waihi</t>
  </si>
  <si>
    <t>Waikari</t>
  </si>
  <si>
    <t>Waimarino</t>
  </si>
  <si>
    <t>Wairoa</t>
  </si>
  <si>
    <t>Warkworth</t>
  </si>
  <si>
    <t>Waterford</t>
  </si>
  <si>
    <t>Wellsford</t>
  </si>
  <si>
    <t>Winton</t>
  </si>
  <si>
    <t>Gisborne</t>
  </si>
  <si>
    <t>Grey Base</t>
  </si>
  <si>
    <t>Hutt</t>
  </si>
  <si>
    <t>Nelson</t>
  </si>
  <si>
    <t>North Shore</t>
  </si>
  <si>
    <t>Palmerston North</t>
  </si>
  <si>
    <t>Rotorua</t>
  </si>
  <si>
    <t>Southland</t>
  </si>
  <si>
    <t>Taranaki Base</t>
  </si>
  <si>
    <t>Tauranga</t>
  </si>
  <si>
    <t>Timaru</t>
  </si>
  <si>
    <t>Wairau</t>
  </si>
  <si>
    <t>Waitakere</t>
  </si>
  <si>
    <t>Whakatane</t>
  </si>
  <si>
    <t>Whangarei</t>
  </si>
  <si>
    <t>Auckland City</t>
  </si>
  <si>
    <t>Christchurch</t>
  </si>
  <si>
    <t>Dunedin</t>
  </si>
  <si>
    <t>Middlemore</t>
  </si>
  <si>
    <t>DHB of residence</t>
  </si>
  <si>
    <t>Home
birth</t>
  </si>
  <si>
    <t>Home births</t>
  </si>
  <si>
    <t>Percentage of home births (%)</t>
  </si>
  <si>
    <t>Sex, maternal age, ethnicity and deprivation</t>
  </si>
  <si>
    <t>Babies: sex, maternal age, ethnicity and deprivation</t>
  </si>
  <si>
    <t>Male</t>
  </si>
  <si>
    <t>Female</t>
  </si>
  <si>
    <t>Maternal age group (years)</t>
  </si>
  <si>
    <t>Breastfeeding</t>
  </si>
  <si>
    <t>Average birthweight (kg)</t>
  </si>
  <si>
    <t>Babies: birthweight</t>
  </si>
  <si>
    <t>Birthweight</t>
  </si>
  <si>
    <t>Gestation</t>
  </si>
  <si>
    <t>Babies: gestation</t>
  </si>
  <si>
    <t>Gestation (weeks)</t>
  </si>
  <si>
    <t>45+</t>
  </si>
  <si>
    <t>Overall</t>
  </si>
  <si>
    <t>Babies: breastfeeding</t>
  </si>
  <si>
    <t>Exclusive</t>
  </si>
  <si>
    <t>Fully</t>
  </si>
  <si>
    <t>Partial</t>
  </si>
  <si>
    <t>Artificial</t>
  </si>
  <si>
    <t>Babies exclusively/fully breastfed</t>
  </si>
  <si>
    <t>Introduction</t>
  </si>
  <si>
    <t xml:space="preserve">Birth procedure type codes are only available for women giving birth at a maternity facility. 
Women giving birth at home are assumed to have a spontaneous vertex (normal) delivery.
Women may have more than one birth procedure for each pregnancy so a priority system is used to allocate one procedure type per pregnancy. </t>
  </si>
  <si>
    <t>Rates</t>
  </si>
  <si>
    <t>District health board</t>
  </si>
  <si>
    <t>District health boards (DHBs) presented are derived from the residence of the individual (instead of the facility where the woman gave birth or baby was born), unless otherwise stated.</t>
  </si>
  <si>
    <t>Percentages</t>
  </si>
  <si>
    <t>Population data for rate calculations was provided by Statistics New Zealand.</t>
  </si>
  <si>
    <t>The denominator used for percentage calculations is usually the total for each variable where the information was recorded and excludes ‘Unknown’ categories.</t>
  </si>
  <si>
    <t>Smoking status</t>
  </si>
  <si>
    <t>Body mass index</t>
  </si>
  <si>
    <t>Women giving birth: body mass index</t>
  </si>
  <si>
    <t>Underweight
(BMI: &lt;19)</t>
  </si>
  <si>
    <t>Overweight
(BMI: 25–29)</t>
  </si>
  <si>
    <t>Obese
(BMI: 30+)</t>
  </si>
  <si>
    <t>Birth rate (per 1000 females of reproductive age)</t>
  </si>
  <si>
    <t>Women giving birth: smoking status</t>
  </si>
  <si>
    <t>Forceps only</t>
  </si>
  <si>
    <t>Vacuum only</t>
  </si>
  <si>
    <t>Women referred to GP</t>
  </si>
  <si>
    <t>Babies referred to Well Child/Tamariki Ora provider</t>
  </si>
  <si>
    <t>Wellington 6145</t>
  </si>
  <si>
    <t>Notes:</t>
  </si>
  <si>
    <t>2 Very low: 1.0kg –1.4kg</t>
  </si>
  <si>
    <t>1 Extremely low: &lt;1.0kg</t>
  </si>
  <si>
    <t>3 Low: 1.5kg–2.4kg</t>
  </si>
  <si>
    <t>4 Normal: 2.5kg–4.4kg</t>
  </si>
  <si>
    <t>5 High: ≥4.5kg</t>
  </si>
  <si>
    <t>1 Emergency caesarean</t>
  </si>
  <si>
    <t>2 Elective caesarean</t>
  </si>
  <si>
    <t>3 Number of women giving birth, excluding those with unknown birth type.</t>
  </si>
  <si>
    <t>Note: the number of women giving birth excludes those with unknown birth type.</t>
  </si>
  <si>
    <t>Note: the number of women giving birth excludes those without place of birth recorded.</t>
  </si>
  <si>
    <t>1 Babies born with a birthweight of less than 2.5kg at any gestation.</t>
  </si>
  <si>
    <t>1 Babies born at gestation of under 37 weeks.</t>
  </si>
  <si>
    <t>1 Babies born at term (37+ weeks gestation) with a low birthweight (&lt;2.5kg).</t>
  </si>
  <si>
    <t>2 Babies born at term (37+ weeks gestation), excluding babies with unknown birthweight.</t>
  </si>
  <si>
    <t>Percentage of women giving birth</t>
  </si>
  <si>
    <t>Age (years)</t>
  </si>
  <si>
    <t>Percentage</t>
  </si>
  <si>
    <t>Percentage of women registered within 1st trimester</t>
  </si>
  <si>
    <t>Women registered with an LMC</t>
  </si>
  <si>
    <t>Percentage of women registered with an LMC</t>
  </si>
  <si>
    <t>Percentage of 
caesarean sections</t>
  </si>
  <si>
    <t>Percentage of emergency caesarean sections</t>
  </si>
  <si>
    <t>Percentage of elective caesarean sections</t>
  </si>
  <si>
    <t>Percentage of babies</t>
  </si>
  <si>
    <t>Percentage of babies exclusively/fully breastfed</t>
  </si>
  <si>
    <t>1 Distribution of babies by maternal age, by ethnic group and by deprivation quintile.</t>
  </si>
  <si>
    <r>
      <t>Distribution (%)</t>
    </r>
    <r>
      <rPr>
        <b/>
        <vertAlign val="superscript"/>
        <sz val="9"/>
        <rFont val="Arial"/>
        <family val="2"/>
      </rPr>
      <t>1</t>
    </r>
  </si>
  <si>
    <r>
      <t>Total</t>
    </r>
    <r>
      <rPr>
        <b/>
        <vertAlign val="superscript"/>
        <sz val="9"/>
        <rFont val="Arial"/>
        <family val="2"/>
      </rPr>
      <t>2</t>
    </r>
  </si>
  <si>
    <r>
      <t>Extremely low</t>
    </r>
    <r>
      <rPr>
        <b/>
        <vertAlign val="superscript"/>
        <sz val="9"/>
        <rFont val="Arial"/>
        <family val="2"/>
      </rPr>
      <t>1</t>
    </r>
  </si>
  <si>
    <r>
      <t>Very low</t>
    </r>
    <r>
      <rPr>
        <b/>
        <vertAlign val="superscript"/>
        <sz val="9"/>
        <rFont val="Arial"/>
        <family val="2"/>
      </rPr>
      <t>2</t>
    </r>
  </si>
  <si>
    <r>
      <t>Low</t>
    </r>
    <r>
      <rPr>
        <b/>
        <vertAlign val="superscript"/>
        <sz val="9"/>
        <rFont val="Arial"/>
        <family val="2"/>
      </rPr>
      <t>3</t>
    </r>
  </si>
  <si>
    <r>
      <t>Normal</t>
    </r>
    <r>
      <rPr>
        <b/>
        <vertAlign val="superscript"/>
        <sz val="9"/>
        <rFont val="Arial"/>
        <family val="2"/>
      </rPr>
      <t>4</t>
    </r>
  </si>
  <si>
    <r>
      <t>High</t>
    </r>
    <r>
      <rPr>
        <b/>
        <vertAlign val="superscript"/>
        <sz val="9"/>
        <rFont val="Arial"/>
        <family val="2"/>
      </rPr>
      <t>5</t>
    </r>
  </si>
  <si>
    <r>
      <t>Babies born with low birthweight</t>
    </r>
    <r>
      <rPr>
        <b/>
        <vertAlign val="superscript"/>
        <sz val="9"/>
        <rFont val="Arial"/>
        <family val="2"/>
      </rPr>
      <t>1</t>
    </r>
  </si>
  <si>
    <r>
      <t>Percentage of babies born with low birthweight</t>
    </r>
    <r>
      <rPr>
        <b/>
        <vertAlign val="superscript"/>
        <sz val="9"/>
        <rFont val="Arial"/>
        <family val="2"/>
      </rPr>
      <t>1</t>
    </r>
  </si>
  <si>
    <r>
      <t>All babies</t>
    </r>
    <r>
      <rPr>
        <b/>
        <vertAlign val="superscript"/>
        <sz val="9"/>
        <rFont val="Arial"/>
        <family val="2"/>
      </rPr>
      <t>2</t>
    </r>
  </si>
  <si>
    <r>
      <t>Babies born preterm</t>
    </r>
    <r>
      <rPr>
        <b/>
        <vertAlign val="superscript"/>
        <sz val="9"/>
        <rFont val="Arial"/>
        <family val="2"/>
      </rPr>
      <t>1</t>
    </r>
  </si>
  <si>
    <r>
      <t>Percentage of babies born preterm</t>
    </r>
    <r>
      <rPr>
        <b/>
        <vertAlign val="superscript"/>
        <sz val="9"/>
        <rFont val="Arial"/>
        <family val="2"/>
      </rPr>
      <t>1</t>
    </r>
  </si>
  <si>
    <r>
      <t>Babies born at term with low birthweight</t>
    </r>
    <r>
      <rPr>
        <b/>
        <vertAlign val="superscript"/>
        <sz val="9"/>
        <rFont val="Arial"/>
        <family val="2"/>
      </rPr>
      <t>1</t>
    </r>
  </si>
  <si>
    <r>
      <t>Percentage of babies born at term with
low birthweight</t>
    </r>
    <r>
      <rPr>
        <b/>
        <vertAlign val="superscript"/>
        <sz val="9"/>
        <rFont val="Arial"/>
        <family val="2"/>
      </rPr>
      <t>1</t>
    </r>
  </si>
  <si>
    <r>
      <t>Babies born at term</t>
    </r>
    <r>
      <rPr>
        <b/>
        <vertAlign val="superscript"/>
        <sz val="9"/>
        <rFont val="Arial"/>
        <family val="2"/>
      </rPr>
      <t>2</t>
    </r>
  </si>
  <si>
    <r>
      <t>All babies</t>
    </r>
    <r>
      <rPr>
        <b/>
        <vertAlign val="superscript"/>
        <sz val="9"/>
        <rFont val="Arial"/>
        <family val="2"/>
      </rPr>
      <t>1</t>
    </r>
  </si>
  <si>
    <t>1 Number of babies excludes those with unknown breastfeeding status at 2 weeks after birth</t>
  </si>
  <si>
    <t xml:space="preserve">Deprivation is derived according to the residence of the individual. Deprivation scores are based on the 2006 New Zealand Deprivation Index for women giving birth before 2010 and on the 2013 Deprivation Index for women giving birth from 2010 onwards.
Numbers and rates are presented by deprivation quintile, ranging from quintile 1 (least deprived) to quintile 5 (most deprived). </t>
  </si>
  <si>
    <t xml:space="preserve">Reproductive age refers to females aged 15─44 years. </t>
  </si>
  <si>
    <t>Pacific</t>
  </si>
  <si>
    <t xml:space="preserve">Reproductive age refers to women aged 15─44 years.  </t>
  </si>
  <si>
    <t>Healthy weight
(BMI: 19–24)</t>
  </si>
  <si>
    <r>
      <t>Women giving birth</t>
    </r>
    <r>
      <rPr>
        <b/>
        <vertAlign val="superscript"/>
        <sz val="9"/>
        <rFont val="Arial"/>
        <family val="2"/>
      </rPr>
      <t>3</t>
    </r>
  </si>
  <si>
    <r>
      <t>Emer</t>
    </r>
    <r>
      <rPr>
        <b/>
        <vertAlign val="superscript"/>
        <sz val="9"/>
        <rFont val="Arial"/>
        <family val="2"/>
      </rPr>
      <t>1</t>
    </r>
  </si>
  <si>
    <r>
      <t>Elec</t>
    </r>
    <r>
      <rPr>
        <b/>
        <vertAlign val="superscript"/>
        <sz val="9"/>
        <rFont val="Arial"/>
        <family val="2"/>
      </rPr>
      <t>2</t>
    </r>
  </si>
  <si>
    <t>5 (most)</t>
  </si>
  <si>
    <t>1 (least)</t>
  </si>
  <si>
    <t>Relevant technical notes</t>
  </si>
  <si>
    <t>Counting births and babies</t>
  </si>
  <si>
    <t>When the term 'women giving birth' is used, the numbers presented are births and are the number of women giving birth during the calendar year (ie, from 1 January to 31 December). These births include live-born babies (born at any gestation) and stillborn babies (born at 20+ weeks' gestation or with a birthweight of 400g or more). A twin or multiple birth is counted as one birth. Women giving birth twice within the same calendar year are counted has having two births.
When the term 'babies' is used, the numbers presented only include live-born babies (at any gestation). Babies resulting from a twin or multiple pregnancy are counted as individual babies.</t>
  </si>
  <si>
    <t>Time series</t>
  </si>
  <si>
    <t>Handover of care</t>
  </si>
  <si>
    <t>Babies: handover of care</t>
  </si>
  <si>
    <t>Referred</t>
  </si>
  <si>
    <t>Not referred</t>
  </si>
  <si>
    <t>Percentage referred (%)</t>
  </si>
  <si>
    <t>Live-born babies</t>
  </si>
  <si>
    <t xml:space="preserve">Live-born babies </t>
  </si>
  <si>
    <t>2 Number of live-born babies, excluding those with unknown birthweight.</t>
  </si>
  <si>
    <t>2 Number of live-born babies, excluding those with unknown gestation.</t>
  </si>
  <si>
    <t>2 Number of live-born babies, including those with indeterminate/unknown sex.</t>
  </si>
  <si>
    <t>Smokers
(2 weeks after birth)</t>
  </si>
  <si>
    <t>To provide annual health statistics about women giving birth, their pregnancy and childbirth experience and the characteristics of live-born babies in New Zealand.</t>
  </si>
  <si>
    <t>Note: referral data is only available for women registered with an LMC and their babies.</t>
  </si>
  <si>
    <t>1 Number of babies excludes those with unknown breastfeeding status at LMC discharge.</t>
  </si>
  <si>
    <t>Information about the series and technical notes</t>
  </si>
  <si>
    <t>Data sources used for the publication</t>
  </si>
  <si>
    <t>Purpose of the publication series</t>
  </si>
  <si>
    <t>Primary maternity care</t>
  </si>
  <si>
    <t>Indian</t>
  </si>
  <si>
    <t>Asian (excl. Indian)</t>
  </si>
  <si>
    <t>&lt;15</t>
  </si>
  <si>
    <t>15</t>
  </si>
  <si>
    <t>16</t>
  </si>
  <si>
    <t>17</t>
  </si>
  <si>
    <t>18</t>
  </si>
  <si>
    <t>19</t>
  </si>
  <si>
    <t xml:space="preserve">Note: reproductive age refers to females aged 15─44 years. </t>
  </si>
  <si>
    <t>Note: BMI data is only available for women registered with an LMC or a DHB primary maternity service.</t>
  </si>
  <si>
    <t>Note: parity data is only available for women registered with an LMC or a DHB primary maternity service.</t>
  </si>
  <si>
    <t>Note: smoking data is only available for women registered with an LMC or a DHB primary maternity service.</t>
  </si>
  <si>
    <t>Smokers
(at first reg)</t>
  </si>
  <si>
    <r>
      <t>Women giving birth</t>
    </r>
    <r>
      <rPr>
        <b/>
        <vertAlign val="superscript"/>
        <sz val="9"/>
        <rFont val="Arial"/>
        <family val="2"/>
      </rPr>
      <t>1</t>
    </r>
  </si>
  <si>
    <r>
      <t>Smoking at first registration and two weeks after birth</t>
    </r>
    <r>
      <rPr>
        <b/>
        <vertAlign val="superscript"/>
        <sz val="9"/>
        <rFont val="Arial"/>
        <family val="2"/>
      </rPr>
      <t>1</t>
    </r>
  </si>
  <si>
    <t>1 Number of women giving birth who were smoking at first registration with their primary maternity care provider and were still smoking at two weeks after birth.</t>
  </si>
  <si>
    <t>2 Number of women giving birth who were smoking at first registration with their primary maternity care provider.</t>
  </si>
  <si>
    <r>
      <t>Smoking at first registration</t>
    </r>
    <r>
      <rPr>
        <b/>
        <vertAlign val="superscript"/>
        <sz val="9"/>
        <rFont val="Arial"/>
        <family val="2"/>
      </rPr>
      <t>2</t>
    </r>
  </si>
  <si>
    <t>Women registered with a DHB primary maternity service</t>
  </si>
  <si>
    <t>All women giving birth</t>
  </si>
  <si>
    <t>Percentage of women registered with a DHB primary maternity service</t>
  </si>
  <si>
    <t>LMC</t>
  </si>
  <si>
    <t>DHB</t>
  </si>
  <si>
    <t>LMC: women registered with an LMC</t>
  </si>
  <si>
    <t>DHB: women registered with a DHB primary maternity service</t>
  </si>
  <si>
    <t>1+</t>
  </si>
  <si>
    <t>Women giving birth: primary maternity care</t>
  </si>
  <si>
    <t>Normal</t>
  </si>
  <si>
    <t>Parity data is only available for women registered with an LMC or a DHB primary maternity service.</t>
  </si>
  <si>
    <t>Bethlehem</t>
  </si>
  <si>
    <t>Note: a dash (-) means that the facility did not provide birth care for the year.</t>
  </si>
  <si>
    <t>Median gestation</t>
  </si>
  <si>
    <t>Note: breastfeeding data is only available for babies of women registered with an LMC or DHB primary maternity service.</t>
  </si>
  <si>
    <r>
      <t>Each individual represented in the data is allocated to a single ethnic group, using the following priority system: M</t>
    </r>
    <r>
      <rPr>
        <sz val="9"/>
        <color theme="1"/>
        <rFont val="Calibri"/>
        <family val="2"/>
      </rPr>
      <t>ā</t>
    </r>
    <r>
      <rPr>
        <sz val="9"/>
        <color theme="1"/>
        <rFont val="Arial"/>
        <family val="2"/>
      </rPr>
      <t>ori &gt; Pacific peoples &gt; Indian &gt; Asian (excl. Indian) &gt; Other &gt; European. Individuals of European and of Other ethnicities are often grouped together and presented as being part of the 'European or Other' ethnic group due to small numbers in the 'Other' ethnic group.</t>
    </r>
  </si>
  <si>
    <r>
      <t>Birth rates are expressed as 'births per 1000 females of reproductive age' (ie, aged 15</t>
    </r>
    <r>
      <rPr>
        <sz val="9"/>
        <color theme="1"/>
        <rFont val="Calibri"/>
        <family val="2"/>
      </rPr>
      <t>–</t>
    </r>
    <r>
      <rPr>
        <sz val="9"/>
        <color theme="1"/>
        <rFont val="Arial"/>
        <family val="2"/>
      </rPr>
      <t>44 years).
Rates for a specific group are calculated using the population for that specific group.
Regional rates (DHB region) are calculated based on the residence of the individual.
Rates have not been standardised for differences in population structures.</t>
    </r>
  </si>
  <si>
    <t>MAT integrates maternity-related hospitalisation data from the National Minimum Dataset, Lead Maternity Carer (LMC) claim forms and DHB primary maternity services.</t>
  </si>
  <si>
    <t>Distribution of women giving birth at a maternity facility</t>
  </si>
  <si>
    <t>Number and percentage of women giving birth, by age group, 2006–2015</t>
  </si>
  <si>
    <t>Number and percentage of women giving birth for each ethnic group, by age group, 2015</t>
  </si>
  <si>
    <t>Number and percentage of women giving birth, by neighbourhood deprivation quintile for each age group and ethnic group, 2015</t>
  </si>
  <si>
    <t>Birth rate, by age group and DHB of residence, 2015</t>
  </si>
  <si>
    <t>Birth rate, by ethnic group DHB of residence, 2015</t>
  </si>
  <si>
    <t>Birth rate, by deprivation quintile and DHB of residence, 2015</t>
  </si>
  <si>
    <t>Number and percentage of women giving birth, by number of previous births (parity), 2008−2015</t>
  </si>
  <si>
    <t>Number and percentage of women giving birth, by number of previous births (parity), age group, ethnic group, neighbourhood deprivation quintile and DHB of residence, 2015</t>
  </si>
  <si>
    <t>Number and percentage of women giving birth, by body mass index (BMI) weight category at first registration with their primary maternity care provider, 2008–2015</t>
  </si>
  <si>
    <t>Number and percentage of women giving birth, by body mass index (BMI) weight category at first registration with their primary maternity care provider, by age group, ethnic group, neighbourhood deprivation quintile and DHB of residence, 2015</t>
  </si>
  <si>
    <t>Number and percentage of women identified as smokers at first registration with their primary maternity care provider, 2008–2015</t>
  </si>
  <si>
    <t>Number and percentage of women identified as smokers at two weeks after birth, 2008–2015</t>
  </si>
  <si>
    <t>Number and percentage of women identified as smokers at first registration with their primary maternity care provider, by age group, ethnic group, neighbourhood deprivation quintile and DHB of residence, 2015</t>
  </si>
  <si>
    <t>Number and percentage of women identified as smokers at two weeks after birth, by age group, ethnic group, neighbourhood deprivation quintile and DHB of residence, 2015</t>
  </si>
  <si>
    <t>Number and percentage of women who were smoking at first registration with their primary maternity care provider and were still smoking at two weeks after birth, by age group, ethnic group and neighbourhood deprivation quintile, 2015</t>
  </si>
  <si>
    <t>Number and percentage of women by primary maternity care provider, 2008–2015</t>
  </si>
  <si>
    <t>Number and percentage of women by primary maternity care provider, age group, ethnic group, neighbourhood deprivation quintile and parity, 2015</t>
  </si>
  <si>
    <t>Number and percentage of women registered with an LMC, by DHB of residence, 2008–2015</t>
  </si>
  <si>
    <t>Number and percentage of women registered with a DHB primary maternity service, by DHB of residence, 2008–2015</t>
  </si>
  <si>
    <t>Number and percentage of women registered with an LMC, by trimester of registration, 2008–2015</t>
  </si>
  <si>
    <t>Number and percentage of women registered with an LMC, by trimester of registration, age group, ethnic group and neighbourhood deprivation quintile, 2015</t>
  </si>
  <si>
    <t>Number and percentage of women registered with an LMC, by type of LMC, 2008–2015</t>
  </si>
  <si>
    <t>Number and percentage of women having a caesarean section, by type of caesarean section, age group, ethnic group, neighbourhood deprivation quintile and parity, 2015</t>
  </si>
  <si>
    <t>Number and percentage of women having a normal birth, induction, augmentation, epidural or episiotomy, by age group, ethnic group, neighbourhood deprivation quintile, parity and DHB of residence, 2015</t>
  </si>
  <si>
    <t>Number and percentage of women giving birth, by place of birth, age group, ethnic group, neighbourhood deprivation quintile, parity and DHB of residence, 2015</t>
  </si>
  <si>
    <t>Number and percentage of male and female babies, by maternal age group, baby ethnic goup and baby neighbourhood deprivation quintile, 2015</t>
  </si>
  <si>
    <t>Average birthweight of male and female babies, by maternal age group, baby ethnic group, baby neighbourhood deprivation quintile and baby DHB of residence, 2015</t>
  </si>
  <si>
    <t>Number and percentage of babies, by breastfeeding status at two weeks after birth, 2008–2015</t>
  </si>
  <si>
    <t>Number and percentage of babies, by breastfeeding status at two weeks after birth, maternal age group, baby ethnic group, baby neighbourhood deprivation quintile and baby DHB of residence, 2015</t>
  </si>
  <si>
    <t>Number and percentage of babies, by breastfeeding status at discharge from their primary maternity care provider, maternal age group, baby ethnic group, baby neighbourhood deprivation quintile and baby DHB of residence, 2015</t>
  </si>
  <si>
    <t>Number and percentage of families referred by their LMC to general practice and to a Well Child / Tamariki Ora provider, 2008–2015</t>
  </si>
  <si>
    <t>Birth rate, by age group, 2006−2015</t>
  </si>
  <si>
    <t>Number and percentage of women giving birth, by ethnic group, 2006–2015</t>
  </si>
  <si>
    <t>Birth rate, by ethnic group, 2006−2015</t>
  </si>
  <si>
    <t>Number and percentage of women giving birth, by neighbourhood deprivation quintile, 2006–2015</t>
  </si>
  <si>
    <t>Birth rate, by neighbourhood deprivation quintile, 2006−2015</t>
  </si>
  <si>
    <t>Number and percentage of women giving birth, by type of birth, 2006–2015</t>
  </si>
  <si>
    <t>Number and percentage of women having a normal birth, induction, augmentation, epidural or episiotomy, 2006–2015</t>
  </si>
  <si>
    <t>Number and percentage of women giving birth, by plurality, 2006–2015</t>
  </si>
  <si>
    <t>Number and percentage of women giving birth, by place of birth, 2006–2015</t>
  </si>
  <si>
    <t>Number and percentage of babies, by birthweight group, and the average birthweight, 2006–2015</t>
  </si>
  <si>
    <t>Number and percentage of babies, by gestation, 2006–2015</t>
  </si>
  <si>
    <t>Birth rate, by DHB of residence, 2011−2015</t>
  </si>
  <si>
    <t>Number and percentage of women registered with an LMC within the first trimester of pregnancy, by DHB of residence, 2011−2015</t>
  </si>
  <si>
    <t>Number and percentage of emergency caesarean sections, by DHB of residence, 2011–2015</t>
  </si>
  <si>
    <t>Number and percentage of elective caesarean sections, by DHB of residence, 2011–2015</t>
  </si>
  <si>
    <t>Number of women giving birth at a maternity facility, by facility of birth, 2011–2015</t>
  </si>
  <si>
    <t>Number and percentage of home births, by DHB of residence, 2011–2015</t>
  </si>
  <si>
    <t>Number and percentage of babies born with a low birthweight, by maternal age group, baby ethnic group, baby neighbourhood deprivation quintile and baby DHB of residence, 2011–2015</t>
  </si>
  <si>
    <t>Number and percentage of babies born preterm, by maternal age group, baby ethnic group, baby neighbourhood deprivation quintile and baby DHB of residence, 2011–2015</t>
  </si>
  <si>
    <t>Number and percentage of babies born at term with a low birthweight, by maternal age group, baby ethnic group, baby neighbourhood deprivation quintile and baby DHB of residence, 2011–2015</t>
  </si>
  <si>
    <t>Number and percentage of babies breastfed exclusively/fully at two weeks after birth, by DHB of residence, 2011–2015</t>
  </si>
  <si>
    <t>Number and percentage of babies breastfed exclusively/fully at discharge from their primary maternity care provider, by DHB of residence, 2011–2015</t>
  </si>
  <si>
    <t>Pacific peoples</t>
  </si>
  <si>
    <t>Tairāwhiti</t>
  </si>
  <si>
    <t>The focus of these tables is on births in 2015. Data is often presented as a 10-year (2006–2015) or 5-year (2011–2015) time series to provide context and to help with interpreting the information provided. 
Data sourced from LMC claims and DHB primary maternity services is only available from 2008 onwards. Therefore, the 2008–2015 period is the largest time series possible for these variables. Over time, a 10-year time series will become available for these variables.</t>
  </si>
  <si>
    <t>1 Number of women giving birth, excluding those with unknown smoking status</t>
  </si>
  <si>
    <t>Te Awamutu</t>
  </si>
  <si>
    <t xml:space="preserve">Data presented was extracted from the National Maternity Collection (MAT) on 8 February 2017. </t>
  </si>
  <si>
    <t xml:space="preserve"> </t>
  </si>
  <si>
    <t>Kāpiti</t>
  </si>
  <si>
    <t xml:space="preserve">Note: </t>
  </si>
  <si>
    <t xml:space="preserve">Maternity-related data was extracted from the National Maternity Collection on 8 February 2017.
</t>
  </si>
  <si>
    <t>Report on Maternity 2015: accompanying tables</t>
  </si>
  <si>
    <r>
      <t xml:space="preserve">This file contains supplementary data for the </t>
    </r>
    <r>
      <rPr>
        <i/>
        <sz val="10"/>
        <color theme="1"/>
        <rFont val="Arial"/>
        <family val="2"/>
      </rPr>
      <t>Report on Maternity 2015,</t>
    </r>
    <r>
      <rPr>
        <sz val="10"/>
        <color theme="1"/>
        <rFont val="Arial"/>
        <family val="2"/>
      </rPr>
      <t xml:space="preserve"> including underlying data used in figures, and additional information about maternity events in New Zealand.</t>
    </r>
  </si>
  <si>
    <t>Report on Maternity, 2015</t>
  </si>
  <si>
    <t>Figure Index</t>
  </si>
  <si>
    <t>List of figures in publication and links to relevant accompanying tables</t>
  </si>
  <si>
    <t>Figure</t>
  </si>
  <si>
    <t>Relevant data table</t>
  </si>
  <si>
    <t>Table 1</t>
  </si>
  <si>
    <t>Table 2</t>
  </si>
  <si>
    <t>Table 3</t>
  </si>
  <si>
    <t>Table 5</t>
  </si>
  <si>
    <t>Table 4</t>
  </si>
  <si>
    <t>Table 6</t>
  </si>
  <si>
    <t>Table 8</t>
  </si>
  <si>
    <t>Table 7</t>
  </si>
  <si>
    <t>Table 9</t>
  </si>
  <si>
    <t>Table 10</t>
  </si>
  <si>
    <t>Table 11</t>
  </si>
  <si>
    <t>Table 12</t>
  </si>
  <si>
    <t>Table 13</t>
  </si>
  <si>
    <t>Table 14</t>
  </si>
  <si>
    <t>Table 15</t>
  </si>
  <si>
    <t>Table 16</t>
  </si>
  <si>
    <t>Table 17, Table 18</t>
  </si>
  <si>
    <t>Table 19</t>
  </si>
  <si>
    <t>Table 20</t>
  </si>
  <si>
    <t>Table 21</t>
  </si>
  <si>
    <t>Table 22</t>
  </si>
  <si>
    <t>Table 23</t>
  </si>
  <si>
    <t>Table 24</t>
  </si>
  <si>
    <t>Table 26</t>
  </si>
  <si>
    <t>Table 28</t>
  </si>
  <si>
    <t>Table 27</t>
  </si>
  <si>
    <t>Table 29</t>
  </si>
  <si>
    <t>Table 30</t>
  </si>
  <si>
    <t>Table 32</t>
  </si>
  <si>
    <t>Table 33</t>
  </si>
  <si>
    <t>Table 34</t>
  </si>
  <si>
    <t>Table 35</t>
  </si>
  <si>
    <t>Table 37</t>
  </si>
  <si>
    <t>Table 40</t>
  </si>
  <si>
    <t>Table 43</t>
  </si>
  <si>
    <t>Table 44</t>
  </si>
  <si>
    <t>Table 46</t>
  </si>
  <si>
    <t>Table 47</t>
  </si>
  <si>
    <t>Table 48</t>
  </si>
  <si>
    <t>Table 49</t>
  </si>
  <si>
    <t>Table 50</t>
  </si>
  <si>
    <t>Table 53</t>
  </si>
  <si>
    <t>Figure 1: Percentage of women giving birth, by age group (years), 2015</t>
  </si>
  <si>
    <t>Figure 2: Birth rate, by age group, 2006–2015</t>
  </si>
  <si>
    <t>Figure 3: Percentage of women giving birth, by ethnic group, 2015</t>
  </si>
  <si>
    <t>Figure 4: Percentage of women giving birth, by age (in years), for each ethnic group, 2015</t>
  </si>
  <si>
    <t>Figure 5: Birth rate, by ethnic group, 2006–2015</t>
  </si>
  <si>
    <t>Figure 6: Percentage of women giving birth, by neighbourhood deprivation quintile, 2015</t>
  </si>
  <si>
    <t>Figure 7: Distribution of women giving birth, by neighbourhood deprivation quintile for each age group, 2015</t>
  </si>
  <si>
    <t>Figure 8: Distribution of women giving birth, by neighbourhood deprivation quintile for each ethnic group, 2015</t>
  </si>
  <si>
    <t>Figure 9: Birth rate, by neighbourhood deprivation quintile, 2006–2015</t>
  </si>
  <si>
    <t>Figure 10: Birth rates by DHB of residence, 2011 and 2015</t>
  </si>
  <si>
    <t>Figure 11: Birth rates for the under 20 years and the 40 years and over age groups, by DHB of residence, 2015</t>
  </si>
  <si>
    <t>Figure 12: Birth rates for Māori and non-Māori, by DHB of residence, 2015</t>
  </si>
  <si>
    <t>Figure 13: Birth rates of women in the least deprived neighbourhoods (quintile 1) and in the most deprived neighbourhoods (quintile 5), by DHB of residence, 2015</t>
  </si>
  <si>
    <t>Figure 14: Percentage of women giving birth, by number of previous births (parity), 2008–2015</t>
  </si>
  <si>
    <t>Figure 15: Percentage of women giving birth for the first time, by age group, ethnic group and neighbourhood deprivation quintile, 2015</t>
  </si>
  <si>
    <t>Figure 16: Percentage of women giving birth, by body mass index (BMI) category at first registration with their primary maternity care provider, 2008–2015</t>
  </si>
  <si>
    <t>Figure 17: Percentage of women giving birth identified as obese at first registration with their primary maternity care provider, by age group, ethnic group and neighbourhood deprivation quintile, 2015</t>
  </si>
  <si>
    <t>Figure 18: Percentage of women giving birth identified as smokers at first registration with their primary maternity care provider and at two weeks after birth, 2008–2015</t>
  </si>
  <si>
    <t>Figure 19: Percentage of women giving birth identified as smokers at first registration with their primary maternity care provider, by age group, ethnic group and neighbourhood deprivation quintile, 2015</t>
  </si>
  <si>
    <t>Figure 20: Percentage of women giving birth identified as smokers at two weeks after birth, by age group, ethnic group and neighbourhood deprivation quintile, 2015</t>
  </si>
  <si>
    <t>Figure 21: Percentage of women smoking at first registration with their primary maternity care provider who were also smoking at two weeks after birth, by age group, ethnic group and neighbourhood deprivation quintile, 2015</t>
  </si>
  <si>
    <t>Figure 22: Percentage of women giving birth, by primary maternity care provider, 2008–2015</t>
  </si>
  <si>
    <t>Figure 23: Percentage of women giving birth who registered with a Lead Maternity Carer by age group, ethnic group and neighbourhood deprivation quintile, 2015</t>
  </si>
  <si>
    <t>Figure 24: Percentage of women registered with a Lead Maternity Carer, by DHB of residence, 2011 and 2015</t>
  </si>
  <si>
    <t>Figure 25: Percentage of women registered with a Lead Maternity Carer by trimester of first registration, 2008–2015</t>
  </si>
  <si>
    <t>Figure 26: Percentage of women giving birth who registered with a Lead Maternity Carer prior to birth, by trimester of registration, age group, ethnic group and neighbourhood deprivation quintile, 2015</t>
  </si>
  <si>
    <t>Figure 27: Percentage of women giving birth who registered with a Lead Maternity Carer within the first trimester of pregnancy, by DHB of residence, 2011 and 2015</t>
  </si>
  <si>
    <t>Figure 28: Percentage of women registered with a Lead Maternity Carer (LMC), by type of LMC, 2008–2015</t>
  </si>
  <si>
    <t>Figure 29: Percentage of women giving birth who were registered with a DHB primary maternity service, 2015</t>
  </si>
  <si>
    <t>Accessing the publication</t>
  </si>
  <si>
    <t>Underlying data for figures presented in publication</t>
  </si>
  <si>
    <t>A list of figures presented in the publication and links to appropriate tables is provided here:</t>
  </si>
  <si>
    <t>www.health.govt.nz/publication/report-maternity-2015</t>
  </si>
  <si>
    <t>Women giving birth: registration with a DHB primary maternity service</t>
  </si>
  <si>
    <t>Registration with a DHB primary maternity service</t>
  </si>
  <si>
    <t>Number and percentage of women registered with a DHB primary maternity service, by trimester of registration, 2008–2015</t>
  </si>
  <si>
    <t>Number and percentage of women registered with a DHB primary maternity service within the first trimester of pregnancy, by DHB of residence, 2011−2015</t>
  </si>
  <si>
    <t>Number and percentage of women registered with a DHB primary maternity service, by trimester of registration, age group, ethnic group and neighbourhood deprivation quintile, 2015</t>
  </si>
  <si>
    <t>31 July 2017</t>
  </si>
  <si>
    <t>Figure 30: Percentage of women giving birth who registered with a DHB primary maternity service prior to birth, by trimester of registration, age group, ethnic group and neighbourhood deprivation quintile, 2015</t>
  </si>
  <si>
    <t>Figure 31: Percentage of women giving birth, by type of birth (aggregated), 2006–2015</t>
  </si>
  <si>
    <t>Figure 33: Percentage of vaginal breech births, 2006–2015</t>
  </si>
  <si>
    <t>Figure 34: Distribution of breech birth types, 2006–2015</t>
  </si>
  <si>
    <t>Figure 35: Percentage of emergency and elective caesarean sections, 2006–2015</t>
  </si>
  <si>
    <t>Figure 36: Percentage of caesarean sections, by type, age group, ethnic group and neighbourhood deprivation quintile, 2015</t>
  </si>
  <si>
    <t>Figure 37: Percentage of emergency caesarean sections, by DHB of residence, 2011 and 2015</t>
  </si>
  <si>
    <t>Figure 38: Percentage of elective caesarean sections, by DHB of residence, 2011 and 2015</t>
  </si>
  <si>
    <t>Figure 39: Percentage of women having a normal birth and having an induction, augmentation, epidural or episiotomy during labour and birth, 2006–2015</t>
  </si>
  <si>
    <t>Figure 40: Percentage of women having a normal birth, by age group, ethnic group and neighbourhood deprivation quintile, 2015</t>
  </si>
  <si>
    <t>Figure 41: Percentage of women having an induction of labour, by age group, ethnic group and neighbourhood deprivation quintile, 2015</t>
  </si>
  <si>
    <t>Figure 42: Percentage of women undergoing augmentation of labour, by age group, ethnic group and neighbourhood deprivation quintile, 2015</t>
  </si>
  <si>
    <t>Figure 43: Percentage of women having an epidural, by age group, ethnic group and neighbourhood deprivation quintile, 2015</t>
  </si>
  <si>
    <t>Figure 44: Percentage of women having an episiotomy, by age group, ethnic group and neighbourhood deprivation quintile, 2015</t>
  </si>
  <si>
    <t>Figure 45: Percentage of women giving birth, by place of birth, 2006–2015</t>
  </si>
  <si>
    <t>Figure 46: Distribution of women giving birth at a maternity facility, by type of facility, age group, ethnic group and neighbourhood deprivation quintile, 2015</t>
  </si>
  <si>
    <t>Figure 47: Distribution of women giving birth at a maternity facility, by type of facility and DHB of residence, 2015</t>
  </si>
  <si>
    <t>Figure 48: Percentage of women giving birth at home, by age group, ethnic group and neighbourhood deprivation quintile, 2015</t>
  </si>
  <si>
    <t>Figure 49: Percentage of women giving birth at home, by DHB of residence, 2011 and 2015</t>
  </si>
  <si>
    <t>Figure 50: Percentage of babies, by sex, maternal age group, baby ethnic group and baby neighbourhood deprivation quintile, 2015</t>
  </si>
  <si>
    <t>Figure 51: Average birthweight, by maternal age group, baby ethnic group and baby neighbourhood deprivation quintile, 2015</t>
  </si>
  <si>
    <t>Figure 52: Percentage of babies born with a low birthweight, by maternal age group, baby ethnic group and baby neighbourhood deprivation quintile, 2015</t>
  </si>
  <si>
    <t>Figure 53: Percentage of babies born with a low birthweight, by DHB of residence, 2011 and 2015</t>
  </si>
  <si>
    <t>Figure 54: Percentage of babies, by gestation in weeks, 2006–2015</t>
  </si>
  <si>
    <t>Figure 55: Percentage of babies born preterm, by maternal age group, baby ethnic group and baby neighbourhood deprivation quintile, 2015</t>
  </si>
  <si>
    <t>Figure 56: Percentage of babies born preterm, by DHB of residence, 2011 and 2015</t>
  </si>
  <si>
    <t>Figure 57: Percentage of babies born at term with a low birthweight, by maternal age group, baby ethnic group and baby neighbourhood deprivation quintile, 2015</t>
  </si>
  <si>
    <t>Figure 58: Percentage of babies born at term with a low birthweight, by DHB of residence, 2011 and 2015</t>
  </si>
  <si>
    <t>Figure 59: Percentage of babies, by breastfeeding status at two weeks after birth, 2008–2015</t>
  </si>
  <si>
    <t>Figure 60: Percentage of breastfed babies at two weeks after birth, by maternal age group, baby ethnic group and baby neighbourhood deprivation quintile, 2015</t>
  </si>
  <si>
    <t>Figure 61: Percentage of babies exclusively or fully breastfed at two weeks after birth, by DHB of residence, 2011 and 2015</t>
  </si>
  <si>
    <t>Figure 62: Percentage of women referred to their general practitioner and babies to a Well Child/Tamariki Ora provider, 2008–2015</t>
  </si>
  <si>
    <t>Figure 32: Comparison of caesarean section rates (per 100 live births) in 2000, 2006 and 2013 (or nearest year) for OECD countries</t>
  </si>
  <si>
    <t>OECD Health at a Glance 2015</t>
  </si>
  <si>
    <t>Table 36</t>
  </si>
  <si>
    <t>Table 38</t>
  </si>
  <si>
    <t>Table 42</t>
  </si>
  <si>
    <t>Table 51</t>
  </si>
  <si>
    <t>Table 52</t>
  </si>
  <si>
    <t>Table 56</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</si>
</sst>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1" formatCode="_-* #,##0_-;\-* #,##0_-;_-* &quot;-&quot;_-;_-@_-"/>
    <numFmt numFmtId="44" formatCode="_-&quot;$&quot;* #,##0.00_-;\-&quot;$&quot;* #,##0.00_-;_-&quot;$&quot;* &quot;-&quot;??_-;_-@_-"/>
    <numFmt numFmtId="43" formatCode="_-* #,##0.00_-;\-* #,##0.00_-;_-* &quot;-&quot;??_-;_-@_-"/>
    <numFmt numFmtId="164" formatCode="#,##0_ ;\-#,##0\ "/>
    <numFmt numFmtId="165" formatCode="_(* #,##0.00_);_(* \(#,##0.00\);_(* &quot;-&quot;??_);_(@_)"/>
    <numFmt numFmtId="166" formatCode="[$-1409]d\ mmmm\ yyyy;@"/>
    <numFmt numFmtId="167" formatCode="0.0"/>
  </numFmts>
  <fonts count="60">
    <font>
      <sz val="9"/>
      <color theme="1"/>
      <name val="Arial"/>
      <family val="2"/>
    </font>
    <font>
      <sz val="10"/>
      <color theme="1"/>
      <name val="Arial"/>
      <family val="2"/>
    </font>
    <font>
      <sz val="10"/>
      <color theme="1"/>
      <name val="Arial"/>
      <family val="2"/>
    </font>
    <font>
      <sz val="10"/>
      <color theme="1"/>
      <name val="Arial"/>
      <family val="2"/>
    </font>
    <font>
      <sz val="9"/>
      <color theme="1"/>
      <name val="Arial"/>
      <family val="2"/>
    </font>
    <font>
      <sz val="11"/>
      <color theme="1"/>
      <name val="Calibri"/>
      <family val="2"/>
      <scheme val="minor"/>
    </font>
    <font>
      <sz val="10"/>
      <name val="Arial Narrow"/>
      <family val="2"/>
    </font>
    <font>
      <sz val="10"/>
      <name val="Arial"/>
      <family val="2"/>
    </font>
    <font>
      <sz val="10"/>
      <name val="MS Sans Serif"/>
      <family val="2"/>
    </font>
    <font>
      <sz val="10"/>
      <color theme="1"/>
      <name val="Arial"/>
      <family val="2"/>
    </font>
    <font>
      <sz val="11"/>
      <color rgb="FF3F3F76"/>
      <name val="Calibri"/>
      <family val="2"/>
      <scheme val="minor"/>
    </font>
    <font>
      <sz val="10"/>
      <color theme="1"/>
      <name val="Arial Unicode MS"/>
      <family val="2"/>
    </font>
    <font>
      <u/>
      <sz val="11"/>
      <color theme="10"/>
      <name val="Calibri"/>
      <family val="2"/>
      <scheme val="minor"/>
    </font>
    <font>
      <sz val="10"/>
      <color theme="1"/>
      <name val="Arial Narrow"/>
      <family val="2"/>
    </font>
    <font>
      <sz val="10"/>
      <name val="Times New Roman"/>
      <family val="1"/>
    </font>
    <font>
      <sz val="10"/>
      <color theme="1"/>
      <name val="Arial Mäori"/>
      <family val="2"/>
    </font>
    <font>
      <sz val="11"/>
      <color theme="1"/>
      <name val="Arial"/>
      <family val="2"/>
    </font>
    <font>
      <u/>
      <sz val="10"/>
      <color theme="10"/>
      <name val="Arial"/>
      <family val="2"/>
    </font>
    <font>
      <b/>
      <sz val="11"/>
      <color theme="1"/>
      <name val="Arial"/>
      <family val="2"/>
    </font>
    <font>
      <sz val="11"/>
      <name val="Arial"/>
      <family val="2"/>
    </font>
    <font>
      <b/>
      <sz val="10"/>
      <color theme="1"/>
      <name val="Arial"/>
      <family val="2"/>
    </font>
    <font>
      <sz val="10"/>
      <color theme="1"/>
      <name val="Calibri"/>
      <family val="2"/>
    </font>
    <font>
      <b/>
      <sz val="11"/>
      <color theme="7" tint="-0.249977111117893"/>
      <name val="Arial"/>
      <family val="2"/>
    </font>
    <font>
      <u/>
      <sz val="10"/>
      <color rgb="FF0070C0"/>
      <name val="Arial"/>
      <family val="2"/>
    </font>
    <font>
      <b/>
      <sz val="15"/>
      <color rgb="FF2B8CBE"/>
      <name val="Arial"/>
      <family val="2"/>
    </font>
    <font>
      <sz val="11"/>
      <color theme="1"/>
      <name val="Calibri"/>
      <family val="2"/>
    </font>
    <font>
      <b/>
      <sz val="18"/>
      <color theme="3"/>
      <name val="Cambria"/>
      <family val="2"/>
      <scheme val="major"/>
    </font>
    <font>
      <b/>
      <sz val="13"/>
      <color theme="3"/>
      <name val="Calibri"/>
      <family val="2"/>
    </font>
    <font>
      <b/>
      <sz val="11"/>
      <color theme="3"/>
      <name val="Calibri"/>
      <family val="2"/>
    </font>
    <font>
      <sz val="11"/>
      <color rgb="FF006100"/>
      <name val="Calibri"/>
      <family val="2"/>
    </font>
    <font>
      <sz val="11"/>
      <color rgb="FF9C0006"/>
      <name val="Calibri"/>
      <family val="2"/>
    </font>
    <font>
      <sz val="11"/>
      <color rgb="FF9C6500"/>
      <name val="Calibri"/>
      <family val="2"/>
    </font>
    <font>
      <sz val="11"/>
      <color rgb="FF3F3F76"/>
      <name val="Calibri"/>
      <family val="2"/>
    </font>
    <font>
      <b/>
      <sz val="11"/>
      <color rgb="FF3F3F3F"/>
      <name val="Calibri"/>
      <family val="2"/>
    </font>
    <font>
      <b/>
      <sz val="11"/>
      <color rgb="FFFA7D00"/>
      <name val="Calibri"/>
      <family val="2"/>
    </font>
    <font>
      <sz val="11"/>
      <color rgb="FFFA7D00"/>
      <name val="Calibri"/>
      <family val="2"/>
    </font>
    <font>
      <b/>
      <sz val="11"/>
      <color theme="0"/>
      <name val="Calibri"/>
      <family val="2"/>
    </font>
    <font>
      <sz val="11"/>
      <color rgb="FFFF0000"/>
      <name val="Calibri"/>
      <family val="2"/>
    </font>
    <font>
      <i/>
      <sz val="11"/>
      <color rgb="FF7F7F7F"/>
      <name val="Calibri"/>
      <family val="2"/>
    </font>
    <font>
      <b/>
      <sz val="11"/>
      <color theme="1"/>
      <name val="Calibri"/>
      <family val="2"/>
    </font>
    <font>
      <sz val="11"/>
      <color theme="0"/>
      <name val="Calibri"/>
      <family val="2"/>
    </font>
    <font>
      <b/>
      <sz val="15"/>
      <color theme="3"/>
      <name val="Calibri"/>
      <family val="2"/>
    </font>
    <font>
      <b/>
      <sz val="11"/>
      <color theme="3"/>
      <name val="Arial"/>
      <family val="2"/>
    </font>
    <font>
      <sz val="11"/>
      <color rgb="FF9C6500"/>
      <name val="Calibri"/>
      <family val="2"/>
      <scheme val="minor"/>
    </font>
    <font>
      <b/>
      <sz val="14"/>
      <color theme="0"/>
      <name val="Arial"/>
      <family val="2"/>
    </font>
    <font>
      <u/>
      <sz val="10"/>
      <color theme="10"/>
      <name val="Arial Narrow"/>
      <family val="2"/>
    </font>
    <font>
      <b/>
      <sz val="16"/>
      <color theme="1" tint="0.24994659260841701"/>
      <name val="Arial"/>
      <family val="2"/>
    </font>
    <font>
      <b/>
      <sz val="11"/>
      <color theme="1" tint="0.24994659260841701"/>
      <name val="Arial"/>
      <family val="2"/>
    </font>
    <font>
      <b/>
      <sz val="10"/>
      <color theme="1" tint="0.24994659260841701"/>
      <name val="Arial"/>
      <family val="2"/>
    </font>
    <font>
      <u/>
      <sz val="9"/>
      <color rgb="FF0070C0"/>
      <name val="Arial"/>
      <family val="2"/>
    </font>
    <font>
      <u/>
      <sz val="10"/>
      <color theme="4" tint="-0.24994659260841701"/>
      <name val="Arial"/>
      <family val="2"/>
    </font>
    <font>
      <b/>
      <sz val="9"/>
      <name val="Arial"/>
      <family val="2"/>
    </font>
    <font>
      <b/>
      <vertAlign val="superscript"/>
      <sz val="9"/>
      <name val="Arial"/>
      <family val="2"/>
    </font>
    <font>
      <sz val="8"/>
      <name val="Arial"/>
      <family val="2"/>
    </font>
    <font>
      <sz val="8"/>
      <color theme="1"/>
      <name val="Arial"/>
      <family val="2"/>
    </font>
    <font>
      <b/>
      <sz val="9"/>
      <color theme="1"/>
      <name val="Arial"/>
      <family val="2"/>
    </font>
    <font>
      <sz val="11"/>
      <color rgb="FF2B8CBE"/>
      <name val="Arial"/>
      <family val="2"/>
    </font>
    <font>
      <sz val="9"/>
      <color theme="1"/>
      <name val="Calibri"/>
      <family val="2"/>
    </font>
    <font>
      <sz val="9"/>
      <name val="Arial"/>
      <family val="2"/>
    </font>
    <font>
      <i/>
      <sz val="10"/>
      <color theme="1"/>
      <name val="Arial"/>
      <family val="2"/>
    </font>
  </fonts>
  <fills count="36">
    <fill>
      <patternFill patternType="none"/>
    </fill>
    <fill>
      <patternFill patternType="gray125"/>
    </fill>
    <fill>
      <patternFill patternType="solid">
        <fgColor rgb="FFFFCC99"/>
      </patternFill>
    </fill>
    <fill>
      <patternFill patternType="solid">
        <fgColor theme="0"/>
        <bgColor indexed="64"/>
      </patternFill>
    </fill>
    <fill>
      <patternFill patternType="solid">
        <fgColor theme="0" tint="-4.9989318521683403E-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1"/>
        <bgColor indexed="64"/>
      </patternFill>
    </fill>
  </fills>
  <borders count="30">
    <border>
      <left/>
      <right/>
      <top/>
      <bottom/>
      <diagonal/>
    </border>
    <border>
      <left style="thin">
        <color rgb="FF7F7F7F"/>
      </left>
      <right style="thin">
        <color rgb="FF7F7F7F"/>
      </right>
      <top style="thin">
        <color rgb="FF7F7F7F"/>
      </top>
      <bottom style="thin">
        <color rgb="FF7F7F7F"/>
      </bottom>
      <diagonal/>
    </border>
    <border>
      <left/>
      <right/>
      <top/>
      <bottom style="medium">
        <color indexed="64"/>
      </bottom>
      <diagonal/>
    </border>
    <border>
      <left/>
      <right/>
      <top/>
      <bottom style="thick">
        <color theme="4"/>
      </bottom>
      <diagonal/>
    </border>
    <border>
      <left/>
      <right/>
      <top style="thin">
        <color theme="0" tint="-0.499984740745262"/>
      </top>
      <bottom style="thin">
        <color theme="0" tint="-0.499984740745262"/>
      </bottom>
      <diagonal/>
    </border>
    <border>
      <left/>
      <right/>
      <top/>
      <bottom style="thick">
        <color theme="4" tint="0.499984740745262"/>
      </bottom>
      <diagonal/>
    </border>
    <border>
      <left/>
      <right/>
      <top/>
      <bottom style="medium">
        <color theme="4" tint="0.39997558519241921"/>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theme="1" tint="0.499984740745262"/>
      </right>
      <top/>
      <bottom/>
      <diagonal/>
    </border>
    <border>
      <left/>
      <right style="thin">
        <color theme="1" tint="0.499984740745262"/>
      </right>
      <top/>
      <bottom style="thin">
        <color theme="1" tint="0.499984740745262"/>
      </bottom>
      <diagonal/>
    </border>
    <border>
      <left/>
      <right/>
      <top/>
      <bottom style="thin">
        <color theme="1" tint="0.499984740745262"/>
      </bottom>
      <diagonal/>
    </border>
    <border>
      <left style="thin">
        <color theme="1" tint="0.499984740745262"/>
      </left>
      <right/>
      <top/>
      <bottom style="thin">
        <color theme="1" tint="0.499984740745262"/>
      </bottom>
      <diagonal/>
    </border>
    <border>
      <left/>
      <right/>
      <top style="thin">
        <color theme="1" tint="0.499984740745262"/>
      </top>
      <bottom/>
      <diagonal/>
    </border>
    <border>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right style="thin">
        <color theme="1" tint="0.499984740745262"/>
      </right>
      <top style="thin">
        <color theme="1" tint="0.499984740745262"/>
      </top>
      <bottom/>
      <diagonal/>
    </border>
    <border>
      <left style="thin">
        <color theme="1" tint="0.499984740745262"/>
      </left>
      <right/>
      <top style="thin">
        <color theme="1" tint="0.499984740745262"/>
      </top>
      <bottom/>
      <diagonal/>
    </border>
    <border>
      <left style="thin">
        <color theme="1" tint="0.499984740745262"/>
      </left>
      <right/>
      <top/>
      <bottom/>
      <diagonal/>
    </border>
    <border>
      <left style="thin">
        <color theme="1" tint="0.499984740745262"/>
      </left>
      <right/>
      <top style="thin">
        <color theme="1" tint="0.499984740745262"/>
      </top>
      <bottom style="thin">
        <color theme="1" tint="0.499984740745262"/>
      </bottom>
      <diagonal/>
    </border>
    <border>
      <left style="thin">
        <color theme="1" tint="0.499984740745262"/>
      </left>
      <right style="thin">
        <color theme="1" tint="0.499984740745262"/>
      </right>
      <top/>
      <bottom style="thin">
        <color theme="1" tint="0.499984740745262"/>
      </bottom>
      <diagonal/>
    </border>
    <border>
      <left style="thin">
        <color theme="1" tint="0.499984740745262"/>
      </left>
      <right style="thin">
        <color theme="1" tint="0.499984740745262"/>
      </right>
      <top/>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style="thin">
        <color theme="1" tint="0.499984740745262"/>
      </right>
      <top style="thin">
        <color theme="1" tint="0.499984740745262"/>
      </top>
      <bottom/>
      <diagonal/>
    </border>
    <border>
      <left/>
      <right style="thin">
        <color indexed="64"/>
      </right>
      <top style="thin">
        <color theme="1" tint="0.499984740745262"/>
      </top>
      <bottom style="thin">
        <color theme="1" tint="0.499984740745262"/>
      </bottom>
      <diagonal/>
    </border>
    <border>
      <left/>
      <right/>
      <top/>
      <bottom style="thin">
        <color indexed="64"/>
      </bottom>
      <diagonal/>
    </border>
    <border>
      <left/>
      <right style="thin">
        <color theme="0" tint="-0.499984740745262"/>
      </right>
      <top/>
      <bottom style="thin">
        <color theme="0" tint="-0.499984740745262"/>
      </bottom>
      <diagonal/>
    </border>
  </borders>
  <cellStyleXfs count="167">
    <xf numFmtId="0" fontId="0" fillId="0" borderId="0"/>
    <xf numFmtId="0" fontId="5" fillId="0" borderId="0"/>
    <xf numFmtId="43" fontId="5"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0" fontId="10" fillId="2" borderId="1" applyNumberFormat="0" applyAlignment="0" applyProtection="0"/>
    <xf numFmtId="0" fontId="4" fillId="0" borderId="0" applyProtection="0"/>
    <xf numFmtId="0" fontId="9" fillId="0" borderId="0"/>
    <xf numFmtId="0" fontId="6" fillId="0" borderId="0"/>
    <xf numFmtId="0" fontId="6" fillId="0" borderId="0"/>
    <xf numFmtId="0" fontId="5" fillId="0" borderId="0"/>
    <xf numFmtId="0" fontId="8" fillId="0" borderId="0"/>
    <xf numFmtId="0" fontId="7" fillId="0" borderId="0"/>
    <xf numFmtId="0" fontId="8" fillId="0" borderId="0"/>
    <xf numFmtId="0" fontId="8" fillId="0" borderId="0"/>
    <xf numFmtId="0" fontId="8" fillId="0" borderId="0"/>
    <xf numFmtId="0" fontId="8" fillId="0" borderId="0"/>
    <xf numFmtId="0" fontId="8" fillId="0" borderId="0"/>
    <xf numFmtId="0" fontId="8" fillId="0" borderId="0"/>
    <xf numFmtId="0" fontId="9" fillId="0" borderId="0"/>
    <xf numFmtId="0" fontId="8" fillId="0" borderId="0"/>
    <xf numFmtId="0" fontId="7" fillId="0" borderId="0"/>
    <xf numFmtId="0" fontId="7" fillId="0" borderId="0"/>
    <xf numFmtId="0" fontId="7" fillId="0" borderId="0"/>
    <xf numFmtId="0" fontId="9" fillId="0" borderId="0"/>
    <xf numFmtId="0" fontId="8" fillId="0" borderId="0"/>
    <xf numFmtId="0" fontId="8"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8" fillId="0" borderId="0"/>
    <xf numFmtId="0" fontId="8" fillId="0" borderId="0"/>
    <xf numFmtId="0" fontId="4" fillId="0" borderId="0"/>
    <xf numFmtId="41" fontId="5" fillId="0" borderId="2"/>
    <xf numFmtId="164" fontId="11" fillId="3" borderId="0"/>
    <xf numFmtId="0" fontId="12" fillId="0" borderId="0" applyNumberFormat="0" applyFill="0" applyBorder="0" applyAlignment="0" applyProtection="0"/>
    <xf numFmtId="44" fontId="9" fillId="0" borderId="0" applyFont="0" applyFill="0" applyBorder="0" applyAlignment="0" applyProtection="0"/>
    <xf numFmtId="0" fontId="8" fillId="0" borderId="0"/>
    <xf numFmtId="0" fontId="7" fillId="0" borderId="0"/>
    <xf numFmtId="0" fontId="9" fillId="0" borderId="0"/>
    <xf numFmtId="0" fontId="9" fillId="0" borderId="0"/>
    <xf numFmtId="0" fontId="9" fillId="0" borderId="0"/>
    <xf numFmtId="43" fontId="9" fillId="0" borderId="0" applyFont="0" applyFill="0" applyBorder="0" applyAlignment="0" applyProtection="0"/>
    <xf numFmtId="9"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0" fontId="49" fillId="0" borderId="0" applyNumberForma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0" fontId="13" fillId="0" borderId="0"/>
    <xf numFmtId="0" fontId="7" fillId="0" borderId="0"/>
    <xf numFmtId="0" fontId="6" fillId="0" borderId="0"/>
    <xf numFmtId="0" fontId="14" fillId="0" borderId="0"/>
    <xf numFmtId="165" fontId="14" fillId="0" borderId="0" applyFont="0" applyFill="0" applyBorder="0" applyAlignment="0" applyProtection="0"/>
    <xf numFmtId="0" fontId="7" fillId="0" borderId="0"/>
    <xf numFmtId="0" fontId="15" fillId="0" borderId="0"/>
    <xf numFmtId="0" fontId="24" fillId="0" borderId="3" applyNumberFormat="0" applyFill="0" applyBorder="0" applyAlignment="0" applyProtection="0"/>
    <xf numFmtId="0" fontId="55" fillId="0" borderId="0" applyNumberFormat="0" applyFill="0" applyBorder="0" applyAlignment="0" applyProtection="0"/>
    <xf numFmtId="0" fontId="23" fillId="0" borderId="0" applyNumberFormat="0" applyFill="0" applyBorder="0" applyAlignment="0" applyProtection="0"/>
    <xf numFmtId="0" fontId="51" fillId="3" borderId="14" applyNumberFormat="0" applyProtection="0">
      <alignment horizontal="center" vertical="center"/>
    </xf>
    <xf numFmtId="0" fontId="51" fillId="4" borderId="16" applyNumberFormat="0" applyProtection="0">
      <alignment vertical="center"/>
    </xf>
    <xf numFmtId="0" fontId="53" fillId="0" borderId="0" applyNumberFormat="0" applyBorder="0" applyProtection="0">
      <alignment vertical="center"/>
    </xf>
    <xf numFmtId="0" fontId="26" fillId="0" borderId="0" applyNumberFormat="0" applyFill="0" applyBorder="0" applyAlignment="0" applyProtection="0"/>
    <xf numFmtId="0" fontId="27" fillId="0" borderId="5" applyNumberFormat="0" applyFill="0" applyAlignment="0" applyProtection="0"/>
    <xf numFmtId="0" fontId="28" fillId="0" borderId="6" applyNumberFormat="0" applyFill="0" applyAlignment="0" applyProtection="0"/>
    <xf numFmtId="0" fontId="28" fillId="0" borderId="0" applyNumberFormat="0" applyFill="0" applyBorder="0" applyAlignment="0" applyProtection="0"/>
    <xf numFmtId="0" fontId="29" fillId="5" borderId="0" applyNumberFormat="0" applyBorder="0" applyAlignment="0" applyProtection="0"/>
    <xf numFmtId="0" fontId="30" fillId="6" borderId="0" applyNumberFormat="0" applyBorder="0" applyAlignment="0" applyProtection="0"/>
    <xf numFmtId="0" fontId="31" fillId="7" borderId="0" applyNumberFormat="0" applyBorder="0" applyAlignment="0" applyProtection="0"/>
    <xf numFmtId="0" fontId="32" fillId="2" borderId="1" applyNumberFormat="0" applyAlignment="0" applyProtection="0"/>
    <xf numFmtId="0" fontId="33" fillId="8" borderId="7" applyNumberFormat="0" applyAlignment="0" applyProtection="0"/>
    <xf numFmtId="0" fontId="34" fillId="8" borderId="1" applyNumberFormat="0" applyAlignment="0" applyProtection="0"/>
    <xf numFmtId="0" fontId="35" fillId="0" borderId="8" applyNumberFormat="0" applyFill="0" applyAlignment="0" applyProtection="0"/>
    <xf numFmtId="0" fontId="36" fillId="9" borderId="9" applyNumberFormat="0" applyAlignment="0" applyProtection="0"/>
    <xf numFmtId="0" fontId="37" fillId="0" borderId="0" applyNumberFormat="0" applyFill="0" applyBorder="0" applyAlignment="0" applyProtection="0"/>
    <xf numFmtId="0" fontId="25" fillId="10" borderId="10" applyNumberFormat="0" applyFont="0" applyAlignment="0" applyProtection="0"/>
    <xf numFmtId="0" fontId="38" fillId="0" borderId="0" applyNumberFormat="0" applyFill="0" applyBorder="0" applyAlignment="0" applyProtection="0"/>
    <xf numFmtId="0" fontId="39" fillId="0" borderId="11" applyNumberFormat="0" applyFill="0" applyAlignment="0" applyProtection="0"/>
    <xf numFmtId="0" fontId="40" fillId="11" borderId="0" applyNumberFormat="0" applyBorder="0" applyAlignment="0" applyProtection="0"/>
    <xf numFmtId="0" fontId="25" fillId="12" borderId="0" applyNumberFormat="0" applyBorder="0" applyAlignment="0" applyProtection="0"/>
    <xf numFmtId="0" fontId="25" fillId="13" borderId="0" applyNumberFormat="0" applyBorder="0" applyAlignment="0" applyProtection="0"/>
    <xf numFmtId="0" fontId="40" fillId="14" borderId="0" applyNumberFormat="0" applyBorder="0" applyAlignment="0" applyProtection="0"/>
    <xf numFmtId="0" fontId="40" fillId="15" borderId="0" applyNumberFormat="0" applyBorder="0" applyAlignment="0" applyProtection="0"/>
    <xf numFmtId="0" fontId="25" fillId="16" borderId="0" applyNumberFormat="0" applyBorder="0" applyAlignment="0" applyProtection="0"/>
    <xf numFmtId="0" fontId="25" fillId="17" borderId="0" applyNumberFormat="0" applyBorder="0" applyAlignment="0" applyProtection="0"/>
    <xf numFmtId="0" fontId="40" fillId="18" borderId="0" applyNumberFormat="0" applyBorder="0" applyAlignment="0" applyProtection="0"/>
    <xf numFmtId="0" fontId="40" fillId="19" borderId="0" applyNumberFormat="0" applyBorder="0" applyAlignment="0" applyProtection="0"/>
    <xf numFmtId="0" fontId="25" fillId="20" borderId="0" applyNumberFormat="0" applyBorder="0" applyAlignment="0" applyProtection="0"/>
    <xf numFmtId="0" fontId="25" fillId="21" borderId="0" applyNumberFormat="0" applyBorder="0" applyAlignment="0" applyProtection="0"/>
    <xf numFmtId="0" fontId="40" fillId="22" borderId="0" applyNumberFormat="0" applyBorder="0" applyAlignment="0" applyProtection="0"/>
    <xf numFmtId="0" fontId="40" fillId="23" borderId="0" applyNumberFormat="0" applyBorder="0" applyAlignment="0" applyProtection="0"/>
    <xf numFmtId="0" fontId="25" fillId="24" borderId="0" applyNumberFormat="0" applyBorder="0" applyAlignment="0" applyProtection="0"/>
    <xf numFmtId="0" fontId="25" fillId="25" borderId="0" applyNumberFormat="0" applyBorder="0" applyAlignment="0" applyProtection="0"/>
    <xf numFmtId="0" fontId="40" fillId="26" borderId="0" applyNumberFormat="0" applyBorder="0" applyAlignment="0" applyProtection="0"/>
    <xf numFmtId="0" fontId="40" fillId="27" borderId="0" applyNumberFormat="0" applyBorder="0" applyAlignment="0" applyProtection="0"/>
    <xf numFmtId="0" fontId="25" fillId="28" borderId="0" applyNumberFormat="0" applyBorder="0" applyAlignment="0" applyProtection="0"/>
    <xf numFmtId="0" fontId="25" fillId="29" borderId="0" applyNumberFormat="0" applyBorder="0" applyAlignment="0" applyProtection="0"/>
    <xf numFmtId="0" fontId="40" fillId="30" borderId="0" applyNumberFormat="0" applyBorder="0" applyAlignment="0" applyProtection="0"/>
    <xf numFmtId="0" fontId="40" fillId="31" borderId="0" applyNumberFormat="0" applyBorder="0" applyAlignment="0" applyProtection="0"/>
    <xf numFmtId="0" fontId="25" fillId="32" borderId="0" applyNumberFormat="0" applyBorder="0" applyAlignment="0" applyProtection="0"/>
    <xf numFmtId="0" fontId="25" fillId="33" borderId="0" applyNumberFormat="0" applyBorder="0" applyAlignment="0" applyProtection="0"/>
    <xf numFmtId="0" fontId="40" fillId="34" borderId="0" applyNumberFormat="0" applyBorder="0" applyAlignment="0" applyProtection="0"/>
    <xf numFmtId="0" fontId="17" fillId="0" borderId="0" applyNumberFormat="0" applyFill="0" applyBorder="0" applyAlignment="0" applyProtection="0"/>
    <xf numFmtId="0" fontId="48" fillId="0" borderId="0" applyNumberFormat="0" applyFill="0" applyAlignment="0" applyProtection="0"/>
    <xf numFmtId="0" fontId="13" fillId="0" borderId="0"/>
    <xf numFmtId="0" fontId="24" fillId="0" borderId="0" applyNumberFormat="0" applyFill="0" applyAlignment="0" applyProtection="0"/>
    <xf numFmtId="0" fontId="42" fillId="0" borderId="5" applyNumberFormat="0" applyFill="0" applyBorder="0" applyAlignment="0" applyProtection="0"/>
    <xf numFmtId="0" fontId="49" fillId="0" borderId="0" applyNumberFormat="0" applyFill="0" applyBorder="0" applyProtection="0">
      <alignment vertical="top"/>
    </xf>
    <xf numFmtId="0" fontId="25" fillId="0" borderId="0"/>
    <xf numFmtId="9" fontId="25" fillId="0" borderId="0" applyFont="0" applyFill="0" applyBorder="0" applyAlignment="0" applyProtection="0"/>
    <xf numFmtId="0" fontId="9" fillId="0" borderId="0"/>
    <xf numFmtId="0" fontId="9" fillId="0" borderId="0"/>
    <xf numFmtId="0" fontId="6" fillId="0" borderId="0"/>
    <xf numFmtId="0" fontId="6" fillId="0" borderId="0"/>
    <xf numFmtId="0" fontId="7" fillId="0" borderId="0"/>
    <xf numFmtId="43" fontId="7" fillId="0" borderId="0" applyFont="0" applyFill="0" applyBorder="0" applyAlignment="0" applyProtection="0"/>
    <xf numFmtId="0" fontId="43" fillId="7" borderId="0" applyNumberFormat="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0" fontId="44" fillId="35" borderId="0" applyAlignment="0">
      <alignment horizontal="left"/>
    </xf>
    <xf numFmtId="43" fontId="7" fillId="0" borderId="0" applyFont="0" applyFill="0" applyBorder="0" applyAlignment="0" applyProtection="0"/>
    <xf numFmtId="0" fontId="6" fillId="0" borderId="0"/>
    <xf numFmtId="43" fontId="7" fillId="0" borderId="0" applyFont="0" applyFill="0" applyBorder="0" applyAlignment="0" applyProtection="0"/>
    <xf numFmtId="0" fontId="9" fillId="0" borderId="0"/>
    <xf numFmtId="0" fontId="13" fillId="0" borderId="0"/>
    <xf numFmtId="9" fontId="9" fillId="0" borderId="0" applyFont="0" applyFill="0" applyBorder="0" applyAlignment="0" applyProtection="0"/>
    <xf numFmtId="9" fontId="9" fillId="0" borderId="0" applyFont="0" applyFill="0" applyBorder="0" applyAlignment="0" applyProtection="0"/>
    <xf numFmtId="0" fontId="8" fillId="0" borderId="0"/>
    <xf numFmtId="0" fontId="15" fillId="0" borderId="0"/>
    <xf numFmtId="0" fontId="25" fillId="0" borderId="0"/>
    <xf numFmtId="0" fontId="9" fillId="0" borderId="0"/>
    <xf numFmtId="0" fontId="9" fillId="0" borderId="0"/>
    <xf numFmtId="9" fontId="9" fillId="0" borderId="0" applyFont="0" applyFill="0" applyBorder="0" applyAlignment="0" applyProtection="0"/>
    <xf numFmtId="0" fontId="46" fillId="0" borderId="3" applyNumberFormat="0" applyFill="0" applyBorder="0" applyProtection="0">
      <alignment vertical="center"/>
    </xf>
    <xf numFmtId="0" fontId="49" fillId="0" borderId="0" applyNumberFormat="0" applyFill="0" applyBorder="0" applyAlignment="0" applyProtection="0"/>
    <xf numFmtId="0" fontId="13" fillId="0" borderId="0"/>
    <xf numFmtId="0" fontId="6" fillId="0" borderId="0"/>
    <xf numFmtId="0" fontId="7" fillId="0" borderId="0"/>
    <xf numFmtId="0" fontId="17" fillId="0" borderId="0" applyNumberFormat="0" applyFill="0" applyBorder="0" applyAlignment="0" applyProtection="0"/>
    <xf numFmtId="0" fontId="48" fillId="0" borderId="0">
      <alignment vertical="center"/>
      <protection locked="0"/>
    </xf>
    <xf numFmtId="0" fontId="47" fillId="0" borderId="0" applyNumberFormat="0" applyFill="0" applyAlignment="0" applyProtection="0"/>
    <xf numFmtId="0" fontId="45" fillId="0" borderId="0" applyNumberFormat="0" applyFont="0" applyFill="0" applyBorder="0" applyAlignment="0" applyProtection="0"/>
    <xf numFmtId="0" fontId="48" fillId="3" borderId="0">
      <alignment vertical="center"/>
      <protection locked="0"/>
    </xf>
    <xf numFmtId="0" fontId="50" fillId="0" borderId="0" applyNumberFormat="0" applyFill="0" applyBorder="0" applyAlignment="0" applyProtection="0"/>
    <xf numFmtId="0" fontId="49" fillId="0" borderId="0" applyNumberFormat="0" applyFill="0" applyBorder="0" applyAlignment="0" applyProtection="0"/>
    <xf numFmtId="0" fontId="48" fillId="0" borderId="0">
      <alignment vertical="center"/>
      <protection locked="0"/>
    </xf>
    <xf numFmtId="0" fontId="45" fillId="0" borderId="0" applyNumberFormat="0" applyFill="0" applyBorder="0" applyAlignment="0" applyProtection="0"/>
    <xf numFmtId="0" fontId="54" fillId="0" borderId="0" applyNumberFormat="0" applyFill="0" applyBorder="0" applyAlignment="0" applyProtection="0"/>
    <xf numFmtId="0" fontId="49" fillId="0" borderId="0" applyNumberFormat="0" applyFill="0" applyBorder="0" applyAlignment="0" applyProtection="0"/>
    <xf numFmtId="0" fontId="41" fillId="0" borderId="3" applyNumberFormat="0" applyFill="0" applyAlignment="0" applyProtection="0"/>
    <xf numFmtId="0" fontId="27" fillId="0" borderId="5" applyNumberFormat="0" applyFill="0" applyAlignment="0" applyProtection="0"/>
    <xf numFmtId="0" fontId="46" fillId="0" borderId="3" applyNumberFormat="0" applyFill="0" applyBorder="0" applyProtection="0">
      <alignment vertical="center"/>
    </xf>
    <xf numFmtId="0" fontId="47" fillId="0" borderId="0" applyNumberFormat="0" applyFill="0" applyAlignment="0" applyProtection="0"/>
    <xf numFmtId="0" fontId="13" fillId="0" borderId="0"/>
    <xf numFmtId="0" fontId="56" fillId="3" borderId="0" applyNumberFormat="0" applyFill="0" applyBorder="0" applyAlignment="0" applyProtection="0">
      <alignment vertical="top" wrapText="1"/>
    </xf>
  </cellStyleXfs>
  <cellXfs count="562">
    <xf numFmtId="0" fontId="0" fillId="0" borderId="0" xfId="0"/>
    <xf numFmtId="0" fontId="18" fillId="3" borderId="0" xfId="0" applyFont="1" applyFill="1"/>
    <xf numFmtId="0" fontId="16" fillId="3" borderId="0" xfId="0" applyFont="1" applyFill="1" applyAlignment="1"/>
    <xf numFmtId="0" fontId="19" fillId="3" borderId="0" xfId="0" applyFont="1" applyFill="1"/>
    <xf numFmtId="0" fontId="19" fillId="3" borderId="0" xfId="0" applyFont="1" applyFill="1" applyAlignment="1">
      <alignment wrapText="1"/>
    </xf>
    <xf numFmtId="0" fontId="19" fillId="3" borderId="0" xfId="0" applyFont="1" applyFill="1" applyAlignment="1"/>
    <xf numFmtId="0" fontId="18" fillId="3" borderId="0" xfId="0" applyFont="1" applyFill="1" applyAlignment="1"/>
    <xf numFmtId="0" fontId="0" fillId="3" borderId="0" xfId="0" applyFill="1"/>
    <xf numFmtId="0" fontId="49" fillId="3" borderId="0" xfId="53" applyFill="1"/>
    <xf numFmtId="0" fontId="20" fillId="3" borderId="0" xfId="0" applyFont="1" applyFill="1"/>
    <xf numFmtId="0" fontId="9" fillId="3" borderId="0" xfId="0" applyFont="1" applyFill="1"/>
    <xf numFmtId="0" fontId="21" fillId="3" borderId="0" xfId="0" applyFont="1" applyFill="1"/>
    <xf numFmtId="0" fontId="9" fillId="3" borderId="0" xfId="0" applyFont="1" applyFill="1" applyBorder="1"/>
    <xf numFmtId="0" fontId="17" fillId="3" borderId="0" xfId="53" applyFont="1" applyFill="1" applyBorder="1"/>
    <xf numFmtId="0" fontId="17" fillId="3" borderId="0" xfId="53" applyFont="1" applyFill="1"/>
    <xf numFmtId="0" fontId="17" fillId="3" borderId="0" xfId="53" applyFont="1" applyFill="1" applyAlignment="1"/>
    <xf numFmtId="0" fontId="17" fillId="3" borderId="0" xfId="53" applyFont="1" applyFill="1" applyAlignment="1">
      <alignment horizontal="left" wrapText="1"/>
    </xf>
    <xf numFmtId="0" fontId="7" fillId="3" borderId="0" xfId="0" applyFont="1" applyFill="1" applyAlignment="1"/>
    <xf numFmtId="0" fontId="9" fillId="3" borderId="0" xfId="0" applyFont="1" applyFill="1" applyAlignment="1"/>
    <xf numFmtId="0" fontId="24" fillId="3" borderId="0" xfId="65" applyFill="1" applyBorder="1"/>
    <xf numFmtId="0" fontId="51" fillId="3" borderId="14" xfId="68">
      <alignment horizontal="center" vertical="center"/>
    </xf>
    <xf numFmtId="0" fontId="51" fillId="4" borderId="16" xfId="69">
      <alignment vertical="center"/>
    </xf>
    <xf numFmtId="0" fontId="4" fillId="0" borderId="0" xfId="8" applyAlignment="1">
      <alignment horizontal="left"/>
    </xf>
    <xf numFmtId="167" fontId="4" fillId="0" borderId="14" xfId="8" applyNumberFormat="1" applyBorder="1"/>
    <xf numFmtId="167" fontId="4" fillId="0" borderId="15" xfId="8" applyNumberFormat="1" applyBorder="1"/>
    <xf numFmtId="167" fontId="4" fillId="0" borderId="21" xfId="8" applyNumberFormat="1" applyBorder="1"/>
    <xf numFmtId="167" fontId="4" fillId="0" borderId="0" xfId="8" applyNumberFormat="1" applyBorder="1"/>
    <xf numFmtId="0" fontId="4" fillId="0" borderId="14" xfId="8" applyBorder="1"/>
    <xf numFmtId="0" fontId="4" fillId="0" borderId="13" xfId="8" applyBorder="1"/>
    <xf numFmtId="0" fontId="51" fillId="4" borderId="16" xfId="69" applyBorder="1">
      <alignment vertical="center"/>
    </xf>
    <xf numFmtId="2" fontId="51" fillId="4" borderId="16" xfId="69" applyNumberFormat="1">
      <alignment vertical="center"/>
    </xf>
    <xf numFmtId="167" fontId="4" fillId="0" borderId="12" xfId="8" applyNumberFormat="1" applyBorder="1"/>
    <xf numFmtId="0" fontId="4" fillId="0" borderId="0" xfId="8" applyBorder="1" applyAlignment="1">
      <alignment horizontal="left"/>
    </xf>
    <xf numFmtId="167" fontId="51" fillId="4" borderId="16" xfId="69" applyNumberFormat="1">
      <alignment vertical="center"/>
    </xf>
    <xf numFmtId="0" fontId="53" fillId="0" borderId="0" xfId="70">
      <alignment vertical="center"/>
    </xf>
    <xf numFmtId="0" fontId="53" fillId="0" borderId="0" xfId="70" applyBorder="1">
      <alignment vertical="center"/>
    </xf>
    <xf numFmtId="167" fontId="4" fillId="0" borderId="13" xfId="8" applyNumberFormat="1" applyBorder="1"/>
    <xf numFmtId="0" fontId="0" fillId="3" borderId="0" xfId="0" applyFill="1" applyBorder="1" applyAlignment="1">
      <alignment vertical="top"/>
    </xf>
    <xf numFmtId="0" fontId="49" fillId="3" borderId="0" xfId="53" applyFill="1" applyAlignment="1">
      <alignment vertical="top"/>
    </xf>
    <xf numFmtId="0" fontId="0" fillId="3" borderId="0" xfId="0" applyFill="1" applyAlignment="1">
      <alignment vertical="top"/>
    </xf>
    <xf numFmtId="167" fontId="9" fillId="0" borderId="13" xfId="0" quotePrefix="1" applyNumberFormat="1" applyFont="1" applyBorder="1" applyAlignment="1">
      <alignment horizontal="right"/>
    </xf>
    <xf numFmtId="0" fontId="4" fillId="0" borderId="0" xfId="8" quotePrefix="1" applyBorder="1"/>
    <xf numFmtId="0" fontId="4" fillId="0" borderId="0" xfId="8"/>
    <xf numFmtId="0" fontId="0" fillId="3" borderId="0" xfId="0" applyFill="1"/>
    <xf numFmtId="0" fontId="0" fillId="0" borderId="0" xfId="0"/>
    <xf numFmtId="0" fontId="9" fillId="0" borderId="14" xfId="0" applyFont="1" applyBorder="1"/>
    <xf numFmtId="167" fontId="9" fillId="0" borderId="14" xfId="0" quotePrefix="1" applyNumberFormat="1" applyFont="1" applyBorder="1" applyAlignment="1">
      <alignment horizontal="right"/>
    </xf>
    <xf numFmtId="0" fontId="0" fillId="0" borderId="0" xfId="0" applyAlignment="1">
      <alignment vertical="top"/>
    </xf>
    <xf numFmtId="0" fontId="4" fillId="0" borderId="0" xfId="8" applyBorder="1"/>
    <xf numFmtId="0" fontId="4" fillId="0" borderId="12" xfId="8" applyBorder="1"/>
    <xf numFmtId="0" fontId="4" fillId="0" borderId="14" xfId="8" quotePrefix="1" applyBorder="1"/>
    <xf numFmtId="0" fontId="0" fillId="0" borderId="0" xfId="0" quotePrefix="1"/>
    <xf numFmtId="0" fontId="0" fillId="0" borderId="0" xfId="0"/>
    <xf numFmtId="0" fontId="0" fillId="3" borderId="0" xfId="0" applyFill="1"/>
    <xf numFmtId="0" fontId="0" fillId="0" borderId="0" xfId="0" applyBorder="1"/>
    <xf numFmtId="0" fontId="49" fillId="3" borderId="0" xfId="53" applyFill="1" applyAlignment="1"/>
    <xf numFmtId="0" fontId="55" fillId="0" borderId="0" xfId="66" applyAlignment="1">
      <alignment vertical="top"/>
    </xf>
    <xf numFmtId="0" fontId="4" fillId="3" borderId="0" xfId="8" applyFill="1"/>
    <xf numFmtId="0" fontId="55" fillId="0" borderId="0" xfId="66" applyFill="1" applyAlignment="1">
      <alignment vertical="top"/>
    </xf>
    <xf numFmtId="49" fontId="22" fillId="3" borderId="0" xfId="0" applyNumberFormat="1" applyFont="1" applyFill="1"/>
    <xf numFmtId="0" fontId="4" fillId="3" borderId="0" xfId="8" applyFill="1" applyAlignment="1">
      <alignment vertical="top"/>
    </xf>
    <xf numFmtId="0" fontId="0" fillId="3" borderId="0" xfId="0" applyFill="1" applyAlignment="1">
      <alignment vertical="top" wrapText="1"/>
    </xf>
    <xf numFmtId="0" fontId="4" fillId="3" borderId="0" xfId="8" applyFill="1" applyAlignment="1">
      <alignment vertical="top" wrapText="1"/>
    </xf>
    <xf numFmtId="0" fontId="4" fillId="3" borderId="0" xfId="8" applyFill="1" applyAlignment="1">
      <alignment horizontal="left" vertical="top"/>
    </xf>
    <xf numFmtId="0" fontId="4" fillId="3" borderId="14" xfId="8" applyFill="1" applyBorder="1" applyAlignment="1">
      <alignment vertical="top"/>
    </xf>
    <xf numFmtId="0" fontId="9" fillId="3" borderId="0" xfId="0" applyFont="1" applyFill="1" applyAlignment="1">
      <alignment vertical="top" wrapText="1"/>
    </xf>
    <xf numFmtId="0" fontId="4" fillId="3" borderId="0" xfId="39" applyFill="1"/>
    <xf numFmtId="0" fontId="0" fillId="3" borderId="0" xfId="0" applyFill="1" applyBorder="1"/>
    <xf numFmtId="0" fontId="0" fillId="0" borderId="0" xfId="0"/>
    <xf numFmtId="0" fontId="0" fillId="3" borderId="0" xfId="0" applyFill="1"/>
    <xf numFmtId="0" fontId="0" fillId="0" borderId="0" xfId="0" applyAlignment="1"/>
    <xf numFmtId="49" fontId="51" fillId="3" borderId="4" xfId="68" applyNumberFormat="1" applyBorder="1" applyAlignment="1">
      <alignment vertical="center"/>
    </xf>
    <xf numFmtId="0" fontId="51" fillId="3" borderId="4" xfId="68" applyBorder="1" applyAlignment="1">
      <alignment vertical="center"/>
    </xf>
    <xf numFmtId="0" fontId="51" fillId="3" borderId="17" xfId="68" applyBorder="1" applyAlignment="1">
      <alignment horizontal="center" vertical="center"/>
    </xf>
    <xf numFmtId="0" fontId="51" fillId="3" borderId="14" xfId="68" applyBorder="1" applyAlignment="1">
      <alignment horizontal="center" vertical="center"/>
    </xf>
    <xf numFmtId="0" fontId="51" fillId="4" borderId="16" xfId="69">
      <alignment vertical="center"/>
    </xf>
    <xf numFmtId="0" fontId="51" fillId="3" borderId="14" xfId="68" applyFill="1">
      <alignment horizontal="center" vertical="center"/>
    </xf>
    <xf numFmtId="0" fontId="51" fillId="3" borderId="14" xfId="68" applyFont="1" applyBorder="1" applyAlignment="1">
      <alignment horizontal="center" vertical="center"/>
    </xf>
    <xf numFmtId="0" fontId="16" fillId="3" borderId="0" xfId="0" applyFont="1" applyFill="1"/>
    <xf numFmtId="0" fontId="16" fillId="3" borderId="0" xfId="0" applyFont="1" applyFill="1" applyAlignment="1">
      <alignment vertical="top"/>
    </xf>
    <xf numFmtId="0" fontId="16" fillId="3" borderId="0" xfId="0" applyFont="1" applyFill="1" applyBorder="1"/>
    <xf numFmtId="0" fontId="16" fillId="3" borderId="0" xfId="0" applyFont="1" applyFill="1" applyBorder="1" applyAlignment="1">
      <alignment horizontal="center"/>
    </xf>
    <xf numFmtId="0" fontId="16" fillId="3" borderId="0" xfId="0" applyFont="1" applyFill="1" applyAlignment="1">
      <alignment horizontal="center"/>
    </xf>
    <xf numFmtId="167" fontId="9" fillId="3" borderId="0" xfId="0" applyNumberFormat="1" applyFont="1" applyFill="1" applyBorder="1"/>
    <xf numFmtId="167" fontId="9" fillId="3" borderId="12" xfId="0" applyNumberFormat="1" applyFont="1" applyFill="1" applyBorder="1"/>
    <xf numFmtId="0" fontId="9" fillId="3" borderId="14" xfId="0" applyFont="1" applyFill="1" applyBorder="1"/>
    <xf numFmtId="0" fontId="55" fillId="3" borderId="0" xfId="66" applyFill="1" applyAlignment="1">
      <alignment vertical="top"/>
    </xf>
    <xf numFmtId="0" fontId="4" fillId="3" borderId="0" xfId="8" applyFill="1" applyBorder="1"/>
    <xf numFmtId="0" fontId="4" fillId="3" borderId="12" xfId="8" applyFill="1" applyBorder="1"/>
    <xf numFmtId="167" fontId="4" fillId="3" borderId="21" xfId="8" applyNumberFormat="1" applyFill="1" applyBorder="1"/>
    <xf numFmtId="167" fontId="4" fillId="3" borderId="0" xfId="8" applyNumberFormat="1" applyFill="1" applyBorder="1"/>
    <xf numFmtId="167" fontId="4" fillId="3" borderId="12" xfId="8" applyNumberFormat="1" applyFill="1" applyBorder="1"/>
    <xf numFmtId="2" fontId="4" fillId="3" borderId="0" xfId="8" applyNumberFormat="1" applyFill="1"/>
    <xf numFmtId="0" fontId="4" fillId="3" borderId="14" xfId="8" applyFill="1" applyBorder="1"/>
    <xf numFmtId="0" fontId="4" fillId="3" borderId="14" xfId="8" quotePrefix="1" applyFill="1" applyBorder="1"/>
    <xf numFmtId="167" fontId="4" fillId="3" borderId="15" xfId="8" applyNumberFormat="1" applyFill="1" applyBorder="1"/>
    <xf numFmtId="167" fontId="4" fillId="3" borderId="14" xfId="8" applyNumberFormat="1" applyFill="1" applyBorder="1"/>
    <xf numFmtId="167" fontId="4" fillId="3" borderId="13" xfId="8" applyNumberFormat="1" applyFill="1" applyBorder="1"/>
    <xf numFmtId="2" fontId="4" fillId="3" borderId="14" xfId="8" applyNumberFormat="1" applyFill="1" applyBorder="1"/>
    <xf numFmtId="0" fontId="53" fillId="3" borderId="0" xfId="70" applyFill="1">
      <alignment vertical="center"/>
    </xf>
    <xf numFmtId="2" fontId="4" fillId="3" borderId="0" xfId="8" applyNumberFormat="1" applyFill="1" applyBorder="1"/>
    <xf numFmtId="0" fontId="4" fillId="3" borderId="0" xfId="8" applyFill="1" applyAlignment="1">
      <alignment horizontal="left"/>
    </xf>
    <xf numFmtId="0" fontId="4" fillId="3" borderId="0" xfId="8" applyFill="1" applyBorder="1" applyAlignment="1">
      <alignment horizontal="left"/>
    </xf>
    <xf numFmtId="167" fontId="9" fillId="3" borderId="14" xfId="0" quotePrefix="1" applyNumberFormat="1" applyFont="1" applyFill="1" applyBorder="1" applyAlignment="1">
      <alignment horizontal="right"/>
    </xf>
    <xf numFmtId="0" fontId="4" fillId="3" borderId="0" xfId="8" quotePrefix="1" applyFill="1" applyBorder="1"/>
    <xf numFmtId="167" fontId="0" fillId="3" borderId="0" xfId="0" applyNumberFormat="1" applyFill="1"/>
    <xf numFmtId="0" fontId="4" fillId="3" borderId="13" xfId="8" applyFill="1" applyBorder="1"/>
    <xf numFmtId="167" fontId="9" fillId="3" borderId="13" xfId="0" quotePrefix="1" applyNumberFormat="1" applyFont="1" applyFill="1" applyBorder="1" applyAlignment="1">
      <alignment horizontal="right"/>
    </xf>
    <xf numFmtId="0" fontId="9" fillId="3" borderId="0" xfId="0" applyFont="1" applyFill="1" applyBorder="1" applyAlignment="1">
      <alignment horizontal="left"/>
    </xf>
    <xf numFmtId="0" fontId="51" fillId="3" borderId="13" xfId="68" applyFill="1" applyBorder="1" applyAlignment="1">
      <alignment horizontal="center" vertical="center" wrapText="1"/>
    </xf>
    <xf numFmtId="0" fontId="51" fillId="3" borderId="14" xfId="68" applyFill="1" applyBorder="1" applyAlignment="1">
      <alignment horizontal="center" vertical="center"/>
    </xf>
    <xf numFmtId="0" fontId="0" fillId="3" borderId="0" xfId="8" applyFont="1" applyFill="1" applyAlignment="1">
      <alignment vertical="top"/>
    </xf>
    <xf numFmtId="0" fontId="51" fillId="3" borderId="18" xfId="68" applyFont="1" applyBorder="1" applyAlignment="1">
      <alignment horizontal="center" vertical="center"/>
    </xf>
    <xf numFmtId="0" fontId="51" fillId="3" borderId="17" xfId="68" applyFill="1" applyBorder="1" applyAlignment="1">
      <alignment vertical="center" wrapText="1"/>
    </xf>
    <xf numFmtId="0" fontId="51" fillId="3" borderId="17" xfId="68" applyFont="1" applyFill="1" applyBorder="1" applyAlignment="1">
      <alignment horizontal="center" vertical="center" wrapText="1"/>
    </xf>
    <xf numFmtId="0" fontId="51" fillId="3" borderId="18" xfId="68" applyFont="1" applyFill="1" applyBorder="1" applyAlignment="1">
      <alignment horizontal="center" vertical="center" wrapText="1"/>
    </xf>
    <xf numFmtId="0" fontId="51" fillId="3" borderId="22" xfId="68" applyFont="1" applyFill="1" applyBorder="1" applyAlignment="1">
      <alignment horizontal="center" vertical="center" wrapText="1"/>
    </xf>
    <xf numFmtId="167" fontId="4" fillId="3" borderId="0" xfId="8" applyNumberFormat="1" applyFill="1"/>
    <xf numFmtId="0" fontId="51" fillId="3" borderId="15" xfId="68" applyFont="1" applyFill="1" applyBorder="1" applyAlignment="1">
      <alignment horizontal="center" vertical="center"/>
    </xf>
    <xf numFmtId="0" fontId="51" fillId="3" borderId="14" xfId="68" applyFont="1" applyFill="1" applyBorder="1" applyAlignment="1">
      <alignment horizontal="center" vertical="center"/>
    </xf>
    <xf numFmtId="0" fontId="51" fillId="3" borderId="13" xfId="68" applyFont="1" applyFill="1" applyBorder="1" applyAlignment="1">
      <alignment horizontal="center" vertical="center"/>
    </xf>
    <xf numFmtId="0" fontId="51" fillId="3" borderId="15" xfId="68" applyBorder="1" applyAlignment="1">
      <alignment horizontal="center" vertical="center"/>
    </xf>
    <xf numFmtId="0" fontId="51" fillId="3" borderId="14" xfId="68" applyBorder="1" applyAlignment="1">
      <alignment horizontal="center" vertical="center"/>
    </xf>
    <xf numFmtId="0" fontId="51" fillId="3" borderId="13" xfId="68" applyBorder="1" applyAlignment="1">
      <alignment horizontal="center" vertical="center"/>
    </xf>
    <xf numFmtId="0" fontId="51" fillId="3" borderId="14" xfId="68" applyBorder="1" applyAlignment="1">
      <alignment horizontal="center" vertical="center" wrapText="1"/>
    </xf>
    <xf numFmtId="0" fontId="51" fillId="3" borderId="13" xfId="68" applyBorder="1" applyAlignment="1">
      <alignment horizontal="center" vertical="center" wrapText="1"/>
    </xf>
    <xf numFmtId="0" fontId="51" fillId="3" borderId="15" xfId="68" applyBorder="1" applyAlignment="1">
      <alignment horizontal="center" vertical="center" wrapText="1"/>
    </xf>
    <xf numFmtId="0" fontId="51" fillId="3" borderId="14" xfId="68" applyAlignment="1">
      <alignment horizontal="left" vertical="center"/>
    </xf>
    <xf numFmtId="0" fontId="51" fillId="4" borderId="16" xfId="69">
      <alignment vertical="center"/>
    </xf>
    <xf numFmtId="0" fontId="51" fillId="3" borderId="17" xfId="68" applyBorder="1" applyAlignment="1">
      <alignment horizontal="center" vertical="center" wrapText="1"/>
    </xf>
    <xf numFmtId="0" fontId="51" fillId="3" borderId="14" xfId="68" applyFill="1" applyBorder="1" applyAlignment="1">
      <alignment horizontal="center" vertical="center" wrapText="1"/>
    </xf>
    <xf numFmtId="0" fontId="51" fillId="3" borderId="14" xfId="68" applyBorder="1">
      <alignment horizontal="center" vertical="center"/>
    </xf>
    <xf numFmtId="0" fontId="51" fillId="3" borderId="17" xfId="68" applyFill="1" applyBorder="1" applyAlignment="1">
      <alignment horizontal="left" vertical="center"/>
    </xf>
    <xf numFmtId="0" fontId="51" fillId="3" borderId="17" xfId="68" applyFill="1" applyBorder="1" applyAlignment="1">
      <alignment horizontal="center" vertical="center"/>
    </xf>
    <xf numFmtId="0" fontId="51" fillId="3" borderId="17" xfId="68" applyBorder="1" applyAlignment="1">
      <alignment horizontal="left" vertical="center"/>
    </xf>
    <xf numFmtId="0" fontId="51" fillId="3" borderId="18" xfId="68" applyFont="1" applyBorder="1" applyAlignment="1">
      <alignment horizontal="center" vertical="center"/>
    </xf>
    <xf numFmtId="0" fontId="0" fillId="3" borderId="0" xfId="8" applyFont="1" applyFill="1" applyAlignment="1">
      <alignment vertical="top" wrapText="1"/>
    </xf>
    <xf numFmtId="0" fontId="51" fillId="3" borderId="14" xfId="68" applyBorder="1" applyAlignment="1">
      <alignment horizontal="center" vertical="center" wrapText="1"/>
    </xf>
    <xf numFmtId="0" fontId="16" fillId="3" borderId="0" xfId="0" applyFont="1" applyFill="1" applyBorder="1" applyAlignment="1">
      <alignment vertical="top"/>
    </xf>
    <xf numFmtId="0" fontId="53" fillId="3" borderId="0" xfId="70" applyFont="1" applyFill="1">
      <alignment vertical="center"/>
    </xf>
    <xf numFmtId="0" fontId="0" fillId="3" borderId="14" xfId="8" applyFont="1" applyFill="1" applyBorder="1" applyAlignment="1">
      <alignment vertical="top"/>
    </xf>
    <xf numFmtId="0" fontId="4" fillId="3" borderId="0" xfId="0" applyFont="1" applyFill="1" applyBorder="1" applyAlignment="1">
      <alignment horizontal="left"/>
    </xf>
    <xf numFmtId="167" fontId="4" fillId="3" borderId="0" xfId="0" applyNumberFormat="1" applyFont="1" applyFill="1" applyBorder="1"/>
    <xf numFmtId="0" fontId="4" fillId="3" borderId="0" xfId="0" applyFont="1" applyFill="1"/>
    <xf numFmtId="0" fontId="4" fillId="3" borderId="0" xfId="0" applyFont="1" applyFill="1" applyBorder="1"/>
    <xf numFmtId="0" fontId="0" fillId="3" borderId="0" xfId="0" applyFill="1" applyBorder="1" applyAlignment="1">
      <alignment horizontal="center"/>
    </xf>
    <xf numFmtId="167" fontId="4" fillId="3" borderId="20" xfId="8" applyNumberFormat="1" applyFill="1" applyBorder="1"/>
    <xf numFmtId="167" fontId="4" fillId="3" borderId="16" xfId="8" applyNumberFormat="1" applyFill="1" applyBorder="1"/>
    <xf numFmtId="0" fontId="4" fillId="3" borderId="21" xfId="8" applyFill="1" applyBorder="1"/>
    <xf numFmtId="0" fontId="51" fillId="3" borderId="18" xfId="69" applyFill="1" applyBorder="1">
      <alignment vertical="center"/>
    </xf>
    <xf numFmtId="0" fontId="51" fillId="3" borderId="17" xfId="69" applyFill="1" applyBorder="1">
      <alignment vertical="center"/>
    </xf>
    <xf numFmtId="0" fontId="4" fillId="3" borderId="0" xfId="39" applyFill="1" applyBorder="1"/>
    <xf numFmtId="0" fontId="55" fillId="3" borderId="0" xfId="66" applyFill="1" applyBorder="1" applyAlignment="1">
      <alignment vertical="top"/>
    </xf>
    <xf numFmtId="0" fontId="0" fillId="3" borderId="0" xfId="0" applyFont="1" applyFill="1" applyBorder="1"/>
    <xf numFmtId="167" fontId="0" fillId="3" borderId="0" xfId="8" applyNumberFormat="1" applyFont="1" applyFill="1" applyBorder="1"/>
    <xf numFmtId="0" fontId="0" fillId="3" borderId="0" xfId="0" applyFont="1" applyFill="1" applyBorder="1" applyAlignment="1">
      <alignment horizontal="left"/>
    </xf>
    <xf numFmtId="167" fontId="0" fillId="3" borderId="0" xfId="0" applyNumberFormat="1" applyFont="1" applyFill="1" applyBorder="1"/>
    <xf numFmtId="0" fontId="0" fillId="3" borderId="0" xfId="8" applyFont="1" applyFill="1" applyBorder="1" applyAlignment="1">
      <alignment vertical="top"/>
    </xf>
    <xf numFmtId="0" fontId="51" fillId="3" borderId="18" xfId="68" applyFill="1" applyBorder="1" applyAlignment="1">
      <alignment horizontal="center" vertical="center"/>
    </xf>
    <xf numFmtId="0" fontId="51" fillId="3" borderId="13" xfId="68" applyFill="1" applyBorder="1" applyAlignment="1">
      <alignment horizontal="center" vertical="center"/>
    </xf>
    <xf numFmtId="0" fontId="4" fillId="3" borderId="14" xfId="0" applyFont="1" applyFill="1" applyBorder="1"/>
    <xf numFmtId="167" fontId="4" fillId="3" borderId="14" xfId="0" applyNumberFormat="1" applyFont="1" applyFill="1" applyBorder="1"/>
    <xf numFmtId="0" fontId="4" fillId="3" borderId="19" xfId="0" applyFont="1" applyFill="1" applyBorder="1"/>
    <xf numFmtId="0" fontId="4" fillId="3" borderId="12" xfId="0" applyFont="1" applyFill="1" applyBorder="1"/>
    <xf numFmtId="0" fontId="4" fillId="3" borderId="13" xfId="0" applyFont="1" applyFill="1" applyBorder="1"/>
    <xf numFmtId="0" fontId="51" fillId="3" borderId="13" xfId="68" applyBorder="1">
      <alignment horizontal="center" vertical="center"/>
    </xf>
    <xf numFmtId="167" fontId="4" fillId="3" borderId="12" xfId="0" applyNumberFormat="1" applyFont="1" applyFill="1" applyBorder="1"/>
    <xf numFmtId="167" fontId="4" fillId="3" borderId="13" xfId="0" applyNumberFormat="1" applyFont="1" applyFill="1" applyBorder="1"/>
    <xf numFmtId="0" fontId="0" fillId="3" borderId="14" xfId="0" applyFont="1" applyFill="1" applyBorder="1" applyAlignment="1">
      <alignment horizontal="left"/>
    </xf>
    <xf numFmtId="0" fontId="0" fillId="3" borderId="14" xfId="0" applyFont="1" applyFill="1" applyBorder="1"/>
    <xf numFmtId="167" fontId="0" fillId="3" borderId="14" xfId="8" applyNumberFormat="1" applyFont="1" applyFill="1" applyBorder="1"/>
    <xf numFmtId="0" fontId="0" fillId="3" borderId="12" xfId="0" applyFont="1" applyFill="1" applyBorder="1"/>
    <xf numFmtId="0" fontId="0" fillId="3" borderId="13" xfId="0" applyFont="1" applyFill="1" applyBorder="1"/>
    <xf numFmtId="167" fontId="0" fillId="3" borderId="12" xfId="0" applyNumberFormat="1" applyFont="1" applyFill="1" applyBorder="1"/>
    <xf numFmtId="167" fontId="0" fillId="3" borderId="14" xfId="0" applyNumberFormat="1" applyFont="1" applyFill="1" applyBorder="1"/>
    <xf numFmtId="167" fontId="0" fillId="3" borderId="13" xfId="0" applyNumberFormat="1" applyFont="1" applyFill="1" applyBorder="1"/>
    <xf numFmtId="0" fontId="51" fillId="3" borderId="14" xfId="69" applyFill="1" applyBorder="1">
      <alignment vertical="center"/>
    </xf>
    <xf numFmtId="0" fontId="51" fillId="3" borderId="14" xfId="69" quotePrefix="1" applyFill="1" applyBorder="1" applyAlignment="1">
      <alignment horizontal="right" vertical="center"/>
    </xf>
    <xf numFmtId="0" fontId="51" fillId="3" borderId="13" xfId="69" applyFill="1" applyBorder="1">
      <alignment vertical="center"/>
    </xf>
    <xf numFmtId="167" fontId="0" fillId="3" borderId="16" xfId="0" applyNumberFormat="1" applyFill="1" applyBorder="1"/>
    <xf numFmtId="167" fontId="0" fillId="3" borderId="19" xfId="0" applyNumberFormat="1" applyFill="1" applyBorder="1"/>
    <xf numFmtId="167" fontId="0" fillId="3" borderId="0" xfId="0" applyNumberFormat="1" applyFill="1" applyBorder="1"/>
    <xf numFmtId="167" fontId="0" fillId="3" borderId="12" xfId="0" applyNumberFormat="1" applyFill="1" applyBorder="1"/>
    <xf numFmtId="0" fontId="4" fillId="3" borderId="21" xfId="8" quotePrefix="1" applyFill="1" applyBorder="1" applyAlignment="1">
      <alignment horizontal="right"/>
    </xf>
    <xf numFmtId="0" fontId="4" fillId="3" borderId="0" xfId="8" applyFill="1" applyBorder="1" applyAlignment="1">
      <alignment horizontal="right"/>
    </xf>
    <xf numFmtId="0" fontId="4" fillId="3" borderId="12" xfId="8" applyFill="1" applyBorder="1" applyAlignment="1">
      <alignment horizontal="right"/>
    </xf>
    <xf numFmtId="0" fontId="4" fillId="3" borderId="21" xfId="8" applyFill="1" applyBorder="1" applyAlignment="1">
      <alignment horizontal="right"/>
    </xf>
    <xf numFmtId="167" fontId="51" fillId="3" borderId="17" xfId="69" applyNumberFormat="1" applyFill="1" applyBorder="1">
      <alignment vertical="center"/>
    </xf>
    <xf numFmtId="167" fontId="51" fillId="3" borderId="18" xfId="69" applyNumberFormat="1" applyFill="1" applyBorder="1">
      <alignment vertical="center"/>
    </xf>
    <xf numFmtId="0" fontId="53" fillId="3" borderId="0" xfId="70" applyFill="1" applyBorder="1">
      <alignment vertical="center"/>
    </xf>
    <xf numFmtId="0" fontId="0" fillId="3" borderId="12" xfId="0" applyFill="1" applyBorder="1"/>
    <xf numFmtId="0" fontId="9" fillId="3" borderId="0" xfId="8" applyFont="1" applyFill="1" applyBorder="1" applyAlignment="1">
      <alignment horizontal="right"/>
    </xf>
    <xf numFmtId="167" fontId="51" fillId="3" borderId="22" xfId="69" applyNumberFormat="1" applyFill="1" applyBorder="1">
      <alignment vertical="center"/>
    </xf>
    <xf numFmtId="0" fontId="51" fillId="3" borderId="15" xfId="68" applyBorder="1">
      <alignment horizontal="center" vertical="center"/>
    </xf>
    <xf numFmtId="0" fontId="0" fillId="3" borderId="16" xfId="8" applyFont="1" applyFill="1" applyBorder="1" applyAlignment="1">
      <alignment vertical="top"/>
    </xf>
    <xf numFmtId="0" fontId="4" fillId="3" borderId="16" xfId="8" applyFill="1" applyBorder="1"/>
    <xf numFmtId="0" fontId="0" fillId="0" borderId="0" xfId="0" applyFont="1" applyBorder="1"/>
    <xf numFmtId="0" fontId="0" fillId="0" borderId="12" xfId="0" applyFont="1" applyBorder="1"/>
    <xf numFmtId="167" fontId="0" fillId="3" borderId="16" xfId="8" applyNumberFormat="1" applyFont="1" applyFill="1" applyBorder="1"/>
    <xf numFmtId="167" fontId="0" fillId="3" borderId="21" xfId="8" applyNumberFormat="1" applyFont="1" applyFill="1" applyBorder="1"/>
    <xf numFmtId="167" fontId="0" fillId="3" borderId="15" xfId="8" applyNumberFormat="1" applyFont="1" applyFill="1" applyBorder="1"/>
    <xf numFmtId="167" fontId="4" fillId="3" borderId="15" xfId="8" quotePrefix="1" applyNumberFormat="1" applyFill="1" applyBorder="1" applyAlignment="1">
      <alignment horizontal="right"/>
    </xf>
    <xf numFmtId="167" fontId="4" fillId="3" borderId="14" xfId="8" applyNumberFormat="1" applyFill="1" applyBorder="1" applyAlignment="1">
      <alignment horizontal="right"/>
    </xf>
    <xf numFmtId="0" fontId="0" fillId="3" borderId="0" xfId="0" applyFill="1" applyAlignment="1">
      <alignment horizontal="left" vertical="top"/>
    </xf>
    <xf numFmtId="0" fontId="4" fillId="3" borderId="14" xfId="8" quotePrefix="1" applyFill="1" applyBorder="1" applyAlignment="1">
      <alignment horizontal="right"/>
    </xf>
    <xf numFmtId="0" fontId="4" fillId="3" borderId="0" xfId="8" quotePrefix="1" applyFill="1"/>
    <xf numFmtId="0" fontId="4" fillId="3" borderId="15" xfId="8" applyFill="1" applyBorder="1"/>
    <xf numFmtId="167" fontId="0" fillId="3" borderId="21" xfId="0" applyNumberFormat="1" applyFont="1" applyFill="1" applyBorder="1"/>
    <xf numFmtId="0" fontId="0" fillId="3" borderId="0" xfId="8" applyFont="1" applyFill="1" applyBorder="1"/>
    <xf numFmtId="0" fontId="0" fillId="3" borderId="12" xfId="8" applyFont="1" applyFill="1" applyBorder="1"/>
    <xf numFmtId="0" fontId="0" fillId="3" borderId="14" xfId="8" applyFont="1" applyFill="1" applyBorder="1"/>
    <xf numFmtId="0" fontId="0" fillId="3" borderId="13" xfId="8" applyFont="1" applyFill="1" applyBorder="1"/>
    <xf numFmtId="167" fontId="0" fillId="3" borderId="15" xfId="0" applyNumberFormat="1" applyFont="1" applyFill="1" applyBorder="1"/>
    <xf numFmtId="0" fontId="4" fillId="3" borderId="0" xfId="8" applyFont="1" applyFill="1" applyBorder="1"/>
    <xf numFmtId="0" fontId="4" fillId="3" borderId="12" xfId="8" applyFont="1" applyFill="1" applyBorder="1"/>
    <xf numFmtId="167" fontId="4" fillId="3" borderId="0" xfId="0" applyNumberFormat="1" applyFont="1" applyFill="1"/>
    <xf numFmtId="0" fontId="4" fillId="3" borderId="21" xfId="8" applyFont="1" applyFill="1" applyBorder="1"/>
    <xf numFmtId="0" fontId="51" fillId="4" borderId="16" xfId="69" applyFont="1">
      <alignment vertical="center"/>
    </xf>
    <xf numFmtId="167" fontId="51" fillId="4" borderId="16" xfId="69" applyNumberFormat="1" applyFont="1">
      <alignment vertical="center"/>
    </xf>
    <xf numFmtId="0" fontId="4" fillId="3" borderId="14" xfId="8" applyFont="1" applyFill="1" applyBorder="1"/>
    <xf numFmtId="0" fontId="4" fillId="3" borderId="13" xfId="8" applyFont="1" applyFill="1" applyBorder="1"/>
    <xf numFmtId="0" fontId="4" fillId="3" borderId="0" xfId="8" quotePrefix="1" applyFont="1" applyFill="1" applyBorder="1" applyAlignment="1">
      <alignment horizontal="right"/>
    </xf>
    <xf numFmtId="0" fontId="4" fillId="3" borderId="0" xfId="8" applyFont="1" applyFill="1" applyBorder="1" applyAlignment="1">
      <alignment horizontal="right"/>
    </xf>
    <xf numFmtId="0" fontId="4" fillId="3" borderId="14" xfId="8" quotePrefix="1" applyFont="1" applyFill="1" applyBorder="1" applyAlignment="1">
      <alignment horizontal="right"/>
    </xf>
    <xf numFmtId="0" fontId="4" fillId="3" borderId="14" xfId="8" applyFont="1" applyFill="1" applyBorder="1" applyAlignment="1">
      <alignment horizontal="right"/>
    </xf>
    <xf numFmtId="0" fontId="4" fillId="3" borderId="15" xfId="8" applyFont="1" applyFill="1" applyBorder="1"/>
    <xf numFmtId="167" fontId="4" fillId="3" borderId="19" xfId="8" applyNumberFormat="1" applyFill="1" applyBorder="1"/>
    <xf numFmtId="2" fontId="0" fillId="3" borderId="16" xfId="8" applyNumberFormat="1" applyFont="1" applyFill="1" applyBorder="1"/>
    <xf numFmtId="2" fontId="0" fillId="3" borderId="0" xfId="8" applyNumberFormat="1" applyFont="1" applyFill="1" applyBorder="1"/>
    <xf numFmtId="2" fontId="0" fillId="3" borderId="14" xfId="8" applyNumberFormat="1" applyFont="1" applyFill="1" applyBorder="1"/>
    <xf numFmtId="0" fontId="0" fillId="3" borderId="24" xfId="0" applyFont="1" applyFill="1" applyBorder="1"/>
    <xf numFmtId="0" fontId="0" fillId="3" borderId="23" xfId="0" applyFont="1" applyFill="1" applyBorder="1"/>
    <xf numFmtId="167" fontId="4" fillId="3" borderId="21" xfId="8" applyNumberFormat="1" applyFont="1" applyFill="1" applyBorder="1"/>
    <xf numFmtId="167" fontId="4" fillId="3" borderId="0" xfId="8" applyNumberFormat="1" applyFont="1" applyFill="1" applyBorder="1"/>
    <xf numFmtId="167" fontId="4" fillId="3" borderId="12" xfId="8" applyNumberFormat="1" applyFont="1" applyFill="1" applyBorder="1"/>
    <xf numFmtId="167" fontId="4" fillId="3" borderId="21" xfId="0" applyNumberFormat="1" applyFont="1" applyFill="1" applyBorder="1"/>
    <xf numFmtId="167" fontId="4" fillId="3" borderId="21" xfId="0" quotePrefix="1" applyNumberFormat="1" applyFont="1" applyFill="1" applyBorder="1" applyAlignment="1">
      <alignment horizontal="right"/>
    </xf>
    <xf numFmtId="167" fontId="4" fillId="3" borderId="0" xfId="0" applyNumberFormat="1" applyFont="1" applyFill="1" applyBorder="1" applyAlignment="1">
      <alignment horizontal="right"/>
    </xf>
    <xf numFmtId="167" fontId="4" fillId="3" borderId="12" xfId="0" applyNumberFormat="1" applyFont="1" applyFill="1" applyBorder="1" applyAlignment="1">
      <alignment horizontal="right"/>
    </xf>
    <xf numFmtId="0" fontId="4" fillId="3" borderId="0" xfId="8" applyFont="1" applyFill="1" applyAlignment="1">
      <alignment horizontal="left"/>
    </xf>
    <xf numFmtId="0" fontId="4" fillId="3" borderId="0" xfId="8" applyFont="1" applyFill="1" applyBorder="1" applyAlignment="1">
      <alignment horizontal="left"/>
    </xf>
    <xf numFmtId="167" fontId="4" fillId="3" borderId="15" xfId="0" quotePrefix="1" applyNumberFormat="1" applyFont="1" applyFill="1" applyBorder="1" applyAlignment="1">
      <alignment horizontal="right"/>
    </xf>
    <xf numFmtId="167" fontId="4" fillId="3" borderId="14" xfId="0" applyNumberFormat="1" applyFont="1" applyFill="1" applyBorder="1" applyAlignment="1">
      <alignment horizontal="right"/>
    </xf>
    <xf numFmtId="167" fontId="4" fillId="3" borderId="13" xfId="0" applyNumberFormat="1" applyFont="1" applyFill="1" applyBorder="1" applyAlignment="1">
      <alignment horizontal="right"/>
    </xf>
    <xf numFmtId="0" fontId="4" fillId="3" borderId="14" xfId="8" applyFont="1" applyFill="1" applyBorder="1" applyAlignment="1">
      <alignment horizontal="left"/>
    </xf>
    <xf numFmtId="0" fontId="51" fillId="3" borderId="14" xfId="68" applyFill="1" applyBorder="1">
      <alignment horizontal="center" vertical="center"/>
    </xf>
    <xf numFmtId="0" fontId="0" fillId="3" borderId="0" xfId="0" applyFont="1" applyFill="1" applyAlignment="1">
      <alignment horizontal="left"/>
    </xf>
    <xf numFmtId="167" fontId="0" fillId="3" borderId="0" xfId="0" applyNumberFormat="1" applyFont="1" applyFill="1"/>
    <xf numFmtId="0" fontId="51" fillId="3" borderId="14" xfId="68" applyFill="1" applyAlignment="1">
      <alignment horizontal="left" vertical="center"/>
    </xf>
    <xf numFmtId="0" fontId="0" fillId="3" borderId="0" xfId="0" applyFont="1" applyFill="1" applyAlignment="1"/>
    <xf numFmtId="0" fontId="0" fillId="3" borderId="0" xfId="0" applyFont="1" applyFill="1"/>
    <xf numFmtId="0" fontId="55" fillId="3" borderId="0" xfId="66" applyFill="1" applyAlignment="1">
      <alignment vertical="top" wrapText="1"/>
    </xf>
    <xf numFmtId="167" fontId="0" fillId="3" borderId="12" xfId="8" applyNumberFormat="1" applyFont="1" applyFill="1" applyBorder="1"/>
    <xf numFmtId="0" fontId="0" fillId="3" borderId="14" xfId="8" quotePrefix="1" applyFont="1" applyFill="1" applyBorder="1"/>
    <xf numFmtId="0" fontId="0" fillId="3" borderId="13" xfId="8" quotePrefix="1" applyFont="1" applyFill="1" applyBorder="1"/>
    <xf numFmtId="167" fontId="0" fillId="3" borderId="13" xfId="8" applyNumberFormat="1" applyFont="1" applyFill="1" applyBorder="1"/>
    <xf numFmtId="0" fontId="51" fillId="3" borderId="14" xfId="68" applyFont="1" applyFill="1" applyBorder="1" applyAlignment="1">
      <alignment horizontal="center" vertical="center" wrapText="1"/>
    </xf>
    <xf numFmtId="0" fontId="51" fillId="3" borderId="13" xfId="68" applyFont="1" applyFill="1" applyBorder="1" applyAlignment="1">
      <alignment horizontal="center" vertical="center" wrapText="1"/>
    </xf>
    <xf numFmtId="0" fontId="51" fillId="3" borderId="15" xfId="68" applyFont="1" applyFill="1" applyBorder="1" applyAlignment="1">
      <alignment horizontal="center" vertical="center" wrapText="1"/>
    </xf>
    <xf numFmtId="0" fontId="51" fillId="0" borderId="17" xfId="69" applyFont="1" applyFill="1" applyBorder="1">
      <alignment vertical="center"/>
    </xf>
    <xf numFmtId="0" fontId="51" fillId="0" borderId="18" xfId="69" applyFont="1" applyFill="1" applyBorder="1">
      <alignment vertical="center"/>
    </xf>
    <xf numFmtId="167" fontId="51" fillId="0" borderId="17" xfId="69" applyNumberFormat="1" applyFont="1" applyFill="1" applyBorder="1">
      <alignment vertical="center"/>
    </xf>
    <xf numFmtId="0" fontId="0" fillId="0" borderId="0" xfId="0" applyFont="1" applyAlignment="1">
      <alignment horizontal="left"/>
    </xf>
    <xf numFmtId="167" fontId="0" fillId="0" borderId="0" xfId="0" applyNumberFormat="1" applyFont="1"/>
    <xf numFmtId="0" fontId="0" fillId="0" borderId="0" xfId="8" applyFont="1"/>
    <xf numFmtId="167" fontId="0" fillId="0" borderId="0" xfId="0" quotePrefix="1" applyNumberFormat="1" applyFont="1" applyAlignment="1">
      <alignment horizontal="right"/>
    </xf>
    <xf numFmtId="0" fontId="4" fillId="3" borderId="0" xfId="8" applyFont="1" applyFill="1"/>
    <xf numFmtId="167" fontId="4" fillId="3" borderId="0" xfId="0" quotePrefix="1" applyNumberFormat="1" applyFont="1" applyFill="1" applyAlignment="1">
      <alignment horizontal="right"/>
    </xf>
    <xf numFmtId="167" fontId="4" fillId="3" borderId="14" xfId="0" quotePrefix="1" applyNumberFormat="1" applyFont="1" applyFill="1" applyBorder="1" applyAlignment="1">
      <alignment horizontal="right"/>
    </xf>
    <xf numFmtId="0" fontId="4" fillId="3" borderId="21" xfId="8" quotePrefix="1" applyFont="1" applyFill="1" applyBorder="1" applyAlignment="1">
      <alignment horizontal="right"/>
    </xf>
    <xf numFmtId="0" fontId="4" fillId="3" borderId="12" xfId="8" applyFont="1" applyFill="1" applyBorder="1" applyAlignment="1">
      <alignment horizontal="right"/>
    </xf>
    <xf numFmtId="0" fontId="51" fillId="3" borderId="17" xfId="69" applyFont="1" applyFill="1" applyBorder="1">
      <alignment vertical="center"/>
    </xf>
    <xf numFmtId="0" fontId="51" fillId="3" borderId="18" xfId="69" applyFont="1" applyFill="1" applyBorder="1">
      <alignment vertical="center"/>
    </xf>
    <xf numFmtId="167" fontId="51" fillId="3" borderId="22" xfId="69" applyNumberFormat="1" applyFont="1" applyFill="1" applyBorder="1">
      <alignment vertical="center"/>
    </xf>
    <xf numFmtId="167" fontId="51" fillId="3" borderId="17" xfId="69" applyNumberFormat="1" applyFont="1" applyFill="1" applyBorder="1">
      <alignment vertical="center"/>
    </xf>
    <xf numFmtId="167" fontId="51" fillId="3" borderId="18" xfId="69" applyNumberFormat="1" applyFont="1" applyFill="1" applyBorder="1">
      <alignment vertical="center"/>
    </xf>
    <xf numFmtId="167" fontId="4" fillId="3" borderId="0" xfId="0" applyNumberFormat="1" applyFont="1" applyFill="1" applyAlignment="1">
      <alignment horizontal="right"/>
    </xf>
    <xf numFmtId="0" fontId="51" fillId="3" borderId="17" xfId="68" applyBorder="1" applyAlignment="1">
      <alignment horizontal="left" vertical="center" wrapText="1"/>
    </xf>
    <xf numFmtId="0" fontId="51" fillId="4" borderId="16" xfId="69" applyFont="1" applyAlignment="1">
      <alignment vertical="center"/>
    </xf>
    <xf numFmtId="0" fontId="49" fillId="3" borderId="0" xfId="53" applyFont="1" applyFill="1" applyBorder="1" applyAlignment="1">
      <alignment vertical="top"/>
    </xf>
    <xf numFmtId="0" fontId="4" fillId="3" borderId="14" xfId="0" applyFont="1" applyFill="1" applyBorder="1" applyAlignment="1">
      <alignment vertical="top"/>
    </xf>
    <xf numFmtId="0" fontId="49" fillId="3" borderId="16" xfId="53" applyFont="1" applyFill="1" applyBorder="1" applyAlignment="1">
      <alignment vertical="top"/>
    </xf>
    <xf numFmtId="0" fontId="4" fillId="3" borderId="0" xfId="0" applyFont="1" applyFill="1" applyBorder="1" applyAlignment="1">
      <alignment vertical="top"/>
    </xf>
    <xf numFmtId="0" fontId="49" fillId="3" borderId="0" xfId="53" applyFont="1" applyFill="1" applyAlignment="1">
      <alignment vertical="top"/>
    </xf>
    <xf numFmtId="0" fontId="4" fillId="3" borderId="0" xfId="0" applyFont="1" applyFill="1" applyAlignment="1">
      <alignment vertical="top"/>
    </xf>
    <xf numFmtId="0" fontId="0" fillId="3" borderId="0" xfId="0" applyFont="1" applyFill="1" applyBorder="1" applyAlignment="1">
      <alignment vertical="top" wrapText="1"/>
    </xf>
    <xf numFmtId="0" fontId="0" fillId="3" borderId="14" xfId="0" applyFont="1" applyFill="1" applyBorder="1" applyAlignment="1">
      <alignment vertical="top" wrapText="1"/>
    </xf>
    <xf numFmtId="0" fontId="0" fillId="3" borderId="16" xfId="0" applyFont="1" applyFill="1" applyBorder="1" applyAlignment="1">
      <alignment vertical="top" wrapText="1"/>
    </xf>
    <xf numFmtId="0" fontId="0" fillId="3" borderId="0" xfId="0" applyFont="1" applyFill="1" applyAlignment="1">
      <alignment vertical="top" wrapText="1"/>
    </xf>
    <xf numFmtId="0" fontId="51" fillId="4" borderId="16" xfId="69" applyFont="1" applyAlignment="1">
      <alignment vertical="top"/>
    </xf>
    <xf numFmtId="0" fontId="0" fillId="0" borderId="0" xfId="0" applyAlignment="1">
      <alignment horizontal="left"/>
    </xf>
    <xf numFmtId="1" fontId="0" fillId="3" borderId="0" xfId="0" applyNumberFormat="1" applyFill="1"/>
    <xf numFmtId="0" fontId="49" fillId="3" borderId="0" xfId="53" applyFont="1" applyFill="1"/>
    <xf numFmtId="0" fontId="51" fillId="4" borderId="16" xfId="69">
      <alignment vertical="center"/>
    </xf>
    <xf numFmtId="0" fontId="51" fillId="3" borderId="17" xfId="68" applyBorder="1" applyAlignment="1">
      <alignment horizontal="center" vertical="center" wrapText="1"/>
    </xf>
    <xf numFmtId="0" fontId="51" fillId="3" borderId="17" xfId="68" applyBorder="1" applyAlignment="1">
      <alignment horizontal="left" vertical="center" wrapText="1"/>
    </xf>
    <xf numFmtId="0" fontId="51" fillId="3" borderId="14" xfId="68" applyFont="1" applyBorder="1">
      <alignment horizontal="center" vertical="center"/>
    </xf>
    <xf numFmtId="0" fontId="51" fillId="3" borderId="13" xfId="68" applyFont="1" applyBorder="1">
      <alignment horizontal="center" vertical="center"/>
    </xf>
    <xf numFmtId="0" fontId="51" fillId="3" borderId="15" xfId="68" applyFont="1" applyBorder="1">
      <alignment horizontal="center" vertical="center"/>
    </xf>
    <xf numFmtId="0" fontId="51" fillId="4" borderId="16" xfId="69">
      <alignment vertical="center"/>
    </xf>
    <xf numFmtId="0" fontId="51" fillId="3" borderId="14" xfId="68" applyFill="1" applyBorder="1" applyAlignment="1">
      <alignment horizontal="center" vertical="center"/>
    </xf>
    <xf numFmtId="0" fontId="51" fillId="3" borderId="13" xfId="68" applyFill="1" applyBorder="1" applyAlignment="1">
      <alignment horizontal="center" vertical="center"/>
    </xf>
    <xf numFmtId="0" fontId="51" fillId="3" borderId="18" xfId="68" applyFill="1" applyBorder="1">
      <alignment horizontal="center" vertical="center"/>
    </xf>
    <xf numFmtId="0" fontId="0" fillId="3" borderId="14" xfId="8" applyFont="1" applyFill="1" applyBorder="1" applyAlignment="1">
      <alignment horizontal="left"/>
    </xf>
    <xf numFmtId="1" fontId="0" fillId="3" borderId="0" xfId="0" applyNumberFormat="1" applyFont="1" applyFill="1" applyBorder="1"/>
    <xf numFmtId="1" fontId="0" fillId="3" borderId="14" xfId="0" applyNumberFormat="1" applyFont="1" applyFill="1" applyBorder="1"/>
    <xf numFmtId="1" fontId="4" fillId="3" borderId="0" xfId="8" applyNumberFormat="1" applyFill="1" applyBorder="1"/>
    <xf numFmtId="1" fontId="4" fillId="3" borderId="0" xfId="8" applyNumberFormat="1" applyFill="1" applyBorder="1" applyAlignment="1">
      <alignment horizontal="right"/>
    </xf>
    <xf numFmtId="1" fontId="51" fillId="3" borderId="17" xfId="69" applyNumberFormat="1" applyFill="1" applyBorder="1">
      <alignment vertical="center"/>
    </xf>
    <xf numFmtId="0" fontId="4" fillId="3" borderId="0" xfId="8" applyFill="1" applyAlignment="1">
      <alignment wrapText="1"/>
    </xf>
    <xf numFmtId="0" fontId="0" fillId="3" borderId="0" xfId="0" applyFill="1" applyAlignment="1">
      <alignment wrapText="1"/>
    </xf>
    <xf numFmtId="0" fontId="0" fillId="3" borderId="21" xfId="8" quotePrefix="1" applyFont="1" applyFill="1" applyBorder="1" applyAlignment="1">
      <alignment horizontal="right"/>
    </xf>
    <xf numFmtId="0" fontId="0" fillId="3" borderId="0" xfId="8" applyFont="1" applyFill="1" applyBorder="1" applyAlignment="1">
      <alignment horizontal="right"/>
    </xf>
    <xf numFmtId="0" fontId="0" fillId="3" borderId="14" xfId="8" quotePrefix="1" applyFont="1" applyFill="1" applyBorder="1" applyAlignment="1">
      <alignment horizontal="right"/>
    </xf>
    <xf numFmtId="0" fontId="0" fillId="3" borderId="14" xfId="8" applyFont="1" applyFill="1" applyBorder="1" applyAlignment="1">
      <alignment horizontal="right"/>
    </xf>
    <xf numFmtId="167" fontId="51" fillId="4" borderId="17" xfId="69" applyNumberFormat="1" applyFont="1" applyBorder="1">
      <alignment vertical="center"/>
    </xf>
    <xf numFmtId="0" fontId="51" fillId="4" borderId="16" xfId="69" applyFont="1" applyBorder="1">
      <alignment vertical="center"/>
    </xf>
    <xf numFmtId="0" fontId="51" fillId="4" borderId="19" xfId="69" applyFont="1" applyBorder="1">
      <alignment vertical="center"/>
    </xf>
    <xf numFmtId="0" fontId="51" fillId="4" borderId="17" xfId="69" applyFont="1" applyBorder="1">
      <alignment vertical="center"/>
    </xf>
    <xf numFmtId="0" fontId="51" fillId="4" borderId="18" xfId="69" applyFont="1" applyBorder="1">
      <alignment vertical="center"/>
    </xf>
    <xf numFmtId="0" fontId="51" fillId="3" borderId="14" xfId="68" applyFont="1" applyBorder="1" applyAlignment="1">
      <alignment horizontal="center" vertical="center" wrapText="1"/>
    </xf>
    <xf numFmtId="0" fontId="51" fillId="3" borderId="13" xfId="68" applyFont="1" applyBorder="1" applyAlignment="1">
      <alignment horizontal="center" vertical="center" wrapText="1"/>
    </xf>
    <xf numFmtId="0" fontId="51" fillId="3" borderId="15" xfId="68" applyFont="1" applyBorder="1" applyAlignment="1">
      <alignment horizontal="center" vertical="center" wrapText="1"/>
    </xf>
    <xf numFmtId="167" fontId="4" fillId="3" borderId="0" xfId="8" applyNumberFormat="1" applyFont="1" applyFill="1"/>
    <xf numFmtId="0" fontId="4" fillId="0" borderId="0" xfId="8" applyFont="1"/>
    <xf numFmtId="0" fontId="4" fillId="0" borderId="0" xfId="8" applyFont="1" applyBorder="1"/>
    <xf numFmtId="0" fontId="4" fillId="0" borderId="0" xfId="8" quotePrefix="1" applyFont="1" applyBorder="1"/>
    <xf numFmtId="0" fontId="4" fillId="0" borderId="14" xfId="8" quotePrefix="1" applyFont="1" applyBorder="1"/>
    <xf numFmtId="0" fontId="49" fillId="3" borderId="14" xfId="53" applyFont="1" applyFill="1" applyBorder="1" applyAlignment="1">
      <alignment vertical="top"/>
    </xf>
    <xf numFmtId="0" fontId="51" fillId="3" borderId="17" xfId="68" applyBorder="1" applyAlignment="1">
      <alignment horizontal="center" vertical="center" wrapText="1"/>
    </xf>
    <xf numFmtId="0" fontId="51" fillId="3" borderId="18" xfId="68" applyBorder="1" applyAlignment="1">
      <alignment horizontal="center" vertical="center" wrapText="1"/>
    </xf>
    <xf numFmtId="0" fontId="51" fillId="3" borderId="17" xfId="68" applyBorder="1" applyAlignment="1">
      <alignment horizontal="left" vertical="center" wrapText="1"/>
    </xf>
    <xf numFmtId="0" fontId="51" fillId="3" borderId="18" xfId="68" applyFill="1" applyBorder="1" applyAlignment="1">
      <alignment horizontal="center" vertical="center" wrapText="1"/>
    </xf>
    <xf numFmtId="0" fontId="51" fillId="3" borderId="14" xfId="68" applyBorder="1" applyAlignment="1">
      <alignment horizontal="center" vertical="center" wrapText="1"/>
    </xf>
    <xf numFmtId="0" fontId="51" fillId="4" borderId="16" xfId="69">
      <alignment vertical="center"/>
    </xf>
    <xf numFmtId="0" fontId="51" fillId="3" borderId="14" xfId="68" applyFill="1" applyBorder="1" applyAlignment="1">
      <alignment horizontal="center" vertical="center" wrapText="1"/>
    </xf>
    <xf numFmtId="0" fontId="51" fillId="3" borderId="0" xfId="68" applyFill="1" applyBorder="1" applyAlignment="1">
      <alignment horizontal="center" vertical="center" wrapText="1"/>
    </xf>
    <xf numFmtId="0" fontId="51" fillId="4" borderId="16" xfId="69">
      <alignment vertical="center"/>
    </xf>
    <xf numFmtId="0" fontId="49" fillId="3" borderId="0" xfId="53" applyFill="1" applyBorder="1" applyAlignment="1">
      <alignment vertical="top"/>
    </xf>
    <xf numFmtId="0" fontId="51" fillId="3" borderId="0" xfId="68" applyBorder="1" applyAlignment="1">
      <alignment horizontal="center" vertical="center" wrapText="1"/>
    </xf>
    <xf numFmtId="0" fontId="51" fillId="3" borderId="17" xfId="68" applyBorder="1" applyAlignment="1">
      <alignment vertical="center"/>
    </xf>
    <xf numFmtId="0" fontId="51" fillId="3" borderId="18" xfId="68" applyBorder="1" applyAlignment="1">
      <alignment vertical="center"/>
    </xf>
    <xf numFmtId="0" fontId="55" fillId="0" borderId="0" xfId="0" applyFont="1"/>
    <xf numFmtId="167" fontId="0" fillId="3" borderId="14" xfId="8" quotePrefix="1" applyNumberFormat="1" applyFont="1" applyFill="1" applyBorder="1" applyAlignment="1">
      <alignment horizontal="right"/>
    </xf>
    <xf numFmtId="167" fontId="0" fillId="3" borderId="14" xfId="8" applyNumberFormat="1" applyFont="1" applyFill="1" applyBorder="1" applyAlignment="1">
      <alignment horizontal="right"/>
    </xf>
    <xf numFmtId="0" fontId="4" fillId="3" borderId="0" xfId="8" quotePrefix="1" applyFill="1" applyBorder="1" applyAlignment="1">
      <alignment horizontal="right"/>
    </xf>
    <xf numFmtId="0" fontId="55" fillId="0" borderId="14" xfId="0" applyFont="1" applyBorder="1" applyAlignment="1">
      <alignment horizontal="center"/>
    </xf>
    <xf numFmtId="0" fontId="55" fillId="0" borderId="17" xfId="0" applyFont="1" applyBorder="1"/>
    <xf numFmtId="0" fontId="0" fillId="0" borderId="0" xfId="0" applyFill="1" applyBorder="1"/>
    <xf numFmtId="167" fontId="0" fillId="0" borderId="0" xfId="0" applyNumberFormat="1" applyBorder="1"/>
    <xf numFmtId="0" fontId="51" fillId="3" borderId="14" xfId="68" applyFont="1" applyFill="1" applyAlignment="1">
      <alignment vertical="top"/>
    </xf>
    <xf numFmtId="0" fontId="51" fillId="3" borderId="16" xfId="69" applyFont="1" applyFill="1" applyAlignment="1">
      <alignment vertical="top"/>
    </xf>
    <xf numFmtId="0" fontId="51" fillId="3" borderId="16" xfId="69" applyFont="1" applyFill="1" applyAlignment="1">
      <alignment vertical="center"/>
    </xf>
    <xf numFmtId="0" fontId="4" fillId="0" borderId="0" xfId="39"/>
    <xf numFmtId="1" fontId="0" fillId="3" borderId="0" xfId="8" applyNumberFormat="1" applyFont="1" applyFill="1" applyBorder="1"/>
    <xf numFmtId="0" fontId="0" fillId="0" borderId="0" xfId="39" applyFont="1"/>
    <xf numFmtId="0" fontId="4" fillId="0" borderId="14" xfId="39" applyBorder="1"/>
    <xf numFmtId="0" fontId="4" fillId="0" borderId="12" xfId="39" applyBorder="1"/>
    <xf numFmtId="0" fontId="4" fillId="0" borderId="13" xfId="39" applyBorder="1"/>
    <xf numFmtId="0" fontId="4" fillId="3" borderId="0" xfId="8" applyFont="1" applyFill="1" applyAlignment="1">
      <alignment horizontal="right"/>
    </xf>
    <xf numFmtId="0" fontId="0" fillId="3" borderId="13" xfId="8" applyFont="1" applyFill="1" applyBorder="1" applyAlignment="1">
      <alignment horizontal="right"/>
    </xf>
    <xf numFmtId="0" fontId="0" fillId="3" borderId="0" xfId="8" applyFont="1" applyFill="1" applyAlignment="1">
      <alignment horizontal="left"/>
    </xf>
    <xf numFmtId="167" fontId="0" fillId="3" borderId="0" xfId="0" quotePrefix="1" applyNumberFormat="1" applyFont="1" applyFill="1" applyBorder="1" applyAlignment="1">
      <alignment horizontal="right"/>
    </xf>
    <xf numFmtId="167" fontId="0" fillId="3" borderId="0" xfId="0" applyNumberFormat="1" applyFont="1" applyFill="1" applyBorder="1" applyAlignment="1">
      <alignment horizontal="right"/>
    </xf>
    <xf numFmtId="167" fontId="0" fillId="3" borderId="15" xfId="0" quotePrefix="1" applyNumberFormat="1" applyFont="1" applyFill="1" applyBorder="1" applyAlignment="1">
      <alignment horizontal="right"/>
    </xf>
    <xf numFmtId="167" fontId="0" fillId="3" borderId="14" xfId="0" applyNumberFormat="1" applyFont="1" applyFill="1" applyBorder="1" applyAlignment="1">
      <alignment horizontal="right"/>
    </xf>
    <xf numFmtId="0" fontId="4" fillId="0" borderId="0" xfId="39" applyFill="1" applyBorder="1"/>
    <xf numFmtId="1" fontId="0" fillId="0" borderId="0" xfId="8" applyNumberFormat="1" applyFont="1" applyFill="1" applyBorder="1"/>
    <xf numFmtId="0" fontId="51" fillId="0" borderId="0" xfId="69" applyFont="1" applyFill="1" applyBorder="1">
      <alignment vertical="center"/>
    </xf>
    <xf numFmtId="0" fontId="51" fillId="0" borderId="0" xfId="69" applyFill="1" applyBorder="1">
      <alignment vertical="center"/>
    </xf>
    <xf numFmtId="0" fontId="4" fillId="0" borderId="0" xfId="8" applyFont="1" applyFill="1" applyBorder="1" applyAlignment="1">
      <alignment horizontal="right"/>
    </xf>
    <xf numFmtId="0" fontId="0" fillId="0" borderId="0" xfId="8" applyFont="1" applyFill="1" applyBorder="1" applyAlignment="1">
      <alignment horizontal="right"/>
    </xf>
    <xf numFmtId="0" fontId="4" fillId="3" borderId="13" xfId="8" applyFont="1" applyFill="1" applyBorder="1" applyAlignment="1">
      <alignment horizontal="right"/>
    </xf>
    <xf numFmtId="0" fontId="0" fillId="3" borderId="21" xfId="0" applyFont="1" applyFill="1" applyBorder="1"/>
    <xf numFmtId="0" fontId="0" fillId="3" borderId="15" xfId="0" applyFont="1" applyFill="1" applyBorder="1"/>
    <xf numFmtId="167" fontId="4" fillId="3" borderId="15" xfId="0" applyNumberFormat="1" applyFont="1" applyFill="1" applyBorder="1"/>
    <xf numFmtId="1" fontId="4" fillId="3" borderId="12" xfId="8" applyNumberFormat="1" applyFill="1" applyBorder="1"/>
    <xf numFmtId="1" fontId="4" fillId="3" borderId="13" xfId="8" applyNumberFormat="1" applyFill="1" applyBorder="1"/>
    <xf numFmtId="1" fontId="4" fillId="3" borderId="12" xfId="8" applyNumberFormat="1" applyFont="1" applyFill="1" applyBorder="1"/>
    <xf numFmtId="1" fontId="4" fillId="3" borderId="12" xfId="0" applyNumberFormat="1" applyFont="1" applyFill="1" applyBorder="1"/>
    <xf numFmtId="1" fontId="4" fillId="3" borderId="13" xfId="0" applyNumberFormat="1" applyFont="1" applyFill="1" applyBorder="1"/>
    <xf numFmtId="167" fontId="4" fillId="3" borderId="0" xfId="0" quotePrefix="1" applyNumberFormat="1" applyFont="1" applyFill="1" applyBorder="1" applyAlignment="1">
      <alignment horizontal="right"/>
    </xf>
    <xf numFmtId="167" fontId="51" fillId="0" borderId="17" xfId="69" applyNumberFormat="1" applyFont="1" applyFill="1" applyBorder="1" applyAlignment="1">
      <alignment horizontal="right" vertical="center"/>
    </xf>
    <xf numFmtId="0" fontId="4" fillId="3" borderId="0" xfId="8" applyFont="1" applyFill="1" applyAlignment="1">
      <alignment vertical="top" wrapText="1"/>
    </xf>
    <xf numFmtId="0" fontId="4" fillId="3" borderId="14" xfId="8" applyFont="1" applyFill="1" applyBorder="1" applyAlignment="1">
      <alignment vertical="top" wrapText="1"/>
    </xf>
    <xf numFmtId="0" fontId="51" fillId="3" borderId="0" xfId="68" applyBorder="1" applyAlignment="1">
      <alignment vertical="center"/>
    </xf>
    <xf numFmtId="0" fontId="51" fillId="3" borderId="0" xfId="68" applyBorder="1">
      <alignment horizontal="center" vertical="center"/>
    </xf>
    <xf numFmtId="0" fontId="51" fillId="3" borderId="0" xfId="68" applyFill="1" applyBorder="1" applyAlignment="1">
      <alignment horizontal="center" vertical="center" wrapText="1"/>
    </xf>
    <xf numFmtId="0" fontId="51" fillId="3" borderId="14" xfId="68" applyFill="1" applyBorder="1" applyAlignment="1">
      <alignment horizontal="center" vertical="center" wrapText="1"/>
    </xf>
    <xf numFmtId="0" fontId="51" fillId="3" borderId="13" xfId="68" applyFill="1" applyBorder="1" applyAlignment="1">
      <alignment horizontal="center" vertical="center" wrapText="1"/>
    </xf>
    <xf numFmtId="0" fontId="51" fillId="3" borderId="0" xfId="69" applyFont="1" applyFill="1" applyBorder="1">
      <alignment vertical="center"/>
    </xf>
    <xf numFmtId="167" fontId="51" fillId="3" borderId="0" xfId="69" applyNumberFormat="1" applyFont="1" applyFill="1" applyBorder="1">
      <alignment vertical="center"/>
    </xf>
    <xf numFmtId="167" fontId="51" fillId="4" borderId="16" xfId="69" applyNumberFormat="1" applyFont="1" applyAlignment="1">
      <alignment horizontal="right" vertical="center"/>
    </xf>
    <xf numFmtId="0" fontId="51" fillId="3" borderId="0" xfId="68" applyFill="1" applyBorder="1" applyAlignment="1">
      <alignment vertical="center" wrapText="1"/>
    </xf>
    <xf numFmtId="0" fontId="51" fillId="3" borderId="17" xfId="68" applyBorder="1" applyAlignment="1">
      <alignment horizontal="center" vertical="center"/>
    </xf>
    <xf numFmtId="0" fontId="55" fillId="0" borderId="17" xfId="0" applyFont="1" applyBorder="1" applyAlignment="1">
      <alignment horizontal="center"/>
    </xf>
    <xf numFmtId="0" fontId="51" fillId="3" borderId="0" xfId="68" applyBorder="1" applyAlignment="1">
      <alignment horizontal="center" vertical="center" wrapText="1"/>
    </xf>
    <xf numFmtId="0" fontId="51" fillId="3" borderId="14" xfId="68" applyBorder="1" applyAlignment="1">
      <alignment horizontal="center" vertical="center" wrapText="1"/>
    </xf>
    <xf numFmtId="0" fontId="58" fillId="3" borderId="0" xfId="68" applyFont="1" applyBorder="1" applyAlignment="1">
      <alignment horizontal="left" vertical="center" wrapText="1"/>
    </xf>
    <xf numFmtId="0" fontId="58" fillId="3" borderId="0" xfId="68" applyFont="1" applyFill="1" applyBorder="1" applyAlignment="1">
      <alignment horizontal="left" vertical="center"/>
    </xf>
    <xf numFmtId="0" fontId="55" fillId="0" borderId="0" xfId="0" applyFont="1" applyBorder="1" applyAlignment="1"/>
    <xf numFmtId="167" fontId="0" fillId="0" borderId="0" xfId="0" quotePrefix="1" applyNumberFormat="1" applyBorder="1" applyAlignment="1">
      <alignment horizontal="right"/>
    </xf>
    <xf numFmtId="0" fontId="51" fillId="3" borderId="27" xfId="69" applyFill="1" applyBorder="1">
      <alignment vertical="center"/>
    </xf>
    <xf numFmtId="0" fontId="58" fillId="3" borderId="0" xfId="68" applyFont="1" applyFill="1" applyBorder="1" applyAlignment="1">
      <alignment horizontal="right" vertical="center"/>
    </xf>
    <xf numFmtId="0" fontId="0" fillId="3" borderId="0" xfId="0" applyFont="1" applyFill="1" applyBorder="1" applyAlignment="1">
      <alignment horizontal="right"/>
    </xf>
    <xf numFmtId="0" fontId="0" fillId="3" borderId="14" xfId="0" applyFont="1" applyFill="1" applyBorder="1" applyAlignment="1">
      <alignment horizontal="right"/>
    </xf>
    <xf numFmtId="0" fontId="58" fillId="3" borderId="0" xfId="68" applyFont="1" applyBorder="1" applyAlignment="1">
      <alignment horizontal="right" vertical="center" wrapText="1"/>
    </xf>
    <xf numFmtId="0" fontId="58" fillId="3" borderId="12" xfId="68" applyFont="1" applyBorder="1" applyAlignment="1">
      <alignment horizontal="right" vertical="center" wrapText="1"/>
    </xf>
    <xf numFmtId="1" fontId="4" fillId="3" borderId="0" xfId="8" applyNumberFormat="1" applyFont="1" applyFill="1" applyBorder="1" applyAlignment="1">
      <alignment horizontal="right"/>
    </xf>
    <xf numFmtId="0" fontId="0" fillId="3" borderId="12" xfId="0" applyFont="1" applyFill="1" applyBorder="1" applyAlignment="1">
      <alignment horizontal="right"/>
    </xf>
    <xf numFmtId="1" fontId="4" fillId="3" borderId="14" xfId="8" applyNumberFormat="1" applyFont="1" applyFill="1" applyBorder="1" applyAlignment="1">
      <alignment horizontal="right"/>
    </xf>
    <xf numFmtId="0" fontId="0" fillId="3" borderId="13" xfId="0" applyFont="1" applyFill="1" applyBorder="1" applyAlignment="1">
      <alignment horizontal="right"/>
    </xf>
    <xf numFmtId="0" fontId="58" fillId="3" borderId="0" xfId="68" applyFont="1" applyBorder="1" applyAlignment="1">
      <alignment horizontal="right" vertical="center"/>
    </xf>
    <xf numFmtId="0" fontId="0" fillId="3" borderId="28" xfId="0" applyFont="1" applyFill="1" applyBorder="1" applyAlignment="1"/>
    <xf numFmtId="0" fontId="3" fillId="3" borderId="0" xfId="0" applyFont="1" applyFill="1"/>
    <xf numFmtId="0" fontId="9" fillId="0" borderId="0" xfId="0" applyFont="1" applyFill="1" applyBorder="1"/>
    <xf numFmtId="0" fontId="58" fillId="3" borderId="0" xfId="68" applyFont="1" applyFill="1" applyBorder="1" applyAlignment="1">
      <alignment horizontal="right" vertical="center" wrapText="1"/>
    </xf>
    <xf numFmtId="0" fontId="0" fillId="3" borderId="0" xfId="8" applyFont="1" applyFill="1"/>
    <xf numFmtId="0" fontId="58" fillId="3" borderId="12" xfId="68" applyFont="1" applyFill="1" applyBorder="1" applyAlignment="1">
      <alignment horizontal="right" vertical="center"/>
    </xf>
    <xf numFmtId="0" fontId="0" fillId="3" borderId="0" xfId="0" applyFont="1" applyFill="1" applyAlignment="1">
      <alignment horizontal="right"/>
    </xf>
    <xf numFmtId="0" fontId="53" fillId="3" borderId="0" xfId="0" applyFont="1" applyFill="1"/>
    <xf numFmtId="0" fontId="51" fillId="3" borderId="0" xfId="68" applyBorder="1" applyAlignment="1">
      <alignment horizontal="center" vertical="center" wrapText="1"/>
    </xf>
    <xf numFmtId="0" fontId="51" fillId="3" borderId="14" xfId="68" applyBorder="1" applyAlignment="1">
      <alignment horizontal="center" vertical="center" wrapText="1"/>
    </xf>
    <xf numFmtId="0" fontId="51" fillId="3" borderId="15" xfId="68" applyBorder="1" applyAlignment="1">
      <alignment horizontal="center" vertical="center" wrapText="1"/>
    </xf>
    <xf numFmtId="0" fontId="51" fillId="3" borderId="14" xfId="68" applyFill="1" applyBorder="1">
      <alignment horizontal="center" vertical="center"/>
    </xf>
    <xf numFmtId="0" fontId="51" fillId="4" borderId="16" xfId="69">
      <alignment vertical="center"/>
    </xf>
    <xf numFmtId="0" fontId="4" fillId="3" borderId="0" xfId="8" applyFill="1" applyAlignment="1">
      <alignment horizontal="left" vertical="top" wrapText="1"/>
    </xf>
    <xf numFmtId="0" fontId="2" fillId="3" borderId="0" xfId="0" applyFont="1" applyFill="1"/>
    <xf numFmtId="0" fontId="51" fillId="3" borderId="14" xfId="68" applyAlignment="1">
      <alignment vertical="center"/>
    </xf>
    <xf numFmtId="0" fontId="51" fillId="4" borderId="16" xfId="69" applyAlignment="1">
      <alignment vertical="top"/>
    </xf>
    <xf numFmtId="0" fontId="51" fillId="4" borderId="16" xfId="69" applyAlignment="1">
      <alignment vertical="center"/>
    </xf>
    <xf numFmtId="0" fontId="2" fillId="3" borderId="14" xfId="0" applyFont="1" applyFill="1" applyBorder="1" applyAlignment="1">
      <alignment vertical="top"/>
    </xf>
    <xf numFmtId="0" fontId="49" fillId="3" borderId="14" xfId="53" applyFill="1" applyBorder="1" applyAlignment="1">
      <alignment vertical="top"/>
    </xf>
    <xf numFmtId="0" fontId="2" fillId="3" borderId="0" xfId="0" applyFont="1" applyFill="1" applyAlignment="1">
      <alignment vertical="top"/>
    </xf>
    <xf numFmtId="0" fontId="0" fillId="0" borderId="16" xfId="0" applyBorder="1" applyAlignment="1">
      <alignment vertical="top"/>
    </xf>
    <xf numFmtId="0" fontId="49" fillId="3" borderId="16" xfId="53" applyFill="1" applyBorder="1" applyAlignment="1">
      <alignment vertical="top"/>
    </xf>
    <xf numFmtId="0" fontId="0" fillId="0" borderId="14" xfId="0" applyBorder="1" applyAlignment="1">
      <alignment vertical="top"/>
    </xf>
    <xf numFmtId="0" fontId="2" fillId="3" borderId="0" xfId="0" applyFont="1" applyFill="1" applyBorder="1" applyAlignment="1">
      <alignment vertical="top"/>
    </xf>
    <xf numFmtId="0" fontId="51" fillId="4" borderId="16" xfId="69" applyAlignment="1">
      <alignment vertical="top" wrapText="1"/>
    </xf>
    <xf numFmtId="0" fontId="0" fillId="3" borderId="14" xfId="0" applyFill="1" applyBorder="1" applyAlignment="1">
      <alignment vertical="top"/>
    </xf>
    <xf numFmtId="0" fontId="0" fillId="0" borderId="17" xfId="0" applyBorder="1" applyAlignment="1">
      <alignment vertical="top"/>
    </xf>
    <xf numFmtId="0" fontId="49" fillId="3" borderId="17" xfId="53" applyFill="1" applyBorder="1" applyAlignment="1">
      <alignment vertical="top"/>
    </xf>
    <xf numFmtId="0" fontId="0" fillId="3" borderId="0" xfId="39" applyFont="1" applyFill="1" applyAlignment="1">
      <alignment vertical="top" wrapText="1"/>
    </xf>
    <xf numFmtId="0" fontId="0" fillId="3" borderId="14" xfId="39" applyFont="1" applyFill="1" applyBorder="1" applyAlignment="1">
      <alignment vertical="top" wrapText="1"/>
    </xf>
    <xf numFmtId="0" fontId="0" fillId="3" borderId="16" xfId="39" applyFont="1" applyFill="1" applyBorder="1" applyAlignment="1">
      <alignment vertical="top" wrapText="1"/>
    </xf>
    <xf numFmtId="0" fontId="0" fillId="3" borderId="0" xfId="39" applyFont="1" applyFill="1" applyBorder="1" applyAlignment="1">
      <alignment vertical="top" wrapText="1"/>
    </xf>
    <xf numFmtId="0" fontId="0" fillId="3" borderId="17" xfId="39" applyFont="1" applyFill="1" applyBorder="1" applyAlignment="1">
      <alignment vertical="top" wrapText="1"/>
    </xf>
    <xf numFmtId="0" fontId="49" fillId="0" borderId="0" xfId="53"/>
    <xf numFmtId="0" fontId="24" fillId="3" borderId="0" xfId="65" applyFill="1" applyBorder="1" applyAlignment="1">
      <alignment vertical="top"/>
    </xf>
    <xf numFmtId="0" fontId="55" fillId="3" borderId="14" xfId="8" applyFont="1" applyFill="1" applyBorder="1" applyAlignment="1">
      <alignment horizontal="left" vertical="top"/>
    </xf>
    <xf numFmtId="0" fontId="4" fillId="3" borderId="14" xfId="8" applyFill="1" applyBorder="1" applyAlignment="1">
      <alignment horizontal="left" vertical="top" wrapText="1"/>
    </xf>
    <xf numFmtId="0" fontId="49" fillId="3" borderId="0" xfId="53" applyFill="1" applyAlignment="1">
      <alignment horizontal="left" vertical="top"/>
    </xf>
    <xf numFmtId="167" fontId="58" fillId="3" borderId="0" xfId="68" applyNumberFormat="1" applyFont="1" applyFill="1" applyBorder="1" applyAlignment="1">
      <alignment horizontal="right" vertical="center"/>
    </xf>
    <xf numFmtId="0" fontId="51" fillId="3" borderId="0" xfId="68" applyBorder="1" applyAlignment="1">
      <alignment vertical="center" wrapText="1"/>
    </xf>
    <xf numFmtId="0" fontId="0" fillId="3" borderId="29" xfId="8" applyFont="1" applyFill="1" applyBorder="1" applyAlignment="1">
      <alignment horizontal="right"/>
    </xf>
    <xf numFmtId="1" fontId="0" fillId="0" borderId="16" xfId="0" applyNumberFormat="1" applyBorder="1"/>
    <xf numFmtId="1" fontId="0" fillId="0" borderId="0" xfId="0" applyNumberFormat="1" applyBorder="1"/>
    <xf numFmtId="1" fontId="0" fillId="0" borderId="0" xfId="0" applyNumberFormat="1" applyBorder="1" applyAlignment="1">
      <alignment horizontal="right"/>
    </xf>
    <xf numFmtId="0" fontId="0" fillId="0" borderId="0" xfId="39" applyFont="1" applyFill="1" applyBorder="1" applyAlignment="1">
      <alignment vertical="top" wrapText="1"/>
    </xf>
    <xf numFmtId="0" fontId="0" fillId="0" borderId="0" xfId="0" applyFill="1" applyAlignment="1">
      <alignment vertical="top"/>
    </xf>
    <xf numFmtId="0" fontId="0" fillId="0" borderId="0" xfId="0" applyFill="1" applyBorder="1" applyAlignment="1">
      <alignment vertical="top"/>
    </xf>
    <xf numFmtId="0" fontId="0" fillId="0" borderId="0" xfId="0" applyFill="1"/>
    <xf numFmtId="49" fontId="7" fillId="0" borderId="0" xfId="0" quotePrefix="1" applyNumberFormat="1" applyFont="1" applyFill="1" applyAlignment="1"/>
    <xf numFmtId="166" fontId="9" fillId="0" borderId="0" xfId="0" quotePrefix="1" applyNumberFormat="1" applyFont="1" applyFill="1" applyAlignment="1"/>
    <xf numFmtId="0" fontId="51" fillId="3" borderId="18" xfId="68" applyBorder="1" applyAlignment="1">
      <alignment horizontal="center" vertical="center" wrapText="1"/>
    </xf>
    <xf numFmtId="0" fontId="51" fillId="3" borderId="0" xfId="68" applyBorder="1" applyAlignment="1">
      <alignment horizontal="center" vertical="center" wrapText="1"/>
    </xf>
    <xf numFmtId="1" fontId="4" fillId="3" borderId="14" xfId="0" applyNumberFormat="1" applyFont="1" applyFill="1" applyBorder="1" applyAlignment="1">
      <alignment horizontal="left"/>
    </xf>
    <xf numFmtId="0" fontId="49" fillId="3" borderId="16" xfId="53" applyFill="1" applyBorder="1" applyAlignment="1">
      <alignment horizontal="left" vertical="top" wrapText="1"/>
    </xf>
    <xf numFmtId="0" fontId="49" fillId="3" borderId="0" xfId="53" applyFill="1" applyBorder="1" applyAlignment="1">
      <alignment horizontal="left" vertical="top" wrapText="1"/>
    </xf>
    <xf numFmtId="0" fontId="49" fillId="3" borderId="14" xfId="53" applyFill="1" applyBorder="1" applyAlignment="1">
      <alignment horizontal="left" vertical="top" wrapText="1"/>
    </xf>
    <xf numFmtId="0" fontId="0" fillId="3" borderId="0" xfId="8" applyFont="1" applyFill="1" applyAlignment="1">
      <alignment horizontal="left" vertical="top" wrapText="1"/>
    </xf>
    <xf numFmtId="0" fontId="4" fillId="3" borderId="0" xfId="8" applyFill="1" applyAlignment="1">
      <alignment horizontal="left" vertical="top" wrapText="1"/>
    </xf>
    <xf numFmtId="0" fontId="51" fillId="3" borderId="17" xfId="68" applyBorder="1">
      <alignment horizontal="center" vertical="center"/>
    </xf>
    <xf numFmtId="0" fontId="51" fillId="3" borderId="18" xfId="68" applyBorder="1">
      <alignment horizontal="center" vertical="center"/>
    </xf>
    <xf numFmtId="0" fontId="51" fillId="3" borderId="17" xfId="68" applyFont="1" applyFill="1" applyBorder="1" applyAlignment="1">
      <alignment horizontal="center" vertical="center"/>
    </xf>
    <xf numFmtId="0" fontId="51" fillId="3" borderId="18" xfId="68" applyFont="1" applyFill="1" applyBorder="1" applyAlignment="1">
      <alignment horizontal="center" vertical="center"/>
    </xf>
    <xf numFmtId="0" fontId="51" fillId="3" borderId="16" xfId="68" applyBorder="1" applyAlignment="1">
      <alignment horizontal="left" vertical="center"/>
    </xf>
    <xf numFmtId="0" fontId="51" fillId="3" borderId="14" xfId="68" applyBorder="1" applyAlignment="1">
      <alignment horizontal="left" vertical="center"/>
    </xf>
    <xf numFmtId="0" fontId="51" fillId="3" borderId="16" xfId="68" applyFont="1" applyFill="1" applyBorder="1" applyAlignment="1">
      <alignment horizontal="left" vertical="center"/>
    </xf>
    <xf numFmtId="0" fontId="51" fillId="3" borderId="14" xfId="68" applyFont="1" applyFill="1" applyBorder="1" applyAlignment="1">
      <alignment horizontal="left" vertical="center"/>
    </xf>
    <xf numFmtId="0" fontId="51" fillId="3" borderId="17" xfId="68" applyBorder="1" applyAlignment="1">
      <alignment horizontal="center" vertical="center" wrapText="1"/>
    </xf>
    <xf numFmtId="0" fontId="51" fillId="3" borderId="18" xfId="68" applyBorder="1" applyAlignment="1">
      <alignment horizontal="center" vertical="center" wrapText="1"/>
    </xf>
    <xf numFmtId="0" fontId="51" fillId="3" borderId="17" xfId="68" applyBorder="1" applyAlignment="1">
      <alignment horizontal="left" vertical="center" wrapText="1"/>
    </xf>
    <xf numFmtId="0" fontId="51" fillId="3" borderId="14" xfId="68" applyBorder="1" applyAlignment="1">
      <alignment horizontal="left" vertical="center" wrapText="1"/>
    </xf>
    <xf numFmtId="0" fontId="51" fillId="3" borderId="17" xfId="68" applyBorder="1" applyAlignment="1">
      <alignment horizontal="left" vertical="center"/>
    </xf>
    <xf numFmtId="0" fontId="51" fillId="3" borderId="17" xfId="68" applyFill="1" applyBorder="1" applyAlignment="1">
      <alignment horizontal="center" vertical="center"/>
    </xf>
    <xf numFmtId="0" fontId="51" fillId="3" borderId="18" xfId="68" applyFill="1" applyBorder="1" applyAlignment="1">
      <alignment horizontal="center" vertical="center"/>
    </xf>
    <xf numFmtId="0" fontId="51" fillId="3" borderId="22" xfId="68" applyFill="1" applyBorder="1" applyAlignment="1">
      <alignment horizontal="center" vertical="center"/>
    </xf>
    <xf numFmtId="0" fontId="51" fillId="3" borderId="16" xfId="68" applyFill="1" applyBorder="1" applyAlignment="1">
      <alignment horizontal="left" vertical="center"/>
    </xf>
    <xf numFmtId="0" fontId="51" fillId="3" borderId="14" xfId="68" applyFill="1" applyBorder="1" applyAlignment="1">
      <alignment horizontal="left" vertical="center"/>
    </xf>
    <xf numFmtId="0" fontId="51" fillId="3" borderId="22" xfId="68" applyBorder="1">
      <alignment horizontal="center" vertical="center"/>
    </xf>
    <xf numFmtId="0" fontId="51" fillId="3" borderId="22" xfId="68" applyBorder="1" applyAlignment="1">
      <alignment horizontal="center" vertical="center"/>
    </xf>
    <xf numFmtId="0" fontId="51" fillId="3" borderId="17" xfId="68" applyBorder="1" applyAlignment="1">
      <alignment horizontal="center" vertical="center"/>
    </xf>
    <xf numFmtId="0" fontId="51" fillId="3" borderId="22" xfId="68" applyBorder="1" applyAlignment="1">
      <alignment horizontal="center" vertical="center" wrapText="1"/>
    </xf>
    <xf numFmtId="0" fontId="51" fillId="3" borderId="18" xfId="68" applyBorder="1" applyAlignment="1">
      <alignment horizontal="center" vertical="center"/>
    </xf>
    <xf numFmtId="0" fontId="51" fillId="3" borderId="17" xfId="68" applyFill="1" applyBorder="1" applyAlignment="1">
      <alignment horizontal="left" vertical="center"/>
    </xf>
    <xf numFmtId="0" fontId="51" fillId="3" borderId="17" xfId="68" applyFill="1" applyBorder="1">
      <alignment horizontal="center" vertical="center"/>
    </xf>
    <xf numFmtId="0" fontId="51" fillId="3" borderId="18" xfId="68" applyFill="1" applyBorder="1">
      <alignment horizontal="center" vertical="center"/>
    </xf>
    <xf numFmtId="0" fontId="51" fillId="3" borderId="17" xfId="68" applyFill="1" applyBorder="1" applyAlignment="1">
      <alignment horizontal="left" vertical="center" wrapText="1"/>
    </xf>
    <xf numFmtId="0" fontId="51" fillId="3" borderId="14" xfId="68" applyFill="1" applyBorder="1" applyAlignment="1">
      <alignment horizontal="left" vertical="center" wrapText="1"/>
    </xf>
    <xf numFmtId="0" fontId="51" fillId="3" borderId="17" xfId="68" applyFill="1" applyBorder="1" applyAlignment="1">
      <alignment horizontal="center" vertical="center" wrapText="1"/>
    </xf>
    <xf numFmtId="0" fontId="51" fillId="3" borderId="18" xfId="68" applyFill="1" applyBorder="1" applyAlignment="1">
      <alignment horizontal="center" vertical="center" wrapText="1"/>
    </xf>
    <xf numFmtId="0" fontId="55" fillId="0" borderId="17" xfId="0" applyFont="1" applyBorder="1" applyAlignment="1">
      <alignment horizontal="center"/>
    </xf>
    <xf numFmtId="0" fontId="55" fillId="0" borderId="18" xfId="0" applyFont="1" applyBorder="1" applyAlignment="1">
      <alignment horizontal="center"/>
    </xf>
    <xf numFmtId="0" fontId="51" fillId="3" borderId="16" xfId="68" applyBorder="1" applyAlignment="1">
      <alignment horizontal="left" vertical="center" wrapText="1"/>
    </xf>
    <xf numFmtId="0" fontId="55" fillId="0" borderId="22" xfId="0" applyFont="1" applyBorder="1" applyAlignment="1">
      <alignment horizontal="center"/>
    </xf>
    <xf numFmtId="0" fontId="51" fillId="3" borderId="0" xfId="68" applyBorder="1" applyAlignment="1">
      <alignment horizontal="center" vertical="center" wrapText="1"/>
    </xf>
    <xf numFmtId="0" fontId="51" fillId="3" borderId="14" xfId="68" applyBorder="1" applyAlignment="1">
      <alignment horizontal="center" vertical="center" wrapText="1"/>
    </xf>
    <xf numFmtId="0" fontId="51" fillId="3" borderId="17" xfId="68" applyFont="1" applyBorder="1" applyAlignment="1">
      <alignment horizontal="center" vertical="center" wrapText="1"/>
    </xf>
    <xf numFmtId="0" fontId="51" fillId="3" borderId="18" xfId="68" applyFont="1" applyBorder="1" applyAlignment="1">
      <alignment horizontal="center" vertical="center" wrapText="1"/>
    </xf>
    <xf numFmtId="0" fontId="51" fillId="3" borderId="22" xfId="68" applyFont="1" applyBorder="1" applyAlignment="1">
      <alignment horizontal="center" vertical="center" wrapText="1"/>
    </xf>
    <xf numFmtId="0" fontId="51" fillId="3" borderId="17" xfId="68" applyFont="1" applyBorder="1" applyAlignment="1">
      <alignment horizontal="left" vertical="center" wrapText="1"/>
    </xf>
    <xf numFmtId="0" fontId="51" fillId="3" borderId="14" xfId="68" applyFont="1" applyBorder="1" applyAlignment="1">
      <alignment horizontal="left" vertical="center" wrapText="1"/>
    </xf>
    <xf numFmtId="0" fontId="51" fillId="3" borderId="14" xfId="68" applyFont="1" applyBorder="1" applyAlignment="1">
      <alignment horizontal="center" vertical="center" wrapText="1"/>
    </xf>
    <xf numFmtId="0" fontId="51" fillId="3" borderId="15" xfId="68" applyBorder="1" applyAlignment="1">
      <alignment horizontal="center" vertical="center" wrapText="1"/>
    </xf>
    <xf numFmtId="0" fontId="51" fillId="3" borderId="25" xfId="68" applyBorder="1" applyAlignment="1">
      <alignment horizontal="center" vertical="center" wrapText="1"/>
    </xf>
    <xf numFmtId="0" fontId="51" fillId="3" borderId="23" xfId="68" applyBorder="1" applyAlignment="1">
      <alignment horizontal="center" vertical="center" wrapText="1"/>
    </xf>
    <xf numFmtId="0" fontId="51" fillId="3" borderId="26" xfId="68" applyBorder="1" applyAlignment="1">
      <alignment horizontal="center" vertical="center" wrapText="1"/>
    </xf>
    <xf numFmtId="0" fontId="51" fillId="3" borderId="17" xfId="68" applyFont="1" applyBorder="1" applyAlignment="1">
      <alignment horizontal="left" vertical="center"/>
    </xf>
    <xf numFmtId="0" fontId="51" fillId="3" borderId="14" xfId="68" applyFont="1" applyBorder="1" applyAlignment="1">
      <alignment horizontal="left" vertical="center"/>
    </xf>
    <xf numFmtId="0" fontId="51" fillId="3" borderId="17" xfId="68" applyFont="1" applyBorder="1">
      <alignment horizontal="center" vertical="center"/>
    </xf>
    <xf numFmtId="0" fontId="51" fillId="3" borderId="18" xfId="68" applyFont="1" applyBorder="1">
      <alignment horizontal="center" vertical="center"/>
    </xf>
    <xf numFmtId="0" fontId="51" fillId="3" borderId="22" xfId="68" applyFont="1" applyBorder="1">
      <alignment horizontal="center" vertical="center"/>
    </xf>
    <xf numFmtId="0" fontId="51" fillId="3" borderId="22" xfId="68" applyFill="1" applyBorder="1" applyAlignment="1">
      <alignment horizontal="center" vertical="center" wrapText="1"/>
    </xf>
    <xf numFmtId="0" fontId="51" fillId="3" borderId="0" xfId="68" applyFill="1" applyBorder="1" applyAlignment="1">
      <alignment horizontal="center" vertical="center" wrapText="1"/>
    </xf>
    <xf numFmtId="0" fontId="51" fillId="3" borderId="14" xfId="68" applyFill="1" applyBorder="1" applyAlignment="1">
      <alignment horizontal="center" vertical="center" wrapText="1"/>
    </xf>
    <xf numFmtId="0" fontId="51" fillId="3" borderId="19" xfId="68" applyFill="1" applyBorder="1" applyAlignment="1">
      <alignment horizontal="center" vertical="center" wrapText="1"/>
    </xf>
    <xf numFmtId="0" fontId="51" fillId="3" borderId="13" xfId="68" applyFill="1" applyBorder="1" applyAlignment="1">
      <alignment horizontal="center" vertical="center" wrapText="1"/>
    </xf>
    <xf numFmtId="0" fontId="51" fillId="3" borderId="21" xfId="68" applyFill="1" applyBorder="1" applyAlignment="1">
      <alignment horizontal="center" vertical="center" wrapText="1"/>
    </xf>
    <xf numFmtId="0" fontId="51" fillId="3" borderId="15" xfId="68" applyFill="1" applyBorder="1" applyAlignment="1">
      <alignment horizontal="center" vertical="center" wrapText="1"/>
    </xf>
    <xf numFmtId="0" fontId="51" fillId="3" borderId="20" xfId="68" applyFill="1" applyBorder="1" applyAlignment="1">
      <alignment horizontal="center" vertical="center" wrapText="1"/>
    </xf>
    <xf numFmtId="0" fontId="51" fillId="3" borderId="16" xfId="68" applyFill="1" applyBorder="1" applyAlignment="1">
      <alignment horizontal="center" vertical="center" wrapText="1"/>
    </xf>
    <xf numFmtId="0" fontId="51" fillId="3" borderId="14" xfId="68" applyFill="1" applyBorder="1">
      <alignment horizontal="center" vertical="center"/>
    </xf>
    <xf numFmtId="0" fontId="51" fillId="3" borderId="13" xfId="68" applyFill="1" applyBorder="1">
      <alignment horizontal="center" vertical="center"/>
    </xf>
    <xf numFmtId="0" fontId="51" fillId="4" borderId="16" xfId="69">
      <alignment vertical="center"/>
    </xf>
    <xf numFmtId="0" fontId="0" fillId="3" borderId="0" xfId="0" applyFont="1" applyFill="1" applyAlignment="1">
      <alignment horizontal="left" vertical="center"/>
    </xf>
    <xf numFmtId="0" fontId="0" fillId="3" borderId="14" xfId="0" applyFont="1" applyFill="1" applyBorder="1" applyAlignment="1">
      <alignment horizontal="left" vertical="center"/>
    </xf>
    <xf numFmtId="0" fontId="51" fillId="3" borderId="17" xfId="68" applyFont="1" applyFill="1" applyBorder="1" applyAlignment="1">
      <alignment horizontal="center" vertical="center" wrapText="1"/>
    </xf>
    <xf numFmtId="0" fontId="51" fillId="3" borderId="14" xfId="68" applyFont="1" applyFill="1" applyBorder="1" applyAlignment="1">
      <alignment horizontal="center" vertical="center" wrapText="1"/>
    </xf>
    <xf numFmtId="0" fontId="51" fillId="3" borderId="17" xfId="68" applyFont="1" applyFill="1" applyBorder="1" applyAlignment="1">
      <alignment horizontal="left" vertical="center"/>
    </xf>
    <xf numFmtId="0" fontId="51" fillId="3" borderId="18" xfId="68" applyFont="1" applyFill="1" applyBorder="1" applyAlignment="1">
      <alignment horizontal="center" vertical="center" wrapText="1"/>
    </xf>
    <xf numFmtId="0" fontId="51" fillId="3" borderId="22" xfId="68" applyFont="1" applyFill="1" applyBorder="1" applyAlignment="1">
      <alignment horizontal="center" vertical="center" wrapText="1"/>
    </xf>
    <xf numFmtId="0" fontId="51" fillId="3" borderId="22" xfId="68" applyFont="1" applyFill="1" applyBorder="1" applyAlignment="1">
      <alignment horizontal="center" vertical="center"/>
    </xf>
    <xf numFmtId="0" fontId="4" fillId="3" borderId="14" xfId="0" applyFont="1" applyFill="1" applyBorder="1" applyAlignment="1">
      <alignment horizontal="left"/>
    </xf>
    <xf numFmtId="1" fontId="0" fillId="3" borderId="12" xfId="0" applyNumberFormat="1" applyFont="1" applyFill="1" applyBorder="1"/>
    <xf numFmtId="0" fontId="4" fillId="3" borderId="14" xfId="8" applyFill="1" applyBorder="1" applyAlignment="1">
      <alignment horizontal="left"/>
    </xf>
    <xf numFmtId="0" fontId="55" fillId="3" borderId="12" xfId="0" applyFont="1" applyFill="1" applyBorder="1" applyAlignment="1">
      <alignment horizontal="center"/>
    </xf>
    <xf numFmtId="167" fontId="51" fillId="4" borderId="16" xfId="69" quotePrefix="1" applyNumberFormat="1" applyFont="1" applyAlignment="1">
      <alignment horizontal="right" vertical="center"/>
    </xf>
    <xf numFmtId="1" fontId="51" fillId="3" borderId="18" xfId="69" applyNumberFormat="1" applyFill="1" applyBorder="1">
      <alignment vertical="center"/>
    </xf>
    <xf numFmtId="0" fontId="55" fillId="3" borderId="14" xfId="66" applyFont="1" applyFill="1" applyBorder="1" applyAlignment="1">
      <alignment horizontal="left" vertical="top" wrapText="1"/>
    </xf>
    <xf numFmtId="0" fontId="55" fillId="3" borderId="14" xfId="66" applyFill="1" applyBorder="1" applyAlignment="1">
      <alignment horizontal="left" vertical="top" wrapText="1"/>
    </xf>
    <xf numFmtId="0" fontId="55" fillId="0" borderId="14" xfId="66" applyBorder="1" applyAlignment="1">
      <alignment horizontal="left" vertical="top" wrapText="1"/>
    </xf>
    <xf numFmtId="0" fontId="55" fillId="0" borderId="14" xfId="66" applyFill="1" applyBorder="1" applyAlignment="1">
      <alignment horizontal="left" vertical="top" wrapText="1"/>
    </xf>
    <xf numFmtId="0" fontId="55" fillId="3" borderId="0" xfId="66" applyFill="1" applyBorder="1" applyAlignment="1">
      <alignment vertical="top" wrapText="1"/>
    </xf>
    <xf numFmtId="0" fontId="53" fillId="3" borderId="0" xfId="70" applyFill="1" applyAlignment="1">
      <alignment vertical="center"/>
    </xf>
    <xf numFmtId="0" fontId="0" fillId="3" borderId="0" xfId="0" applyFill="1" applyAlignment="1"/>
    <xf numFmtId="1" fontId="4" fillId="0" borderId="12" xfId="39" applyNumberFormat="1" applyBorder="1" applyAlignment="1">
      <alignment horizontal="right"/>
    </xf>
    <xf numFmtId="167" fontId="4" fillId="0" borderId="12" xfId="39" applyNumberFormat="1" applyBorder="1" applyAlignment="1">
      <alignment horizontal="right"/>
    </xf>
    <xf numFmtId="167" fontId="55" fillId="0" borderId="17" xfId="0" applyNumberFormat="1" applyFont="1" applyBorder="1"/>
    <xf numFmtId="167" fontId="51" fillId="3" borderId="18" xfId="68" applyNumberFormat="1" applyBorder="1" applyAlignment="1">
      <alignment horizontal="right" vertical="center" wrapText="1"/>
    </xf>
    <xf numFmtId="0" fontId="51" fillId="3" borderId="18" xfId="68" applyBorder="1" applyAlignment="1">
      <alignment horizontal="right" vertical="center" wrapText="1"/>
    </xf>
    <xf numFmtId="0" fontId="51" fillId="0" borderId="16" xfId="69" applyFill="1">
      <alignment vertical="center"/>
    </xf>
  </cellXfs>
  <cellStyles count="167">
    <cellStyle name="20% - Accent1" xfId="88" builtinId="30" customBuiltin="1"/>
    <cellStyle name="20% - Accent2" xfId="92" builtinId="34" customBuiltin="1"/>
    <cellStyle name="20% - Accent3" xfId="96" builtinId="38" customBuiltin="1"/>
    <cellStyle name="20% - Accent4" xfId="100" builtinId="42" customBuiltin="1"/>
    <cellStyle name="20% - Accent5" xfId="104" builtinId="46" customBuiltin="1"/>
    <cellStyle name="20% - Accent6" xfId="108" builtinId="50" customBuiltin="1"/>
    <cellStyle name="40% - Accent1" xfId="89" builtinId="31" customBuiltin="1"/>
    <cellStyle name="40% - Accent2" xfId="93" builtinId="35" customBuiltin="1"/>
    <cellStyle name="40% - Accent3" xfId="97" builtinId="39" customBuiltin="1"/>
    <cellStyle name="40% - Accent4" xfId="101" builtinId="43" customBuiltin="1"/>
    <cellStyle name="40% - Accent5" xfId="105" builtinId="47" customBuiltin="1"/>
    <cellStyle name="40% - Accent6" xfId="109" builtinId="51" customBuiltin="1"/>
    <cellStyle name="60% - Accent1" xfId="90" builtinId="32" customBuiltin="1"/>
    <cellStyle name="60% - Accent2" xfId="94" builtinId="36" customBuiltin="1"/>
    <cellStyle name="60% - Accent3" xfId="98" builtinId="40" customBuiltin="1"/>
    <cellStyle name="60% - Accent4" xfId="102" builtinId="44" customBuiltin="1"/>
    <cellStyle name="60% - Accent5" xfId="106" builtinId="48" customBuiltin="1"/>
    <cellStyle name="60% - Accent6" xfId="110" builtinId="52" customBuiltin="1"/>
    <cellStyle name="Accent1" xfId="87" builtinId="29" customBuiltin="1"/>
    <cellStyle name="Accent2" xfId="91" builtinId="33" customBuiltin="1"/>
    <cellStyle name="Accent3" xfId="95" builtinId="37" customBuiltin="1"/>
    <cellStyle name="Accent4" xfId="99" builtinId="41" customBuiltin="1"/>
    <cellStyle name="Accent5" xfId="103" builtinId="45" customBuiltin="1"/>
    <cellStyle name="Accent6" xfId="107" builtinId="49" customBuiltin="1"/>
    <cellStyle name="AM Cancer" xfId="131"/>
    <cellStyle name="Bad" xfId="76" builtinId="27" customBuiltin="1"/>
    <cellStyle name="Calculation" xfId="80" builtinId="22" customBuiltin="1"/>
    <cellStyle name="Caption" xfId="66"/>
    <cellStyle name="Caption 2" xfId="157"/>
    <cellStyle name="Caption 3" xfId="154"/>
    <cellStyle name="Caption 4" xfId="151"/>
    <cellStyle name="Check Cell" xfId="82" builtinId="23" customBuiltin="1"/>
    <cellStyle name="Comma 2" xfId="2"/>
    <cellStyle name="Comma 2 2" xfId="124"/>
    <cellStyle name="Comma 3" xfId="49"/>
    <cellStyle name="Comma 3 2" xfId="62"/>
    <cellStyle name="Comma 3 2 2" xfId="134"/>
    <cellStyle name="Comma 3 3" xfId="132"/>
    <cellStyle name="Comma 4" xfId="52"/>
    <cellStyle name="Comma 5" xfId="55"/>
    <cellStyle name="Comma 6" xfId="54"/>
    <cellStyle name="Comma 7" xfId="56"/>
    <cellStyle name="Comma 8" xfId="57"/>
    <cellStyle name="Comma 9" xfId="51"/>
    <cellStyle name="Currency 2" xfId="3"/>
    <cellStyle name="Currency 2 2" xfId="4"/>
    <cellStyle name="Currency 2 3" xfId="5"/>
    <cellStyle name="Currency 2 4" xfId="6"/>
    <cellStyle name="Currency 2 5" xfId="43"/>
    <cellStyle name="Explanatory Text" xfId="85" builtinId="53" customBuiltin="1"/>
    <cellStyle name="Followed Hyperlink" xfId="67" builtinId="9" customBuiltin="1"/>
    <cellStyle name="Followed Hyperlink 2" xfId="160"/>
    <cellStyle name="Good" xfId="75" builtinId="26" customBuiltin="1"/>
    <cellStyle name="Heading 1" xfId="65" builtinId="16" customBuiltin="1"/>
    <cellStyle name="Heading 1 2" xfId="114"/>
    <cellStyle name="Heading 1 3 2" xfId="163"/>
    <cellStyle name="Heading 1 4" xfId="161"/>
    <cellStyle name="Heading 1 5" xfId="145"/>
    <cellStyle name="Heading 1 table" xfId="166"/>
    <cellStyle name="Heading 2" xfId="72" builtinId="17" customBuiltin="1"/>
    <cellStyle name="Heading 2 2" xfId="115"/>
    <cellStyle name="Heading 2 3" xfId="164"/>
    <cellStyle name="Heading 2 4" xfId="162"/>
    <cellStyle name="Heading 2 5" xfId="152"/>
    <cellStyle name="Heading 2 table" xfId="112"/>
    <cellStyle name="Heading 3" xfId="73" builtinId="18" customBuiltin="1"/>
    <cellStyle name="Heading 4" xfId="74" builtinId="19" customBuiltin="1"/>
    <cellStyle name="Hyperlink" xfId="53" builtinId="8" customBuiltin="1"/>
    <cellStyle name="Hyperlink 2" xfId="42"/>
    <cellStyle name="Hyperlink 3" xfId="116"/>
    <cellStyle name="Hyperlink 3 2" xfId="150"/>
    <cellStyle name="Hyperlink 4" xfId="111"/>
    <cellStyle name="Hyperlink 4 2" xfId="155"/>
    <cellStyle name="Hyperlink 5" xfId="156"/>
    <cellStyle name="Hyperlink 6" xfId="153"/>
    <cellStyle name="Hyperlink 7" xfId="158"/>
    <cellStyle name="Hyperlink 8" xfId="146"/>
    <cellStyle name="Input" xfId="78" builtinId="20" customBuiltin="1"/>
    <cellStyle name="Input 2" xfId="7"/>
    <cellStyle name="Linked Cell" xfId="81" builtinId="24" customBuiltin="1"/>
    <cellStyle name="Neutral" xfId="77" builtinId="28" customBuiltin="1"/>
    <cellStyle name="Neutral 2" xfId="125"/>
    <cellStyle name="Normal" xfId="0" builtinId="0" customBuiltin="1"/>
    <cellStyle name="Normal 10" xfId="8"/>
    <cellStyle name="Normal 11" xfId="9"/>
    <cellStyle name="Normal 12" xfId="1"/>
    <cellStyle name="Normal 12 2" xfId="136"/>
    <cellStyle name="Normal 13" xfId="58"/>
    <cellStyle name="Normal 13 2" xfId="141"/>
    <cellStyle name="Normal 14" xfId="61"/>
    <cellStyle name="Normal 14 2" xfId="120"/>
    <cellStyle name="Normal 15" xfId="143"/>
    <cellStyle name="Normal 2" xfId="10"/>
    <cellStyle name="Normal 2 2" xfId="11"/>
    <cellStyle name="Normal 2 2 2" xfId="63"/>
    <cellStyle name="Normal 2 2 3" xfId="165"/>
    <cellStyle name="Normal 2 3" xfId="12"/>
    <cellStyle name="Normal 2 3 2" xfId="139"/>
    <cellStyle name="Normal 2 4" xfId="13"/>
    <cellStyle name="Normal 2 4 2" xfId="142"/>
    <cellStyle name="Normal 2 5" xfId="59"/>
    <cellStyle name="Normal 2 5 2" xfId="122"/>
    <cellStyle name="Normal 2 6" xfId="117"/>
    <cellStyle name="Normal 2 6 2" xfId="148"/>
    <cellStyle name="Normal 2 7" xfId="119"/>
    <cellStyle name="Normal 2 8" xfId="147"/>
    <cellStyle name="Normal 3" xfId="14"/>
    <cellStyle name="Normal 3 2" xfId="15"/>
    <cellStyle name="Normal 3 2 2" xfId="16"/>
    <cellStyle name="Normal 3 2 3" xfId="60"/>
    <cellStyle name="Normal 3 2 4" xfId="140"/>
    <cellStyle name="Normal 3 3" xfId="17"/>
    <cellStyle name="Normal 3 4" xfId="64"/>
    <cellStyle name="Normal 3 5" xfId="149"/>
    <cellStyle name="Normal 4" xfId="18"/>
    <cellStyle name="Normal 4 2" xfId="19"/>
    <cellStyle name="Normal 4 2 2" xfId="20"/>
    <cellStyle name="Normal 4 2 3" xfId="44"/>
    <cellStyle name="Normal 4 3" xfId="21"/>
    <cellStyle name="Normal 4 4" xfId="113"/>
    <cellStyle name="Normal 4 5" xfId="123"/>
    <cellStyle name="Normal 5" xfId="22"/>
    <cellStyle name="Normal 5 2" xfId="23"/>
    <cellStyle name="Normal 5 2 2" xfId="24"/>
    <cellStyle name="Normal 5 2 3" xfId="45"/>
    <cellStyle name="Normal 5 3" xfId="25"/>
    <cellStyle name="Normal 6" xfId="26"/>
    <cellStyle name="Normal 6 2" xfId="27"/>
    <cellStyle name="Normal 6 2 2" xfId="28"/>
    <cellStyle name="Normal 6 3" xfId="29"/>
    <cellStyle name="Normal 6 4" xfId="30"/>
    <cellStyle name="Normal 6 5" xfId="31"/>
    <cellStyle name="Normal 6 6" xfId="46"/>
    <cellStyle name="Normal 6 7" xfId="121"/>
    <cellStyle name="Normal 7" xfId="32"/>
    <cellStyle name="Normal 7 2" xfId="33"/>
    <cellStyle name="Normal 7 3" xfId="34"/>
    <cellStyle name="Normal 7 4" xfId="35"/>
    <cellStyle name="Normal 7 5" xfId="47"/>
    <cellStyle name="Normal 8" xfId="36"/>
    <cellStyle name="Normal 8 2" xfId="37"/>
    <cellStyle name="Normal 8 2 2" xfId="135"/>
    <cellStyle name="Normal 8 3" xfId="38"/>
    <cellStyle name="Normal 8 4" xfId="48"/>
    <cellStyle name="Normal 9" xfId="39"/>
    <cellStyle name="Normal 9 2" xfId="133"/>
    <cellStyle name="Note" xfId="84" builtinId="10" customBuiltin="1"/>
    <cellStyle name="NoteStyle" xfId="159"/>
    <cellStyle name="NoteText" xfId="70"/>
    <cellStyle name="Output" xfId="79" builtinId="21" customBuiltin="1"/>
    <cellStyle name="Percent 2" xfId="50"/>
    <cellStyle name="Percent 2 2" xfId="118"/>
    <cellStyle name="Percent 2 3" xfId="127"/>
    <cellStyle name="Percent 3" xfId="128"/>
    <cellStyle name="Percent 4" xfId="126"/>
    <cellStyle name="Percent 5" xfId="129"/>
    <cellStyle name="Percent 5 2" xfId="130"/>
    <cellStyle name="Percent 6" xfId="138"/>
    <cellStyle name="Percent 7" xfId="137"/>
    <cellStyle name="Percent 8" xfId="144"/>
    <cellStyle name="Style 1" xfId="40"/>
    <cellStyle name="Style 2" xfId="41"/>
    <cellStyle name="TableHeading" xfId="68"/>
    <cellStyle name="TableSubHeading" xfId="69"/>
    <cellStyle name="Title" xfId="71" builtinId="15" customBuiltin="1"/>
    <cellStyle name="Total" xfId="86" builtinId="25" customBuiltin="1"/>
    <cellStyle name="Warning Text" xfId="83" builtinId="11" customBuiltin="1"/>
  </cellStyles>
  <dxfs count="0"/>
  <tableStyles count="2" defaultTableStyle="TableStyleMedium2" defaultPivotStyle="PivotStyleLight16">
    <tableStyle name="Table Style 1" pivot="0" count="0"/>
    <tableStyle name="Table Style 2" pivot="0" count="0"/>
  </tableStyles>
  <colors>
    <mruColors>
      <color rgb="FF2B8CBE"/>
      <color rgb="FFABDDA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1</xdr:col>
      <xdr:colOff>1</xdr:colOff>
      <xdr:row>4</xdr:row>
      <xdr:rowOff>10181</xdr:rowOff>
    </xdr:to>
    <xdr:pic>
      <xdr:nvPicPr>
        <xdr:cNvPr id="2" name="Ministry of Health logo" descr="Ministry of Health logo" title="Ministry of Health logo"/>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 y="0"/>
          <a:ext cx="1447800" cy="73408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health.govt.nz/nz-health-statistics/health-statistics-and-data-sets/maternity-and-newborn-data-and-stats" TargetMode="External"/><Relationship Id="rId2" Type="http://schemas.openxmlformats.org/officeDocument/2006/relationships/hyperlink" Target="http://www.health.govt.nz/nz-health-statistics/health-statistics-and-data-sets/maternity-and-newborn-data-and-stats" TargetMode="External"/><Relationship Id="rId1" Type="http://schemas.openxmlformats.org/officeDocument/2006/relationships/hyperlink" Target="mailto:data-enquiries@moh.govt.nz"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www.health.govt.nz/publication/report-maternity-2015"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www.health.govt.nz/publication/report-maternity-2015"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www.oecd.org/health/health-systems/health-at-a-glance.htm"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41"/>
  <sheetViews>
    <sheetView tabSelected="1" zoomScaleNormal="100" workbookViewId="0"/>
  </sheetViews>
  <sheetFormatPr defaultRowHeight="12"/>
  <cols>
    <col min="1" max="1" width="22.28515625" style="7" customWidth="1"/>
    <col min="2" max="2" width="9.140625" style="7"/>
    <col min="3" max="3" width="14.5703125" style="7" customWidth="1"/>
    <col min="4" max="16384" width="9.140625" style="7"/>
  </cols>
  <sheetData>
    <row r="1" spans="1:22" ht="14.25">
      <c r="A1" s="3"/>
      <c r="B1" s="3"/>
      <c r="C1" s="3"/>
      <c r="D1" s="3"/>
      <c r="E1" s="3"/>
      <c r="F1" s="3"/>
      <c r="G1" s="3"/>
      <c r="H1" s="3"/>
      <c r="I1" s="3"/>
      <c r="J1" s="3"/>
      <c r="K1" s="3"/>
      <c r="L1" s="3"/>
      <c r="M1" s="3"/>
      <c r="N1" s="3"/>
      <c r="O1" s="3"/>
      <c r="P1" s="3"/>
      <c r="Q1" s="3"/>
      <c r="R1" s="3"/>
    </row>
    <row r="2" spans="1:22" ht="14.25">
      <c r="A2" s="3"/>
      <c r="B2" s="3"/>
      <c r="C2" s="3"/>
      <c r="D2" s="3"/>
      <c r="E2" s="3"/>
      <c r="F2" s="3"/>
      <c r="G2" s="3"/>
      <c r="H2" s="3"/>
      <c r="I2" s="3"/>
      <c r="J2" s="3"/>
      <c r="K2" s="3"/>
      <c r="L2" s="3"/>
      <c r="M2" s="3"/>
      <c r="N2" s="3"/>
      <c r="O2" s="3"/>
      <c r="P2" s="3"/>
      <c r="Q2" s="3"/>
      <c r="R2" s="3"/>
    </row>
    <row r="3" spans="1:22" ht="14.25">
      <c r="A3" s="3"/>
      <c r="B3" s="3"/>
      <c r="C3" s="3"/>
      <c r="D3" s="3"/>
      <c r="E3" s="3"/>
      <c r="F3" s="3"/>
      <c r="G3" s="3"/>
      <c r="H3" s="3"/>
      <c r="I3" s="3"/>
      <c r="J3" s="3"/>
      <c r="K3" s="3"/>
      <c r="L3" s="3"/>
      <c r="M3" s="3"/>
      <c r="N3" s="3"/>
      <c r="O3" s="3"/>
      <c r="P3" s="3"/>
      <c r="Q3" s="3"/>
      <c r="R3" s="3"/>
    </row>
    <row r="4" spans="1:22" ht="14.25">
      <c r="A4" s="3"/>
      <c r="B4" s="3"/>
      <c r="C4" s="3"/>
      <c r="D4" s="3"/>
      <c r="E4" s="3"/>
      <c r="F4" s="3"/>
      <c r="G4" s="3"/>
      <c r="H4" s="3"/>
      <c r="I4" s="3"/>
      <c r="J4" s="3"/>
      <c r="K4" s="3"/>
      <c r="L4" s="3"/>
      <c r="M4" s="3"/>
      <c r="N4" s="3"/>
      <c r="O4" s="3"/>
      <c r="P4" s="3"/>
      <c r="Q4" s="3"/>
      <c r="R4" s="3"/>
    </row>
    <row r="5" spans="1:22" ht="14.25">
      <c r="A5" s="4"/>
      <c r="B5" s="4"/>
      <c r="C5" s="4"/>
      <c r="D5" s="4"/>
      <c r="E5" s="4"/>
      <c r="F5" s="4"/>
      <c r="G5" s="5"/>
      <c r="H5" s="4"/>
      <c r="I5" s="4"/>
      <c r="J5" s="4"/>
      <c r="K5" s="4"/>
      <c r="L5" s="4"/>
      <c r="M5" s="4"/>
      <c r="N5" s="4"/>
      <c r="O5" s="4"/>
      <c r="P5" s="4"/>
      <c r="Q5" s="4"/>
      <c r="R5" s="4"/>
    </row>
    <row r="7" spans="1:22" ht="12.75">
      <c r="A7" s="9" t="s">
        <v>0</v>
      </c>
      <c r="B7" s="427" t="s">
        <v>440</v>
      </c>
      <c r="C7" s="11"/>
      <c r="D7" s="11"/>
      <c r="E7" s="11"/>
      <c r="F7" s="11"/>
      <c r="G7" s="11"/>
      <c r="H7" s="11"/>
      <c r="I7" s="11"/>
      <c r="J7" s="11"/>
      <c r="K7" s="11"/>
      <c r="L7" s="11"/>
      <c r="M7" s="11"/>
      <c r="N7" s="11"/>
      <c r="O7" s="11"/>
      <c r="P7" s="11"/>
      <c r="Q7" s="11"/>
      <c r="R7" s="11"/>
      <c r="S7" s="11"/>
      <c r="T7" s="11"/>
      <c r="U7" s="11"/>
      <c r="V7" s="11"/>
    </row>
    <row r="8" spans="1:22" ht="12.75">
      <c r="A8" s="11"/>
      <c r="B8" s="11"/>
      <c r="C8" s="11"/>
      <c r="D8" s="11"/>
      <c r="E8" s="11"/>
      <c r="F8" s="11"/>
      <c r="G8" s="11"/>
      <c r="H8" s="11"/>
      <c r="I8" s="11"/>
      <c r="J8" s="11"/>
      <c r="K8" s="11"/>
      <c r="L8" s="11"/>
      <c r="M8" s="11"/>
      <c r="N8" s="11"/>
      <c r="O8" s="11"/>
      <c r="P8" s="11"/>
      <c r="Q8" s="11"/>
      <c r="R8" s="11"/>
      <c r="S8" s="11"/>
      <c r="T8" s="11"/>
      <c r="U8" s="11"/>
      <c r="V8" s="11"/>
    </row>
    <row r="9" spans="1:22" ht="12.75">
      <c r="A9" s="9" t="s">
        <v>1</v>
      </c>
      <c r="B9" s="427" t="s">
        <v>441</v>
      </c>
      <c r="C9" s="11"/>
      <c r="D9" s="11"/>
      <c r="E9" s="11"/>
      <c r="F9" s="11"/>
      <c r="G9" s="11"/>
      <c r="H9" s="11"/>
      <c r="I9" s="11"/>
      <c r="J9" s="11"/>
      <c r="K9" s="11"/>
      <c r="L9" s="11"/>
      <c r="M9" s="11"/>
      <c r="N9" s="11"/>
      <c r="O9" s="11"/>
      <c r="P9" s="11"/>
      <c r="Q9" s="11"/>
      <c r="R9" s="11"/>
      <c r="S9" s="11"/>
      <c r="T9" s="11"/>
      <c r="U9" s="11"/>
      <c r="V9" s="11"/>
    </row>
    <row r="10" spans="1:22" ht="12.75">
      <c r="A10" s="9"/>
      <c r="B10" s="11"/>
      <c r="C10" s="11"/>
      <c r="D10" s="11"/>
      <c r="E10" s="11"/>
      <c r="F10" s="11"/>
      <c r="G10" s="11"/>
      <c r="H10" s="11"/>
      <c r="I10" s="11"/>
      <c r="J10" s="11"/>
      <c r="K10" s="11"/>
      <c r="L10" s="11"/>
      <c r="M10" s="11"/>
      <c r="N10" s="11"/>
      <c r="O10" s="11"/>
      <c r="P10" s="11"/>
      <c r="Q10" s="11"/>
      <c r="R10" s="11"/>
      <c r="S10" s="11"/>
      <c r="T10" s="11"/>
      <c r="U10" s="11"/>
      <c r="V10" s="11"/>
    </row>
    <row r="11" spans="1:22" ht="12.75">
      <c r="A11" s="9" t="s">
        <v>2</v>
      </c>
      <c r="B11" s="10" t="s">
        <v>3</v>
      </c>
      <c r="C11" s="11"/>
      <c r="D11" s="11"/>
      <c r="E11" s="11"/>
      <c r="F11" s="11"/>
      <c r="G11" s="11"/>
      <c r="H11" s="11"/>
      <c r="I11" s="11"/>
      <c r="J11" s="11"/>
      <c r="K11" s="11"/>
      <c r="L11" s="11"/>
      <c r="M11" s="11"/>
      <c r="N11" s="11"/>
      <c r="O11" s="11"/>
      <c r="P11" s="11"/>
      <c r="Q11" s="11"/>
      <c r="R11" s="11"/>
      <c r="S11" s="11"/>
      <c r="T11" s="11"/>
      <c r="U11" s="11"/>
      <c r="V11" s="11"/>
    </row>
    <row r="12" spans="1:22" ht="12.75">
      <c r="A12" s="9"/>
      <c r="B12" s="11"/>
      <c r="C12" s="11"/>
      <c r="D12" s="12"/>
      <c r="E12" s="12"/>
      <c r="F12" s="12"/>
      <c r="G12" s="12"/>
      <c r="H12" s="12"/>
      <c r="I12" s="12"/>
      <c r="J12" s="12"/>
      <c r="K12" s="12"/>
      <c r="L12" s="12"/>
      <c r="M12" s="12"/>
      <c r="N12" s="12"/>
      <c r="O12" s="12"/>
      <c r="P12" s="12"/>
      <c r="Q12" s="12"/>
      <c r="R12" s="12"/>
      <c r="S12" s="12"/>
      <c r="T12" s="12"/>
      <c r="U12" s="12"/>
      <c r="V12" s="11"/>
    </row>
    <row r="13" spans="1:22" ht="12.75">
      <c r="A13" s="9" t="s">
        <v>4</v>
      </c>
      <c r="B13" s="414" t="s">
        <v>435</v>
      </c>
      <c r="C13" s="11"/>
      <c r="D13" s="12"/>
      <c r="E13" s="12"/>
      <c r="F13" s="12"/>
      <c r="G13" s="12"/>
      <c r="H13" s="415"/>
      <c r="I13" s="415"/>
      <c r="J13" s="12"/>
      <c r="K13" s="12"/>
      <c r="L13" s="12"/>
      <c r="M13" s="12"/>
      <c r="N13" s="12"/>
      <c r="O13" s="13"/>
      <c r="P13" s="12"/>
      <c r="Q13" s="12"/>
      <c r="R13" s="12"/>
      <c r="S13" s="12"/>
      <c r="T13" s="12"/>
      <c r="U13" s="12"/>
      <c r="V13" s="11"/>
    </row>
    <row r="14" spans="1:22" s="69" customFormat="1" ht="12.75">
      <c r="A14" s="9"/>
      <c r="B14" s="10" t="s">
        <v>375</v>
      </c>
      <c r="C14" s="11"/>
      <c r="D14" s="12"/>
      <c r="E14" s="12"/>
      <c r="F14" s="12"/>
      <c r="G14" s="12"/>
      <c r="H14" s="12"/>
      <c r="I14" s="12"/>
      <c r="J14" s="12"/>
      <c r="K14" s="12"/>
      <c r="L14" s="12"/>
      <c r="M14" s="12"/>
      <c r="N14" s="12"/>
      <c r="O14" s="13"/>
      <c r="P14" s="12"/>
      <c r="Q14" s="12"/>
      <c r="R14" s="12"/>
      <c r="S14" s="12"/>
      <c r="T14" s="12"/>
      <c r="U14" s="12"/>
      <c r="V14" s="11"/>
    </row>
    <row r="15" spans="1:22" ht="12.75">
      <c r="A15" s="9"/>
      <c r="B15" s="10" t="s">
        <v>5</v>
      </c>
      <c r="C15" s="11"/>
      <c r="D15" s="12"/>
      <c r="E15" s="12"/>
      <c r="F15" s="12"/>
      <c r="G15" s="12"/>
      <c r="H15" s="12"/>
      <c r="I15" s="12"/>
      <c r="J15" s="12"/>
      <c r="K15" s="12"/>
      <c r="L15" s="12"/>
      <c r="M15" s="12"/>
      <c r="N15" s="12"/>
      <c r="O15" s="12"/>
      <c r="P15" s="12"/>
      <c r="Q15" s="12"/>
      <c r="R15" s="12"/>
      <c r="S15" s="12"/>
      <c r="T15" s="12"/>
      <c r="U15" s="12"/>
      <c r="V15" s="11"/>
    </row>
    <row r="16" spans="1:22" ht="12.75">
      <c r="A16" s="9"/>
      <c r="B16" s="11"/>
      <c r="C16" s="11"/>
      <c r="D16" s="11"/>
      <c r="E16" s="11"/>
      <c r="F16" s="11"/>
      <c r="G16" s="11"/>
      <c r="H16" s="11"/>
      <c r="I16" s="11"/>
      <c r="J16" s="11"/>
      <c r="K16" s="11"/>
      <c r="L16" s="11"/>
      <c r="M16" s="11"/>
      <c r="N16" s="11"/>
      <c r="O16" s="11"/>
      <c r="P16" s="11"/>
      <c r="Q16" s="11"/>
      <c r="R16" s="11"/>
      <c r="S16" s="11"/>
      <c r="T16" s="11"/>
      <c r="U16" s="11"/>
      <c r="V16" s="11"/>
    </row>
    <row r="17" spans="1:22" ht="12.75">
      <c r="A17" s="9" t="s">
        <v>6</v>
      </c>
      <c r="B17" s="462" t="s">
        <v>527</v>
      </c>
      <c r="C17" s="463"/>
      <c r="D17" s="11"/>
      <c r="E17" s="11"/>
      <c r="F17" s="11"/>
      <c r="G17" s="11"/>
      <c r="H17" s="11"/>
      <c r="I17" s="11"/>
      <c r="J17" s="11"/>
      <c r="K17" s="11"/>
      <c r="L17" s="11"/>
      <c r="M17" s="11"/>
      <c r="N17" s="11"/>
      <c r="O17" s="11"/>
      <c r="P17" s="11"/>
      <c r="Q17" s="11"/>
      <c r="R17" s="11"/>
      <c r="S17" s="11"/>
      <c r="T17" s="11"/>
      <c r="U17" s="11"/>
      <c r="V17" s="11"/>
    </row>
    <row r="18" spans="1:22" ht="12.75">
      <c r="A18" s="11"/>
      <c r="B18" s="11"/>
      <c r="C18" s="11"/>
      <c r="D18" s="11"/>
      <c r="E18" s="11"/>
      <c r="F18" s="11"/>
      <c r="G18" s="11"/>
      <c r="H18" s="11"/>
      <c r="I18" s="11"/>
      <c r="J18" s="11"/>
      <c r="K18" s="11"/>
      <c r="L18" s="11"/>
      <c r="M18" s="11"/>
      <c r="N18" s="11"/>
      <c r="O18" s="11"/>
      <c r="P18" s="11"/>
      <c r="Q18" s="11"/>
      <c r="R18" s="11"/>
      <c r="S18" s="11"/>
      <c r="T18" s="11"/>
      <c r="U18" s="11"/>
      <c r="V18" s="11"/>
    </row>
    <row r="19" spans="1:22" ht="12.75">
      <c r="A19" s="9" t="s">
        <v>7</v>
      </c>
      <c r="B19" s="8" t="s">
        <v>442</v>
      </c>
      <c r="C19" s="14"/>
      <c r="D19" s="14"/>
      <c r="E19" s="15"/>
      <c r="F19" s="15"/>
      <c r="G19" s="15"/>
      <c r="H19" s="15"/>
      <c r="I19" s="15"/>
      <c r="J19" s="15"/>
      <c r="K19" s="15"/>
      <c r="L19" s="15"/>
      <c r="M19" s="15"/>
      <c r="N19" s="15"/>
      <c r="O19" s="15"/>
      <c r="P19" s="15"/>
      <c r="Q19" s="15"/>
      <c r="R19" s="15"/>
      <c r="S19" s="15"/>
      <c r="T19" s="15"/>
      <c r="U19" s="11"/>
      <c r="V19" s="11"/>
    </row>
    <row r="20" spans="1:22" ht="12.75">
      <c r="A20" s="9"/>
      <c r="B20" s="8" t="s">
        <v>10</v>
      </c>
      <c r="C20" s="14"/>
      <c r="D20" s="14"/>
      <c r="E20" s="16"/>
      <c r="F20" s="16"/>
      <c r="G20" s="16"/>
      <c r="H20" s="16"/>
      <c r="I20" s="16"/>
      <c r="J20" s="16"/>
      <c r="K20" s="16"/>
      <c r="L20" s="16"/>
      <c r="M20" s="16"/>
      <c r="N20" s="16"/>
      <c r="O20" s="16"/>
      <c r="P20" s="16"/>
      <c r="Q20" s="16"/>
      <c r="R20" s="16"/>
      <c r="S20" s="16"/>
      <c r="T20" s="16"/>
      <c r="U20" s="11"/>
      <c r="V20" s="11"/>
    </row>
    <row r="21" spans="1:22" ht="12.75">
      <c r="A21" s="11"/>
      <c r="B21" s="8" t="s">
        <v>8</v>
      </c>
      <c r="C21" s="11"/>
      <c r="D21" s="11"/>
      <c r="E21" s="11"/>
      <c r="F21" s="11"/>
      <c r="G21" s="15"/>
      <c r="H21" s="15"/>
      <c r="I21" s="15"/>
      <c r="J21" s="15"/>
      <c r="K21" s="15"/>
      <c r="L21" s="15"/>
      <c r="M21" s="15"/>
      <c r="N21" s="15"/>
      <c r="O21" s="15"/>
      <c r="P21" s="15"/>
      <c r="Q21" s="15"/>
      <c r="R21" s="15"/>
      <c r="S21" s="15"/>
      <c r="T21" s="15"/>
      <c r="U21" s="11"/>
      <c r="V21" s="11"/>
    </row>
    <row r="22" spans="1:22" ht="12.75">
      <c r="A22" s="11"/>
      <c r="B22" s="8" t="s">
        <v>9</v>
      </c>
      <c r="C22" s="11"/>
      <c r="D22" s="11"/>
      <c r="E22" s="11"/>
      <c r="F22" s="11"/>
      <c r="G22" s="11"/>
      <c r="H22" s="11"/>
      <c r="I22" s="11"/>
      <c r="J22" s="11"/>
      <c r="K22" s="11"/>
      <c r="L22" s="11"/>
      <c r="M22" s="11"/>
      <c r="N22" s="11"/>
      <c r="O22" s="11"/>
      <c r="P22" s="11"/>
      <c r="Q22" s="11"/>
      <c r="R22" s="11"/>
      <c r="S22" s="11"/>
      <c r="T22" s="11"/>
      <c r="U22" s="11"/>
      <c r="V22" s="11"/>
    </row>
    <row r="23" spans="1:22" s="69" customFormat="1" ht="12.75">
      <c r="A23" s="11"/>
      <c r="B23" s="8"/>
      <c r="C23" s="11"/>
      <c r="D23" s="11"/>
      <c r="E23" s="11"/>
      <c r="F23" s="11"/>
      <c r="G23" s="11"/>
      <c r="H23" s="11"/>
      <c r="I23" s="11"/>
      <c r="J23" s="11"/>
      <c r="K23" s="11"/>
      <c r="L23" s="11"/>
      <c r="M23" s="11"/>
      <c r="N23" s="11"/>
      <c r="O23" s="11"/>
      <c r="P23" s="11"/>
      <c r="Q23" s="11"/>
      <c r="R23" s="11"/>
      <c r="S23" s="11"/>
      <c r="T23" s="11"/>
      <c r="U23" s="11"/>
      <c r="V23" s="11"/>
    </row>
    <row r="24" spans="1:22" ht="12.75">
      <c r="A24" s="11"/>
      <c r="B24" s="11"/>
      <c r="C24" s="11"/>
      <c r="D24" s="11"/>
      <c r="E24" s="11"/>
      <c r="F24" s="11"/>
      <c r="G24" s="11"/>
      <c r="H24" s="11"/>
      <c r="I24" s="11"/>
      <c r="J24" s="11"/>
      <c r="K24" s="11"/>
      <c r="L24" s="11"/>
      <c r="M24" s="11"/>
      <c r="N24" s="11"/>
      <c r="O24" s="11"/>
      <c r="P24" s="11"/>
      <c r="Q24" s="11"/>
      <c r="R24" s="11"/>
      <c r="S24" s="11"/>
      <c r="T24" s="11"/>
      <c r="U24" s="11"/>
      <c r="V24" s="11"/>
    </row>
    <row r="25" spans="1:22" ht="12.75">
      <c r="A25" s="11"/>
      <c r="B25" s="10" t="s">
        <v>11</v>
      </c>
      <c r="C25" s="11"/>
      <c r="D25" s="11"/>
      <c r="E25" s="11"/>
      <c r="F25" s="11"/>
      <c r="G25" s="11"/>
      <c r="H25" s="11"/>
      <c r="I25" s="11"/>
      <c r="J25" s="11"/>
      <c r="K25" s="11"/>
      <c r="L25" s="11"/>
      <c r="M25" s="11"/>
      <c r="N25" s="11"/>
      <c r="O25" s="11"/>
      <c r="P25" s="11"/>
      <c r="Q25" s="11"/>
      <c r="R25" s="11"/>
      <c r="S25" s="11"/>
      <c r="T25" s="11"/>
      <c r="U25" s="11"/>
      <c r="V25" s="11"/>
    </row>
    <row r="26" spans="1:22" ht="12.75">
      <c r="A26" s="11"/>
      <c r="B26" s="10" t="s">
        <v>12</v>
      </c>
      <c r="C26" s="11"/>
      <c r="D26" s="11"/>
      <c r="E26" s="11"/>
      <c r="F26" s="11"/>
      <c r="G26" s="11"/>
      <c r="H26" s="11"/>
      <c r="I26" s="11"/>
      <c r="J26" s="11"/>
      <c r="K26" s="11"/>
      <c r="L26" s="11"/>
      <c r="M26" s="11"/>
      <c r="N26" s="11"/>
      <c r="O26" s="11"/>
      <c r="P26" s="11"/>
      <c r="Q26" s="11"/>
      <c r="R26" s="11"/>
      <c r="S26" s="11"/>
      <c r="T26" s="11"/>
      <c r="U26" s="11"/>
      <c r="V26" s="11"/>
    </row>
    <row r="27" spans="1:22" ht="12.75">
      <c r="A27" s="17"/>
      <c r="B27" s="11"/>
      <c r="C27" s="18" t="s">
        <v>13</v>
      </c>
      <c r="D27" s="17" t="s">
        <v>14</v>
      </c>
      <c r="E27" s="17"/>
      <c r="F27" s="17"/>
      <c r="G27" s="17"/>
      <c r="H27" s="17"/>
      <c r="I27" s="17"/>
      <c r="J27" s="17"/>
      <c r="K27" s="17"/>
      <c r="L27" s="17"/>
      <c r="M27" s="17"/>
      <c r="N27" s="17"/>
      <c r="O27" s="17"/>
      <c r="P27" s="17"/>
      <c r="Q27" s="17"/>
      <c r="R27" s="17"/>
      <c r="S27" s="18"/>
      <c r="T27" s="18"/>
      <c r="U27" s="11"/>
      <c r="V27" s="11"/>
    </row>
    <row r="28" spans="1:22" ht="12.75">
      <c r="A28" s="17"/>
      <c r="B28" s="18"/>
      <c r="C28" s="18"/>
      <c r="D28" s="17" t="s">
        <v>15</v>
      </c>
      <c r="E28" s="17"/>
      <c r="F28" s="17"/>
      <c r="G28" s="17"/>
      <c r="H28" s="17"/>
      <c r="I28" s="17"/>
      <c r="J28" s="17"/>
      <c r="K28" s="17"/>
      <c r="L28" s="17"/>
      <c r="M28" s="17"/>
      <c r="N28" s="17"/>
      <c r="O28" s="17"/>
      <c r="P28" s="17"/>
      <c r="Q28" s="17"/>
      <c r="R28" s="17"/>
      <c r="S28" s="18"/>
      <c r="T28" s="18"/>
      <c r="U28" s="11"/>
      <c r="V28" s="11"/>
    </row>
    <row r="29" spans="1:22" ht="12.75">
      <c r="A29" s="17"/>
      <c r="B29" s="18"/>
      <c r="C29" s="18"/>
      <c r="D29" s="17" t="s">
        <v>16</v>
      </c>
      <c r="E29" s="17"/>
      <c r="F29" s="17"/>
      <c r="G29" s="17"/>
      <c r="H29" s="17"/>
      <c r="I29" s="17"/>
      <c r="J29" s="17"/>
      <c r="K29" s="17"/>
      <c r="L29" s="17"/>
      <c r="M29" s="17"/>
      <c r="N29" s="17"/>
      <c r="O29" s="17"/>
      <c r="P29" s="17"/>
      <c r="Q29" s="17"/>
      <c r="R29" s="17"/>
      <c r="S29" s="18"/>
      <c r="T29" s="18"/>
      <c r="U29" s="11"/>
      <c r="V29" s="11"/>
    </row>
    <row r="30" spans="1:22" ht="12.75">
      <c r="A30" s="17"/>
      <c r="B30" s="18"/>
      <c r="C30" s="18"/>
      <c r="D30" s="17" t="s">
        <v>263</v>
      </c>
      <c r="E30" s="17"/>
      <c r="F30" s="17"/>
      <c r="G30" s="17"/>
      <c r="H30" s="17"/>
      <c r="I30" s="17"/>
      <c r="J30" s="17"/>
      <c r="K30" s="17"/>
      <c r="L30" s="17"/>
      <c r="M30" s="17"/>
      <c r="N30" s="17"/>
      <c r="O30" s="17"/>
      <c r="P30" s="17"/>
      <c r="Q30" s="17"/>
      <c r="R30" s="17"/>
      <c r="S30" s="18"/>
      <c r="T30" s="18"/>
      <c r="U30" s="11"/>
      <c r="V30" s="11"/>
    </row>
    <row r="31" spans="1:22" ht="12.75">
      <c r="A31" s="17"/>
      <c r="B31" s="18"/>
      <c r="C31" s="18"/>
      <c r="D31" s="17" t="s">
        <v>18</v>
      </c>
      <c r="E31" s="17"/>
      <c r="F31" s="17"/>
      <c r="G31" s="17"/>
      <c r="H31" s="17"/>
      <c r="I31" s="17"/>
      <c r="J31" s="17"/>
      <c r="K31" s="17"/>
      <c r="L31" s="17"/>
      <c r="M31" s="17"/>
      <c r="N31" s="17"/>
      <c r="O31" s="17"/>
      <c r="P31" s="17"/>
      <c r="Q31" s="17"/>
      <c r="R31" s="17"/>
      <c r="S31" s="18"/>
      <c r="T31" s="18"/>
      <c r="U31" s="11"/>
      <c r="V31" s="11"/>
    </row>
    <row r="32" spans="1:22" ht="12.75">
      <c r="A32" s="17"/>
      <c r="B32" s="18"/>
      <c r="C32" s="17" t="s">
        <v>19</v>
      </c>
      <c r="D32" s="55" t="s">
        <v>20</v>
      </c>
      <c r="E32" s="17"/>
      <c r="F32" s="17"/>
      <c r="G32" s="17"/>
      <c r="H32" s="17"/>
      <c r="I32" s="17"/>
      <c r="J32" s="17"/>
      <c r="K32" s="17"/>
      <c r="L32" s="17"/>
      <c r="M32" s="17"/>
      <c r="N32" s="17"/>
      <c r="O32" s="17"/>
      <c r="P32" s="17"/>
      <c r="Q32" s="17"/>
      <c r="R32" s="17"/>
      <c r="S32" s="18"/>
      <c r="T32" s="18"/>
      <c r="U32" s="11"/>
      <c r="V32" s="11"/>
    </row>
    <row r="33" spans="1:22" ht="12.75">
      <c r="A33" s="17"/>
      <c r="B33" s="18"/>
      <c r="C33" s="17" t="s">
        <v>21</v>
      </c>
      <c r="D33" s="17" t="s">
        <v>22</v>
      </c>
      <c r="E33" s="17"/>
      <c r="F33" s="17"/>
      <c r="G33" s="17"/>
      <c r="H33" s="17"/>
      <c r="I33" s="17"/>
      <c r="J33" s="17"/>
      <c r="K33" s="17"/>
      <c r="L33" s="17"/>
      <c r="M33" s="17"/>
      <c r="N33" s="17"/>
      <c r="O33" s="17"/>
      <c r="P33" s="17"/>
      <c r="Q33" s="17"/>
      <c r="R33" s="17"/>
      <c r="S33" s="18"/>
      <c r="T33" s="18"/>
      <c r="U33" s="11"/>
      <c r="V33" s="11"/>
    </row>
    <row r="34" spans="1:22" ht="12.75">
      <c r="A34" s="18"/>
      <c r="B34" s="18"/>
      <c r="C34" s="18"/>
      <c r="D34" s="18"/>
      <c r="E34" s="11"/>
      <c r="F34" s="11"/>
      <c r="G34" s="11"/>
      <c r="H34" s="11"/>
      <c r="I34" s="11"/>
      <c r="J34" s="11"/>
      <c r="K34" s="11"/>
      <c r="L34" s="11"/>
      <c r="M34" s="11"/>
      <c r="N34" s="11"/>
      <c r="O34" s="11"/>
      <c r="P34" s="11"/>
      <c r="Q34" s="11"/>
      <c r="R34" s="11"/>
      <c r="S34" s="11"/>
      <c r="T34" s="11"/>
      <c r="U34" s="11"/>
      <c r="V34" s="11"/>
    </row>
    <row r="35" spans="1:22" ht="14.25">
      <c r="A35" s="2"/>
      <c r="B35" s="18"/>
      <c r="C35" s="2"/>
      <c r="D35" s="2"/>
    </row>
    <row r="36" spans="1:22" ht="14.25">
      <c r="A36" s="2"/>
      <c r="B36" s="2"/>
      <c r="C36" s="2"/>
      <c r="D36" s="2"/>
    </row>
    <row r="37" spans="1:22" ht="15">
      <c r="A37" s="1"/>
      <c r="B37" s="2"/>
      <c r="C37" s="2"/>
      <c r="D37" s="2"/>
    </row>
    <row r="38" spans="1:22" ht="14.25">
      <c r="A38" s="2"/>
      <c r="B38" s="2"/>
      <c r="C38" s="2"/>
      <c r="D38" s="2"/>
    </row>
    <row r="39" spans="1:22" ht="15">
      <c r="A39" s="6"/>
      <c r="B39" s="2"/>
      <c r="C39" s="2"/>
      <c r="D39" s="2"/>
    </row>
    <row r="40" spans="1:22" ht="14.25">
      <c r="A40" s="2"/>
      <c r="B40" s="2"/>
      <c r="C40" s="2"/>
      <c r="D40" s="2"/>
    </row>
    <row r="41" spans="1:22" ht="14.25">
      <c r="B41" s="2"/>
    </row>
  </sheetData>
  <hyperlinks>
    <hyperlink ref="D32" r:id="rId1"/>
    <hyperlink ref="B20:F20" r:id="rId2" display="Other maternity and newborn data and stats"/>
    <hyperlink ref="B21" r:id="rId3" display="Other maternity and newborn data and stats"/>
    <hyperlink ref="B19" r:id="rId4"/>
  </hyperlinks>
  <pageMargins left="0.51181102362204722" right="0.51181102362204722" top="0.55118110236220474" bottom="0.55118110236220474" header="0.11811023622047245" footer="0.11811023622047245"/>
  <pageSetup paperSize="9" scale="75" fitToHeight="0" orientation="landscape" r:id="rId5"/>
  <headerFooter>
    <oddFooter>&amp;L&amp;8&amp;K01+020Report on Maternity, 2015: accompanying tables&amp;R&amp;8&amp;K01+020Page &amp;P of &amp;N</oddFooter>
  </headerFooter>
  <drawing r:id="rId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7"/>
  <sheetViews>
    <sheetView zoomScaleNormal="100" workbookViewId="0">
      <pane ySplit="3" topLeftCell="A4" activePane="bottomLeft" state="frozen"/>
      <selection activeCell="B31" sqref="B31"/>
      <selection pane="bottomLeft" activeCell="A4" sqref="A4"/>
    </sheetView>
  </sheetViews>
  <sheetFormatPr defaultRowHeight="12"/>
  <cols>
    <col min="1" max="1" width="16.140625" style="69" customWidth="1"/>
    <col min="2" max="11" width="12.5703125" style="69" customWidth="1"/>
    <col min="12" max="16384" width="9.140625" style="69"/>
  </cols>
  <sheetData>
    <row r="1" spans="1:13">
      <c r="A1" s="292" t="s">
        <v>24</v>
      </c>
      <c r="B1" s="143"/>
      <c r="C1" s="292" t="s">
        <v>34</v>
      </c>
      <c r="D1" s="143"/>
      <c r="E1" s="143"/>
    </row>
    <row r="2" spans="1:13" ht="10.5" customHeight="1"/>
    <row r="3" spans="1:13" ht="19.5">
      <c r="A3" s="19" t="s">
        <v>253</v>
      </c>
    </row>
    <row r="5" spans="1:13" ht="15" customHeight="1">
      <c r="A5" s="86" t="str">
        <f>Contents!B22</f>
        <v>Table 15: Number and percentage of women giving birth, by body mass index (BMI) weight category at first registration with their primary maternity care provider, 2008–2015</v>
      </c>
      <c r="B5" s="39"/>
      <c r="C5" s="39"/>
      <c r="D5" s="39"/>
      <c r="E5" s="39"/>
      <c r="F5" s="39"/>
      <c r="G5" s="39"/>
      <c r="H5" s="39"/>
      <c r="I5" s="39"/>
      <c r="J5" s="39"/>
      <c r="K5" s="39"/>
      <c r="L5" s="39"/>
      <c r="M5" s="39"/>
    </row>
    <row r="6" spans="1:13">
      <c r="A6" s="495" t="s">
        <v>37</v>
      </c>
      <c r="B6" s="485" t="s">
        <v>25</v>
      </c>
      <c r="C6" s="485"/>
      <c r="D6" s="485"/>
      <c r="E6" s="485"/>
      <c r="F6" s="485"/>
      <c r="G6" s="486"/>
      <c r="H6" s="487" t="s">
        <v>279</v>
      </c>
      <c r="I6" s="485"/>
      <c r="J6" s="485"/>
      <c r="K6" s="485"/>
    </row>
    <row r="7" spans="1:13" ht="36">
      <c r="A7" s="489"/>
      <c r="B7" s="335" t="s">
        <v>254</v>
      </c>
      <c r="C7" s="335" t="s">
        <v>312</v>
      </c>
      <c r="D7" s="335" t="s">
        <v>255</v>
      </c>
      <c r="E7" s="335" t="s">
        <v>256</v>
      </c>
      <c r="F7" s="335" t="s">
        <v>48</v>
      </c>
      <c r="G7" s="332" t="s">
        <v>41</v>
      </c>
      <c r="H7" s="335" t="str">
        <f>B7</f>
        <v>Underweight
(BMI: &lt;19)</v>
      </c>
      <c r="I7" s="335" t="str">
        <f>C7</f>
        <v>Healthy weight
(BMI: 19–24)</v>
      </c>
      <c r="J7" s="335" t="str">
        <f>D7</f>
        <v>Overweight
(BMI: 25–29)</v>
      </c>
      <c r="K7" s="335" t="str">
        <f>E7</f>
        <v>Obese
(BMI: 30+)</v>
      </c>
    </row>
    <row r="8" spans="1:13">
      <c r="A8" s="399">
        <f>Extra!M3</f>
        <v>2008</v>
      </c>
      <c r="B8" s="416">
        <v>1654</v>
      </c>
      <c r="C8" s="416">
        <v>26583</v>
      </c>
      <c r="D8" s="416">
        <v>15398</v>
      </c>
      <c r="E8" s="416">
        <v>11867</v>
      </c>
      <c r="F8" s="416">
        <v>3714</v>
      </c>
      <c r="G8" s="171">
        <f t="shared" ref="G8:G15" si="0">SUM(B8:F8)</f>
        <v>59216</v>
      </c>
      <c r="H8" s="198">
        <f t="shared" ref="H8:K9" si="1">B8/($G8-$F8)*100</f>
        <v>2.9800727901697237</v>
      </c>
      <c r="I8" s="198">
        <f t="shared" si="1"/>
        <v>47.895571330762856</v>
      </c>
      <c r="J8" s="198">
        <f t="shared" si="1"/>
        <v>27.743144391193109</v>
      </c>
      <c r="K8" s="198">
        <f t="shared" si="1"/>
        <v>21.38121148787431</v>
      </c>
    </row>
    <row r="9" spans="1:13">
      <c r="A9" s="399">
        <f>Extra!M4</f>
        <v>2009</v>
      </c>
      <c r="B9" s="404">
        <v>1592</v>
      </c>
      <c r="C9" s="404">
        <v>26274</v>
      </c>
      <c r="D9" s="404">
        <v>16055</v>
      </c>
      <c r="E9" s="404">
        <v>12427</v>
      </c>
      <c r="F9" s="404">
        <v>3624</v>
      </c>
      <c r="G9" s="171">
        <f>SUM(B9:F9)</f>
        <v>59972</v>
      </c>
      <c r="H9" s="199">
        <f t="shared" si="1"/>
        <v>2.8252999219138211</v>
      </c>
      <c r="I9" s="154">
        <f t="shared" si="1"/>
        <v>46.62809682686165</v>
      </c>
      <c r="J9" s="154">
        <f t="shared" si="1"/>
        <v>28.492581813019097</v>
      </c>
      <c r="K9" s="154">
        <f t="shared" si="1"/>
        <v>22.054021438205439</v>
      </c>
    </row>
    <row r="10" spans="1:13">
      <c r="A10" s="399">
        <f>Extra!M5</f>
        <v>2010</v>
      </c>
      <c r="B10" s="404">
        <v>1695</v>
      </c>
      <c r="C10" s="404">
        <v>26837</v>
      </c>
      <c r="D10" s="404">
        <v>16048</v>
      </c>
      <c r="E10" s="404">
        <v>13083</v>
      </c>
      <c r="F10" s="404">
        <v>3045</v>
      </c>
      <c r="G10" s="171">
        <f t="shared" si="0"/>
        <v>60708</v>
      </c>
      <c r="H10" s="199">
        <f t="shared" ref="H10:H15" si="2">B10/($G10-$F10)*100</f>
        <v>2.9394932625773893</v>
      </c>
      <c r="I10" s="154">
        <f t="shared" ref="I10:I15" si="3">C10/($G10-$F10)*100</f>
        <v>46.541109550318225</v>
      </c>
      <c r="J10" s="154">
        <f t="shared" ref="J10:J15" si="4">D10/($G10-$F10)*100</f>
        <v>27.830671314361027</v>
      </c>
      <c r="K10" s="154">
        <f t="shared" ref="K10:K15" si="5">E10/($G10-$F10)*100</f>
        <v>22.688725872743355</v>
      </c>
    </row>
    <row r="11" spans="1:13">
      <c r="A11" s="399">
        <f>Extra!M6</f>
        <v>2011</v>
      </c>
      <c r="B11" s="404">
        <v>1551</v>
      </c>
      <c r="C11" s="404">
        <v>26049</v>
      </c>
      <c r="D11" s="404">
        <v>15874</v>
      </c>
      <c r="E11" s="404">
        <v>13359</v>
      </c>
      <c r="F11" s="404">
        <v>2602</v>
      </c>
      <c r="G11" s="171">
        <f t="shared" si="0"/>
        <v>59435</v>
      </c>
      <c r="H11" s="199">
        <f t="shared" si="2"/>
        <v>2.7290482642126932</v>
      </c>
      <c r="I11" s="154">
        <f t="shared" si="3"/>
        <v>45.83428641810216</v>
      </c>
      <c r="J11" s="154">
        <f t="shared" si="4"/>
        <v>27.930955606777751</v>
      </c>
      <c r="K11" s="154">
        <f t="shared" si="5"/>
        <v>23.505709710907396</v>
      </c>
    </row>
    <row r="12" spans="1:13">
      <c r="A12" s="399">
        <f>Extra!M7</f>
        <v>2012</v>
      </c>
      <c r="B12" s="404">
        <v>1606</v>
      </c>
      <c r="C12" s="404">
        <v>26342</v>
      </c>
      <c r="D12" s="404">
        <v>16144</v>
      </c>
      <c r="E12" s="404">
        <v>13608</v>
      </c>
      <c r="F12" s="404">
        <v>1939</v>
      </c>
      <c r="G12" s="171">
        <f t="shared" si="0"/>
        <v>59639</v>
      </c>
      <c r="H12" s="199">
        <f t="shared" si="2"/>
        <v>2.7833622183708839</v>
      </c>
      <c r="I12" s="154">
        <f t="shared" si="3"/>
        <v>45.653379549393414</v>
      </c>
      <c r="J12" s="154">
        <f t="shared" si="4"/>
        <v>27.979202772963607</v>
      </c>
      <c r="K12" s="154">
        <f t="shared" si="5"/>
        <v>23.584055459272097</v>
      </c>
    </row>
    <row r="13" spans="1:13">
      <c r="A13" s="399">
        <f>Extra!M8</f>
        <v>2013</v>
      </c>
      <c r="B13" s="404">
        <v>1593</v>
      </c>
      <c r="C13" s="404">
        <v>24866</v>
      </c>
      <c r="D13" s="404">
        <v>15683</v>
      </c>
      <c r="E13" s="404">
        <v>13543</v>
      </c>
      <c r="F13" s="404">
        <v>424</v>
      </c>
      <c r="G13" s="171">
        <f t="shared" si="0"/>
        <v>56109</v>
      </c>
      <c r="H13" s="199">
        <f t="shared" si="2"/>
        <v>2.8607344886414654</v>
      </c>
      <c r="I13" s="154">
        <f t="shared" si="3"/>
        <v>44.654754422196277</v>
      </c>
      <c r="J13" s="154">
        <f t="shared" si="4"/>
        <v>28.163778396336536</v>
      </c>
      <c r="K13" s="154">
        <f t="shared" si="5"/>
        <v>24.320732692825718</v>
      </c>
    </row>
    <row r="14" spans="1:13">
      <c r="A14" s="399">
        <f>Extra!M9</f>
        <v>2014</v>
      </c>
      <c r="B14" s="404">
        <v>1638</v>
      </c>
      <c r="C14" s="404">
        <v>24761</v>
      </c>
      <c r="D14" s="404">
        <v>16002</v>
      </c>
      <c r="E14" s="404">
        <v>13968</v>
      </c>
      <c r="F14" s="404">
        <v>355</v>
      </c>
      <c r="G14" s="171">
        <f t="shared" si="0"/>
        <v>56724</v>
      </c>
      <c r="H14" s="199">
        <f t="shared" si="2"/>
        <v>2.9058525075839556</v>
      </c>
      <c r="I14" s="154">
        <f t="shared" si="3"/>
        <v>43.926626337171136</v>
      </c>
      <c r="J14" s="154">
        <f t="shared" si="4"/>
        <v>28.387943727935568</v>
      </c>
      <c r="K14" s="154">
        <f t="shared" si="5"/>
        <v>24.779577427309338</v>
      </c>
    </row>
    <row r="15" spans="1:13">
      <c r="A15" s="545">
        <f>Extra!M10</f>
        <v>2015</v>
      </c>
      <c r="B15" s="405">
        <v>1580</v>
      </c>
      <c r="C15" s="405">
        <v>24462</v>
      </c>
      <c r="D15" s="405">
        <v>15779</v>
      </c>
      <c r="E15" s="405">
        <v>14425</v>
      </c>
      <c r="F15" s="405">
        <v>293</v>
      </c>
      <c r="G15" s="172">
        <f t="shared" si="0"/>
        <v>56539</v>
      </c>
      <c r="H15" s="200">
        <f t="shared" si="2"/>
        <v>2.8090886463037372</v>
      </c>
      <c r="I15" s="170">
        <f t="shared" si="3"/>
        <v>43.491092699925325</v>
      </c>
      <c r="J15" s="170">
        <f t="shared" si="4"/>
        <v>28.053550474700423</v>
      </c>
      <c r="K15" s="170">
        <f t="shared" si="5"/>
        <v>25.646268179070514</v>
      </c>
    </row>
    <row r="16" spans="1:13">
      <c r="A16" s="99" t="s">
        <v>349</v>
      </c>
    </row>
    <row r="19" spans="1:12" s="203" customFormat="1" ht="27" customHeight="1">
      <c r="A19" s="549" t="str">
        <f>Contents!B23</f>
        <v>Table 16: Number and percentage of women giving birth, by body mass index (BMI) weight category at first registration with their primary maternity care provider, by age group, ethnic group, neighbourhood deprivation quintile and DHB of residence, 2015</v>
      </c>
      <c r="B19" s="549"/>
      <c r="C19" s="549"/>
      <c r="D19" s="549"/>
      <c r="E19" s="549"/>
      <c r="F19" s="549"/>
      <c r="G19" s="549"/>
      <c r="H19" s="549"/>
      <c r="I19" s="549"/>
      <c r="J19" s="549"/>
      <c r="K19" s="549"/>
      <c r="L19" s="86"/>
    </row>
    <row r="20" spans="1:12">
      <c r="A20" s="498" t="s">
        <v>56</v>
      </c>
      <c r="B20" s="500" t="s">
        <v>25</v>
      </c>
      <c r="C20" s="500"/>
      <c r="D20" s="500"/>
      <c r="E20" s="500"/>
      <c r="F20" s="500"/>
      <c r="G20" s="501"/>
      <c r="H20" s="500" t="s">
        <v>279</v>
      </c>
      <c r="I20" s="500"/>
      <c r="J20" s="500"/>
      <c r="K20" s="500"/>
    </row>
    <row r="21" spans="1:12" ht="36">
      <c r="A21" s="499"/>
      <c r="B21" s="130" t="s">
        <v>254</v>
      </c>
      <c r="C21" s="130" t="s">
        <v>312</v>
      </c>
      <c r="D21" s="130" t="s">
        <v>255</v>
      </c>
      <c r="E21" s="130" t="s">
        <v>256</v>
      </c>
      <c r="F21" s="130" t="s">
        <v>48</v>
      </c>
      <c r="G21" s="109" t="s">
        <v>41</v>
      </c>
      <c r="H21" s="130" t="s">
        <v>254</v>
      </c>
      <c r="I21" s="130" t="s">
        <v>312</v>
      </c>
      <c r="J21" s="130" t="s">
        <v>255</v>
      </c>
      <c r="K21" s="130" t="s">
        <v>256</v>
      </c>
    </row>
    <row r="22" spans="1:12">
      <c r="A22" s="128" t="s">
        <v>236</v>
      </c>
      <c r="B22" s="128"/>
      <c r="C22" s="128"/>
      <c r="D22" s="128"/>
      <c r="E22" s="128"/>
      <c r="F22" s="128"/>
      <c r="G22" s="128"/>
      <c r="H22" s="128"/>
      <c r="I22" s="128"/>
      <c r="J22" s="128"/>
      <c r="K22" s="128"/>
    </row>
    <row r="23" spans="1:12" ht="12.75">
      <c r="A23" s="12" t="s">
        <v>41</v>
      </c>
      <c r="B23" s="87">
        <f>B15</f>
        <v>1580</v>
      </c>
      <c r="C23" s="87">
        <f t="shared" ref="C23:F23" si="6">C15</f>
        <v>24462</v>
      </c>
      <c r="D23" s="87">
        <f t="shared" si="6"/>
        <v>15779</v>
      </c>
      <c r="E23" s="87">
        <f t="shared" si="6"/>
        <v>14425</v>
      </c>
      <c r="F23" s="87">
        <f t="shared" si="6"/>
        <v>293</v>
      </c>
      <c r="G23" s="88">
        <f>SUM(B23:F23)</f>
        <v>56539</v>
      </c>
      <c r="H23" s="117">
        <f>B23/($G23-$F23)*100</f>
        <v>2.8090886463037372</v>
      </c>
      <c r="I23" s="117">
        <f>C23/($G23-$F23)*100</f>
        <v>43.491092699925325</v>
      </c>
      <c r="J23" s="117">
        <f>D23/($G23-$F23)*100</f>
        <v>28.053550474700423</v>
      </c>
      <c r="K23" s="117">
        <f>E23/($G23-$F23)*100</f>
        <v>25.646268179070514</v>
      </c>
    </row>
    <row r="24" spans="1:12">
      <c r="A24" s="217" t="str">
        <f>Extra!B2</f>
        <v>Age group (years)</v>
      </c>
      <c r="B24" s="128"/>
      <c r="C24" s="128"/>
      <c r="D24" s="128"/>
      <c r="E24" s="128"/>
      <c r="F24" s="128"/>
      <c r="G24" s="334"/>
      <c r="H24" s="128"/>
      <c r="I24" s="128"/>
      <c r="J24" s="128"/>
      <c r="K24" s="128"/>
    </row>
    <row r="25" spans="1:12">
      <c r="A25" s="144" t="str">
        <f>Extra!B3</f>
        <v xml:space="preserve"> &lt;20</v>
      </c>
      <c r="B25" s="87">
        <v>95</v>
      </c>
      <c r="C25" s="87">
        <v>1118</v>
      </c>
      <c r="D25" s="87">
        <v>798</v>
      </c>
      <c r="E25" s="87">
        <v>599</v>
      </c>
      <c r="F25" s="87">
        <v>25</v>
      </c>
      <c r="G25" s="88">
        <v>2635</v>
      </c>
      <c r="H25" s="117">
        <f t="shared" ref="H25:K30" si="7">B25/($G25-$F25)*100</f>
        <v>3.6398467432950192</v>
      </c>
      <c r="I25" s="117">
        <f t="shared" si="7"/>
        <v>42.835249042145598</v>
      </c>
      <c r="J25" s="117">
        <f t="shared" si="7"/>
        <v>30.574712643678158</v>
      </c>
      <c r="K25" s="117">
        <f t="shared" si="7"/>
        <v>22.950191570881227</v>
      </c>
    </row>
    <row r="26" spans="1:12">
      <c r="A26" s="144" t="str">
        <f>Extra!B4</f>
        <v>20−24</v>
      </c>
      <c r="B26" s="87">
        <v>301</v>
      </c>
      <c r="C26" s="87">
        <v>3316</v>
      </c>
      <c r="D26" s="87">
        <v>2746</v>
      </c>
      <c r="E26" s="87">
        <v>3080</v>
      </c>
      <c r="F26" s="87">
        <v>83</v>
      </c>
      <c r="G26" s="88">
        <v>9526</v>
      </c>
      <c r="H26" s="117">
        <f t="shared" si="7"/>
        <v>3.1875463306152705</v>
      </c>
      <c r="I26" s="117">
        <f t="shared" si="7"/>
        <v>35.115958911362917</v>
      </c>
      <c r="J26" s="117">
        <f t="shared" si="7"/>
        <v>29.079741607539976</v>
      </c>
      <c r="K26" s="117">
        <f t="shared" si="7"/>
        <v>32.616753150481834</v>
      </c>
    </row>
    <row r="27" spans="1:12">
      <c r="A27" s="144" t="str">
        <f>Extra!B5</f>
        <v>25−29</v>
      </c>
      <c r="B27" s="87">
        <v>472</v>
      </c>
      <c r="C27" s="87">
        <v>6310</v>
      </c>
      <c r="D27" s="87">
        <v>4190</v>
      </c>
      <c r="E27" s="87">
        <v>4124</v>
      </c>
      <c r="F27" s="87">
        <v>62</v>
      </c>
      <c r="G27" s="88">
        <v>15158</v>
      </c>
      <c r="H27" s="117">
        <f t="shared" si="7"/>
        <v>3.1266560678325379</v>
      </c>
      <c r="I27" s="117">
        <f t="shared" si="7"/>
        <v>41.79915209326974</v>
      </c>
      <c r="J27" s="117">
        <f t="shared" si="7"/>
        <v>27.755696873343933</v>
      </c>
      <c r="K27" s="117">
        <f t="shared" si="7"/>
        <v>27.318494965553793</v>
      </c>
    </row>
    <row r="28" spans="1:12">
      <c r="A28" s="144" t="str">
        <f>Extra!B6</f>
        <v>30−34</v>
      </c>
      <c r="B28" s="87">
        <v>477</v>
      </c>
      <c r="C28" s="87">
        <v>8403</v>
      </c>
      <c r="D28" s="87">
        <v>4700</v>
      </c>
      <c r="E28" s="87">
        <v>3779</v>
      </c>
      <c r="F28" s="87">
        <v>61</v>
      </c>
      <c r="G28" s="88">
        <v>17420</v>
      </c>
      <c r="H28" s="117">
        <f t="shared" si="7"/>
        <v>2.74785413906331</v>
      </c>
      <c r="I28" s="117">
        <f t="shared" si="7"/>
        <v>48.407166311423474</v>
      </c>
      <c r="J28" s="117">
        <f t="shared" si="7"/>
        <v>27.075292355550435</v>
      </c>
      <c r="K28" s="117">
        <f t="shared" si="7"/>
        <v>21.769687193962785</v>
      </c>
    </row>
    <row r="29" spans="1:12">
      <c r="A29" s="144" t="str">
        <f>Extra!B7</f>
        <v>35−39</v>
      </c>
      <c r="B29" s="87">
        <v>196</v>
      </c>
      <c r="C29" s="87">
        <v>4399</v>
      </c>
      <c r="D29" s="87">
        <v>2624</v>
      </c>
      <c r="E29" s="87">
        <v>2214</v>
      </c>
      <c r="F29" s="87">
        <v>37</v>
      </c>
      <c r="G29" s="88">
        <v>9470</v>
      </c>
      <c r="H29" s="117">
        <f t="shared" si="7"/>
        <v>2.0778119368175552</v>
      </c>
      <c r="I29" s="117">
        <f t="shared" si="7"/>
        <v>46.634156683981765</v>
      </c>
      <c r="J29" s="117">
        <f t="shared" si="7"/>
        <v>27.817237358210541</v>
      </c>
      <c r="K29" s="117">
        <f t="shared" si="7"/>
        <v>23.470794020990141</v>
      </c>
    </row>
    <row r="30" spans="1:12">
      <c r="A30" s="144" t="str">
        <f>Extra!B8</f>
        <v>40+</v>
      </c>
      <c r="B30" s="87">
        <v>39</v>
      </c>
      <c r="C30" s="93">
        <v>916</v>
      </c>
      <c r="D30" s="93">
        <v>721</v>
      </c>
      <c r="E30" s="93">
        <v>629</v>
      </c>
      <c r="F30" s="93">
        <v>25</v>
      </c>
      <c r="G30" s="106">
        <v>2330</v>
      </c>
      <c r="H30" s="117">
        <f t="shared" si="7"/>
        <v>1.6919739696312366</v>
      </c>
      <c r="I30" s="117">
        <f t="shared" si="7"/>
        <v>39.739696312364423</v>
      </c>
      <c r="J30" s="117">
        <f t="shared" si="7"/>
        <v>31.279826464208245</v>
      </c>
      <c r="K30" s="117">
        <f t="shared" si="7"/>
        <v>27.288503253796097</v>
      </c>
    </row>
    <row r="31" spans="1:12">
      <c r="A31" s="128" t="str">
        <f>Extra!B9</f>
        <v>Ethnic group</v>
      </c>
      <c r="B31" s="128"/>
      <c r="C31" s="128"/>
      <c r="D31" s="128"/>
      <c r="E31" s="128"/>
      <c r="F31" s="128"/>
      <c r="G31" s="334"/>
      <c r="H31" s="128"/>
      <c r="I31" s="128"/>
      <c r="J31" s="128"/>
      <c r="K31" s="128"/>
    </row>
    <row r="32" spans="1:12">
      <c r="A32" s="87" t="str">
        <f>Extra!B10</f>
        <v>Māori</v>
      </c>
      <c r="B32" s="57">
        <v>211</v>
      </c>
      <c r="C32" s="57">
        <v>4198</v>
      </c>
      <c r="D32" s="57">
        <v>4326</v>
      </c>
      <c r="E32" s="57">
        <v>5118</v>
      </c>
      <c r="F32" s="57">
        <v>126</v>
      </c>
      <c r="G32" s="88">
        <v>13979</v>
      </c>
      <c r="H32" s="117">
        <f t="shared" ref="H32:K36" si="8">B32/($G32-$F32)*100</f>
        <v>1.5231357828629177</v>
      </c>
      <c r="I32" s="117">
        <f t="shared" si="8"/>
        <v>30.303905291272649</v>
      </c>
      <c r="J32" s="117">
        <f t="shared" si="8"/>
        <v>31.22789287518949</v>
      </c>
      <c r="K32" s="117">
        <f t="shared" si="8"/>
        <v>36.945066050674946</v>
      </c>
    </row>
    <row r="33" spans="1:11">
      <c r="A33" s="87" t="str">
        <f>Extra!B11</f>
        <v>Pacific</v>
      </c>
      <c r="B33" s="57">
        <v>46</v>
      </c>
      <c r="C33" s="57">
        <v>874</v>
      </c>
      <c r="D33" s="57">
        <v>1321</v>
      </c>
      <c r="E33" s="57">
        <v>3084</v>
      </c>
      <c r="F33" s="57">
        <v>70</v>
      </c>
      <c r="G33" s="88">
        <v>5395</v>
      </c>
      <c r="H33" s="117">
        <f t="shared" si="8"/>
        <v>0.863849765258216</v>
      </c>
      <c r="I33" s="117">
        <f t="shared" si="8"/>
        <v>16.413145539906104</v>
      </c>
      <c r="J33" s="117">
        <f t="shared" si="8"/>
        <v>24.807511737089204</v>
      </c>
      <c r="K33" s="117">
        <f t="shared" si="8"/>
        <v>57.915492957746487</v>
      </c>
    </row>
    <row r="34" spans="1:11">
      <c r="A34" s="87" t="str">
        <f>Extra!B12</f>
        <v>Indian</v>
      </c>
      <c r="B34" s="57">
        <v>147</v>
      </c>
      <c r="C34" s="57">
        <v>1432</v>
      </c>
      <c r="D34" s="57">
        <v>926</v>
      </c>
      <c r="E34" s="57">
        <v>340</v>
      </c>
      <c r="F34" s="57">
        <v>13</v>
      </c>
      <c r="G34" s="88">
        <v>2858</v>
      </c>
      <c r="H34" s="117">
        <f t="shared" si="8"/>
        <v>5.1669595782073818</v>
      </c>
      <c r="I34" s="117">
        <f t="shared" si="8"/>
        <v>50.333919156414765</v>
      </c>
      <c r="J34" s="117">
        <f t="shared" si="8"/>
        <v>32.548330404217928</v>
      </c>
      <c r="K34" s="117">
        <f t="shared" si="8"/>
        <v>11.950790861159929</v>
      </c>
    </row>
    <row r="35" spans="1:11">
      <c r="A35" s="87" t="str">
        <f>Extra!B13</f>
        <v>Asian (excl. Indian)</v>
      </c>
      <c r="B35" s="57">
        <v>509</v>
      </c>
      <c r="C35" s="57">
        <v>3919</v>
      </c>
      <c r="D35" s="57">
        <v>1168</v>
      </c>
      <c r="E35" s="57">
        <v>355</v>
      </c>
      <c r="F35" s="57">
        <v>19</v>
      </c>
      <c r="G35" s="88">
        <v>5970</v>
      </c>
      <c r="H35" s="117">
        <f t="shared" ref="H35" si="9">B35/($G35-$F35)*100</f>
        <v>8.5531843387665933</v>
      </c>
      <c r="I35" s="117">
        <f t="shared" ref="I35" si="10">C35/($G35-$F35)*100</f>
        <v>65.854478238951444</v>
      </c>
      <c r="J35" s="117">
        <f t="shared" ref="J35" si="11">D35/($G35-$F35)*100</f>
        <v>19.626953453201143</v>
      </c>
      <c r="K35" s="117">
        <f t="shared" ref="K35" si="12">E35/($G35-$F35)*100</f>
        <v>5.9653839690808264</v>
      </c>
    </row>
    <row r="36" spans="1:11">
      <c r="A36" s="87" t="str">
        <f>Extra!B14</f>
        <v>European or Other</v>
      </c>
      <c r="B36" s="57">
        <v>667</v>
      </c>
      <c r="C36" s="57">
        <v>14035</v>
      </c>
      <c r="D36" s="57">
        <v>8036</v>
      </c>
      <c r="E36" s="57">
        <v>5527</v>
      </c>
      <c r="F36" s="57">
        <v>65</v>
      </c>
      <c r="G36" s="88">
        <v>28330</v>
      </c>
      <c r="H36" s="117">
        <f t="shared" si="8"/>
        <v>2.3598089509994691</v>
      </c>
      <c r="I36" s="117">
        <f t="shared" si="8"/>
        <v>49.655050415708473</v>
      </c>
      <c r="J36" s="117">
        <f t="shared" si="8"/>
        <v>28.430921634530335</v>
      </c>
      <c r="K36" s="117">
        <f t="shared" si="8"/>
        <v>19.554218998761719</v>
      </c>
    </row>
    <row r="37" spans="1:11" ht="12.75">
      <c r="A37" s="85" t="str">
        <f>Extra!B15</f>
        <v>Unknown</v>
      </c>
      <c r="B37" s="417">
        <v>0</v>
      </c>
      <c r="C37" s="57">
        <v>4</v>
      </c>
      <c r="D37" s="57">
        <v>2</v>
      </c>
      <c r="E37" s="57">
        <v>1</v>
      </c>
      <c r="F37" s="57">
        <v>0</v>
      </c>
      <c r="G37" s="106">
        <v>7</v>
      </c>
      <c r="H37" s="201" t="s">
        <v>81</v>
      </c>
      <c r="I37" s="202" t="s">
        <v>81</v>
      </c>
      <c r="J37" s="202" t="s">
        <v>81</v>
      </c>
      <c r="K37" s="202" t="s">
        <v>81</v>
      </c>
    </row>
    <row r="38" spans="1:11">
      <c r="A38" s="128" t="str">
        <f>Extra!B16</f>
        <v>Deprivation quintile</v>
      </c>
      <c r="B38" s="128"/>
      <c r="C38" s="128"/>
      <c r="D38" s="128"/>
      <c r="E38" s="128"/>
      <c r="F38" s="128"/>
      <c r="G38" s="334"/>
      <c r="H38" s="128"/>
      <c r="I38" s="128"/>
      <c r="J38" s="128"/>
      <c r="K38" s="128"/>
    </row>
    <row r="39" spans="1:11">
      <c r="A39" s="101" t="str">
        <f>Extra!B17</f>
        <v>1 (least deprived)</v>
      </c>
      <c r="B39" s="57">
        <v>281</v>
      </c>
      <c r="C39" s="57">
        <v>4256</v>
      </c>
      <c r="D39" s="57">
        <v>1989</v>
      </c>
      <c r="E39" s="57">
        <v>1082</v>
      </c>
      <c r="F39" s="57">
        <v>11</v>
      </c>
      <c r="G39" s="88">
        <v>7619</v>
      </c>
      <c r="H39" s="117">
        <f t="shared" ref="H39:H43" si="13">B39/($G39-$F39)*100</f>
        <v>3.6934805467928498</v>
      </c>
      <c r="I39" s="117">
        <f t="shared" ref="I39:I43" si="14">C39/($G39-$F39)*100</f>
        <v>55.941114616193474</v>
      </c>
      <c r="J39" s="117">
        <f t="shared" ref="J39:J43" si="15">D39/($G39-$F39)*100</f>
        <v>26.143533123028391</v>
      </c>
      <c r="K39" s="117">
        <f t="shared" ref="K39:K43" si="16">E39/($G39-$F39)*100</f>
        <v>14.22187171398528</v>
      </c>
    </row>
    <row r="40" spans="1:11">
      <c r="A40" s="101">
        <f>Extra!B18</f>
        <v>2</v>
      </c>
      <c r="B40" s="57">
        <v>277</v>
      </c>
      <c r="C40" s="57">
        <v>4483</v>
      </c>
      <c r="D40" s="57">
        <v>2368</v>
      </c>
      <c r="E40" s="57">
        <v>1630</v>
      </c>
      <c r="F40" s="57">
        <v>19</v>
      </c>
      <c r="G40" s="88">
        <v>8777</v>
      </c>
      <c r="H40" s="117">
        <f t="shared" si="13"/>
        <v>3.1628225622288197</v>
      </c>
      <c r="I40" s="117">
        <f t="shared" si="14"/>
        <v>51.187485727335002</v>
      </c>
      <c r="J40" s="117">
        <f t="shared" si="15"/>
        <v>27.038136560858643</v>
      </c>
      <c r="K40" s="117">
        <f t="shared" si="16"/>
        <v>18.61155514957753</v>
      </c>
    </row>
    <row r="41" spans="1:11">
      <c r="A41" s="101">
        <f>Extra!B19</f>
        <v>3</v>
      </c>
      <c r="B41" s="57">
        <v>285</v>
      </c>
      <c r="C41" s="57">
        <v>4702</v>
      </c>
      <c r="D41" s="57">
        <v>2823</v>
      </c>
      <c r="E41" s="57">
        <v>2156</v>
      </c>
      <c r="F41" s="57">
        <v>42</v>
      </c>
      <c r="G41" s="88">
        <v>10008</v>
      </c>
      <c r="H41" s="117">
        <f t="shared" si="13"/>
        <v>2.8597230583985551</v>
      </c>
      <c r="I41" s="117">
        <f t="shared" si="14"/>
        <v>47.180413405578967</v>
      </c>
      <c r="J41" s="117">
        <f t="shared" si="15"/>
        <v>28.326309452137266</v>
      </c>
      <c r="K41" s="117">
        <f t="shared" si="16"/>
        <v>21.633554083885208</v>
      </c>
    </row>
    <row r="42" spans="1:11">
      <c r="A42" s="101">
        <f>Extra!B20</f>
        <v>4</v>
      </c>
      <c r="B42" s="57">
        <v>333</v>
      </c>
      <c r="C42" s="57">
        <v>5301</v>
      </c>
      <c r="D42" s="57">
        <v>3613</v>
      </c>
      <c r="E42" s="57">
        <v>3363</v>
      </c>
      <c r="F42" s="57">
        <v>50</v>
      </c>
      <c r="G42" s="88">
        <v>12660</v>
      </c>
      <c r="H42" s="117">
        <f t="shared" si="13"/>
        <v>2.6407613005551149</v>
      </c>
      <c r="I42" s="117">
        <f t="shared" si="14"/>
        <v>42.038065027755749</v>
      </c>
      <c r="J42" s="117">
        <f t="shared" si="15"/>
        <v>28.651863600317206</v>
      </c>
      <c r="K42" s="117">
        <f t="shared" si="16"/>
        <v>26.669310071371928</v>
      </c>
    </row>
    <row r="43" spans="1:11">
      <c r="A43" s="102" t="str">
        <f>Extra!B21</f>
        <v>5 (most deprived)</v>
      </c>
      <c r="B43" s="57">
        <v>345</v>
      </c>
      <c r="C43" s="57">
        <v>4807</v>
      </c>
      <c r="D43" s="57">
        <v>4445</v>
      </c>
      <c r="E43" s="57">
        <v>5854</v>
      </c>
      <c r="F43" s="57">
        <v>155</v>
      </c>
      <c r="G43" s="88">
        <v>15606</v>
      </c>
      <c r="H43" s="117">
        <f t="shared" si="13"/>
        <v>2.2328651867193061</v>
      </c>
      <c r="I43" s="117">
        <f t="shared" si="14"/>
        <v>31.111254934955667</v>
      </c>
      <c r="J43" s="117">
        <f t="shared" si="15"/>
        <v>28.768364507151638</v>
      </c>
      <c r="K43" s="117">
        <f t="shared" si="16"/>
        <v>37.887515371173386</v>
      </c>
    </row>
    <row r="44" spans="1:11">
      <c r="A44" s="93" t="str">
        <f>Extra!B22</f>
        <v>Unknown</v>
      </c>
      <c r="B44" s="93">
        <v>59</v>
      </c>
      <c r="C44" s="93">
        <v>913</v>
      </c>
      <c r="D44" s="93">
        <v>541</v>
      </c>
      <c r="E44" s="93">
        <v>340</v>
      </c>
      <c r="F44" s="93">
        <v>16</v>
      </c>
      <c r="G44" s="106">
        <v>1869</v>
      </c>
      <c r="H44" s="201" t="s">
        <v>81</v>
      </c>
      <c r="I44" s="202" t="s">
        <v>81</v>
      </c>
      <c r="J44" s="202" t="s">
        <v>81</v>
      </c>
      <c r="K44" s="202" t="s">
        <v>81</v>
      </c>
    </row>
    <row r="45" spans="1:11">
      <c r="A45" s="128" t="str">
        <f>Extra!B23</f>
        <v>DHB of residence</v>
      </c>
      <c r="B45" s="128"/>
      <c r="C45" s="128"/>
      <c r="D45" s="128"/>
      <c r="E45" s="128"/>
      <c r="F45" s="128"/>
      <c r="G45" s="334"/>
      <c r="H45" s="128"/>
      <c r="I45" s="128"/>
      <c r="J45" s="128"/>
      <c r="K45" s="128"/>
    </row>
    <row r="46" spans="1:11">
      <c r="A46" s="87" t="str">
        <f>Extra!B24</f>
        <v>Northland</v>
      </c>
      <c r="B46" s="57">
        <v>36</v>
      </c>
      <c r="C46" s="57">
        <v>786</v>
      </c>
      <c r="D46" s="57">
        <v>608</v>
      </c>
      <c r="E46" s="57">
        <v>656</v>
      </c>
      <c r="F46" s="57">
        <v>2</v>
      </c>
      <c r="G46" s="88">
        <v>2088</v>
      </c>
      <c r="H46" s="117">
        <f t="shared" ref="H46:H50" si="17">B46/($G46-$F46)*100</f>
        <v>1.7257909875359541</v>
      </c>
      <c r="I46" s="117">
        <f t="shared" ref="I46:I50" si="18">C46/($G46-$F46)*100</f>
        <v>37.679769894534999</v>
      </c>
      <c r="J46" s="117">
        <f t="shared" ref="J46:J50" si="19">D46/($G46-$F46)*100</f>
        <v>29.146692233940559</v>
      </c>
      <c r="K46" s="117">
        <f t="shared" ref="K46:K50" si="20">E46/($G46-$F46)*100</f>
        <v>31.447746883988493</v>
      </c>
    </row>
    <row r="47" spans="1:11">
      <c r="A47" s="87" t="str">
        <f>Extra!B25</f>
        <v>Waitemata</v>
      </c>
      <c r="B47" s="57">
        <v>278</v>
      </c>
      <c r="C47" s="57">
        <v>3708</v>
      </c>
      <c r="D47" s="57">
        <v>1926</v>
      </c>
      <c r="E47" s="57">
        <v>1524</v>
      </c>
      <c r="F47" s="57">
        <v>16</v>
      </c>
      <c r="G47" s="88">
        <v>7452</v>
      </c>
      <c r="H47" s="117">
        <f t="shared" si="17"/>
        <v>3.7385691231845075</v>
      </c>
      <c r="I47" s="117">
        <f t="shared" si="18"/>
        <v>49.865519096288324</v>
      </c>
      <c r="J47" s="117">
        <f t="shared" si="19"/>
        <v>25.901022054868211</v>
      </c>
      <c r="K47" s="117">
        <f t="shared" si="20"/>
        <v>20.494889725658958</v>
      </c>
    </row>
    <row r="48" spans="1:11">
      <c r="A48" s="87" t="str">
        <f>Extra!B26</f>
        <v>Auckland</v>
      </c>
      <c r="B48" s="57">
        <v>213</v>
      </c>
      <c r="C48" s="57">
        <v>2951</v>
      </c>
      <c r="D48" s="57">
        <v>1391</v>
      </c>
      <c r="E48" s="57">
        <v>1163</v>
      </c>
      <c r="F48" s="57">
        <v>69</v>
      </c>
      <c r="G48" s="88">
        <v>5787</v>
      </c>
      <c r="H48" s="117">
        <f t="shared" si="17"/>
        <v>3.7250786988457505</v>
      </c>
      <c r="I48" s="117">
        <f t="shared" si="18"/>
        <v>51.60895417978314</v>
      </c>
      <c r="J48" s="117">
        <f t="shared" si="19"/>
        <v>24.326687653025534</v>
      </c>
      <c r="K48" s="117">
        <f t="shared" si="20"/>
        <v>20.339279468345577</v>
      </c>
    </row>
    <row r="49" spans="1:11">
      <c r="A49" s="87" t="str">
        <f>Extra!B27</f>
        <v>Counties Manukau</v>
      </c>
      <c r="B49" s="57">
        <v>182</v>
      </c>
      <c r="C49" s="57">
        <v>2322</v>
      </c>
      <c r="D49" s="57">
        <v>1861</v>
      </c>
      <c r="E49" s="57">
        <v>2510</v>
      </c>
      <c r="F49" s="57">
        <v>69</v>
      </c>
      <c r="G49" s="88">
        <v>6944</v>
      </c>
      <c r="H49" s="117">
        <f t="shared" si="17"/>
        <v>2.6472727272727274</v>
      </c>
      <c r="I49" s="117">
        <f t="shared" si="18"/>
        <v>33.774545454545461</v>
      </c>
      <c r="J49" s="117">
        <f t="shared" si="19"/>
        <v>27.06909090909091</v>
      </c>
      <c r="K49" s="117">
        <f t="shared" si="20"/>
        <v>36.509090909090908</v>
      </c>
    </row>
    <row r="50" spans="1:11">
      <c r="A50" s="87" t="str">
        <f>Extra!B28</f>
        <v>Waikato</v>
      </c>
      <c r="B50" s="57">
        <v>140</v>
      </c>
      <c r="C50" s="57">
        <v>2121</v>
      </c>
      <c r="D50" s="57">
        <v>1482</v>
      </c>
      <c r="E50" s="57">
        <v>1391</v>
      </c>
      <c r="F50" s="57">
        <v>7</v>
      </c>
      <c r="G50" s="88">
        <v>5141</v>
      </c>
      <c r="H50" s="117">
        <f t="shared" si="17"/>
        <v>2.7269185820023374</v>
      </c>
      <c r="I50" s="117">
        <f t="shared" si="18"/>
        <v>41.312816517335413</v>
      </c>
      <c r="J50" s="117">
        <f t="shared" si="19"/>
        <v>28.86638098948189</v>
      </c>
      <c r="K50" s="117">
        <f t="shared" si="20"/>
        <v>27.093883911180367</v>
      </c>
    </row>
    <row r="51" spans="1:11">
      <c r="A51" s="87" t="str">
        <f>Extra!B29</f>
        <v>Lakes</v>
      </c>
      <c r="B51" s="57">
        <v>34</v>
      </c>
      <c r="C51" s="57">
        <v>536</v>
      </c>
      <c r="D51" s="57">
        <v>476</v>
      </c>
      <c r="E51" s="57">
        <v>448</v>
      </c>
      <c r="F51" s="57">
        <v>1</v>
      </c>
      <c r="G51" s="88">
        <v>1495</v>
      </c>
      <c r="H51" s="117">
        <f t="shared" ref="H51:H65" si="21">B51/($G51-$F51)*100</f>
        <v>2.2757697456492636</v>
      </c>
      <c r="I51" s="117">
        <f t="shared" ref="I51:I65" si="22">C51/($G51-$F51)*100</f>
        <v>35.87684069611781</v>
      </c>
      <c r="J51" s="117">
        <f t="shared" ref="J51:J65" si="23">D51/($G51-$F51)*100</f>
        <v>31.860776439089694</v>
      </c>
      <c r="K51" s="117">
        <f t="shared" ref="K51:K65" si="24">E51/($G51-$F51)*100</f>
        <v>29.986613119143239</v>
      </c>
    </row>
    <row r="52" spans="1:11">
      <c r="A52" s="87" t="str">
        <f>Extra!B30</f>
        <v>Bay of Plenty</v>
      </c>
      <c r="B52" s="57">
        <v>70</v>
      </c>
      <c r="C52" s="57">
        <v>1233</v>
      </c>
      <c r="D52" s="57">
        <v>796</v>
      </c>
      <c r="E52" s="57">
        <v>673</v>
      </c>
      <c r="F52" s="57">
        <v>4</v>
      </c>
      <c r="G52" s="88">
        <v>2776</v>
      </c>
      <c r="H52" s="117">
        <f t="shared" si="21"/>
        <v>2.5252525252525251</v>
      </c>
      <c r="I52" s="117">
        <f t="shared" si="22"/>
        <v>44.480519480519483</v>
      </c>
      <c r="J52" s="117">
        <f t="shared" si="23"/>
        <v>28.715728715728716</v>
      </c>
      <c r="K52" s="117">
        <f t="shared" si="24"/>
        <v>24.278499278499279</v>
      </c>
    </row>
    <row r="53" spans="1:11">
      <c r="A53" s="87" t="str">
        <f>Extra!B31</f>
        <v>Tairāwhiti</v>
      </c>
      <c r="B53" s="57">
        <v>13</v>
      </c>
      <c r="C53" s="57">
        <v>257</v>
      </c>
      <c r="D53" s="57">
        <v>238</v>
      </c>
      <c r="E53" s="57">
        <v>229</v>
      </c>
      <c r="F53" s="57"/>
      <c r="G53" s="88">
        <v>737</v>
      </c>
      <c r="H53" s="117">
        <f t="shared" si="21"/>
        <v>1.7639077340569878</v>
      </c>
      <c r="I53" s="117">
        <f t="shared" si="22"/>
        <v>34.871099050203533</v>
      </c>
      <c r="J53" s="117">
        <f t="shared" si="23"/>
        <v>32.293080054274078</v>
      </c>
      <c r="K53" s="117">
        <f t="shared" si="24"/>
        <v>31.071913161465396</v>
      </c>
    </row>
    <row r="54" spans="1:11">
      <c r="A54" s="87" t="str">
        <f>Extra!B32</f>
        <v>Hawke's Bay</v>
      </c>
      <c r="B54" s="57">
        <v>53</v>
      </c>
      <c r="C54" s="57">
        <v>754</v>
      </c>
      <c r="D54" s="57">
        <v>565</v>
      </c>
      <c r="E54" s="57">
        <v>518</v>
      </c>
      <c r="F54" s="57">
        <v>31</v>
      </c>
      <c r="G54" s="88">
        <v>1921</v>
      </c>
      <c r="H54" s="117">
        <f t="shared" si="21"/>
        <v>2.8042328042328042</v>
      </c>
      <c r="I54" s="117">
        <f t="shared" si="22"/>
        <v>39.894179894179892</v>
      </c>
      <c r="J54" s="117">
        <f t="shared" si="23"/>
        <v>29.894179894179896</v>
      </c>
      <c r="K54" s="117">
        <f t="shared" si="24"/>
        <v>27.407407407407408</v>
      </c>
    </row>
    <row r="55" spans="1:11">
      <c r="A55" s="87" t="str">
        <f>Extra!B33</f>
        <v>Taranaki</v>
      </c>
      <c r="B55" s="57">
        <v>27</v>
      </c>
      <c r="C55" s="57">
        <v>616</v>
      </c>
      <c r="D55" s="57">
        <v>459</v>
      </c>
      <c r="E55" s="57">
        <v>401</v>
      </c>
      <c r="F55" s="57">
        <v>5</v>
      </c>
      <c r="G55" s="88">
        <v>1508</v>
      </c>
      <c r="H55" s="117">
        <f t="shared" si="21"/>
        <v>1.7964071856287425</v>
      </c>
      <c r="I55" s="117">
        <f t="shared" si="22"/>
        <v>40.984697272122425</v>
      </c>
      <c r="J55" s="117">
        <f t="shared" si="23"/>
        <v>30.538922155688624</v>
      </c>
      <c r="K55" s="117">
        <f t="shared" si="24"/>
        <v>26.679973386560214</v>
      </c>
    </row>
    <row r="56" spans="1:11">
      <c r="A56" s="87" t="str">
        <f>Extra!B34</f>
        <v>MidCentral</v>
      </c>
      <c r="B56" s="57">
        <v>43</v>
      </c>
      <c r="C56" s="57">
        <v>827</v>
      </c>
      <c r="D56" s="57">
        <v>610</v>
      </c>
      <c r="E56" s="57">
        <v>551</v>
      </c>
      <c r="F56" s="57">
        <v>3</v>
      </c>
      <c r="G56" s="88">
        <v>2034</v>
      </c>
      <c r="H56" s="117">
        <f t="shared" si="21"/>
        <v>2.1171836533727229</v>
      </c>
      <c r="I56" s="117">
        <f t="shared" si="22"/>
        <v>40.718857705563764</v>
      </c>
      <c r="J56" s="117">
        <f t="shared" si="23"/>
        <v>30.034465780403742</v>
      </c>
      <c r="K56" s="117">
        <f t="shared" si="24"/>
        <v>27.129492860659777</v>
      </c>
    </row>
    <row r="57" spans="1:11">
      <c r="A57" s="87" t="str">
        <f>Extra!B35</f>
        <v>Whanganui</v>
      </c>
      <c r="B57" s="57">
        <v>18</v>
      </c>
      <c r="C57" s="57">
        <v>286</v>
      </c>
      <c r="D57" s="57">
        <v>223</v>
      </c>
      <c r="E57" s="57">
        <v>246</v>
      </c>
      <c r="F57" s="57">
        <v>2</v>
      </c>
      <c r="G57" s="88">
        <v>775</v>
      </c>
      <c r="H57" s="117">
        <f t="shared" si="21"/>
        <v>2.3285899094437257</v>
      </c>
      <c r="I57" s="117">
        <f t="shared" si="22"/>
        <v>36.998706338939193</v>
      </c>
      <c r="J57" s="117">
        <f t="shared" si="23"/>
        <v>28.848641655886158</v>
      </c>
      <c r="K57" s="117">
        <f t="shared" si="24"/>
        <v>31.82406209573092</v>
      </c>
    </row>
    <row r="58" spans="1:11">
      <c r="A58" s="87" t="str">
        <f>Extra!B36</f>
        <v>Capital &amp; Coast</v>
      </c>
      <c r="B58" s="57">
        <v>81</v>
      </c>
      <c r="C58" s="57">
        <v>1658</v>
      </c>
      <c r="D58" s="57">
        <v>946</v>
      </c>
      <c r="E58" s="57">
        <v>722</v>
      </c>
      <c r="F58" s="57">
        <v>4</v>
      </c>
      <c r="G58" s="88">
        <v>3411</v>
      </c>
      <c r="H58" s="117">
        <f t="shared" si="21"/>
        <v>2.3774581743469327</v>
      </c>
      <c r="I58" s="117">
        <f t="shared" si="22"/>
        <v>48.664514235397711</v>
      </c>
      <c r="J58" s="117">
        <f t="shared" si="23"/>
        <v>27.766363369533316</v>
      </c>
      <c r="K58" s="117">
        <f t="shared" si="24"/>
        <v>21.191664220722043</v>
      </c>
    </row>
    <row r="59" spans="1:11">
      <c r="A59" s="87" t="str">
        <f>Extra!B37</f>
        <v>Hutt Valley</v>
      </c>
      <c r="B59" s="57">
        <v>38</v>
      </c>
      <c r="C59" s="57">
        <v>749</v>
      </c>
      <c r="D59" s="57">
        <v>550</v>
      </c>
      <c r="E59" s="57">
        <v>522</v>
      </c>
      <c r="F59" s="57">
        <v>50</v>
      </c>
      <c r="G59" s="88">
        <v>1909</v>
      </c>
      <c r="H59" s="117">
        <f t="shared" si="21"/>
        <v>2.0441097364174285</v>
      </c>
      <c r="I59" s="117">
        <f t="shared" si="22"/>
        <v>40.290478752017208</v>
      </c>
      <c r="J59" s="117">
        <f t="shared" si="23"/>
        <v>29.585798816568047</v>
      </c>
      <c r="K59" s="117">
        <f t="shared" si="24"/>
        <v>28.079612694997309</v>
      </c>
    </row>
    <row r="60" spans="1:11">
      <c r="A60" s="87" t="str">
        <f>Extra!B38</f>
        <v>Wairarapa</v>
      </c>
      <c r="B60" s="57">
        <v>8</v>
      </c>
      <c r="C60" s="57">
        <v>175</v>
      </c>
      <c r="D60" s="57">
        <v>149</v>
      </c>
      <c r="E60" s="57">
        <v>129</v>
      </c>
      <c r="F60" s="57"/>
      <c r="G60" s="88">
        <v>461</v>
      </c>
      <c r="H60" s="117">
        <f t="shared" si="21"/>
        <v>1.735357917570499</v>
      </c>
      <c r="I60" s="117">
        <f t="shared" si="22"/>
        <v>37.960954446854664</v>
      </c>
      <c r="J60" s="117">
        <f t="shared" si="23"/>
        <v>32.321041214750537</v>
      </c>
      <c r="K60" s="117">
        <f t="shared" si="24"/>
        <v>27.982646420824299</v>
      </c>
    </row>
    <row r="61" spans="1:11">
      <c r="A61" s="87" t="str">
        <f>Extra!B39</f>
        <v>Nelson Marlborough</v>
      </c>
      <c r="B61" s="57">
        <v>42</v>
      </c>
      <c r="C61" s="57">
        <v>599</v>
      </c>
      <c r="D61" s="57">
        <v>351</v>
      </c>
      <c r="E61" s="57">
        <v>243</v>
      </c>
      <c r="F61" s="57">
        <v>1</v>
      </c>
      <c r="G61" s="88">
        <v>1236</v>
      </c>
      <c r="H61" s="117">
        <f t="shared" si="21"/>
        <v>3.4008097165991904</v>
      </c>
      <c r="I61" s="117">
        <f t="shared" si="22"/>
        <v>48.502024291497975</v>
      </c>
      <c r="J61" s="117">
        <f t="shared" si="23"/>
        <v>28.421052631578945</v>
      </c>
      <c r="K61" s="117">
        <f t="shared" si="24"/>
        <v>19.676113360323889</v>
      </c>
    </row>
    <row r="62" spans="1:11">
      <c r="A62" s="87" t="str">
        <f>Extra!B40</f>
        <v>West Coast</v>
      </c>
      <c r="B62" s="57">
        <v>9</v>
      </c>
      <c r="C62" s="57">
        <v>153</v>
      </c>
      <c r="D62" s="57">
        <v>98</v>
      </c>
      <c r="E62" s="57">
        <v>84</v>
      </c>
      <c r="F62" s="57">
        <v>2</v>
      </c>
      <c r="G62" s="88">
        <v>346</v>
      </c>
      <c r="H62" s="117">
        <f t="shared" si="21"/>
        <v>2.6162790697674421</v>
      </c>
      <c r="I62" s="117">
        <f t="shared" si="22"/>
        <v>44.47674418604651</v>
      </c>
      <c r="J62" s="117">
        <f t="shared" si="23"/>
        <v>28.488372093023255</v>
      </c>
      <c r="K62" s="117">
        <f t="shared" si="24"/>
        <v>24.418604651162788</v>
      </c>
    </row>
    <row r="63" spans="1:11">
      <c r="A63" s="87" t="str">
        <f>Extra!B41</f>
        <v>Canterbury</v>
      </c>
      <c r="B63" s="57">
        <v>184</v>
      </c>
      <c r="C63" s="57">
        <v>2860</v>
      </c>
      <c r="D63" s="57">
        <v>1790</v>
      </c>
      <c r="E63" s="57">
        <v>1353</v>
      </c>
      <c r="F63" s="57">
        <v>5</v>
      </c>
      <c r="G63" s="88">
        <v>6192</v>
      </c>
      <c r="H63" s="117">
        <f t="shared" si="21"/>
        <v>2.9739776951672861</v>
      </c>
      <c r="I63" s="117">
        <f t="shared" si="22"/>
        <v>46.225957653143688</v>
      </c>
      <c r="J63" s="117">
        <f t="shared" si="23"/>
        <v>28.931630838855664</v>
      </c>
      <c r="K63" s="117">
        <f t="shared" si="24"/>
        <v>21.868433812833359</v>
      </c>
    </row>
    <row r="64" spans="1:11">
      <c r="A64" s="87" t="str">
        <f>Extra!B42</f>
        <v>South Canterbury</v>
      </c>
      <c r="B64" s="57">
        <v>13</v>
      </c>
      <c r="C64" s="57">
        <v>236</v>
      </c>
      <c r="D64" s="57">
        <v>204</v>
      </c>
      <c r="E64" s="57">
        <v>195</v>
      </c>
      <c r="F64" s="57">
        <v>8</v>
      </c>
      <c r="G64" s="88">
        <v>656</v>
      </c>
      <c r="H64" s="117">
        <f t="shared" si="21"/>
        <v>2.0061728395061729</v>
      </c>
      <c r="I64" s="117">
        <f t="shared" si="22"/>
        <v>36.419753086419753</v>
      </c>
      <c r="J64" s="117">
        <f t="shared" si="23"/>
        <v>31.481481481481481</v>
      </c>
      <c r="K64" s="117">
        <f t="shared" si="24"/>
        <v>30.092592592592592</v>
      </c>
    </row>
    <row r="65" spans="1:11">
      <c r="A65" s="87" t="str">
        <f>Extra!B43</f>
        <v>Southern</v>
      </c>
      <c r="B65" s="57">
        <v>87</v>
      </c>
      <c r="C65" s="57">
        <v>1506</v>
      </c>
      <c r="D65" s="57">
        <v>985</v>
      </c>
      <c r="E65" s="57">
        <v>821</v>
      </c>
      <c r="F65" s="57">
        <v>1</v>
      </c>
      <c r="G65" s="88">
        <v>3400</v>
      </c>
      <c r="H65" s="117">
        <f t="shared" si="21"/>
        <v>2.5595763459841132</v>
      </c>
      <c r="I65" s="117">
        <f t="shared" si="22"/>
        <v>44.307149161518097</v>
      </c>
      <c r="J65" s="117">
        <f t="shared" si="23"/>
        <v>28.979111503383347</v>
      </c>
      <c r="K65" s="117">
        <f t="shared" si="24"/>
        <v>24.154162989114443</v>
      </c>
    </row>
    <row r="66" spans="1:11">
      <c r="A66" s="93" t="str">
        <f>Extra!B44</f>
        <v>Unknown</v>
      </c>
      <c r="B66" s="93">
        <v>11</v>
      </c>
      <c r="C66" s="93">
        <v>129</v>
      </c>
      <c r="D66" s="93">
        <v>71</v>
      </c>
      <c r="E66" s="93">
        <v>46</v>
      </c>
      <c r="F66" s="93">
        <v>13</v>
      </c>
      <c r="G66" s="106">
        <v>270</v>
      </c>
      <c r="H66" s="201" t="s">
        <v>81</v>
      </c>
      <c r="I66" s="202" t="s">
        <v>81</v>
      </c>
      <c r="J66" s="202" t="s">
        <v>81</v>
      </c>
      <c r="K66" s="202" t="s">
        <v>81</v>
      </c>
    </row>
    <row r="67" spans="1:11">
      <c r="A67" s="99" t="s">
        <v>349</v>
      </c>
    </row>
  </sheetData>
  <mergeCells count="7">
    <mergeCell ref="A20:A21"/>
    <mergeCell ref="B20:G20"/>
    <mergeCell ref="H20:K20"/>
    <mergeCell ref="A6:A7"/>
    <mergeCell ref="B6:G6"/>
    <mergeCell ref="H6:K6"/>
    <mergeCell ref="A19:K19"/>
  </mergeCells>
  <hyperlinks>
    <hyperlink ref="A1" location="Contents!A1" display="Contents"/>
    <hyperlink ref="C1" location="About!A1" display="About the publication"/>
  </hyperlinks>
  <pageMargins left="0.51181102362204722" right="0.51181102362204722" top="0.55118110236220474" bottom="0.55118110236220474" header="0.11811023622047245" footer="0.11811023622047245"/>
  <pageSetup paperSize="9" scale="77" fitToHeight="0" orientation="landscape" r:id="rId1"/>
  <headerFooter>
    <oddFooter>&amp;L&amp;8&amp;K01+020Report on Maternity, 2015: accompanying tables&amp;R&amp;8&amp;K01+020Page &amp;P of &amp;N</oddFooter>
  </headerFooter>
  <rowBreaks count="1" manualBreakCount="1">
    <brk id="17" max="16"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84"/>
  <sheetViews>
    <sheetView showGridLines="0" zoomScaleNormal="100" workbookViewId="0">
      <pane ySplit="3" topLeftCell="A4" activePane="bottomLeft" state="frozen"/>
      <selection activeCell="B31" sqref="B31"/>
      <selection pane="bottomLeft" activeCell="A4" sqref="A4"/>
    </sheetView>
  </sheetViews>
  <sheetFormatPr defaultRowHeight="12"/>
  <cols>
    <col min="1" max="1" width="16.5703125" style="69" customWidth="1"/>
    <col min="2" max="2" width="14.5703125" style="69" customWidth="1"/>
    <col min="3" max="3" width="13.140625" style="69" customWidth="1"/>
    <col min="4" max="4" width="13.7109375" style="69" customWidth="1"/>
    <col min="5" max="9" width="9.140625" style="69"/>
    <col min="10" max="10" width="9.140625" style="69" customWidth="1"/>
    <col min="11" max="16384" width="9.140625" style="69"/>
  </cols>
  <sheetData>
    <row r="1" spans="1:13">
      <c r="A1" s="292" t="s">
        <v>24</v>
      </c>
      <c r="B1" s="143"/>
      <c r="C1" s="292" t="s">
        <v>34</v>
      </c>
      <c r="D1" s="143"/>
      <c r="E1" s="143"/>
    </row>
    <row r="2" spans="1:13" ht="10.5" customHeight="1"/>
    <row r="3" spans="1:13" ht="19.5">
      <c r="A3" s="19" t="s">
        <v>258</v>
      </c>
    </row>
    <row r="5" spans="1:13" ht="27" customHeight="1">
      <c r="A5" s="550" t="str">
        <f>Contents!B24</f>
        <v>Table 17: Number and percentage of women identified as smokers at first registration with their primary maternity care provider, 2008–2015</v>
      </c>
      <c r="B5" s="550"/>
      <c r="C5" s="550"/>
      <c r="D5" s="550"/>
      <c r="E5" s="86"/>
      <c r="F5" s="86"/>
      <c r="G5" s="86"/>
      <c r="H5" s="86"/>
      <c r="I5" s="86"/>
      <c r="J5" s="86"/>
      <c r="K5" s="86"/>
      <c r="L5" s="86"/>
      <c r="M5" s="86"/>
    </row>
    <row r="6" spans="1:13" ht="25.5">
      <c r="A6" s="277" t="s">
        <v>37</v>
      </c>
      <c r="B6" s="129" t="s">
        <v>352</v>
      </c>
      <c r="C6" s="129" t="s">
        <v>281</v>
      </c>
      <c r="D6" s="129" t="s">
        <v>353</v>
      </c>
    </row>
    <row r="7" spans="1:13">
      <c r="A7" s="398">
        <f>Extra!M3</f>
        <v>2008</v>
      </c>
      <c r="B7" s="406">
        <v>9103</v>
      </c>
      <c r="C7" s="154">
        <f>B7/D7*100</f>
        <v>16.041376636650394</v>
      </c>
      <c r="D7" s="406">
        <v>56747</v>
      </c>
    </row>
    <row r="8" spans="1:13">
      <c r="A8" s="398">
        <f>Extra!M4</f>
        <v>2009</v>
      </c>
      <c r="B8" s="404">
        <v>9246</v>
      </c>
      <c r="C8" s="154">
        <f t="shared" ref="C8" si="0">B8/D8*100</f>
        <v>16.02120912824245</v>
      </c>
      <c r="D8" s="404">
        <v>57711</v>
      </c>
    </row>
    <row r="9" spans="1:13">
      <c r="A9" s="398">
        <f>Extra!M5</f>
        <v>2010</v>
      </c>
      <c r="B9" s="404">
        <v>9478</v>
      </c>
      <c r="C9" s="154">
        <f t="shared" ref="C9:C14" si="1">B9/D9*100</f>
        <v>16.168267344467001</v>
      </c>
      <c r="D9" s="404">
        <v>58621</v>
      </c>
    </row>
    <row r="10" spans="1:13">
      <c r="A10" s="398">
        <f>Extra!M6</f>
        <v>2011</v>
      </c>
      <c r="B10" s="404">
        <v>8797</v>
      </c>
      <c r="C10" s="154">
        <f t="shared" si="1"/>
        <v>15.30471998469006</v>
      </c>
      <c r="D10" s="404">
        <v>57479</v>
      </c>
    </row>
    <row r="11" spans="1:13">
      <c r="A11" s="398">
        <f>Extra!M7</f>
        <v>2012</v>
      </c>
      <c r="B11" s="404">
        <v>8800</v>
      </c>
      <c r="C11" s="154">
        <f t="shared" si="1"/>
        <v>15.153863374145443</v>
      </c>
      <c r="D11" s="404">
        <v>58071</v>
      </c>
    </row>
    <row r="12" spans="1:13">
      <c r="A12" s="398">
        <f>Extra!M8</f>
        <v>2013</v>
      </c>
      <c r="B12" s="404">
        <v>8330</v>
      </c>
      <c r="C12" s="154">
        <f t="shared" si="1"/>
        <v>14.911212945725334</v>
      </c>
      <c r="D12" s="404">
        <v>55864</v>
      </c>
    </row>
    <row r="13" spans="1:13">
      <c r="A13" s="398">
        <f>Extra!M9</f>
        <v>2014</v>
      </c>
      <c r="B13" s="404">
        <v>8396</v>
      </c>
      <c r="C13" s="154">
        <f t="shared" si="1"/>
        <v>14.847038019451814</v>
      </c>
      <c r="D13" s="404">
        <v>56550</v>
      </c>
    </row>
    <row r="14" spans="1:13">
      <c r="A14" s="545">
        <f>Extra!M10</f>
        <v>2015</v>
      </c>
      <c r="B14" s="405">
        <v>7999</v>
      </c>
      <c r="C14" s="170">
        <f t="shared" si="1"/>
        <v>14.181618324941494</v>
      </c>
      <c r="D14" s="405">
        <v>56404</v>
      </c>
    </row>
    <row r="15" spans="1:13">
      <c r="A15" s="35" t="s">
        <v>433</v>
      </c>
      <c r="B15" s="153"/>
      <c r="C15" s="154"/>
      <c r="D15" s="153"/>
    </row>
    <row r="16" spans="1:13">
      <c r="A16" s="554" t="s">
        <v>351</v>
      </c>
      <c r="B16" s="554"/>
      <c r="C16" s="554"/>
      <c r="D16" s="554"/>
      <c r="E16" s="555"/>
      <c r="F16" s="555"/>
    </row>
    <row r="17" spans="1:5">
      <c r="A17" s="189"/>
    </row>
    <row r="18" spans="1:5">
      <c r="A18" s="189"/>
    </row>
    <row r="19" spans="1:5" ht="26.25" customHeight="1">
      <c r="A19" s="550" t="str">
        <f>Contents!B25</f>
        <v>Table 18: Number and percentage of women identified as smokers at two weeks after birth, 2008–2015</v>
      </c>
      <c r="B19" s="550"/>
      <c r="C19" s="550"/>
      <c r="D19" s="550"/>
      <c r="E19" s="86"/>
    </row>
    <row r="20" spans="1:5" ht="36">
      <c r="A20" s="295" t="s">
        <v>37</v>
      </c>
      <c r="B20" s="294" t="s">
        <v>332</v>
      </c>
      <c r="C20" s="294" t="s">
        <v>281</v>
      </c>
      <c r="D20" s="329" t="s">
        <v>353</v>
      </c>
    </row>
    <row r="21" spans="1:5">
      <c r="A21" s="398">
        <f>Extra!M3</f>
        <v>2008</v>
      </c>
      <c r="B21" s="406">
        <v>7444</v>
      </c>
      <c r="C21" s="154">
        <f t="shared" ref="C21:C28" si="2">B21/D21*100</f>
        <v>13.366612199457723</v>
      </c>
      <c r="D21" s="406">
        <v>55691</v>
      </c>
    </row>
    <row r="22" spans="1:5">
      <c r="A22" s="398">
        <f>Extra!M4</f>
        <v>2009</v>
      </c>
      <c r="B22" s="404">
        <v>7747</v>
      </c>
      <c r="C22" s="154">
        <f t="shared" si="2"/>
        <v>13.628047707842239</v>
      </c>
      <c r="D22" s="404">
        <v>56846</v>
      </c>
    </row>
    <row r="23" spans="1:5">
      <c r="A23" s="398">
        <f>Extra!M5</f>
        <v>2010</v>
      </c>
      <c r="B23" s="404">
        <v>8303</v>
      </c>
      <c r="C23" s="154">
        <f t="shared" si="2"/>
        <v>14.31354295959178</v>
      </c>
      <c r="D23" s="404">
        <v>58008</v>
      </c>
    </row>
    <row r="24" spans="1:5">
      <c r="A24" s="398">
        <f>Extra!M6</f>
        <v>2011</v>
      </c>
      <c r="B24" s="404">
        <v>7612</v>
      </c>
      <c r="C24" s="154">
        <f t="shared" si="2"/>
        <v>13.384206917166319</v>
      </c>
      <c r="D24" s="404">
        <v>56873</v>
      </c>
    </row>
    <row r="25" spans="1:5">
      <c r="A25" s="398">
        <f>Extra!M7</f>
        <v>2012</v>
      </c>
      <c r="B25" s="404">
        <v>7565</v>
      </c>
      <c r="C25" s="154">
        <f t="shared" si="2"/>
        <v>13.285448350953603</v>
      </c>
      <c r="D25" s="404">
        <v>56942</v>
      </c>
    </row>
    <row r="26" spans="1:5">
      <c r="A26" s="398">
        <f>Extra!M8</f>
        <v>2013</v>
      </c>
      <c r="B26" s="404">
        <v>7076</v>
      </c>
      <c r="C26" s="154">
        <f t="shared" si="2"/>
        <v>13.16759090401578</v>
      </c>
      <c r="D26" s="404">
        <v>53738</v>
      </c>
    </row>
    <row r="27" spans="1:5">
      <c r="A27" s="398">
        <f>Extra!M9</f>
        <v>2014</v>
      </c>
      <c r="B27" s="404">
        <v>6964</v>
      </c>
      <c r="C27" s="154">
        <f t="shared" si="2"/>
        <v>12.808534118079823</v>
      </c>
      <c r="D27" s="404">
        <v>54370</v>
      </c>
    </row>
    <row r="28" spans="1:5">
      <c r="A28" s="545">
        <f>Extra!M10</f>
        <v>2015</v>
      </c>
      <c r="B28" s="405">
        <v>6569</v>
      </c>
      <c r="C28" s="170">
        <f t="shared" si="2"/>
        <v>12.056971899491584</v>
      </c>
      <c r="D28" s="405">
        <v>54483</v>
      </c>
    </row>
    <row r="29" spans="1:5">
      <c r="A29" s="35" t="s">
        <v>433</v>
      </c>
      <c r="B29" s="153"/>
      <c r="C29" s="154"/>
      <c r="D29" s="153"/>
    </row>
    <row r="30" spans="1:5">
      <c r="A30" s="554" t="s">
        <v>351</v>
      </c>
      <c r="B30" s="554"/>
      <c r="C30" s="554"/>
      <c r="D30" s="554"/>
    </row>
    <row r="31" spans="1:5">
      <c r="A31" s="189"/>
    </row>
    <row r="33" spans="1:14" s="203" customFormat="1" ht="51" customHeight="1">
      <c r="A33" s="550" t="str">
        <f>Contents!B26</f>
        <v>Table 19: Number and percentage of women identified as smokers at first registration with their primary maternity care provider, by age group, ethnic group, neighbourhood deprivation quintile and DHB of residence, 2015</v>
      </c>
      <c r="B33" s="550"/>
      <c r="C33" s="550"/>
      <c r="D33" s="550"/>
      <c r="E33" s="86"/>
      <c r="F33" s="86"/>
      <c r="G33" s="86"/>
      <c r="H33" s="86"/>
      <c r="I33" s="86"/>
      <c r="J33" s="86"/>
      <c r="K33" s="86"/>
      <c r="L33" s="86"/>
      <c r="M33" s="86"/>
      <c r="N33" s="86"/>
    </row>
    <row r="34" spans="1:14" ht="25.5">
      <c r="A34" s="134" t="s">
        <v>56</v>
      </c>
      <c r="B34" s="129" t="str">
        <f>B6</f>
        <v>Smokers
(at first reg)</v>
      </c>
      <c r="C34" s="129" t="s">
        <v>281</v>
      </c>
      <c r="D34" s="329" t="s">
        <v>353</v>
      </c>
      <c r="E34" s="57"/>
      <c r="F34" s="57"/>
      <c r="G34" s="57"/>
      <c r="H34" s="57"/>
      <c r="I34" s="57"/>
      <c r="J34" s="57"/>
      <c r="K34" s="57"/>
      <c r="L34" s="57"/>
    </row>
    <row r="35" spans="1:14">
      <c r="A35" s="217" t="s">
        <v>236</v>
      </c>
      <c r="B35" s="128"/>
      <c r="C35" s="128"/>
      <c r="D35" s="128"/>
      <c r="E35" s="57"/>
      <c r="F35" s="57"/>
      <c r="G35" s="57"/>
      <c r="H35" s="57"/>
      <c r="I35" s="57"/>
      <c r="J35" s="57"/>
      <c r="K35" s="57"/>
      <c r="L35" s="57"/>
    </row>
    <row r="36" spans="1:14">
      <c r="A36" s="144" t="s">
        <v>41</v>
      </c>
      <c r="B36" s="87">
        <f>B14</f>
        <v>7999</v>
      </c>
      <c r="C36" s="90">
        <f t="shared" ref="C36:C43" si="3">B36/D36*100</f>
        <v>14.181618324941494</v>
      </c>
      <c r="D36" s="87">
        <f>D14</f>
        <v>56404</v>
      </c>
      <c r="E36" s="57"/>
      <c r="F36" s="57"/>
      <c r="G36" s="57"/>
      <c r="H36" s="57"/>
      <c r="I36" s="57"/>
      <c r="J36" s="57"/>
      <c r="K36" s="57"/>
      <c r="L36" s="57"/>
    </row>
    <row r="37" spans="1:14">
      <c r="A37" s="217" t="str">
        <f>Extra!B2</f>
        <v>Age group (years)</v>
      </c>
      <c r="B37" s="128"/>
      <c r="C37" s="128"/>
      <c r="D37" s="128"/>
      <c r="E37" s="57"/>
      <c r="F37" s="57"/>
      <c r="G37" s="57"/>
      <c r="H37" s="57"/>
      <c r="I37" s="57"/>
      <c r="J37" s="57"/>
      <c r="K37" s="57"/>
      <c r="L37" s="57"/>
    </row>
    <row r="38" spans="1:14">
      <c r="A38" s="144" t="str">
        <f>Extra!B3</f>
        <v xml:space="preserve"> &lt;20</v>
      </c>
      <c r="B38" s="87">
        <v>916</v>
      </c>
      <c r="C38" s="90">
        <f t="shared" si="3"/>
        <v>34.921845215402207</v>
      </c>
      <c r="D38" s="87">
        <v>2623</v>
      </c>
      <c r="E38" s="57"/>
      <c r="F38" s="57"/>
      <c r="G38" s="57"/>
      <c r="H38" s="57"/>
      <c r="I38" s="57"/>
      <c r="J38" s="57"/>
      <c r="K38" s="57"/>
      <c r="L38" s="57"/>
    </row>
    <row r="39" spans="1:14">
      <c r="A39" s="144" t="str">
        <f>Extra!B4</f>
        <v>20−24</v>
      </c>
      <c r="B39" s="87">
        <v>2599</v>
      </c>
      <c r="C39" s="90">
        <f t="shared" si="3"/>
        <v>27.404048924504426</v>
      </c>
      <c r="D39" s="87">
        <v>9484</v>
      </c>
      <c r="E39" s="57"/>
      <c r="F39" s="57"/>
      <c r="G39" s="57"/>
      <c r="H39" s="57"/>
      <c r="I39" s="57"/>
      <c r="J39" s="57"/>
      <c r="K39" s="57"/>
      <c r="L39" s="57"/>
    </row>
    <row r="40" spans="1:14">
      <c r="A40" s="144" t="str">
        <f>Extra!B5</f>
        <v>25−29</v>
      </c>
      <c r="B40" s="87">
        <v>2314</v>
      </c>
      <c r="C40" s="90">
        <f t="shared" si="3"/>
        <v>15.291085706733629</v>
      </c>
      <c r="D40" s="87">
        <v>15133</v>
      </c>
      <c r="E40" s="57"/>
      <c r="F40" s="57"/>
      <c r="G40" s="57"/>
      <c r="H40" s="57"/>
      <c r="I40" s="57"/>
      <c r="J40" s="57"/>
      <c r="K40" s="57"/>
      <c r="L40" s="57"/>
    </row>
    <row r="41" spans="1:14">
      <c r="A41" s="144" t="str">
        <f>Extra!B6</f>
        <v>30−34</v>
      </c>
      <c r="B41" s="87">
        <v>1312</v>
      </c>
      <c r="C41" s="90">
        <f t="shared" si="3"/>
        <v>7.5436982520699178</v>
      </c>
      <c r="D41" s="87">
        <v>17392</v>
      </c>
      <c r="E41" s="57"/>
      <c r="F41" s="57"/>
      <c r="G41" s="57"/>
      <c r="H41" s="57"/>
      <c r="I41" s="57"/>
      <c r="J41" s="57"/>
      <c r="K41" s="57"/>
      <c r="L41" s="57"/>
    </row>
    <row r="42" spans="1:14">
      <c r="A42" s="144" t="str">
        <f>Extra!B7</f>
        <v>35−39</v>
      </c>
      <c r="B42" s="87">
        <v>666</v>
      </c>
      <c r="C42" s="90">
        <f t="shared" si="3"/>
        <v>7.0438921205711269</v>
      </c>
      <c r="D42" s="87">
        <v>9455</v>
      </c>
      <c r="E42" s="57"/>
      <c r="F42" s="57"/>
      <c r="G42" s="57"/>
      <c r="H42" s="57"/>
      <c r="I42" s="57"/>
      <c r="J42" s="57"/>
      <c r="K42" s="57"/>
      <c r="L42" s="57"/>
    </row>
    <row r="43" spans="1:14">
      <c r="A43" s="144" t="str">
        <f>Extra!B8</f>
        <v>40+</v>
      </c>
      <c r="B43" s="87">
        <v>192</v>
      </c>
      <c r="C43" s="90">
        <f t="shared" si="3"/>
        <v>8.2865774708675008</v>
      </c>
      <c r="D43" s="93">
        <v>2317</v>
      </c>
      <c r="E43" s="57"/>
      <c r="F43" s="57"/>
      <c r="G43" s="57"/>
      <c r="H43" s="57"/>
      <c r="I43" s="57"/>
      <c r="J43" s="57"/>
      <c r="K43" s="57"/>
      <c r="L43" s="57"/>
    </row>
    <row r="44" spans="1:14">
      <c r="A44" s="128" t="str">
        <f>Extra!B9</f>
        <v>Ethnic group</v>
      </c>
      <c r="B44" s="128"/>
      <c r="C44" s="128"/>
      <c r="D44" s="128"/>
      <c r="E44" s="57"/>
      <c r="F44" s="57"/>
      <c r="G44" s="57"/>
      <c r="H44" s="57"/>
      <c r="I44" s="57"/>
      <c r="J44" s="57"/>
      <c r="K44" s="57"/>
      <c r="L44" s="57"/>
    </row>
    <row r="45" spans="1:14">
      <c r="A45" s="87" t="str">
        <f>Extra!B10</f>
        <v>Māori</v>
      </c>
      <c r="B45" s="57">
        <v>5111</v>
      </c>
      <c r="C45" s="90">
        <f>B45/D45*100</f>
        <v>36.740708791603765</v>
      </c>
      <c r="D45" s="57">
        <v>13911</v>
      </c>
      <c r="E45" s="57"/>
      <c r="F45" s="57"/>
      <c r="G45" s="57"/>
      <c r="H45" s="57"/>
      <c r="I45" s="57"/>
      <c r="J45" s="57"/>
      <c r="K45" s="57"/>
      <c r="L45" s="57"/>
    </row>
    <row r="46" spans="1:14">
      <c r="A46" s="87" t="str">
        <f>Extra!B11</f>
        <v>Pacific</v>
      </c>
      <c r="B46" s="57">
        <v>554</v>
      </c>
      <c r="C46" s="90">
        <f>B46/D46*100</f>
        <v>10.345471521942109</v>
      </c>
      <c r="D46" s="57">
        <v>5355</v>
      </c>
      <c r="E46" s="57"/>
      <c r="F46" s="57"/>
      <c r="G46" s="57"/>
      <c r="H46" s="57"/>
      <c r="I46" s="57"/>
      <c r="J46" s="57"/>
      <c r="K46" s="57"/>
      <c r="L46" s="57"/>
    </row>
    <row r="47" spans="1:14">
      <c r="A47" s="87" t="str">
        <f>Extra!B12</f>
        <v>Indian</v>
      </c>
      <c r="B47" s="57">
        <v>13</v>
      </c>
      <c r="C47" s="90">
        <f>B47/D47*100</f>
        <v>0.45550105115627193</v>
      </c>
      <c r="D47" s="57">
        <v>2854</v>
      </c>
      <c r="E47" s="57"/>
      <c r="F47" s="57"/>
      <c r="G47" s="57"/>
      <c r="H47" s="57"/>
      <c r="I47" s="57"/>
      <c r="J47" s="57"/>
      <c r="K47" s="57"/>
      <c r="L47" s="57"/>
    </row>
    <row r="48" spans="1:14">
      <c r="A48" s="87" t="str">
        <f>Extra!B13</f>
        <v>Asian (excl. Indian)</v>
      </c>
      <c r="B48" s="57">
        <v>37</v>
      </c>
      <c r="C48" s="90">
        <f>B48/D48*100</f>
        <v>0.62049304041589803</v>
      </c>
      <c r="D48" s="57">
        <v>5963</v>
      </c>
      <c r="E48" s="57"/>
      <c r="F48" s="57"/>
      <c r="G48" s="57"/>
      <c r="H48" s="57"/>
      <c r="I48" s="57"/>
      <c r="J48" s="57"/>
      <c r="K48" s="57"/>
      <c r="L48" s="57"/>
    </row>
    <row r="49" spans="1:12">
      <c r="A49" s="87" t="str">
        <f>Extra!B14</f>
        <v>European or Other</v>
      </c>
      <c r="B49" s="57">
        <v>2284</v>
      </c>
      <c r="C49" s="90">
        <f>B49/D49*100</f>
        <v>8.0666807939535214</v>
      </c>
      <c r="D49" s="57">
        <v>28314</v>
      </c>
      <c r="E49" s="57"/>
      <c r="F49" s="57"/>
      <c r="G49" s="57"/>
      <c r="H49" s="57"/>
      <c r="I49" s="57"/>
      <c r="J49" s="57"/>
      <c r="K49" s="57"/>
      <c r="L49" s="57"/>
    </row>
    <row r="50" spans="1:12" ht="12.75">
      <c r="A50" s="85" t="str">
        <f>Extra!B15</f>
        <v>Unknown</v>
      </c>
      <c r="B50" s="57">
        <v>0</v>
      </c>
      <c r="C50" s="204" t="s">
        <v>81</v>
      </c>
      <c r="D50" s="57">
        <v>7</v>
      </c>
      <c r="E50" s="57"/>
      <c r="F50" s="57"/>
      <c r="G50" s="57"/>
      <c r="H50" s="205"/>
      <c r="I50" s="57"/>
      <c r="J50" s="57"/>
      <c r="K50" s="57"/>
      <c r="L50" s="57"/>
    </row>
    <row r="51" spans="1:12">
      <c r="A51" s="128" t="str">
        <f>Extra!B16</f>
        <v>Deprivation quintile</v>
      </c>
      <c r="B51" s="128"/>
      <c r="C51" s="128"/>
      <c r="D51" s="128"/>
      <c r="E51" s="57"/>
      <c r="F51" s="57"/>
      <c r="G51" s="57"/>
      <c r="H51" s="57"/>
      <c r="I51" s="57"/>
      <c r="J51" s="57"/>
      <c r="K51" s="57"/>
      <c r="L51" s="57"/>
    </row>
    <row r="52" spans="1:12">
      <c r="A52" s="101" t="str">
        <f>Extra!B17</f>
        <v>1 (least deprived)</v>
      </c>
      <c r="B52" s="57">
        <v>304</v>
      </c>
      <c r="C52" s="90">
        <f>B52/D52*100</f>
        <v>3.9910726007614548</v>
      </c>
      <c r="D52" s="57">
        <v>7617</v>
      </c>
      <c r="E52" s="57"/>
      <c r="F52" s="57"/>
      <c r="G52" s="57"/>
      <c r="H52" s="57"/>
      <c r="I52" s="57"/>
      <c r="J52" s="57"/>
      <c r="K52" s="57"/>
      <c r="L52" s="57"/>
    </row>
    <row r="53" spans="1:12">
      <c r="A53" s="101">
        <f>Extra!B18</f>
        <v>2</v>
      </c>
      <c r="B53" s="57">
        <v>586</v>
      </c>
      <c r="C53" s="90">
        <f>B53/D53*100</f>
        <v>6.6833941605839415</v>
      </c>
      <c r="D53" s="57">
        <v>8768</v>
      </c>
      <c r="E53" s="57"/>
      <c r="F53" s="57"/>
      <c r="G53" s="57"/>
      <c r="H53" s="57"/>
      <c r="I53" s="57"/>
      <c r="J53" s="57"/>
      <c r="K53" s="57"/>
      <c r="L53" s="57"/>
    </row>
    <row r="54" spans="1:12">
      <c r="A54" s="101">
        <f>Extra!B19</f>
        <v>3</v>
      </c>
      <c r="B54" s="57">
        <v>1049</v>
      </c>
      <c r="C54" s="90">
        <f>B54/D54*100</f>
        <v>10.494197679071629</v>
      </c>
      <c r="D54" s="57">
        <v>9996</v>
      </c>
      <c r="E54" s="57"/>
      <c r="F54" s="57"/>
      <c r="G54" s="57"/>
      <c r="H54" s="57"/>
      <c r="I54" s="57"/>
      <c r="J54" s="57"/>
      <c r="K54" s="57"/>
      <c r="L54" s="57"/>
    </row>
    <row r="55" spans="1:12">
      <c r="A55" s="101">
        <f>Extra!B20</f>
        <v>4</v>
      </c>
      <c r="B55" s="57">
        <v>1993</v>
      </c>
      <c r="C55" s="90">
        <f>B55/D55*100</f>
        <v>15.764910615408953</v>
      </c>
      <c r="D55" s="57">
        <v>12642</v>
      </c>
      <c r="E55" s="57"/>
      <c r="F55" s="57"/>
      <c r="G55" s="57"/>
      <c r="H55" s="57"/>
      <c r="I55" s="57"/>
      <c r="J55" s="57"/>
      <c r="K55" s="57"/>
      <c r="L55" s="57"/>
    </row>
    <row r="56" spans="1:12">
      <c r="A56" s="102" t="str">
        <f>Extra!B21</f>
        <v>5 (most deprived)</v>
      </c>
      <c r="B56" s="57">
        <v>3898</v>
      </c>
      <c r="C56" s="90">
        <f>B56/D56*100</f>
        <v>25.109507858799279</v>
      </c>
      <c r="D56" s="57">
        <v>15524</v>
      </c>
      <c r="E56" s="57"/>
      <c r="F56" s="57"/>
      <c r="G56" s="57"/>
      <c r="H56" s="57"/>
      <c r="I56" s="57"/>
      <c r="J56" s="57"/>
      <c r="K56" s="57"/>
      <c r="L56" s="57"/>
    </row>
    <row r="57" spans="1:12">
      <c r="A57" s="93" t="str">
        <f>Extra!B22</f>
        <v>Unknown</v>
      </c>
      <c r="B57" s="93">
        <v>169</v>
      </c>
      <c r="C57" s="204" t="s">
        <v>81</v>
      </c>
      <c r="D57" s="93">
        <v>1857</v>
      </c>
      <c r="E57" s="57"/>
      <c r="F57" s="57"/>
      <c r="G57" s="57"/>
      <c r="H57" s="205"/>
      <c r="I57" s="57"/>
      <c r="J57" s="57"/>
      <c r="K57" s="57"/>
      <c r="L57" s="57"/>
    </row>
    <row r="58" spans="1:12">
      <c r="A58" s="128" t="str">
        <f>Extra!B23</f>
        <v>DHB of residence</v>
      </c>
      <c r="B58" s="128"/>
      <c r="C58" s="128"/>
      <c r="D58" s="128"/>
    </row>
    <row r="59" spans="1:12">
      <c r="A59" s="87" t="str">
        <f>Extra!B24</f>
        <v>Northland</v>
      </c>
      <c r="B59" s="57">
        <v>602</v>
      </c>
      <c r="C59" s="90">
        <f t="shared" ref="C59:C78" si="4">B59/D59*100</f>
        <v>28.845232390991853</v>
      </c>
      <c r="D59" s="57">
        <v>2087</v>
      </c>
    </row>
    <row r="60" spans="1:12">
      <c r="A60" s="87" t="str">
        <f>Extra!B25</f>
        <v>Waitemata</v>
      </c>
      <c r="B60" s="57">
        <v>502</v>
      </c>
      <c r="C60" s="90">
        <f t="shared" si="4"/>
        <v>6.7464050530842634</v>
      </c>
      <c r="D60" s="57">
        <v>7441</v>
      </c>
    </row>
    <row r="61" spans="1:12">
      <c r="A61" s="87" t="str">
        <f>Extra!B26</f>
        <v>Auckland</v>
      </c>
      <c r="B61" s="57">
        <v>281</v>
      </c>
      <c r="C61" s="90">
        <f t="shared" si="4"/>
        <v>4.906582853151737</v>
      </c>
      <c r="D61" s="57">
        <v>5727</v>
      </c>
    </row>
    <row r="62" spans="1:12">
      <c r="A62" s="87" t="str">
        <f>Extra!B27</f>
        <v>Counties Manukau</v>
      </c>
      <c r="B62" s="57">
        <v>871</v>
      </c>
      <c r="C62" s="90">
        <f t="shared" si="4"/>
        <v>12.599450311008246</v>
      </c>
      <c r="D62" s="57">
        <v>6913</v>
      </c>
    </row>
    <row r="63" spans="1:12">
      <c r="A63" s="87" t="str">
        <f>Extra!B28</f>
        <v>Waikato</v>
      </c>
      <c r="B63" s="57">
        <v>955</v>
      </c>
      <c r="C63" s="90">
        <f t="shared" si="4"/>
        <v>18.579766536964982</v>
      </c>
      <c r="D63" s="57">
        <v>5140</v>
      </c>
    </row>
    <row r="64" spans="1:12">
      <c r="A64" s="87" t="str">
        <f>Extra!B29</f>
        <v>Lakes</v>
      </c>
      <c r="B64" s="57">
        <v>386</v>
      </c>
      <c r="C64" s="90">
        <f t="shared" si="4"/>
        <v>25.819397993311039</v>
      </c>
      <c r="D64" s="57">
        <v>1495</v>
      </c>
    </row>
    <row r="65" spans="1:4">
      <c r="A65" s="87" t="str">
        <f>Extra!B30</f>
        <v>Bay of Plenty</v>
      </c>
      <c r="B65" s="57">
        <v>591</v>
      </c>
      <c r="C65" s="90">
        <f t="shared" si="4"/>
        <v>21.289625360230545</v>
      </c>
      <c r="D65" s="57">
        <v>2776</v>
      </c>
    </row>
    <row r="66" spans="1:4">
      <c r="A66" s="87" t="str">
        <f>Extra!B31</f>
        <v>Tairāwhiti</v>
      </c>
      <c r="B66" s="57">
        <v>221</v>
      </c>
      <c r="C66" s="90">
        <f t="shared" si="4"/>
        <v>29.986431478968793</v>
      </c>
      <c r="D66" s="57">
        <v>737</v>
      </c>
    </row>
    <row r="67" spans="1:4">
      <c r="A67" s="87" t="str">
        <f>Extra!B32</f>
        <v>Hawke's Bay</v>
      </c>
      <c r="B67" s="57">
        <v>450</v>
      </c>
      <c r="C67" s="90">
        <f t="shared" si="4"/>
        <v>23.634453781512605</v>
      </c>
      <c r="D67" s="57">
        <v>1904</v>
      </c>
    </row>
    <row r="68" spans="1:4">
      <c r="A68" s="87" t="str">
        <f>Extra!B33</f>
        <v>Taranaki</v>
      </c>
      <c r="B68" s="57">
        <v>289</v>
      </c>
      <c r="C68" s="90">
        <f t="shared" si="4"/>
        <v>19.164456233421749</v>
      </c>
      <c r="D68" s="57">
        <v>1508</v>
      </c>
    </row>
    <row r="69" spans="1:4">
      <c r="A69" s="87" t="str">
        <f>Extra!B34</f>
        <v>MidCentral</v>
      </c>
      <c r="B69" s="57">
        <v>403</v>
      </c>
      <c r="C69" s="90">
        <f t="shared" si="4"/>
        <v>19.813176007866275</v>
      </c>
      <c r="D69" s="57">
        <v>2034</v>
      </c>
    </row>
    <row r="70" spans="1:4">
      <c r="A70" s="87" t="str">
        <f>Extra!B35</f>
        <v>Whanganui</v>
      </c>
      <c r="B70" s="57">
        <v>194</v>
      </c>
      <c r="C70" s="90">
        <f t="shared" si="4"/>
        <v>25.032258064516128</v>
      </c>
      <c r="D70" s="57">
        <v>775</v>
      </c>
    </row>
    <row r="71" spans="1:4">
      <c r="A71" s="87" t="str">
        <f>Extra!B36</f>
        <v>Capital &amp; Coast</v>
      </c>
      <c r="B71" s="57">
        <v>250</v>
      </c>
      <c r="C71" s="90">
        <f t="shared" si="4"/>
        <v>7.3292289651128701</v>
      </c>
      <c r="D71" s="57">
        <v>3411</v>
      </c>
    </row>
    <row r="72" spans="1:4">
      <c r="A72" s="87" t="str">
        <f>Extra!B37</f>
        <v>Hutt Valley</v>
      </c>
      <c r="B72" s="57">
        <v>258</v>
      </c>
      <c r="C72" s="90">
        <f t="shared" si="4"/>
        <v>13.536201469045119</v>
      </c>
      <c r="D72" s="57">
        <v>1906</v>
      </c>
    </row>
    <row r="73" spans="1:4">
      <c r="A73" s="87" t="str">
        <f>Extra!B38</f>
        <v>Wairarapa</v>
      </c>
      <c r="B73" s="57">
        <v>90</v>
      </c>
      <c r="C73" s="90">
        <f t="shared" si="4"/>
        <v>19.522776572668114</v>
      </c>
      <c r="D73" s="57">
        <v>461</v>
      </c>
    </row>
    <row r="74" spans="1:4">
      <c r="A74" s="87" t="str">
        <f>Extra!B39</f>
        <v>Nelson Marlborough</v>
      </c>
      <c r="B74" s="57">
        <v>160</v>
      </c>
      <c r="C74" s="90">
        <f t="shared" si="4"/>
        <v>12.944983818770226</v>
      </c>
      <c r="D74" s="57">
        <v>1236</v>
      </c>
    </row>
    <row r="75" spans="1:4">
      <c r="A75" s="87" t="str">
        <f>Extra!B40</f>
        <v>West Coast</v>
      </c>
      <c r="B75" s="57">
        <v>66</v>
      </c>
      <c r="C75" s="90">
        <f t="shared" si="4"/>
        <v>19.075144508670519</v>
      </c>
      <c r="D75" s="57">
        <v>346</v>
      </c>
    </row>
    <row r="76" spans="1:4">
      <c r="A76" s="87" t="str">
        <f>Extra!B41</f>
        <v>Canterbury</v>
      </c>
      <c r="B76" s="57">
        <v>719</v>
      </c>
      <c r="C76" s="90">
        <f t="shared" si="4"/>
        <v>11.611757105943152</v>
      </c>
      <c r="D76" s="57">
        <v>6192</v>
      </c>
    </row>
    <row r="77" spans="1:4">
      <c r="A77" s="87" t="str">
        <f>Extra!B42</f>
        <v>South Canterbury</v>
      </c>
      <c r="B77" s="57">
        <v>113</v>
      </c>
      <c r="C77" s="90">
        <f t="shared" si="4"/>
        <v>17.225609756097558</v>
      </c>
      <c r="D77" s="57">
        <v>656</v>
      </c>
    </row>
    <row r="78" spans="1:4">
      <c r="A78" s="87" t="str">
        <f>Extra!B43</f>
        <v>Southern</v>
      </c>
      <c r="B78" s="57">
        <v>546</v>
      </c>
      <c r="C78" s="90">
        <f t="shared" si="4"/>
        <v>16.058823529411764</v>
      </c>
      <c r="D78" s="57">
        <v>3400</v>
      </c>
    </row>
    <row r="79" spans="1:4">
      <c r="A79" s="93" t="str">
        <f>Extra!B44</f>
        <v>Unknown</v>
      </c>
      <c r="B79" s="93">
        <v>52</v>
      </c>
      <c r="C79" s="204" t="s">
        <v>81</v>
      </c>
      <c r="D79" s="93">
        <v>259</v>
      </c>
    </row>
    <row r="80" spans="1:4">
      <c r="A80" s="35" t="s">
        <v>433</v>
      </c>
      <c r="B80" s="87"/>
      <c r="C80" s="345"/>
      <c r="D80" s="87"/>
    </row>
    <row r="81" spans="1:19">
      <c r="A81" s="554" t="s">
        <v>351</v>
      </c>
      <c r="B81" s="554"/>
      <c r="C81" s="554"/>
      <c r="D81" s="554"/>
    </row>
    <row r="84" spans="1:19" ht="37.5" customHeight="1">
      <c r="A84" s="550" t="str">
        <f>Contents!B27</f>
        <v>Table 20: Number and percentage of women identified as smokers at two weeks after birth, by age group, ethnic group, neighbourhood deprivation quintile and DHB of residence, 2015</v>
      </c>
      <c r="B84" s="550"/>
      <c r="C84" s="550"/>
      <c r="D84" s="550"/>
      <c r="E84" s="86"/>
      <c r="F84" s="86"/>
      <c r="G84" s="86"/>
      <c r="H84" s="86"/>
      <c r="I84" s="86"/>
      <c r="J84" s="86"/>
      <c r="K84" s="86"/>
      <c r="L84" s="86"/>
      <c r="M84" s="86"/>
      <c r="N84" s="86"/>
      <c r="O84" s="203"/>
      <c r="P84" s="203"/>
      <c r="Q84" s="203"/>
      <c r="R84" s="203"/>
      <c r="S84" s="203"/>
    </row>
    <row r="85" spans="1:19" s="310" customFormat="1" ht="36">
      <c r="A85" s="295" t="s">
        <v>56</v>
      </c>
      <c r="B85" s="294" t="str">
        <f>B20</f>
        <v>Smokers
(2 weeks after birth)</v>
      </c>
      <c r="C85" s="294" t="s">
        <v>281</v>
      </c>
      <c r="D85" s="329" t="s">
        <v>353</v>
      </c>
      <c r="E85" s="309"/>
      <c r="F85" s="309"/>
      <c r="G85" s="309"/>
      <c r="H85" s="309"/>
      <c r="I85" s="309"/>
      <c r="J85" s="309"/>
      <c r="K85" s="309"/>
      <c r="L85" s="309"/>
    </row>
    <row r="86" spans="1:19">
      <c r="A86" s="299" t="s">
        <v>236</v>
      </c>
      <c r="B86" s="299"/>
      <c r="C86" s="299"/>
      <c r="D86" s="299"/>
      <c r="E86" s="57"/>
      <c r="F86" s="57"/>
      <c r="G86" s="57"/>
      <c r="H86" s="57"/>
      <c r="I86" s="57"/>
      <c r="J86" s="57"/>
      <c r="K86" s="57"/>
      <c r="L86" s="57"/>
    </row>
    <row r="87" spans="1:19">
      <c r="A87" s="153" t="s">
        <v>41</v>
      </c>
      <c r="B87" s="87">
        <f>B28</f>
        <v>6569</v>
      </c>
      <c r="C87" s="90">
        <f t="shared" ref="C87" si="5">B87/D87*100</f>
        <v>12.056971899491584</v>
      </c>
      <c r="D87" s="87">
        <f>D28</f>
        <v>54483</v>
      </c>
      <c r="E87" s="57"/>
      <c r="F87" s="57"/>
      <c r="G87" s="57"/>
      <c r="H87" s="57"/>
      <c r="I87" s="57"/>
      <c r="J87" s="57"/>
      <c r="K87" s="57"/>
      <c r="L87" s="57"/>
    </row>
    <row r="88" spans="1:19">
      <c r="A88" s="299" t="str">
        <f>Extra!B2</f>
        <v>Age group (years)</v>
      </c>
      <c r="B88" s="299"/>
      <c r="C88" s="299"/>
      <c r="D88" s="299"/>
      <c r="E88" s="57"/>
      <c r="F88" s="57"/>
      <c r="G88" s="57"/>
      <c r="H88" s="57"/>
      <c r="I88" s="57"/>
      <c r="J88" s="57"/>
      <c r="K88" s="57"/>
      <c r="L88" s="57"/>
    </row>
    <row r="89" spans="1:19">
      <c r="A89" s="153" t="str">
        <f>Extra!B3</f>
        <v xml:space="preserve"> &lt;20</v>
      </c>
      <c r="B89" s="87">
        <v>732</v>
      </c>
      <c r="C89" s="90">
        <f t="shared" ref="C89:C94" si="6">B89/D89*100</f>
        <v>29.444891391794048</v>
      </c>
      <c r="D89" s="87">
        <v>2486</v>
      </c>
      <c r="E89" s="57"/>
      <c r="F89" s="57"/>
      <c r="G89" s="57"/>
      <c r="H89" s="57"/>
      <c r="I89" s="57"/>
      <c r="J89" s="57"/>
      <c r="K89" s="57"/>
      <c r="L89" s="57"/>
    </row>
    <row r="90" spans="1:19">
      <c r="A90" s="153" t="str">
        <f>Extra!B4</f>
        <v>20−24</v>
      </c>
      <c r="B90" s="87">
        <v>2107</v>
      </c>
      <c r="C90" s="90">
        <f t="shared" si="6"/>
        <v>23.169122498350561</v>
      </c>
      <c r="D90" s="87">
        <v>9094</v>
      </c>
      <c r="E90" s="57"/>
      <c r="F90" s="57"/>
      <c r="G90" s="57"/>
      <c r="H90" s="57"/>
      <c r="I90" s="57"/>
      <c r="J90" s="57"/>
      <c r="K90" s="57"/>
      <c r="L90" s="57"/>
    </row>
    <row r="91" spans="1:19">
      <c r="A91" s="153" t="str">
        <f>Extra!B5</f>
        <v>25−29</v>
      </c>
      <c r="B91" s="87">
        <v>1927</v>
      </c>
      <c r="C91" s="90">
        <f t="shared" si="6"/>
        <v>13.180574555403556</v>
      </c>
      <c r="D91" s="87">
        <v>14620</v>
      </c>
      <c r="E91" s="57"/>
      <c r="F91" s="57"/>
      <c r="G91" s="57"/>
      <c r="H91" s="57"/>
      <c r="I91" s="57"/>
      <c r="J91" s="57"/>
      <c r="K91" s="57"/>
      <c r="L91" s="57"/>
    </row>
    <row r="92" spans="1:19">
      <c r="A92" s="153" t="str">
        <f>Extra!B6</f>
        <v>30−34</v>
      </c>
      <c r="B92" s="87">
        <v>1103</v>
      </c>
      <c r="C92" s="90">
        <f t="shared" si="6"/>
        <v>6.535134494608366</v>
      </c>
      <c r="D92" s="87">
        <v>16878</v>
      </c>
      <c r="E92" s="57"/>
      <c r="F92" s="57"/>
      <c r="G92" s="57"/>
      <c r="H92" s="57"/>
      <c r="I92" s="57"/>
      <c r="J92" s="57"/>
      <c r="K92" s="57"/>
      <c r="L92" s="57"/>
    </row>
    <row r="93" spans="1:19">
      <c r="A93" s="153" t="str">
        <f>Extra!B7</f>
        <v>35−39</v>
      </c>
      <c r="B93" s="87">
        <v>540</v>
      </c>
      <c r="C93" s="90">
        <f t="shared" si="6"/>
        <v>5.8945529963977732</v>
      </c>
      <c r="D93" s="87">
        <v>9161</v>
      </c>
      <c r="E93" s="57"/>
      <c r="F93" s="57"/>
      <c r="G93" s="57"/>
      <c r="H93" s="57"/>
      <c r="I93" s="57"/>
      <c r="J93" s="57"/>
      <c r="K93" s="57"/>
      <c r="L93" s="57"/>
    </row>
    <row r="94" spans="1:19">
      <c r="A94" s="153" t="str">
        <f>Extra!B8</f>
        <v>40+</v>
      </c>
      <c r="B94" s="87">
        <v>160</v>
      </c>
      <c r="C94" s="90">
        <f t="shared" si="6"/>
        <v>7.1301247771836014</v>
      </c>
      <c r="D94" s="93">
        <v>2244</v>
      </c>
      <c r="E94" s="57"/>
      <c r="F94" s="57"/>
      <c r="G94" s="57"/>
      <c r="H94" s="57"/>
      <c r="I94" s="57"/>
      <c r="J94" s="57"/>
      <c r="K94" s="57"/>
      <c r="L94" s="57"/>
    </row>
    <row r="95" spans="1:19">
      <c r="A95" s="299" t="str">
        <f>Extra!B9</f>
        <v>Ethnic group</v>
      </c>
      <c r="B95" s="299"/>
      <c r="C95" s="299"/>
      <c r="D95" s="299"/>
      <c r="E95" s="57"/>
      <c r="F95" s="57"/>
      <c r="G95" s="57"/>
      <c r="H95" s="57"/>
      <c r="I95" s="57"/>
      <c r="J95" s="57"/>
      <c r="K95" s="57"/>
      <c r="L95" s="57"/>
    </row>
    <row r="96" spans="1:19">
      <c r="A96" s="87" t="str">
        <f>Extra!B10</f>
        <v>Māori</v>
      </c>
      <c r="B96" s="57">
        <v>4266</v>
      </c>
      <c r="C96" s="90">
        <f>B96/D96*100</f>
        <v>32.0390536988359</v>
      </c>
      <c r="D96" s="57">
        <v>13315</v>
      </c>
      <c r="E96" s="57"/>
      <c r="F96" s="57"/>
      <c r="G96" s="57"/>
      <c r="H96" s="57"/>
      <c r="I96" s="57"/>
      <c r="J96" s="57"/>
      <c r="K96" s="57"/>
      <c r="L96" s="57"/>
    </row>
    <row r="97" spans="1:12">
      <c r="A97" s="87" t="str">
        <f>Extra!B11</f>
        <v>Pacific</v>
      </c>
      <c r="B97" s="57">
        <v>383</v>
      </c>
      <c r="C97" s="90">
        <f>B97/D97*100</f>
        <v>7.6082638061183951</v>
      </c>
      <c r="D97" s="57">
        <v>5034</v>
      </c>
      <c r="E97" s="57"/>
      <c r="F97" s="57"/>
      <c r="G97" s="57"/>
      <c r="H97" s="57"/>
      <c r="I97" s="57"/>
      <c r="J97" s="57"/>
      <c r="K97" s="57"/>
      <c r="L97" s="57"/>
    </row>
    <row r="98" spans="1:12">
      <c r="A98" s="87" t="str">
        <f>Extra!B12</f>
        <v>Indian</v>
      </c>
      <c r="B98" s="57">
        <v>14</v>
      </c>
      <c r="C98" s="90">
        <f>B98/D98*100</f>
        <v>0.51319648093841641</v>
      </c>
      <c r="D98" s="57">
        <v>2728</v>
      </c>
      <c r="E98" s="57"/>
      <c r="F98" s="57"/>
      <c r="G98" s="57"/>
      <c r="H98" s="57"/>
      <c r="I98" s="57"/>
      <c r="J98" s="57"/>
      <c r="K98" s="57"/>
      <c r="L98" s="57"/>
    </row>
    <row r="99" spans="1:12">
      <c r="A99" s="87" t="str">
        <f>Extra!B13</f>
        <v>Asian (excl. Indian)</v>
      </c>
      <c r="B99" s="57">
        <v>32</v>
      </c>
      <c r="C99" s="90">
        <f t="shared" ref="C99:C100" si="7">B99/D99*100</f>
        <v>0.5507745266781412</v>
      </c>
      <c r="D99" s="57">
        <v>5810</v>
      </c>
      <c r="E99" s="57"/>
      <c r="F99" s="57"/>
      <c r="G99" s="57"/>
      <c r="H99" s="57"/>
      <c r="I99" s="57"/>
      <c r="J99" s="57"/>
      <c r="K99" s="57"/>
      <c r="L99" s="57"/>
    </row>
    <row r="100" spans="1:12">
      <c r="A100" s="87" t="str">
        <f>Extra!B14</f>
        <v>European or Other</v>
      </c>
      <c r="B100" s="57">
        <v>1874</v>
      </c>
      <c r="C100" s="90">
        <f t="shared" si="7"/>
        <v>6.7925622530718766</v>
      </c>
      <c r="D100" s="57">
        <v>27589</v>
      </c>
      <c r="E100" s="57"/>
      <c r="F100" s="57"/>
      <c r="G100" s="57"/>
      <c r="H100" s="57"/>
      <c r="I100" s="57"/>
      <c r="J100" s="57"/>
      <c r="K100" s="57"/>
      <c r="L100" s="57"/>
    </row>
    <row r="101" spans="1:12" ht="12.75">
      <c r="A101" s="85" t="str">
        <f>Extra!B15</f>
        <v>Unknown</v>
      </c>
      <c r="B101" s="57">
        <v>0</v>
      </c>
      <c r="C101" s="204" t="s">
        <v>81</v>
      </c>
      <c r="D101" s="57">
        <v>7</v>
      </c>
      <c r="E101" s="57"/>
      <c r="F101" s="57"/>
      <c r="G101" s="57"/>
      <c r="H101" s="205"/>
      <c r="I101" s="57"/>
      <c r="J101" s="57"/>
      <c r="K101" s="57"/>
      <c r="L101" s="57"/>
    </row>
    <row r="102" spans="1:12">
      <c r="A102" s="299" t="str">
        <f>Extra!B16</f>
        <v>Deprivation quintile</v>
      </c>
      <c r="B102" s="299"/>
      <c r="C102" s="299"/>
      <c r="D102" s="299"/>
      <c r="E102" s="57"/>
      <c r="F102" s="57"/>
      <c r="G102" s="57"/>
      <c r="H102" s="57"/>
      <c r="I102" s="57"/>
      <c r="J102" s="57"/>
      <c r="K102" s="57"/>
      <c r="L102" s="57"/>
    </row>
    <row r="103" spans="1:12">
      <c r="A103" s="101" t="str">
        <f>Extra!B17</f>
        <v>1 (least deprived)</v>
      </c>
      <c r="B103" s="57">
        <v>245</v>
      </c>
      <c r="C103" s="90">
        <f>B103/D103*100</f>
        <v>3.2952252858103561</v>
      </c>
      <c r="D103" s="57">
        <v>7435</v>
      </c>
      <c r="E103" s="57"/>
      <c r="F103" s="57"/>
      <c r="G103" s="57"/>
      <c r="H103" s="57"/>
      <c r="I103" s="57"/>
      <c r="J103" s="57"/>
      <c r="K103" s="57"/>
      <c r="L103" s="57"/>
    </row>
    <row r="104" spans="1:12">
      <c r="A104" s="101">
        <f>Extra!B18</f>
        <v>2</v>
      </c>
      <c r="B104" s="57">
        <v>495</v>
      </c>
      <c r="C104" s="90">
        <f>B104/D104*100</f>
        <v>5.7935393258426968</v>
      </c>
      <c r="D104" s="57">
        <v>8544</v>
      </c>
      <c r="E104" s="57"/>
      <c r="F104" s="57"/>
      <c r="G104" s="57"/>
      <c r="H104" s="57"/>
      <c r="I104" s="57"/>
      <c r="J104" s="57"/>
      <c r="K104" s="57"/>
      <c r="L104" s="57"/>
    </row>
    <row r="105" spans="1:12">
      <c r="A105" s="101">
        <f>Extra!B19</f>
        <v>3</v>
      </c>
      <c r="B105" s="57">
        <v>854</v>
      </c>
      <c r="C105" s="90">
        <f>B105/D105*100</f>
        <v>8.7607714402954446</v>
      </c>
      <c r="D105" s="57">
        <v>9748</v>
      </c>
      <c r="E105" s="57"/>
      <c r="F105" s="57"/>
      <c r="G105" s="57"/>
      <c r="H105" s="57"/>
      <c r="I105" s="57"/>
      <c r="J105" s="57"/>
      <c r="K105" s="57"/>
      <c r="L105" s="57"/>
    </row>
    <row r="106" spans="1:12">
      <c r="A106" s="101">
        <f>Extra!B20</f>
        <v>4</v>
      </c>
      <c r="B106" s="57">
        <v>1594</v>
      </c>
      <c r="C106" s="90">
        <f>B106/D106*100</f>
        <v>13.02181194346867</v>
      </c>
      <c r="D106" s="57">
        <v>12241</v>
      </c>
      <c r="E106" s="57"/>
      <c r="F106" s="57"/>
      <c r="G106" s="57"/>
      <c r="H106" s="57"/>
      <c r="I106" s="57"/>
      <c r="J106" s="57"/>
      <c r="K106" s="57"/>
      <c r="L106" s="57"/>
    </row>
    <row r="107" spans="1:12">
      <c r="A107" s="102" t="str">
        <f>Extra!B21</f>
        <v>5 (most deprived)</v>
      </c>
      <c r="B107" s="57">
        <v>3250</v>
      </c>
      <c r="C107" s="90">
        <f>B107/D107*100</f>
        <v>22.072806302635154</v>
      </c>
      <c r="D107" s="57">
        <v>14724</v>
      </c>
      <c r="E107" s="57"/>
      <c r="F107" s="57"/>
      <c r="G107" s="57"/>
      <c r="H107" s="57"/>
      <c r="I107" s="57"/>
      <c r="J107" s="57"/>
      <c r="K107" s="57"/>
      <c r="L107" s="57"/>
    </row>
    <row r="108" spans="1:12">
      <c r="A108" s="93" t="str">
        <f>Extra!B22</f>
        <v>Unknown</v>
      </c>
      <c r="B108" s="93">
        <v>131</v>
      </c>
      <c r="C108" s="204" t="s">
        <v>81</v>
      </c>
      <c r="D108" s="93">
        <v>1791</v>
      </c>
      <c r="E108" s="57"/>
      <c r="F108" s="57"/>
      <c r="G108" s="57"/>
      <c r="H108" s="205"/>
      <c r="I108" s="57"/>
      <c r="J108" s="57"/>
      <c r="K108" s="57"/>
      <c r="L108" s="57"/>
    </row>
    <row r="109" spans="1:12">
      <c r="A109" s="299" t="str">
        <f>Extra!B23</f>
        <v>DHB of residence</v>
      </c>
      <c r="B109" s="299"/>
      <c r="C109" s="299"/>
      <c r="D109" s="299"/>
    </row>
    <row r="110" spans="1:12">
      <c r="A110" s="87" t="str">
        <f>Extra!B24</f>
        <v>Northland</v>
      </c>
      <c r="B110" s="57">
        <v>521</v>
      </c>
      <c r="C110" s="90">
        <f t="shared" ref="C110:C129" si="8">B110/D110*100</f>
        <v>26.473577235772357</v>
      </c>
      <c r="D110" s="57">
        <v>1968</v>
      </c>
    </row>
    <row r="111" spans="1:12">
      <c r="A111" s="87" t="str">
        <f>Extra!B25</f>
        <v>Waitemata</v>
      </c>
      <c r="B111" s="57">
        <v>363</v>
      </c>
      <c r="C111" s="90">
        <f t="shared" si="8"/>
        <v>4.9958711808422791</v>
      </c>
      <c r="D111" s="57">
        <v>7266</v>
      </c>
    </row>
    <row r="112" spans="1:12">
      <c r="A112" s="87" t="str">
        <f>Extra!B26</f>
        <v>Auckland</v>
      </c>
      <c r="B112" s="57">
        <v>151</v>
      </c>
      <c r="C112" s="90">
        <f t="shared" si="8"/>
        <v>2.7419647721082256</v>
      </c>
      <c r="D112" s="57">
        <v>5507</v>
      </c>
    </row>
    <row r="113" spans="1:4">
      <c r="A113" s="87" t="str">
        <f>Extra!B27</f>
        <v>Counties Manukau</v>
      </c>
      <c r="B113" s="57">
        <v>618</v>
      </c>
      <c r="C113" s="90">
        <f t="shared" si="8"/>
        <v>9.5340944153039189</v>
      </c>
      <c r="D113" s="57">
        <v>6482</v>
      </c>
    </row>
    <row r="114" spans="1:4">
      <c r="A114" s="87" t="str">
        <f>Extra!B28</f>
        <v>Waikato</v>
      </c>
      <c r="B114" s="57">
        <v>858</v>
      </c>
      <c r="C114" s="90">
        <f t="shared" si="8"/>
        <v>17.091633466135459</v>
      </c>
      <c r="D114" s="57">
        <v>5020</v>
      </c>
    </row>
    <row r="115" spans="1:4">
      <c r="A115" s="87" t="str">
        <f>Extra!B29</f>
        <v>Lakes</v>
      </c>
      <c r="B115" s="57">
        <v>326</v>
      </c>
      <c r="C115" s="90">
        <f t="shared" si="8"/>
        <v>22.390109890109891</v>
      </c>
      <c r="D115" s="57">
        <v>1456</v>
      </c>
    </row>
    <row r="116" spans="1:4">
      <c r="A116" s="87" t="str">
        <f>Extra!B30</f>
        <v>Bay of Plenty</v>
      </c>
      <c r="B116" s="57">
        <v>502</v>
      </c>
      <c r="C116" s="90">
        <f t="shared" si="8"/>
        <v>18.449099595736861</v>
      </c>
      <c r="D116" s="57">
        <v>2721</v>
      </c>
    </row>
    <row r="117" spans="1:4">
      <c r="A117" s="87" t="str">
        <f>Extra!B31</f>
        <v>Tairāwhiti</v>
      </c>
      <c r="B117" s="57">
        <v>209</v>
      </c>
      <c r="C117" s="90">
        <f t="shared" si="8"/>
        <v>30.555555555555557</v>
      </c>
      <c r="D117" s="57">
        <v>684</v>
      </c>
    </row>
    <row r="118" spans="1:4">
      <c r="A118" s="87" t="str">
        <f>Extra!B32</f>
        <v>Hawke's Bay</v>
      </c>
      <c r="B118" s="57">
        <v>381</v>
      </c>
      <c r="C118" s="90">
        <f t="shared" si="8"/>
        <v>20.37433155080214</v>
      </c>
      <c r="D118" s="57">
        <v>1870</v>
      </c>
    </row>
    <row r="119" spans="1:4">
      <c r="A119" s="87" t="str">
        <f>Extra!B33</f>
        <v>Taranaki</v>
      </c>
      <c r="B119" s="57">
        <v>224</v>
      </c>
      <c r="C119" s="90">
        <f t="shared" si="8"/>
        <v>15.12491559756921</v>
      </c>
      <c r="D119" s="57">
        <v>1481</v>
      </c>
    </row>
    <row r="120" spans="1:4">
      <c r="A120" s="87" t="str">
        <f>Extra!B34</f>
        <v>MidCentral</v>
      </c>
      <c r="B120" s="57">
        <v>354</v>
      </c>
      <c r="C120" s="90">
        <f t="shared" si="8"/>
        <v>18.107416879795394</v>
      </c>
      <c r="D120" s="57">
        <v>1955</v>
      </c>
    </row>
    <row r="121" spans="1:4">
      <c r="A121" s="87" t="str">
        <f>Extra!B35</f>
        <v>Whanganui</v>
      </c>
      <c r="B121" s="57">
        <v>169</v>
      </c>
      <c r="C121" s="90">
        <f t="shared" si="8"/>
        <v>22.899728997289973</v>
      </c>
      <c r="D121" s="57">
        <v>738</v>
      </c>
    </row>
    <row r="122" spans="1:4">
      <c r="A122" s="87" t="str">
        <f>Extra!B36</f>
        <v>Capital &amp; Coast</v>
      </c>
      <c r="B122" s="57">
        <v>222</v>
      </c>
      <c r="C122" s="90">
        <f t="shared" si="8"/>
        <v>6.7150635208711433</v>
      </c>
      <c r="D122" s="57">
        <v>3306</v>
      </c>
    </row>
    <row r="123" spans="1:4">
      <c r="A123" s="87" t="str">
        <f>Extra!B37</f>
        <v>Hutt Valley</v>
      </c>
      <c r="B123" s="57">
        <v>207</v>
      </c>
      <c r="C123" s="90">
        <f t="shared" si="8"/>
        <v>11.159029649595688</v>
      </c>
      <c r="D123" s="57">
        <v>1855</v>
      </c>
    </row>
    <row r="124" spans="1:4">
      <c r="A124" s="87" t="str">
        <f>Extra!B38</f>
        <v>Wairarapa</v>
      </c>
      <c r="B124" s="57">
        <v>57</v>
      </c>
      <c r="C124" s="90">
        <f t="shared" si="8"/>
        <v>12.555066079295155</v>
      </c>
      <c r="D124" s="57">
        <v>454</v>
      </c>
    </row>
    <row r="125" spans="1:4">
      <c r="A125" s="87" t="str">
        <f>Extra!B39</f>
        <v>Nelson Marlborough</v>
      </c>
      <c r="B125" s="57">
        <v>140</v>
      </c>
      <c r="C125" s="90">
        <f t="shared" si="8"/>
        <v>11.637572734829593</v>
      </c>
      <c r="D125" s="57">
        <v>1203</v>
      </c>
    </row>
    <row r="126" spans="1:4">
      <c r="A126" s="87" t="str">
        <f>Extra!B40</f>
        <v>West Coast</v>
      </c>
      <c r="B126" s="57">
        <v>66</v>
      </c>
      <c r="C126" s="90">
        <f t="shared" si="8"/>
        <v>19.469026548672566</v>
      </c>
      <c r="D126" s="57">
        <v>339</v>
      </c>
    </row>
    <row r="127" spans="1:4">
      <c r="A127" s="87" t="str">
        <f>Extra!B41</f>
        <v>Canterbury</v>
      </c>
      <c r="B127" s="57">
        <v>636</v>
      </c>
      <c r="C127" s="90">
        <f t="shared" si="8"/>
        <v>10.414278696577698</v>
      </c>
      <c r="D127" s="57">
        <v>6107</v>
      </c>
    </row>
    <row r="128" spans="1:4">
      <c r="A128" s="87" t="str">
        <f>Extra!B42</f>
        <v>South Canterbury</v>
      </c>
      <c r="B128" s="57">
        <v>67</v>
      </c>
      <c r="C128" s="90">
        <f t="shared" si="8"/>
        <v>12.909441233140656</v>
      </c>
      <c r="D128" s="57">
        <v>519</v>
      </c>
    </row>
    <row r="129" spans="1:4">
      <c r="A129" s="87" t="str">
        <f>Extra!B43</f>
        <v>Southern</v>
      </c>
      <c r="B129" s="57">
        <v>455</v>
      </c>
      <c r="C129" s="90">
        <f t="shared" si="8"/>
        <v>13.746223564954683</v>
      </c>
      <c r="D129" s="57">
        <v>3310</v>
      </c>
    </row>
    <row r="130" spans="1:4">
      <c r="A130" s="93" t="str">
        <f>Extra!B44</f>
        <v>Unknown</v>
      </c>
      <c r="B130" s="93">
        <v>43</v>
      </c>
      <c r="C130" s="204" t="s">
        <v>81</v>
      </c>
      <c r="D130" s="93">
        <v>242</v>
      </c>
    </row>
    <row r="131" spans="1:4">
      <c r="A131" s="35" t="s">
        <v>433</v>
      </c>
      <c r="B131" s="87"/>
      <c r="C131" s="345"/>
      <c r="D131" s="87"/>
    </row>
    <row r="132" spans="1:4">
      <c r="A132" s="554" t="s">
        <v>351</v>
      </c>
      <c r="B132" s="554"/>
      <c r="C132" s="554"/>
      <c r="D132" s="554"/>
    </row>
    <row r="135" spans="1:4" ht="50.25" customHeight="1">
      <c r="A135" s="550" t="str">
        <f>Contents!B28</f>
        <v>Table 21: Number and percentage of women who were smoking at first registration with their primary maternity care provider and were still smoking at two weeks after birth, by age group, ethnic group and neighbourhood deprivation quintile, 2015</v>
      </c>
      <c r="B135" s="550"/>
      <c r="C135" s="550"/>
      <c r="D135" s="550"/>
    </row>
    <row r="136" spans="1:4" ht="49.5">
      <c r="A136" s="331" t="s">
        <v>56</v>
      </c>
      <c r="B136" s="329" t="s">
        <v>354</v>
      </c>
      <c r="C136" s="329" t="s">
        <v>281</v>
      </c>
      <c r="D136" s="329" t="s">
        <v>357</v>
      </c>
    </row>
    <row r="137" spans="1:4">
      <c r="A137" s="334" t="s">
        <v>236</v>
      </c>
      <c r="B137" s="334"/>
      <c r="C137" s="334"/>
      <c r="D137" s="334"/>
    </row>
    <row r="138" spans="1:4">
      <c r="A138" s="153" t="s">
        <v>41</v>
      </c>
      <c r="B138" s="87">
        <v>5903</v>
      </c>
      <c r="C138" s="90">
        <f t="shared" ref="C138" si="9">B138/D138*100</f>
        <v>73.796724590573831</v>
      </c>
      <c r="D138" s="87">
        <v>7999</v>
      </c>
    </row>
    <row r="139" spans="1:4">
      <c r="A139" s="334" t="str">
        <f>Extra!B2</f>
        <v>Age group (years)</v>
      </c>
      <c r="B139" s="334"/>
      <c r="C139" s="334"/>
      <c r="D139" s="334"/>
    </row>
    <row r="140" spans="1:4">
      <c r="A140" s="153" t="str">
        <f>Extra!B3</f>
        <v xml:space="preserve"> &lt;20</v>
      </c>
      <c r="B140" s="87">
        <v>644</v>
      </c>
      <c r="C140" s="90">
        <f t="shared" ref="C140:C145" si="10">B140/D140*100</f>
        <v>70.3056768558952</v>
      </c>
      <c r="D140" s="87">
        <v>916</v>
      </c>
    </row>
    <row r="141" spans="1:4">
      <c r="A141" s="153" t="str">
        <f>Extra!B4</f>
        <v>20−24</v>
      </c>
      <c r="B141" s="87">
        <v>1899</v>
      </c>
      <c r="C141" s="90">
        <f t="shared" si="10"/>
        <v>73.066564063101197</v>
      </c>
      <c r="D141" s="87">
        <v>2599</v>
      </c>
    </row>
    <row r="142" spans="1:4">
      <c r="A142" s="153" t="str">
        <f>Extra!B5</f>
        <v>25−29</v>
      </c>
      <c r="B142" s="87">
        <v>1730</v>
      </c>
      <c r="C142" s="90">
        <f t="shared" si="10"/>
        <v>74.76231633535005</v>
      </c>
      <c r="D142" s="87">
        <v>2314</v>
      </c>
    </row>
    <row r="143" spans="1:4">
      <c r="A143" s="153" t="str">
        <f>Extra!B6</f>
        <v>30−34</v>
      </c>
      <c r="B143" s="87">
        <v>993</v>
      </c>
      <c r="C143" s="90">
        <f t="shared" si="10"/>
        <v>75.685975609756099</v>
      </c>
      <c r="D143" s="87">
        <v>1312</v>
      </c>
    </row>
    <row r="144" spans="1:4">
      <c r="A144" s="153" t="str">
        <f>Extra!B7</f>
        <v>35−39</v>
      </c>
      <c r="B144" s="87">
        <v>493</v>
      </c>
      <c r="C144" s="90">
        <f t="shared" si="10"/>
        <v>74.02402402402403</v>
      </c>
      <c r="D144" s="87">
        <v>666</v>
      </c>
    </row>
    <row r="145" spans="1:4">
      <c r="A145" s="153" t="str">
        <f>Extra!B8</f>
        <v>40+</v>
      </c>
      <c r="B145" s="87">
        <v>144</v>
      </c>
      <c r="C145" s="90">
        <f t="shared" si="10"/>
        <v>75</v>
      </c>
      <c r="D145" s="93">
        <v>192</v>
      </c>
    </row>
    <row r="146" spans="1:4">
      <c r="A146" s="334" t="str">
        <f>Extra!B9</f>
        <v>Ethnic group</v>
      </c>
      <c r="B146" s="334"/>
      <c r="C146" s="334"/>
      <c r="D146" s="334"/>
    </row>
    <row r="147" spans="1:4">
      <c r="A147" s="87" t="str">
        <f>Extra!B10</f>
        <v>Māori</v>
      </c>
      <c r="B147" s="57">
        <v>3865</v>
      </c>
      <c r="C147" s="90">
        <f>B147/D147*100</f>
        <v>75.621209156720809</v>
      </c>
      <c r="D147" s="57">
        <v>5111</v>
      </c>
    </row>
    <row r="148" spans="1:4">
      <c r="A148" s="87" t="str">
        <f>Extra!B11</f>
        <v>Pacific</v>
      </c>
      <c r="B148" s="57">
        <v>330</v>
      </c>
      <c r="C148" s="90">
        <f>B148/D148*100</f>
        <v>59.566787003610109</v>
      </c>
      <c r="D148" s="57">
        <v>554</v>
      </c>
    </row>
    <row r="149" spans="1:4">
      <c r="A149" s="87" t="str">
        <f>Extra!B12</f>
        <v>Indian</v>
      </c>
      <c r="B149" s="57">
        <v>9</v>
      </c>
      <c r="C149" s="90">
        <f>B149/D149*100</f>
        <v>69.230769230769226</v>
      </c>
      <c r="D149" s="57">
        <v>13</v>
      </c>
    </row>
    <row r="150" spans="1:4">
      <c r="A150" s="87" t="str">
        <f>Extra!B13</f>
        <v>Asian (excl. Indian)</v>
      </c>
      <c r="B150" s="57">
        <v>26</v>
      </c>
      <c r="C150" s="90">
        <f t="shared" ref="C150:C151" si="11">B150/D150*100</f>
        <v>70.270270270270274</v>
      </c>
      <c r="D150" s="57">
        <v>37</v>
      </c>
    </row>
    <row r="151" spans="1:4">
      <c r="A151" s="87" t="str">
        <f>Extra!B14</f>
        <v>European or Other</v>
      </c>
      <c r="B151" s="57">
        <v>1673</v>
      </c>
      <c r="C151" s="90">
        <f t="shared" si="11"/>
        <v>73.24868651488616</v>
      </c>
      <c r="D151" s="57">
        <v>2284</v>
      </c>
    </row>
    <row r="152" spans="1:4" ht="12.75">
      <c r="A152" s="85" t="str">
        <f>Extra!B15</f>
        <v>Unknown</v>
      </c>
      <c r="B152" s="57">
        <v>0</v>
      </c>
      <c r="C152" s="204" t="s">
        <v>81</v>
      </c>
      <c r="D152" s="57">
        <v>0</v>
      </c>
    </row>
    <row r="153" spans="1:4">
      <c r="A153" s="334" t="str">
        <f>Extra!B16</f>
        <v>Deprivation quintile</v>
      </c>
      <c r="B153" s="334"/>
      <c r="C153" s="334"/>
      <c r="D153" s="334"/>
    </row>
    <row r="154" spans="1:4">
      <c r="A154" s="101" t="str">
        <f>Extra!B17</f>
        <v>1 (least deprived)</v>
      </c>
      <c r="B154" s="57">
        <v>214</v>
      </c>
      <c r="C154" s="90">
        <f>B154/D154*100</f>
        <v>70.39473684210526</v>
      </c>
      <c r="D154" s="57">
        <v>304</v>
      </c>
    </row>
    <row r="155" spans="1:4">
      <c r="A155" s="101">
        <f>Extra!B18</f>
        <v>2</v>
      </c>
      <c r="B155" s="57">
        <v>440</v>
      </c>
      <c r="C155" s="90">
        <f>B155/D155*100</f>
        <v>75.085324232081902</v>
      </c>
      <c r="D155" s="57">
        <v>586</v>
      </c>
    </row>
    <row r="156" spans="1:4">
      <c r="A156" s="101">
        <f>Extra!B19</f>
        <v>3</v>
      </c>
      <c r="B156" s="57">
        <v>780</v>
      </c>
      <c r="C156" s="90">
        <f>B156/D156*100</f>
        <v>74.356530028598669</v>
      </c>
      <c r="D156" s="57">
        <v>1049</v>
      </c>
    </row>
    <row r="157" spans="1:4">
      <c r="A157" s="101">
        <f>Extra!B20</f>
        <v>4</v>
      </c>
      <c r="B157" s="57">
        <v>1448</v>
      </c>
      <c r="C157" s="90">
        <f>B157/D157*100</f>
        <v>72.65429001505268</v>
      </c>
      <c r="D157" s="57">
        <v>1993</v>
      </c>
    </row>
    <row r="158" spans="1:4">
      <c r="A158" s="102" t="str">
        <f>Extra!B21</f>
        <v>5 (most deprived)</v>
      </c>
      <c r="B158" s="57">
        <v>2904</v>
      </c>
      <c r="C158" s="90">
        <f>B158/D158*100</f>
        <v>74.499743458183687</v>
      </c>
      <c r="D158" s="57">
        <v>3898</v>
      </c>
    </row>
    <row r="159" spans="1:4">
      <c r="A159" s="93" t="str">
        <f>Extra!B22</f>
        <v>Unknown</v>
      </c>
      <c r="B159" s="93">
        <v>117</v>
      </c>
      <c r="C159" s="204" t="s">
        <v>81</v>
      </c>
      <c r="D159" s="93">
        <v>169</v>
      </c>
    </row>
    <row r="160" spans="1:4">
      <c r="A160" s="334" t="str">
        <f>Extra!B23</f>
        <v>DHB of residence</v>
      </c>
      <c r="B160" s="334"/>
      <c r="C160" s="334"/>
      <c r="D160" s="334"/>
    </row>
    <row r="161" spans="1:4">
      <c r="A161" s="87" t="str">
        <f>Extra!B24</f>
        <v>Northland</v>
      </c>
      <c r="B161" s="57">
        <v>494</v>
      </c>
      <c r="C161" s="90">
        <f t="shared" ref="C161:C180" si="12">B161/D161*100</f>
        <v>82.059800664451828</v>
      </c>
      <c r="D161" s="57">
        <v>602</v>
      </c>
    </row>
    <row r="162" spans="1:4">
      <c r="A162" s="87" t="str">
        <f>Extra!B25</f>
        <v>Waitemata</v>
      </c>
      <c r="B162" s="57">
        <v>328</v>
      </c>
      <c r="C162" s="90">
        <f t="shared" si="12"/>
        <v>65.338645418326692</v>
      </c>
      <c r="D162" s="57">
        <v>502</v>
      </c>
    </row>
    <row r="163" spans="1:4">
      <c r="A163" s="87" t="str">
        <f>Extra!B26</f>
        <v>Auckland</v>
      </c>
      <c r="B163" s="57">
        <v>128</v>
      </c>
      <c r="C163" s="90">
        <f t="shared" si="12"/>
        <v>45.55160142348754</v>
      </c>
      <c r="D163" s="57">
        <v>281</v>
      </c>
    </row>
    <row r="164" spans="1:4">
      <c r="A164" s="87" t="str">
        <f>Extra!B27</f>
        <v>Counties Manukau</v>
      </c>
      <c r="B164" s="57">
        <v>529</v>
      </c>
      <c r="C164" s="90">
        <f t="shared" si="12"/>
        <v>60.734787600459242</v>
      </c>
      <c r="D164" s="57">
        <v>871</v>
      </c>
    </row>
    <row r="165" spans="1:4">
      <c r="A165" s="87" t="str">
        <f>Extra!B28</f>
        <v>Waikato</v>
      </c>
      <c r="B165" s="57">
        <v>761</v>
      </c>
      <c r="C165" s="90">
        <f t="shared" si="12"/>
        <v>79.685863874345557</v>
      </c>
      <c r="D165" s="57">
        <v>955</v>
      </c>
    </row>
    <row r="166" spans="1:4">
      <c r="A166" s="87" t="str">
        <f>Extra!B29</f>
        <v>Lakes</v>
      </c>
      <c r="B166" s="57">
        <v>287</v>
      </c>
      <c r="C166" s="90">
        <f t="shared" si="12"/>
        <v>74.352331606217618</v>
      </c>
      <c r="D166" s="57">
        <v>386</v>
      </c>
    </row>
    <row r="167" spans="1:4">
      <c r="A167" s="87" t="str">
        <f>Extra!B30</f>
        <v>Bay of Plenty</v>
      </c>
      <c r="B167" s="57">
        <v>447</v>
      </c>
      <c r="C167" s="90">
        <f t="shared" si="12"/>
        <v>75.634517766497467</v>
      </c>
      <c r="D167" s="57">
        <v>591</v>
      </c>
    </row>
    <row r="168" spans="1:4">
      <c r="A168" s="87" t="str">
        <f>Extra!B31</f>
        <v>Tairāwhiti</v>
      </c>
      <c r="B168" s="57">
        <v>194</v>
      </c>
      <c r="C168" s="90">
        <f t="shared" si="12"/>
        <v>87.782805429864254</v>
      </c>
      <c r="D168" s="57">
        <v>221</v>
      </c>
    </row>
    <row r="169" spans="1:4">
      <c r="A169" s="87" t="str">
        <f>Extra!B32</f>
        <v>Hawke's Bay</v>
      </c>
      <c r="B169" s="57">
        <v>317</v>
      </c>
      <c r="C169" s="90">
        <f t="shared" si="12"/>
        <v>70.444444444444443</v>
      </c>
      <c r="D169" s="57">
        <v>450</v>
      </c>
    </row>
    <row r="170" spans="1:4">
      <c r="A170" s="87" t="str">
        <f>Extra!B33</f>
        <v>Taranaki</v>
      </c>
      <c r="B170" s="57">
        <v>203</v>
      </c>
      <c r="C170" s="90">
        <f t="shared" si="12"/>
        <v>70.242214532871969</v>
      </c>
      <c r="D170" s="57">
        <v>289</v>
      </c>
    </row>
    <row r="171" spans="1:4">
      <c r="A171" s="87" t="str">
        <f>Extra!B34</f>
        <v>MidCentral</v>
      </c>
      <c r="B171" s="57">
        <v>328</v>
      </c>
      <c r="C171" s="90">
        <f t="shared" si="12"/>
        <v>81.389578163771716</v>
      </c>
      <c r="D171" s="57">
        <v>403</v>
      </c>
    </row>
    <row r="172" spans="1:4">
      <c r="A172" s="87" t="str">
        <f>Extra!B35</f>
        <v>Whanganui</v>
      </c>
      <c r="B172" s="57">
        <v>154</v>
      </c>
      <c r="C172" s="90">
        <f t="shared" si="12"/>
        <v>79.381443298969074</v>
      </c>
      <c r="D172" s="57">
        <v>194</v>
      </c>
    </row>
    <row r="173" spans="1:4">
      <c r="A173" s="87" t="str">
        <f>Extra!B36</f>
        <v>Capital &amp; Coast</v>
      </c>
      <c r="B173" s="57">
        <v>207</v>
      </c>
      <c r="C173" s="90">
        <f t="shared" si="12"/>
        <v>82.8</v>
      </c>
      <c r="D173" s="57">
        <v>250</v>
      </c>
    </row>
    <row r="174" spans="1:4">
      <c r="A174" s="87" t="str">
        <f>Extra!B37</f>
        <v>Hutt Valley</v>
      </c>
      <c r="B174" s="57">
        <v>186</v>
      </c>
      <c r="C174" s="90">
        <f t="shared" si="12"/>
        <v>72.093023255813947</v>
      </c>
      <c r="D174" s="57">
        <v>258</v>
      </c>
    </row>
    <row r="175" spans="1:4">
      <c r="A175" s="87" t="str">
        <f>Extra!B38</f>
        <v>Wairarapa</v>
      </c>
      <c r="B175" s="57">
        <v>49</v>
      </c>
      <c r="C175" s="90">
        <f t="shared" si="12"/>
        <v>54.444444444444443</v>
      </c>
      <c r="D175" s="57">
        <v>90</v>
      </c>
    </row>
    <row r="176" spans="1:4">
      <c r="A176" s="87" t="str">
        <f>Extra!B39</f>
        <v>Nelson Marlborough</v>
      </c>
      <c r="B176" s="57">
        <v>126</v>
      </c>
      <c r="C176" s="90">
        <f t="shared" si="12"/>
        <v>78.75</v>
      </c>
      <c r="D176" s="57">
        <v>160</v>
      </c>
    </row>
    <row r="177" spans="1:4">
      <c r="A177" s="87" t="str">
        <f>Extra!B40</f>
        <v>West Coast</v>
      </c>
      <c r="B177" s="57">
        <v>57</v>
      </c>
      <c r="C177" s="90">
        <f t="shared" si="12"/>
        <v>86.36363636363636</v>
      </c>
      <c r="D177" s="57">
        <v>66</v>
      </c>
    </row>
    <row r="178" spans="1:4">
      <c r="A178" s="87" t="str">
        <f>Extra!B41</f>
        <v>Canterbury</v>
      </c>
      <c r="B178" s="57">
        <v>591</v>
      </c>
      <c r="C178" s="90">
        <f t="shared" si="12"/>
        <v>82.197496522948541</v>
      </c>
      <c r="D178" s="57">
        <v>719</v>
      </c>
    </row>
    <row r="179" spans="1:4">
      <c r="A179" s="87" t="str">
        <f>Extra!B42</f>
        <v>South Canterbury</v>
      </c>
      <c r="B179" s="57">
        <v>60</v>
      </c>
      <c r="C179" s="90">
        <f t="shared" si="12"/>
        <v>53.097345132743371</v>
      </c>
      <c r="D179" s="57">
        <v>113</v>
      </c>
    </row>
    <row r="180" spans="1:4">
      <c r="A180" s="87" t="str">
        <f>Extra!B43</f>
        <v>Southern</v>
      </c>
      <c r="B180" s="57">
        <v>419</v>
      </c>
      <c r="C180" s="90">
        <f t="shared" si="12"/>
        <v>76.739926739926744</v>
      </c>
      <c r="D180" s="57">
        <v>546</v>
      </c>
    </row>
    <row r="181" spans="1:4">
      <c r="A181" s="93" t="str">
        <f>Extra!B44</f>
        <v>Unknown</v>
      </c>
      <c r="B181" s="93">
        <v>38</v>
      </c>
      <c r="C181" s="204" t="s">
        <v>81</v>
      </c>
      <c r="D181" s="93">
        <v>52</v>
      </c>
    </row>
    <row r="182" spans="1:4">
      <c r="A182" s="554" t="s">
        <v>355</v>
      </c>
      <c r="B182" s="554"/>
      <c r="C182" s="554"/>
      <c r="D182" s="554"/>
    </row>
    <row r="183" spans="1:4">
      <c r="A183" s="554" t="s">
        <v>356</v>
      </c>
      <c r="B183" s="554"/>
      <c r="C183" s="554"/>
      <c r="D183" s="554"/>
    </row>
    <row r="184" spans="1:4">
      <c r="A184" s="554" t="s">
        <v>351</v>
      </c>
      <c r="B184" s="554"/>
      <c r="C184" s="554"/>
      <c r="D184" s="554"/>
    </row>
  </sheetData>
  <mergeCells count="5">
    <mergeCell ref="A5:D5"/>
    <mergeCell ref="A19:D19"/>
    <mergeCell ref="A33:D33"/>
    <mergeCell ref="A84:D84"/>
    <mergeCell ref="A135:D135"/>
  </mergeCells>
  <hyperlinks>
    <hyperlink ref="A1" location="Contents!A1" display="Contents"/>
    <hyperlink ref="C1" location="About!A1" display="About the publication"/>
  </hyperlinks>
  <pageMargins left="0.51181102362204722" right="0.51181102362204722" top="0.55118110236220474" bottom="0.55118110236220474" header="0.11811023622047245" footer="0.11811023622047245"/>
  <pageSetup paperSize="9" scale="77" fitToHeight="0" orientation="landscape" r:id="rId1"/>
  <headerFooter>
    <oddFooter>&amp;L&amp;8&amp;K01+020Report on Maternity, 2015: accompanying tables&amp;R&amp;8&amp;K01+020Page &amp;P of &amp;N</oddFooter>
  </headerFooter>
  <rowBreaks count="3" manualBreakCount="3">
    <brk id="31" max="18" man="1"/>
    <brk id="82" max="18" man="1"/>
    <brk id="133" max="18"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07"/>
  <sheetViews>
    <sheetView showGridLines="0" zoomScaleNormal="100" workbookViewId="0">
      <pane ySplit="3" topLeftCell="A7" activePane="bottomLeft" state="frozen"/>
      <selection pane="bottomLeft" activeCell="A4" sqref="A4"/>
    </sheetView>
  </sheetViews>
  <sheetFormatPr defaultRowHeight="12"/>
  <cols>
    <col min="1" max="1" width="17.5703125" customWidth="1"/>
    <col min="2" max="5" width="9.140625" customWidth="1"/>
    <col min="6" max="7" width="9.5703125" customWidth="1"/>
    <col min="8" max="8" width="9.5703125" style="68" customWidth="1"/>
    <col min="9" max="9" width="9.5703125" customWidth="1"/>
    <col min="10" max="15" width="9.140625" customWidth="1"/>
    <col min="16" max="16" width="9.140625" style="68" customWidth="1"/>
    <col min="17" max="17" width="9.140625" customWidth="1"/>
    <col min="18" max="18" width="9.140625" style="68" customWidth="1"/>
    <col min="19" max="25" width="9.140625" customWidth="1"/>
  </cols>
  <sheetData>
    <row r="1" spans="1:20" s="69" customFormat="1">
      <c r="A1" s="292" t="s">
        <v>24</v>
      </c>
      <c r="B1" s="143"/>
      <c r="C1" s="292" t="s">
        <v>34</v>
      </c>
      <c r="D1" s="143"/>
      <c r="E1" s="143"/>
      <c r="T1" s="67"/>
    </row>
    <row r="2" spans="1:20" s="69" customFormat="1" ht="10.5" customHeight="1">
      <c r="T2" s="67"/>
    </row>
    <row r="3" spans="1:20" s="69" customFormat="1" ht="19.5">
      <c r="A3" s="19" t="s">
        <v>366</v>
      </c>
      <c r="T3" s="67"/>
    </row>
    <row r="5" spans="1:20" ht="15" customHeight="1">
      <c r="A5" s="86" t="str">
        <f>Contents!B29</f>
        <v>Table 22: Number and percentage of women by primary maternity care provider, 2008–2015</v>
      </c>
    </row>
    <row r="6" spans="1:20" s="68" customFormat="1">
      <c r="A6" s="504" t="s">
        <v>37</v>
      </c>
      <c r="B6" s="502" t="s">
        <v>25</v>
      </c>
      <c r="C6" s="502"/>
      <c r="D6" s="502"/>
      <c r="E6" s="503"/>
      <c r="F6" s="505" t="s">
        <v>279</v>
      </c>
      <c r="G6" s="502"/>
      <c r="H6" s="502"/>
      <c r="I6" s="400"/>
    </row>
    <row r="7" spans="1:20" s="353" customFormat="1">
      <c r="A7" s="483"/>
      <c r="B7" s="329" t="s">
        <v>361</v>
      </c>
      <c r="C7" s="329" t="s">
        <v>362</v>
      </c>
      <c r="D7" s="329" t="s">
        <v>48</v>
      </c>
      <c r="E7" s="330" t="s">
        <v>41</v>
      </c>
      <c r="F7" s="329" t="s">
        <v>361</v>
      </c>
      <c r="G7" s="329" t="s">
        <v>362</v>
      </c>
      <c r="H7" s="329" t="s">
        <v>48</v>
      </c>
    </row>
    <row r="8" spans="1:20" s="353" customFormat="1">
      <c r="A8" s="155">
        <f>Extra!M3</f>
        <v>2008</v>
      </c>
      <c r="B8" s="406">
        <v>52136</v>
      </c>
      <c r="C8" s="406">
        <v>7080</v>
      </c>
      <c r="D8" s="406">
        <v>5413</v>
      </c>
      <c r="E8" s="407">
        <v>64629</v>
      </c>
      <c r="F8" s="156">
        <f>B8/$E8*100</f>
        <v>80.669668415107765</v>
      </c>
      <c r="G8" s="156">
        <f t="shared" ref="G8" si="0">C8/$E8*100</f>
        <v>10.954834517012486</v>
      </c>
      <c r="H8" s="156">
        <f t="shared" ref="H8:H15" si="1">D8/$E8*100</f>
        <v>8.3754970678797456</v>
      </c>
    </row>
    <row r="9" spans="1:20" s="353" customFormat="1">
      <c r="A9" s="155">
        <f>Extra!M4</f>
        <v>2009</v>
      </c>
      <c r="B9" s="404">
        <v>52573</v>
      </c>
      <c r="C9" s="408">
        <v>7399</v>
      </c>
      <c r="D9" s="404">
        <v>4271</v>
      </c>
      <c r="E9" s="409">
        <v>64243</v>
      </c>
      <c r="F9" s="156">
        <f>B9/$E9*100</f>
        <v>81.83459676540636</v>
      </c>
      <c r="G9" s="156">
        <f t="shared" ref="G9:G15" si="2">C9/$E9*100</f>
        <v>11.517208100493439</v>
      </c>
      <c r="H9" s="156">
        <f t="shared" si="1"/>
        <v>6.648195134100213</v>
      </c>
    </row>
    <row r="10" spans="1:20" s="353" customFormat="1">
      <c r="A10" s="155">
        <f>Extra!M5</f>
        <v>2010</v>
      </c>
      <c r="B10" s="404">
        <v>53767</v>
      </c>
      <c r="C10" s="408">
        <v>6941</v>
      </c>
      <c r="D10" s="404">
        <v>3762</v>
      </c>
      <c r="E10" s="409">
        <v>64470</v>
      </c>
      <c r="F10" s="156">
        <f t="shared" ref="F10:F15" si="3">B10/$E10*100</f>
        <v>83.398479913137891</v>
      </c>
      <c r="G10" s="156">
        <f t="shared" si="2"/>
        <v>10.766247867225067</v>
      </c>
      <c r="H10" s="156">
        <f t="shared" si="1"/>
        <v>5.8352722196370399</v>
      </c>
    </row>
    <row r="11" spans="1:20" s="353" customFormat="1">
      <c r="A11" s="155">
        <f>Extra!M6</f>
        <v>2011</v>
      </c>
      <c r="B11" s="404">
        <v>53442</v>
      </c>
      <c r="C11" s="408">
        <v>5993</v>
      </c>
      <c r="D11" s="404">
        <v>2879</v>
      </c>
      <c r="E11" s="409">
        <v>62314</v>
      </c>
      <c r="F11" s="156">
        <f t="shared" si="3"/>
        <v>85.76242898867028</v>
      </c>
      <c r="G11" s="156">
        <f t="shared" si="2"/>
        <v>9.6174214462239629</v>
      </c>
      <c r="H11" s="156">
        <f t="shared" si="1"/>
        <v>4.6201495651057547</v>
      </c>
    </row>
    <row r="12" spans="1:20" s="353" customFormat="1">
      <c r="A12" s="155">
        <f>Extra!M7</f>
        <v>2012</v>
      </c>
      <c r="B12" s="404">
        <v>54576</v>
      </c>
      <c r="C12" s="408">
        <v>5063</v>
      </c>
      <c r="D12" s="404">
        <v>2703</v>
      </c>
      <c r="E12" s="409">
        <v>62342</v>
      </c>
      <c r="F12" s="156">
        <f t="shared" si="3"/>
        <v>87.542908472618791</v>
      </c>
      <c r="G12" s="156">
        <f t="shared" si="2"/>
        <v>8.1213307240704502</v>
      </c>
      <c r="H12" s="156">
        <f t="shared" si="1"/>
        <v>4.3357608033107695</v>
      </c>
    </row>
    <row r="13" spans="1:20" s="353" customFormat="1">
      <c r="A13" s="155">
        <f>Extra!M8</f>
        <v>2013</v>
      </c>
      <c r="B13" s="404">
        <v>52866</v>
      </c>
      <c r="C13" s="408">
        <v>3243</v>
      </c>
      <c r="D13" s="404">
        <v>3125</v>
      </c>
      <c r="E13" s="409">
        <v>59234</v>
      </c>
      <c r="F13" s="156">
        <f t="shared" si="3"/>
        <v>89.249417564236751</v>
      </c>
      <c r="G13" s="156">
        <f t="shared" si="2"/>
        <v>5.4748961744943783</v>
      </c>
      <c r="H13" s="156">
        <f t="shared" si="1"/>
        <v>5.2756862612688655</v>
      </c>
    </row>
    <row r="14" spans="1:20" s="353" customFormat="1">
      <c r="A14" s="155">
        <f>Extra!M9</f>
        <v>2014</v>
      </c>
      <c r="B14" s="404">
        <v>53882</v>
      </c>
      <c r="C14" s="408">
        <v>2842</v>
      </c>
      <c r="D14" s="404">
        <v>2477</v>
      </c>
      <c r="E14" s="409">
        <v>59201</v>
      </c>
      <c r="F14" s="156">
        <f t="shared" si="3"/>
        <v>91.015354470363675</v>
      </c>
      <c r="G14" s="156">
        <f t="shared" si="2"/>
        <v>4.8005945845509368</v>
      </c>
      <c r="H14" s="156">
        <f t="shared" si="1"/>
        <v>4.1840509450853869</v>
      </c>
    </row>
    <row r="15" spans="1:20" s="353" customFormat="1">
      <c r="A15" s="303">
        <f>Extra!M10</f>
        <v>2015</v>
      </c>
      <c r="B15" s="405">
        <v>54386</v>
      </c>
      <c r="C15" s="410">
        <v>2153</v>
      </c>
      <c r="D15" s="405">
        <v>2418</v>
      </c>
      <c r="E15" s="411">
        <v>58957</v>
      </c>
      <c r="F15" s="174">
        <f t="shared" si="3"/>
        <v>92.24689180250013</v>
      </c>
      <c r="G15" s="174">
        <f t="shared" si="2"/>
        <v>3.6518140339569518</v>
      </c>
      <c r="H15" s="174">
        <f t="shared" si="1"/>
        <v>4.1012941635429216</v>
      </c>
    </row>
    <row r="16" spans="1:20" s="353" customFormat="1">
      <c r="A16" s="34" t="s">
        <v>264</v>
      </c>
    </row>
    <row r="17" spans="1:13" s="353" customFormat="1">
      <c r="A17" s="34" t="s">
        <v>363</v>
      </c>
    </row>
    <row r="18" spans="1:13" s="353" customFormat="1">
      <c r="A18" s="34" t="s">
        <v>364</v>
      </c>
    </row>
    <row r="19" spans="1:13" s="353" customFormat="1">
      <c r="A19" s="355"/>
    </row>
    <row r="20" spans="1:13" s="353" customFormat="1"/>
    <row r="21" spans="1:13" s="353" customFormat="1" ht="27" customHeight="1">
      <c r="A21" s="551" t="str">
        <f>Contents!B30</f>
        <v>Table 23: Number and percentage of women by primary maternity care provider, age group, ethnic group, neighbourhood deprivation quintile and parity, 2015</v>
      </c>
      <c r="B21" s="551"/>
      <c r="C21" s="551"/>
      <c r="D21" s="551"/>
      <c r="E21" s="551"/>
      <c r="F21" s="551"/>
      <c r="G21" s="551"/>
      <c r="H21" s="551"/>
    </row>
    <row r="22" spans="1:13" s="353" customFormat="1">
      <c r="A22" s="476" t="s">
        <v>56</v>
      </c>
      <c r="B22" s="502" t="s">
        <v>25</v>
      </c>
      <c r="C22" s="502"/>
      <c r="D22" s="502"/>
      <c r="E22" s="503"/>
      <c r="F22" s="505" t="s">
        <v>279</v>
      </c>
      <c r="G22" s="502"/>
      <c r="H22" s="502"/>
      <c r="I22" s="400"/>
    </row>
    <row r="23" spans="1:13" s="353" customFormat="1">
      <c r="A23" s="477"/>
      <c r="B23" s="329" t="s">
        <v>361</v>
      </c>
      <c r="C23" s="329" t="s">
        <v>362</v>
      </c>
      <c r="D23" s="329" t="s">
        <v>48</v>
      </c>
      <c r="E23" s="330" t="s">
        <v>41</v>
      </c>
      <c r="F23" s="329" t="s">
        <v>361</v>
      </c>
      <c r="G23" s="329" t="s">
        <v>362</v>
      </c>
      <c r="H23" s="329" t="s">
        <v>48</v>
      </c>
    </row>
    <row r="24" spans="1:13" s="353" customFormat="1">
      <c r="A24" s="217" t="s">
        <v>236</v>
      </c>
      <c r="B24" s="217"/>
      <c r="C24" s="217"/>
      <c r="D24" s="217"/>
      <c r="E24" s="217"/>
      <c r="F24" s="217"/>
      <c r="G24" s="217"/>
      <c r="H24" s="217"/>
      <c r="K24" s="366"/>
      <c r="L24" s="366"/>
      <c r="M24" s="366"/>
    </row>
    <row r="25" spans="1:13" s="353" customFormat="1">
      <c r="A25" s="144" t="s">
        <v>41</v>
      </c>
      <c r="B25" s="153">
        <f>B15</f>
        <v>54386</v>
      </c>
      <c r="C25" s="354">
        <f t="shared" ref="C25:E25" si="4">C15</f>
        <v>2153</v>
      </c>
      <c r="D25" s="153">
        <f t="shared" si="4"/>
        <v>2418</v>
      </c>
      <c r="E25" s="171">
        <f t="shared" si="4"/>
        <v>58957</v>
      </c>
      <c r="F25" s="156">
        <f t="shared" ref="F25" si="5">B25/$E25*100</f>
        <v>92.24689180250013</v>
      </c>
      <c r="G25" s="156">
        <f t="shared" ref="G25" si="6">C25/$E25*100</f>
        <v>3.6518140339569518</v>
      </c>
      <c r="H25" s="156">
        <f>D25/$E25*100</f>
        <v>4.1012941635429216</v>
      </c>
      <c r="K25" s="366"/>
      <c r="L25" s="366"/>
      <c r="M25" s="366"/>
    </row>
    <row r="26" spans="1:13" s="353" customFormat="1">
      <c r="A26" s="217" t="str">
        <f>Extra!B2</f>
        <v>Age group (years)</v>
      </c>
      <c r="B26" s="217"/>
      <c r="C26" s="217"/>
      <c r="D26" s="217"/>
      <c r="E26" s="217"/>
      <c r="F26" s="217"/>
      <c r="G26" s="217"/>
      <c r="H26" s="217"/>
      <c r="K26" s="366"/>
      <c r="L26" s="367"/>
      <c r="M26" s="366"/>
    </row>
    <row r="27" spans="1:13" s="353" customFormat="1">
      <c r="A27" s="144" t="str">
        <f>Extra!B3</f>
        <v xml:space="preserve"> &lt;20</v>
      </c>
      <c r="B27" s="354">
        <v>2530</v>
      </c>
      <c r="C27" s="153">
        <v>105</v>
      </c>
      <c r="D27" s="153">
        <v>164</v>
      </c>
      <c r="E27" s="171">
        <v>2799</v>
      </c>
      <c r="F27" s="156">
        <f t="shared" ref="F27:F32" si="7">B27/$E27*100</f>
        <v>90.389424794569479</v>
      </c>
      <c r="G27" s="156">
        <f t="shared" ref="G27:G32" si="8">C27/$E27*100</f>
        <v>3.7513397642015009</v>
      </c>
      <c r="H27" s="156">
        <f t="shared" ref="H27:H32" si="9">D27/$E27*100</f>
        <v>5.8592354412290106</v>
      </c>
      <c r="K27" s="366"/>
      <c r="L27" s="366"/>
      <c r="M27" s="366"/>
    </row>
    <row r="28" spans="1:13" s="353" customFormat="1">
      <c r="A28" s="144" t="str">
        <f>Extra!B4</f>
        <v>20−24</v>
      </c>
      <c r="B28" s="353">
        <v>9122</v>
      </c>
      <c r="C28" s="353">
        <v>404</v>
      </c>
      <c r="D28" s="353">
        <v>500</v>
      </c>
      <c r="E28" s="357">
        <v>10026</v>
      </c>
      <c r="F28" s="156">
        <f t="shared" si="7"/>
        <v>90.983443048075003</v>
      </c>
      <c r="G28" s="156">
        <f t="shared" si="8"/>
        <v>4.0295232395770997</v>
      </c>
      <c r="H28" s="156">
        <f t="shared" si="9"/>
        <v>4.9870337123478956</v>
      </c>
      <c r="K28" s="366"/>
      <c r="L28" s="366"/>
      <c r="M28" s="366"/>
    </row>
    <row r="29" spans="1:13" s="353" customFormat="1">
      <c r="A29" s="144" t="str">
        <f>Extra!B5</f>
        <v>25−29</v>
      </c>
      <c r="B29" s="353">
        <v>14599</v>
      </c>
      <c r="C29" s="353">
        <v>559</v>
      </c>
      <c r="D29" s="353">
        <v>673</v>
      </c>
      <c r="E29" s="357">
        <v>15831</v>
      </c>
      <c r="F29" s="156">
        <f t="shared" si="7"/>
        <v>92.217800517971071</v>
      </c>
      <c r="G29" s="156">
        <f t="shared" si="8"/>
        <v>3.5310466805634517</v>
      </c>
      <c r="H29" s="156">
        <f t="shared" si="9"/>
        <v>4.2511528014654791</v>
      </c>
      <c r="K29" s="366"/>
      <c r="L29" s="366"/>
      <c r="M29" s="366"/>
    </row>
    <row r="30" spans="1:13" s="353" customFormat="1">
      <c r="A30" s="144" t="str">
        <f>Extra!B6</f>
        <v>30−34</v>
      </c>
      <c r="B30" s="353">
        <v>16845</v>
      </c>
      <c r="C30" s="353">
        <v>575</v>
      </c>
      <c r="D30" s="353">
        <v>604</v>
      </c>
      <c r="E30" s="357">
        <v>18024</v>
      </c>
      <c r="F30" s="156">
        <f t="shared" si="7"/>
        <v>93.458721704394137</v>
      </c>
      <c r="G30" s="156">
        <f t="shared" si="8"/>
        <v>3.190190856635597</v>
      </c>
      <c r="H30" s="156">
        <f t="shared" si="9"/>
        <v>3.3510874389702621</v>
      </c>
      <c r="K30" s="366"/>
      <c r="L30" s="366"/>
      <c r="M30" s="366"/>
    </row>
    <row r="31" spans="1:13" s="353" customFormat="1">
      <c r="A31" s="144" t="str">
        <f>Extra!B7</f>
        <v>35−39</v>
      </c>
      <c r="B31" s="353">
        <v>9087</v>
      </c>
      <c r="C31" s="353">
        <v>383</v>
      </c>
      <c r="D31" s="353">
        <v>341</v>
      </c>
      <c r="E31" s="357">
        <v>9811</v>
      </c>
      <c r="F31" s="156">
        <f t="shared" si="7"/>
        <v>92.620527978799302</v>
      </c>
      <c r="G31" s="156">
        <f t="shared" si="8"/>
        <v>3.9037814697788198</v>
      </c>
      <c r="H31" s="156">
        <f t="shared" si="9"/>
        <v>3.4756905514218737</v>
      </c>
      <c r="K31" s="366"/>
      <c r="L31" s="366"/>
      <c r="M31" s="366"/>
    </row>
    <row r="32" spans="1:13" s="353" customFormat="1">
      <c r="A32" s="144" t="str">
        <f>Extra!B8</f>
        <v>40+</v>
      </c>
      <c r="B32" s="353">
        <v>2203</v>
      </c>
      <c r="C32" s="353">
        <v>127</v>
      </c>
      <c r="D32" s="353">
        <v>136</v>
      </c>
      <c r="E32" s="358">
        <v>2466</v>
      </c>
      <c r="F32" s="156">
        <f t="shared" si="7"/>
        <v>89.33495539334956</v>
      </c>
      <c r="G32" s="156">
        <f t="shared" si="8"/>
        <v>5.1500405515004051</v>
      </c>
      <c r="H32" s="156">
        <f t="shared" si="9"/>
        <v>5.5150040551500403</v>
      </c>
      <c r="K32" s="366"/>
      <c r="L32" s="368"/>
      <c r="M32" s="366"/>
    </row>
    <row r="33" spans="1:13" s="353" customFormat="1">
      <c r="A33" s="334" t="str">
        <f>Extra!B9</f>
        <v>Ethnic group</v>
      </c>
      <c r="B33" s="217"/>
      <c r="C33" s="217"/>
      <c r="D33" s="217"/>
      <c r="E33" s="217"/>
      <c r="F33" s="217"/>
      <c r="G33" s="217"/>
      <c r="H33" s="217"/>
      <c r="K33" s="366"/>
      <c r="L33" s="366"/>
      <c r="M33" s="366"/>
    </row>
    <row r="34" spans="1:13" s="353" customFormat="1">
      <c r="A34" s="87" t="str">
        <f>Extra!B10</f>
        <v>Māori</v>
      </c>
      <c r="B34" s="353">
        <v>13509</v>
      </c>
      <c r="C34" s="353">
        <v>470</v>
      </c>
      <c r="D34" s="353">
        <v>710</v>
      </c>
      <c r="E34" s="357">
        <v>14689</v>
      </c>
      <c r="F34" s="156">
        <f t="shared" ref="F34:F38" si="10">B34/$E34*100</f>
        <v>91.966777860984408</v>
      </c>
      <c r="G34" s="156">
        <f t="shared" ref="G34:G38" si="11">C34/$E34*100</f>
        <v>3.1996732248621416</v>
      </c>
      <c r="H34" s="156">
        <f>D34/$E34*100</f>
        <v>4.8335489141534485</v>
      </c>
      <c r="K34" s="366"/>
      <c r="L34" s="366"/>
      <c r="M34" s="366"/>
    </row>
    <row r="35" spans="1:13" s="353" customFormat="1">
      <c r="A35" s="87" t="str">
        <f>Extra!B11</f>
        <v>Pacific</v>
      </c>
      <c r="B35" s="353">
        <v>4783</v>
      </c>
      <c r="C35" s="353">
        <v>612</v>
      </c>
      <c r="D35" s="353">
        <v>702</v>
      </c>
      <c r="E35" s="357">
        <v>6097</v>
      </c>
      <c r="F35" s="156">
        <f t="shared" si="10"/>
        <v>78.448417254387408</v>
      </c>
      <c r="G35" s="156">
        <f t="shared" si="11"/>
        <v>10.037723470559291</v>
      </c>
      <c r="H35" s="156">
        <f>D35/$E35*100</f>
        <v>11.513859275053305</v>
      </c>
      <c r="K35" s="366"/>
      <c r="L35" s="366"/>
      <c r="M35" s="366"/>
    </row>
    <row r="36" spans="1:13" s="353" customFormat="1">
      <c r="A36" s="87" t="str">
        <f>Extra!B12</f>
        <v>Indian</v>
      </c>
      <c r="B36" s="353">
        <v>2586</v>
      </c>
      <c r="C36" s="353">
        <v>272</v>
      </c>
      <c r="D36" s="353">
        <v>205</v>
      </c>
      <c r="E36" s="357">
        <v>3063</v>
      </c>
      <c r="F36" s="156">
        <f t="shared" si="10"/>
        <v>84.427032321253677</v>
      </c>
      <c r="G36" s="156">
        <f t="shared" si="11"/>
        <v>8.8801828272935026</v>
      </c>
      <c r="H36" s="156">
        <f>D36/$E36*100</f>
        <v>6.6927848514528234</v>
      </c>
      <c r="K36" s="366"/>
      <c r="L36" s="366"/>
      <c r="M36" s="366"/>
    </row>
    <row r="37" spans="1:13" s="353" customFormat="1">
      <c r="A37" s="87" t="str">
        <f>Extra!B13</f>
        <v>Asian (excl. Indian)</v>
      </c>
      <c r="B37" s="353">
        <v>5623</v>
      </c>
      <c r="C37" s="353">
        <v>347</v>
      </c>
      <c r="D37" s="353">
        <v>215</v>
      </c>
      <c r="E37" s="357">
        <v>6185</v>
      </c>
      <c r="F37" s="156">
        <f t="shared" si="10"/>
        <v>90.913500404203717</v>
      </c>
      <c r="G37" s="156">
        <f t="shared" si="11"/>
        <v>5.6103476151980605</v>
      </c>
      <c r="H37" s="156">
        <f>D37/$E37*100</f>
        <v>3.4761519805982215</v>
      </c>
      <c r="K37" s="366"/>
      <c r="L37" s="366"/>
      <c r="M37" s="366"/>
    </row>
    <row r="38" spans="1:13" s="353" customFormat="1">
      <c r="A38" s="87" t="str">
        <f>Extra!B14</f>
        <v>European or Other</v>
      </c>
      <c r="B38" s="353">
        <v>27879</v>
      </c>
      <c r="C38" s="353">
        <v>451</v>
      </c>
      <c r="D38" s="353">
        <v>562</v>
      </c>
      <c r="E38" s="357">
        <v>28892</v>
      </c>
      <c r="F38" s="156">
        <f t="shared" si="10"/>
        <v>96.493839125017317</v>
      </c>
      <c r="G38" s="156">
        <f t="shared" si="11"/>
        <v>1.5609857399972311</v>
      </c>
      <c r="H38" s="156">
        <f>D38/$E38*100</f>
        <v>1.9451751349854631</v>
      </c>
      <c r="K38" s="366"/>
      <c r="L38" s="366"/>
      <c r="M38" s="366"/>
    </row>
    <row r="39" spans="1:13" s="353" customFormat="1" ht="12.75">
      <c r="A39" s="85" t="str">
        <f>Extra!B15</f>
        <v>Unknown</v>
      </c>
      <c r="B39" s="353">
        <v>6</v>
      </c>
      <c r="C39" s="353">
        <v>1</v>
      </c>
      <c r="D39" s="353">
        <v>24</v>
      </c>
      <c r="E39" s="358">
        <v>31</v>
      </c>
      <c r="F39" s="362" t="s">
        <v>81</v>
      </c>
      <c r="G39" s="363" t="s">
        <v>81</v>
      </c>
      <c r="H39" s="363" t="s">
        <v>81</v>
      </c>
      <c r="K39" s="366"/>
      <c r="L39" s="368"/>
      <c r="M39" s="366"/>
    </row>
    <row r="40" spans="1:13" s="353" customFormat="1">
      <c r="A40" s="334" t="str">
        <f>Extra!B16</f>
        <v>Deprivation quintile</v>
      </c>
      <c r="B40" s="217"/>
      <c r="C40" s="217"/>
      <c r="D40" s="217"/>
      <c r="E40" s="217"/>
      <c r="F40" s="217"/>
      <c r="G40" s="217"/>
      <c r="H40" s="217"/>
      <c r="K40" s="366"/>
      <c r="L40" s="366"/>
      <c r="M40" s="366"/>
    </row>
    <row r="41" spans="1:13" s="353" customFormat="1">
      <c r="A41" s="101" t="str">
        <f>Extra!B17</f>
        <v>1 (least deprived)</v>
      </c>
      <c r="B41" s="353">
        <v>7476</v>
      </c>
      <c r="C41" s="353">
        <v>143</v>
      </c>
      <c r="D41" s="353">
        <v>139</v>
      </c>
      <c r="E41" s="357">
        <v>7758</v>
      </c>
      <c r="F41" s="156">
        <f t="shared" ref="F41:F45" si="12">B41/$E41*100</f>
        <v>96.365042536736269</v>
      </c>
      <c r="G41" s="156">
        <f t="shared" ref="G41:G45" si="13">C41/$E41*100</f>
        <v>1.8432585717968548</v>
      </c>
      <c r="H41" s="156">
        <f>D41/$E41*100</f>
        <v>1.7916988914668728</v>
      </c>
      <c r="K41" s="366"/>
      <c r="L41" s="366"/>
      <c r="M41" s="366"/>
    </row>
    <row r="42" spans="1:13" s="353" customFormat="1">
      <c r="A42" s="101">
        <f>Extra!B18</f>
        <v>2</v>
      </c>
      <c r="B42" s="353">
        <v>8511</v>
      </c>
      <c r="C42" s="353">
        <v>266</v>
      </c>
      <c r="D42" s="353">
        <v>203</v>
      </c>
      <c r="E42" s="357">
        <v>8980</v>
      </c>
      <c r="F42" s="156">
        <f t="shared" si="12"/>
        <v>94.777282850779514</v>
      </c>
      <c r="G42" s="156">
        <f t="shared" si="13"/>
        <v>2.9621380846325165</v>
      </c>
      <c r="H42" s="156">
        <f>D42/$E42*100</f>
        <v>2.2605790645879731</v>
      </c>
      <c r="K42" s="366"/>
      <c r="L42" s="366"/>
      <c r="M42" s="366"/>
    </row>
    <row r="43" spans="1:13" s="353" customFormat="1">
      <c r="A43" s="101">
        <f>Extra!B19</f>
        <v>3</v>
      </c>
      <c r="B43" s="353">
        <v>9702</v>
      </c>
      <c r="C43" s="353">
        <v>306</v>
      </c>
      <c r="D43" s="353">
        <v>180</v>
      </c>
      <c r="E43" s="357">
        <v>10188</v>
      </c>
      <c r="F43" s="156">
        <f t="shared" si="12"/>
        <v>95.229681978798581</v>
      </c>
      <c r="G43" s="156">
        <f t="shared" si="13"/>
        <v>3.0035335689045937</v>
      </c>
      <c r="H43" s="156">
        <f>D43/$E43*100</f>
        <v>1.7667844522968199</v>
      </c>
      <c r="K43" s="366"/>
      <c r="L43" s="366"/>
      <c r="M43" s="366"/>
    </row>
    <row r="44" spans="1:13" s="353" customFormat="1">
      <c r="A44" s="101">
        <f>Extra!B20</f>
        <v>4</v>
      </c>
      <c r="B44" s="353">
        <v>12276</v>
      </c>
      <c r="C44" s="353">
        <v>384</v>
      </c>
      <c r="D44" s="353">
        <v>367</v>
      </c>
      <c r="E44" s="357">
        <v>13027</v>
      </c>
      <c r="F44" s="156">
        <f t="shared" si="12"/>
        <v>94.235050280187309</v>
      </c>
      <c r="G44" s="156">
        <f t="shared" si="13"/>
        <v>2.9477239579335226</v>
      </c>
      <c r="H44" s="156">
        <f>D44/$E44*100</f>
        <v>2.8172257618791741</v>
      </c>
      <c r="K44" s="366"/>
      <c r="L44" s="366"/>
      <c r="M44" s="366"/>
    </row>
    <row r="45" spans="1:13" s="353" customFormat="1">
      <c r="A45" s="102" t="str">
        <f>Extra!B21</f>
        <v>5 (most deprived)</v>
      </c>
      <c r="B45" s="353">
        <v>14621</v>
      </c>
      <c r="C45" s="353">
        <v>985</v>
      </c>
      <c r="D45" s="353">
        <v>1372</v>
      </c>
      <c r="E45" s="357">
        <v>16978</v>
      </c>
      <c r="F45" s="156">
        <f t="shared" si="12"/>
        <v>86.117328307221115</v>
      </c>
      <c r="G45" s="156">
        <f t="shared" si="13"/>
        <v>5.8016256331723408</v>
      </c>
      <c r="H45" s="156">
        <f>D45/$E45*100</f>
        <v>8.0810460596065496</v>
      </c>
      <c r="K45" s="366"/>
      <c r="L45" s="366"/>
      <c r="M45" s="366"/>
    </row>
    <row r="46" spans="1:13" s="353" customFormat="1">
      <c r="A46" s="93" t="str">
        <f>Extra!B22</f>
        <v>Unknown</v>
      </c>
      <c r="B46" s="356">
        <v>1800</v>
      </c>
      <c r="C46" s="356">
        <v>69</v>
      </c>
      <c r="D46" s="356">
        <v>157</v>
      </c>
      <c r="E46" s="358">
        <v>2026</v>
      </c>
      <c r="F46" s="362" t="s">
        <v>81</v>
      </c>
      <c r="G46" s="363" t="s">
        <v>81</v>
      </c>
      <c r="H46" s="363" t="s">
        <v>81</v>
      </c>
      <c r="K46" s="366"/>
      <c r="L46" s="369"/>
      <c r="M46" s="366"/>
    </row>
    <row r="47" spans="1:13" s="353" customFormat="1">
      <c r="A47" s="334" t="s">
        <v>30</v>
      </c>
      <c r="B47" s="334"/>
      <c r="C47" s="334"/>
      <c r="D47" s="334"/>
      <c r="E47" s="334"/>
      <c r="F47" s="334"/>
      <c r="G47" s="334"/>
      <c r="H47" s="334"/>
      <c r="K47" s="366"/>
      <c r="L47" s="370"/>
      <c r="M47" s="366"/>
    </row>
    <row r="48" spans="1:13" s="353" customFormat="1">
      <c r="A48" s="239">
        <v>0</v>
      </c>
      <c r="B48" s="359">
        <v>22391</v>
      </c>
      <c r="C48" s="359">
        <v>58</v>
      </c>
      <c r="D48" s="359">
        <v>1</v>
      </c>
      <c r="E48" s="270">
        <v>22450</v>
      </c>
      <c r="F48" s="156">
        <f t="shared" ref="F48:F49" si="14">B48/$E48*100</f>
        <v>99.737193763919819</v>
      </c>
      <c r="G48" s="156">
        <f t="shared" ref="G48:G49" si="15">C48/$E48*100</f>
        <v>0.25835189309576839</v>
      </c>
      <c r="H48" s="156">
        <f>D48/$E48*100</f>
        <v>4.4543429844097994E-3</v>
      </c>
      <c r="K48" s="366"/>
      <c r="L48" s="370"/>
      <c r="M48" s="366"/>
    </row>
    <row r="49" spans="1:25" s="353" customFormat="1">
      <c r="A49" s="361" t="s">
        <v>365</v>
      </c>
      <c r="B49" s="359">
        <v>31984</v>
      </c>
      <c r="C49" s="359">
        <v>1303</v>
      </c>
      <c r="D49" s="359">
        <v>1</v>
      </c>
      <c r="E49" s="270">
        <v>33288</v>
      </c>
      <c r="F49" s="156">
        <f t="shared" si="14"/>
        <v>96.082672434510926</v>
      </c>
      <c r="G49" s="156">
        <f t="shared" si="15"/>
        <v>3.9143234799327082</v>
      </c>
      <c r="H49" s="156">
        <f>D49/$E49*100</f>
        <v>3.0040855563566449E-3</v>
      </c>
      <c r="K49" s="366"/>
      <c r="L49" s="371"/>
      <c r="M49" s="366"/>
    </row>
    <row r="50" spans="1:25" s="353" customFormat="1">
      <c r="A50" s="303" t="s">
        <v>48</v>
      </c>
      <c r="B50" s="314">
        <v>11</v>
      </c>
      <c r="C50" s="314">
        <v>792</v>
      </c>
      <c r="D50" s="314">
        <v>2416</v>
      </c>
      <c r="E50" s="360">
        <v>3219</v>
      </c>
      <c r="F50" s="364" t="s">
        <v>81</v>
      </c>
      <c r="G50" s="365" t="s">
        <v>81</v>
      </c>
      <c r="H50" s="365" t="s">
        <v>81</v>
      </c>
      <c r="K50" s="366"/>
      <c r="L50" s="366"/>
      <c r="M50" s="366"/>
    </row>
    <row r="51" spans="1:25" s="353" customFormat="1">
      <c r="A51" s="34" t="s">
        <v>264</v>
      </c>
      <c r="K51" s="366"/>
      <c r="L51" s="366"/>
      <c r="M51" s="366"/>
    </row>
    <row r="52" spans="1:25" s="353" customFormat="1">
      <c r="A52" s="34" t="s">
        <v>363</v>
      </c>
      <c r="K52" s="366"/>
      <c r="L52" s="366"/>
      <c r="M52" s="366"/>
    </row>
    <row r="53" spans="1:25" s="353" customFormat="1">
      <c r="A53" s="34" t="s">
        <v>364</v>
      </c>
    </row>
    <row r="54" spans="1:25" s="353" customFormat="1"/>
    <row r="55" spans="1:25" s="353" customFormat="1"/>
    <row r="56" spans="1:25" s="68" customFormat="1" ht="15" customHeight="1">
      <c r="A56" s="86" t="str">
        <f>Contents!B31</f>
        <v>Table 24: Number and percentage of women registered with an LMC, by DHB of residence, 2008–2015</v>
      </c>
    </row>
    <row r="57" spans="1:25">
      <c r="A57" s="504" t="s">
        <v>219</v>
      </c>
      <c r="B57" s="502" t="s">
        <v>283</v>
      </c>
      <c r="C57" s="502"/>
      <c r="D57" s="502"/>
      <c r="E57" s="502"/>
      <c r="F57" s="502"/>
      <c r="G57" s="502"/>
      <c r="H57" s="502"/>
      <c r="I57" s="503"/>
      <c r="J57" s="502" t="s">
        <v>284</v>
      </c>
      <c r="K57" s="502"/>
      <c r="L57" s="502"/>
      <c r="M57" s="502"/>
      <c r="N57" s="502"/>
      <c r="O57" s="502"/>
      <c r="P57" s="502"/>
      <c r="Q57" s="503"/>
      <c r="R57" s="505" t="s">
        <v>359</v>
      </c>
      <c r="S57" s="502"/>
      <c r="T57" s="502"/>
      <c r="U57" s="502"/>
      <c r="V57" s="502"/>
      <c r="W57" s="502"/>
      <c r="X57" s="502"/>
      <c r="Y57" s="502"/>
    </row>
    <row r="58" spans="1:25">
      <c r="A58" s="483"/>
      <c r="B58" s="346">
        <v>2008</v>
      </c>
      <c r="C58" s="346">
        <v>2009</v>
      </c>
      <c r="D58" s="346">
        <v>2010</v>
      </c>
      <c r="E58" s="346">
        <v>2011</v>
      </c>
      <c r="F58" s="346">
        <v>2012</v>
      </c>
      <c r="G58" s="346">
        <v>2013</v>
      </c>
      <c r="H58" s="346">
        <v>2014</v>
      </c>
      <c r="I58" s="464">
        <v>2015</v>
      </c>
      <c r="J58" s="346">
        <v>2008</v>
      </c>
      <c r="K58" s="346">
        <f t="shared" ref="K58:Q58" si="16">C58</f>
        <v>2009</v>
      </c>
      <c r="L58" s="346">
        <f t="shared" si="16"/>
        <v>2010</v>
      </c>
      <c r="M58" s="346">
        <f t="shared" si="16"/>
        <v>2011</v>
      </c>
      <c r="N58" s="346">
        <f t="shared" si="16"/>
        <v>2012</v>
      </c>
      <c r="O58" s="346">
        <f t="shared" si="16"/>
        <v>2013</v>
      </c>
      <c r="P58" s="346">
        <f t="shared" si="16"/>
        <v>2014</v>
      </c>
      <c r="Q58" s="464">
        <f t="shared" si="16"/>
        <v>2015</v>
      </c>
      <c r="R58" s="346">
        <v>2008</v>
      </c>
      <c r="S58" s="346">
        <f t="shared" ref="S58:Y58" si="17">K58</f>
        <v>2009</v>
      </c>
      <c r="T58" s="346">
        <f t="shared" si="17"/>
        <v>2010</v>
      </c>
      <c r="U58" s="346">
        <f t="shared" si="17"/>
        <v>2011</v>
      </c>
      <c r="V58" s="346">
        <f t="shared" si="17"/>
        <v>2012</v>
      </c>
      <c r="W58" s="346">
        <f t="shared" si="17"/>
        <v>2013</v>
      </c>
      <c r="X58" s="346">
        <f t="shared" si="17"/>
        <v>2014</v>
      </c>
      <c r="Y58" s="346">
        <f t="shared" si="17"/>
        <v>2015</v>
      </c>
    </row>
    <row r="59" spans="1:25">
      <c r="A59" s="155" t="s">
        <v>61</v>
      </c>
      <c r="B59" s="54">
        <v>1571</v>
      </c>
      <c r="C59" s="54">
        <v>1535</v>
      </c>
      <c r="D59" s="54">
        <v>1793</v>
      </c>
      <c r="E59" s="54">
        <v>1940</v>
      </c>
      <c r="F59" s="54">
        <v>2122</v>
      </c>
      <c r="G59" s="54">
        <v>1987</v>
      </c>
      <c r="H59" s="54">
        <v>1968</v>
      </c>
      <c r="I59" s="556">
        <v>2012</v>
      </c>
      <c r="J59" s="349">
        <f>B59/R59*100</f>
        <v>68.903508771929822</v>
      </c>
      <c r="K59" s="349">
        <f>C59/S59*100</f>
        <v>66.536627654963155</v>
      </c>
      <c r="L59" s="349">
        <f t="shared" ref="L59:Q74" si="18">D59/T59*100</f>
        <v>72.35673930589185</v>
      </c>
      <c r="M59" s="349">
        <f t="shared" si="18"/>
        <v>84.201388888888886</v>
      </c>
      <c r="N59" s="349">
        <f t="shared" si="18"/>
        <v>92.301000434971726</v>
      </c>
      <c r="O59" s="349">
        <f t="shared" si="18"/>
        <v>93.54990583804144</v>
      </c>
      <c r="P59" s="349">
        <f t="shared" si="18"/>
        <v>93.758932825154844</v>
      </c>
      <c r="Q59" s="557">
        <f>I59/Y59*100</f>
        <v>94.283036551077799</v>
      </c>
      <c r="R59" s="455">
        <v>2280</v>
      </c>
      <c r="S59">
        <v>2307</v>
      </c>
      <c r="T59">
        <v>2478</v>
      </c>
      <c r="U59">
        <v>2304</v>
      </c>
      <c r="V59">
        <v>2299</v>
      </c>
      <c r="W59">
        <v>2124</v>
      </c>
      <c r="X59">
        <v>2099</v>
      </c>
      <c r="Y59">
        <v>2134</v>
      </c>
    </row>
    <row r="60" spans="1:25">
      <c r="A60" s="155" t="s">
        <v>62</v>
      </c>
      <c r="B60" s="54">
        <v>6251</v>
      </c>
      <c r="C60" s="54">
        <v>6428</v>
      </c>
      <c r="D60" s="54">
        <v>6728</v>
      </c>
      <c r="E60" s="54">
        <v>7172</v>
      </c>
      <c r="F60" s="54">
        <v>7351</v>
      </c>
      <c r="G60" s="54">
        <v>7173</v>
      </c>
      <c r="H60" s="54">
        <v>7445</v>
      </c>
      <c r="I60" s="556">
        <v>7173</v>
      </c>
      <c r="J60" s="349">
        <f t="shared" ref="J60:K78" si="19">B60/R60*100</f>
        <v>80.378037803780373</v>
      </c>
      <c r="K60" s="349">
        <f t="shared" si="19"/>
        <v>82.063066513468669</v>
      </c>
      <c r="L60" s="349">
        <f t="shared" si="18"/>
        <v>85.003158559696772</v>
      </c>
      <c r="M60" s="349">
        <f t="shared" si="18"/>
        <v>91.026780048229469</v>
      </c>
      <c r="N60" s="349">
        <f t="shared" si="18"/>
        <v>92.210235825388864</v>
      </c>
      <c r="O60" s="349">
        <f t="shared" si="18"/>
        <v>93.7892259414226</v>
      </c>
      <c r="P60" s="349">
        <f t="shared" si="18"/>
        <v>94.816607233825778</v>
      </c>
      <c r="Q60" s="557">
        <f t="shared" si="18"/>
        <v>94.918618499404531</v>
      </c>
      <c r="R60" s="456">
        <v>7777</v>
      </c>
      <c r="S60">
        <v>7833</v>
      </c>
      <c r="T60">
        <v>7915</v>
      </c>
      <c r="U60">
        <v>7879</v>
      </c>
      <c r="V60">
        <v>7972</v>
      </c>
      <c r="W60">
        <v>7648</v>
      </c>
      <c r="X60">
        <v>7852</v>
      </c>
      <c r="Y60">
        <v>7557</v>
      </c>
    </row>
    <row r="61" spans="1:25">
      <c r="A61" s="155" t="s">
        <v>63</v>
      </c>
      <c r="B61" s="54">
        <v>4757</v>
      </c>
      <c r="C61" s="54">
        <v>4908</v>
      </c>
      <c r="D61" s="54">
        <v>4927</v>
      </c>
      <c r="E61" s="54">
        <v>4914</v>
      </c>
      <c r="F61" s="54">
        <v>5032</v>
      </c>
      <c r="G61" s="54">
        <v>4786</v>
      </c>
      <c r="H61" s="54">
        <v>4836</v>
      </c>
      <c r="I61" s="556">
        <v>4681</v>
      </c>
      <c r="J61" s="349">
        <f t="shared" si="19"/>
        <v>71.544593171905547</v>
      </c>
      <c r="K61" s="349">
        <f t="shared" si="19"/>
        <v>71.901552886024021</v>
      </c>
      <c r="L61" s="349">
        <f t="shared" si="18"/>
        <v>73.035873109991101</v>
      </c>
      <c r="M61" s="349">
        <f t="shared" si="18"/>
        <v>75.183598531211743</v>
      </c>
      <c r="N61" s="349">
        <f t="shared" si="18"/>
        <v>75.082065055207408</v>
      </c>
      <c r="O61" s="349">
        <f t="shared" si="18"/>
        <v>76.661861284638803</v>
      </c>
      <c r="P61" s="349">
        <f t="shared" si="18"/>
        <v>76.761904761904759</v>
      </c>
      <c r="Q61" s="557">
        <f t="shared" si="18"/>
        <v>79.312097594035919</v>
      </c>
      <c r="R61" s="456">
        <v>6649</v>
      </c>
      <c r="S61">
        <v>6826</v>
      </c>
      <c r="T61">
        <v>6746</v>
      </c>
      <c r="U61">
        <v>6536</v>
      </c>
      <c r="V61">
        <v>6702</v>
      </c>
      <c r="W61">
        <v>6243</v>
      </c>
      <c r="X61">
        <v>6300</v>
      </c>
      <c r="Y61">
        <v>5902</v>
      </c>
    </row>
    <row r="62" spans="1:25">
      <c r="A62" s="155" t="s">
        <v>64</v>
      </c>
      <c r="B62" s="54">
        <v>5162</v>
      </c>
      <c r="C62" s="54">
        <v>5105</v>
      </c>
      <c r="D62" s="54">
        <v>5412</v>
      </c>
      <c r="E62" s="54">
        <v>5533</v>
      </c>
      <c r="F62" s="54">
        <v>5696</v>
      </c>
      <c r="G62" s="54">
        <v>5627</v>
      </c>
      <c r="H62" s="54">
        <v>6268</v>
      </c>
      <c r="I62" s="556">
        <v>6422</v>
      </c>
      <c r="J62" s="349">
        <f t="shared" si="19"/>
        <v>58.625780806360019</v>
      </c>
      <c r="K62" s="349">
        <f t="shared" si="19"/>
        <v>59.471109040074552</v>
      </c>
      <c r="L62" s="349">
        <f t="shared" si="18"/>
        <v>61.801986981843093</v>
      </c>
      <c r="M62" s="349">
        <f t="shared" si="18"/>
        <v>63.321126115815972</v>
      </c>
      <c r="N62" s="349">
        <f t="shared" si="18"/>
        <v>64.978325347935211</v>
      </c>
      <c r="O62" s="349">
        <f t="shared" si="18"/>
        <v>68.916105327617885</v>
      </c>
      <c r="P62" s="349">
        <f t="shared" si="18"/>
        <v>75.700483091787447</v>
      </c>
      <c r="Q62" s="557">
        <f t="shared" si="18"/>
        <v>78.259809895198643</v>
      </c>
      <c r="R62" s="456">
        <v>8805</v>
      </c>
      <c r="S62">
        <v>8584</v>
      </c>
      <c r="T62">
        <v>8757</v>
      </c>
      <c r="U62">
        <v>8738</v>
      </c>
      <c r="V62">
        <v>8766</v>
      </c>
      <c r="W62">
        <v>8165</v>
      </c>
      <c r="X62">
        <v>8280</v>
      </c>
      <c r="Y62">
        <v>8206</v>
      </c>
    </row>
    <row r="63" spans="1:25">
      <c r="A63" s="155" t="s">
        <v>65</v>
      </c>
      <c r="B63" s="54">
        <v>5156</v>
      </c>
      <c r="C63" s="54">
        <v>5031</v>
      </c>
      <c r="D63" s="54">
        <v>5137</v>
      </c>
      <c r="E63" s="54">
        <v>4991</v>
      </c>
      <c r="F63" s="54">
        <v>5143</v>
      </c>
      <c r="G63" s="54">
        <v>4955</v>
      </c>
      <c r="H63" s="54">
        <v>5030</v>
      </c>
      <c r="I63" s="556">
        <v>5136</v>
      </c>
      <c r="J63" s="349">
        <f t="shared" si="19"/>
        <v>91.015004413062655</v>
      </c>
      <c r="K63" s="349">
        <f t="shared" si="19"/>
        <v>90.583363341735691</v>
      </c>
      <c r="L63" s="349">
        <f t="shared" si="18"/>
        <v>91.421961203061045</v>
      </c>
      <c r="M63" s="349">
        <f t="shared" si="18"/>
        <v>92.700594353640426</v>
      </c>
      <c r="N63" s="349">
        <f t="shared" si="18"/>
        <v>93.747721472839956</v>
      </c>
      <c r="O63" s="349">
        <f t="shared" si="18"/>
        <v>94.977956680084347</v>
      </c>
      <c r="P63" s="349">
        <f t="shared" si="18"/>
        <v>95.754806777079764</v>
      </c>
      <c r="Q63" s="557">
        <f t="shared" si="18"/>
        <v>97.162315550510783</v>
      </c>
      <c r="R63" s="456">
        <v>5665</v>
      </c>
      <c r="S63">
        <v>5554</v>
      </c>
      <c r="T63">
        <v>5619</v>
      </c>
      <c r="U63">
        <v>5384</v>
      </c>
      <c r="V63">
        <v>5486</v>
      </c>
      <c r="W63">
        <v>5217</v>
      </c>
      <c r="X63">
        <v>5253</v>
      </c>
      <c r="Y63">
        <v>5286</v>
      </c>
    </row>
    <row r="64" spans="1:25">
      <c r="A64" s="155" t="s">
        <v>66</v>
      </c>
      <c r="B64" s="54">
        <v>1456</v>
      </c>
      <c r="C64" s="54">
        <v>1531</v>
      </c>
      <c r="D64" s="54">
        <v>1472</v>
      </c>
      <c r="E64" s="54">
        <v>1513</v>
      </c>
      <c r="F64" s="54">
        <v>1491</v>
      </c>
      <c r="G64" s="54">
        <v>1388</v>
      </c>
      <c r="H64" s="54">
        <v>1374</v>
      </c>
      <c r="I64" s="556">
        <v>1495</v>
      </c>
      <c r="J64" s="349">
        <f t="shared" si="19"/>
        <v>83.630097645031583</v>
      </c>
      <c r="K64" s="349">
        <f t="shared" si="19"/>
        <v>91.022592152199763</v>
      </c>
      <c r="L64" s="349">
        <f t="shared" si="18"/>
        <v>91.428571428571431</v>
      </c>
      <c r="M64" s="349">
        <f t="shared" si="18"/>
        <v>95.337114051669815</v>
      </c>
      <c r="N64" s="349">
        <f t="shared" si="18"/>
        <v>95.884244372990352</v>
      </c>
      <c r="O64" s="349">
        <f t="shared" si="18"/>
        <v>97.815362931641999</v>
      </c>
      <c r="P64" s="349">
        <f t="shared" si="18"/>
        <v>98.494623655913983</v>
      </c>
      <c r="Q64" s="557">
        <f t="shared" si="18"/>
        <v>99.203715992037161</v>
      </c>
      <c r="R64" s="456">
        <v>1741</v>
      </c>
      <c r="S64">
        <v>1682</v>
      </c>
      <c r="T64">
        <v>1610</v>
      </c>
      <c r="U64">
        <v>1587</v>
      </c>
      <c r="V64">
        <v>1555</v>
      </c>
      <c r="W64">
        <v>1419</v>
      </c>
      <c r="X64">
        <v>1395</v>
      </c>
      <c r="Y64">
        <v>1507</v>
      </c>
    </row>
    <row r="65" spans="1:25">
      <c r="A65" s="155" t="s">
        <v>67</v>
      </c>
      <c r="B65" s="54">
        <v>2953</v>
      </c>
      <c r="C65" s="54">
        <v>2960</v>
      </c>
      <c r="D65" s="54">
        <v>2993</v>
      </c>
      <c r="E65" s="348">
        <v>2847</v>
      </c>
      <c r="F65" s="54">
        <v>2952</v>
      </c>
      <c r="G65" s="348">
        <v>2741</v>
      </c>
      <c r="H65" s="348">
        <v>2762</v>
      </c>
      <c r="I65" s="556">
        <v>2776</v>
      </c>
      <c r="J65" s="349">
        <f t="shared" si="19"/>
        <v>99.461098012798914</v>
      </c>
      <c r="K65" s="349">
        <f t="shared" si="19"/>
        <v>99.362202081235324</v>
      </c>
      <c r="L65" s="349">
        <f t="shared" si="18"/>
        <v>99.369189907038518</v>
      </c>
      <c r="M65" s="349">
        <f t="shared" si="18"/>
        <v>99.64998249912496</v>
      </c>
      <c r="N65" s="349">
        <f t="shared" si="18"/>
        <v>99.460916442048514</v>
      </c>
      <c r="O65" s="349">
        <f t="shared" si="18"/>
        <v>99.491833030852987</v>
      </c>
      <c r="P65" s="349">
        <f t="shared" si="18"/>
        <v>99.316792520676017</v>
      </c>
      <c r="Q65" s="557">
        <f t="shared" si="18"/>
        <v>99.498207885304652</v>
      </c>
      <c r="R65" s="456">
        <v>2969</v>
      </c>
      <c r="S65">
        <v>2979</v>
      </c>
      <c r="T65">
        <v>3012</v>
      </c>
      <c r="U65">
        <v>2857</v>
      </c>
      <c r="V65">
        <v>2968</v>
      </c>
      <c r="W65">
        <v>2755</v>
      </c>
      <c r="X65">
        <v>2781</v>
      </c>
      <c r="Y65">
        <v>2790</v>
      </c>
    </row>
    <row r="66" spans="1:25">
      <c r="A66" s="68" t="s">
        <v>431</v>
      </c>
      <c r="B66" s="54">
        <v>834</v>
      </c>
      <c r="C66" s="348">
        <v>756</v>
      </c>
      <c r="D66" s="348">
        <v>761</v>
      </c>
      <c r="E66" s="348">
        <v>736</v>
      </c>
      <c r="F66" s="348">
        <v>732</v>
      </c>
      <c r="G66" s="348">
        <v>695</v>
      </c>
      <c r="H66" s="348">
        <v>687</v>
      </c>
      <c r="I66" s="556">
        <v>736</v>
      </c>
      <c r="J66" s="349">
        <f t="shared" si="19"/>
        <v>98.581560283687935</v>
      </c>
      <c r="K66" s="349">
        <f t="shared" si="19"/>
        <v>98.82352941176471</v>
      </c>
      <c r="L66" s="349">
        <f t="shared" si="18"/>
        <v>98.575129533678748</v>
      </c>
      <c r="M66" s="349">
        <f t="shared" si="18"/>
        <v>99.0578734858681</v>
      </c>
      <c r="N66" s="349">
        <f t="shared" si="18"/>
        <v>99.1869918699187</v>
      </c>
      <c r="O66" s="349">
        <f t="shared" si="18"/>
        <v>98.163841807909606</v>
      </c>
      <c r="P66" s="349">
        <f t="shared" si="18"/>
        <v>98.84892086330936</v>
      </c>
      <c r="Q66" s="557">
        <f t="shared" si="18"/>
        <v>99.191374663072779</v>
      </c>
      <c r="R66" s="456">
        <v>846</v>
      </c>
      <c r="S66">
        <v>765</v>
      </c>
      <c r="T66">
        <v>772</v>
      </c>
      <c r="U66">
        <v>743</v>
      </c>
      <c r="V66">
        <v>738</v>
      </c>
      <c r="W66">
        <v>708</v>
      </c>
      <c r="X66">
        <v>695</v>
      </c>
      <c r="Y66">
        <v>742</v>
      </c>
    </row>
    <row r="67" spans="1:25">
      <c r="A67" t="s">
        <v>69</v>
      </c>
      <c r="B67" s="54">
        <v>1997</v>
      </c>
      <c r="C67" s="54">
        <v>2200</v>
      </c>
      <c r="D67" s="54">
        <v>2123</v>
      </c>
      <c r="E67" s="54">
        <v>2043</v>
      </c>
      <c r="F67" s="54">
        <v>2103</v>
      </c>
      <c r="G67" s="54">
        <v>1985</v>
      </c>
      <c r="H67" s="54">
        <v>1936</v>
      </c>
      <c r="I67" s="556">
        <v>1860</v>
      </c>
      <c r="J67" s="349">
        <f t="shared" si="19"/>
        <v>84.798301486199577</v>
      </c>
      <c r="K67" s="349">
        <f t="shared" si="19"/>
        <v>90.274928190398029</v>
      </c>
      <c r="L67" s="349">
        <f t="shared" si="18"/>
        <v>90.340425531914889</v>
      </c>
      <c r="M67" s="349">
        <f t="shared" si="18"/>
        <v>90.438247011952186</v>
      </c>
      <c r="N67" s="349">
        <f t="shared" si="18"/>
        <v>93.176783340717762</v>
      </c>
      <c r="O67" s="349">
        <f t="shared" si="18"/>
        <v>92.02596198423737</v>
      </c>
      <c r="P67" s="349">
        <f t="shared" si="18"/>
        <v>93.526570048309182</v>
      </c>
      <c r="Q67" s="557">
        <f t="shared" si="18"/>
        <v>92.953523238380811</v>
      </c>
      <c r="R67" s="456">
        <v>2355</v>
      </c>
      <c r="S67">
        <v>2437</v>
      </c>
      <c r="T67">
        <v>2350</v>
      </c>
      <c r="U67">
        <v>2259</v>
      </c>
      <c r="V67">
        <v>2257</v>
      </c>
      <c r="W67">
        <v>2157</v>
      </c>
      <c r="X67">
        <v>2070</v>
      </c>
      <c r="Y67">
        <v>2001</v>
      </c>
    </row>
    <row r="68" spans="1:25">
      <c r="A68" t="s">
        <v>70</v>
      </c>
      <c r="B68" s="54">
        <v>1593</v>
      </c>
      <c r="C68" s="348">
        <v>1584</v>
      </c>
      <c r="D68" s="348">
        <v>1567</v>
      </c>
      <c r="E68" s="348">
        <v>1534</v>
      </c>
      <c r="F68" s="348">
        <v>1534</v>
      </c>
      <c r="G68" s="54">
        <v>1507</v>
      </c>
      <c r="H68" s="54">
        <v>1507</v>
      </c>
      <c r="I68" s="556">
        <v>1508</v>
      </c>
      <c r="J68" s="349">
        <f t="shared" si="19"/>
        <v>97.910264290104493</v>
      </c>
      <c r="K68" s="349">
        <f t="shared" si="19"/>
        <v>97.237569060773481</v>
      </c>
      <c r="L68" s="349">
        <f t="shared" si="18"/>
        <v>98.55345911949685</v>
      </c>
      <c r="M68" s="349">
        <f t="shared" si="18"/>
        <v>97.831632653061234</v>
      </c>
      <c r="N68" s="349">
        <f t="shared" si="18"/>
        <v>98.522800256904304</v>
      </c>
      <c r="O68" s="349">
        <f t="shared" si="18"/>
        <v>99.014454664914581</v>
      </c>
      <c r="P68" s="349">
        <f t="shared" si="18"/>
        <v>99.406332453825868</v>
      </c>
      <c r="Q68" s="557">
        <f t="shared" si="18"/>
        <v>99.603698811096436</v>
      </c>
      <c r="R68" s="456">
        <v>1627</v>
      </c>
      <c r="S68">
        <v>1629</v>
      </c>
      <c r="T68">
        <v>1590</v>
      </c>
      <c r="U68">
        <v>1568</v>
      </c>
      <c r="V68">
        <v>1557</v>
      </c>
      <c r="W68">
        <v>1522</v>
      </c>
      <c r="X68">
        <v>1516</v>
      </c>
      <c r="Y68">
        <v>1514</v>
      </c>
    </row>
    <row r="69" spans="1:25">
      <c r="A69" t="s">
        <v>71</v>
      </c>
      <c r="B69" s="54">
        <v>2200</v>
      </c>
      <c r="C69" s="54">
        <v>2035</v>
      </c>
      <c r="D69" s="54">
        <v>2183</v>
      </c>
      <c r="E69" s="54">
        <v>2166</v>
      </c>
      <c r="F69" s="54">
        <v>2039</v>
      </c>
      <c r="G69" s="348">
        <v>2038</v>
      </c>
      <c r="H69" s="348">
        <v>2032</v>
      </c>
      <c r="I69" s="556">
        <v>2034</v>
      </c>
      <c r="J69" s="349">
        <f t="shared" si="19"/>
        <v>93.259855871131833</v>
      </c>
      <c r="K69" s="349">
        <f t="shared" si="19"/>
        <v>92.248413417951042</v>
      </c>
      <c r="L69" s="349">
        <f t="shared" si="18"/>
        <v>93.17114810072556</v>
      </c>
      <c r="M69" s="349">
        <f t="shared" si="18"/>
        <v>94.214876033057848</v>
      </c>
      <c r="N69" s="349">
        <f t="shared" si="18"/>
        <v>94.83720930232559</v>
      </c>
      <c r="O69" s="349">
        <f t="shared" si="18"/>
        <v>96.177442189712124</v>
      </c>
      <c r="P69" s="349">
        <f t="shared" si="18"/>
        <v>97.224880382775126</v>
      </c>
      <c r="Q69" s="557">
        <f t="shared" si="18"/>
        <v>96.398104265402836</v>
      </c>
      <c r="R69" s="456">
        <v>2359</v>
      </c>
      <c r="S69">
        <v>2206</v>
      </c>
      <c r="T69">
        <v>2343</v>
      </c>
      <c r="U69">
        <v>2299</v>
      </c>
      <c r="V69">
        <v>2150</v>
      </c>
      <c r="W69">
        <v>2119</v>
      </c>
      <c r="X69">
        <v>2090</v>
      </c>
      <c r="Y69">
        <v>2110</v>
      </c>
    </row>
    <row r="70" spans="1:25">
      <c r="A70" t="s">
        <v>72</v>
      </c>
      <c r="B70" s="348">
        <v>559</v>
      </c>
      <c r="C70" s="54">
        <v>535</v>
      </c>
      <c r="D70" s="348">
        <v>587</v>
      </c>
      <c r="E70" s="348">
        <v>688</v>
      </c>
      <c r="F70" s="348">
        <v>818</v>
      </c>
      <c r="G70" s="348">
        <v>771</v>
      </c>
      <c r="H70" s="348">
        <v>774</v>
      </c>
      <c r="I70" s="556">
        <v>775</v>
      </c>
      <c r="J70" s="349">
        <f t="shared" si="19"/>
        <v>61.563876651982376</v>
      </c>
      <c r="K70" s="349">
        <f t="shared" si="19"/>
        <v>57.900432900432897</v>
      </c>
      <c r="L70" s="349">
        <f t="shared" si="18"/>
        <v>65.807174887892373</v>
      </c>
      <c r="M70" s="349">
        <f t="shared" si="18"/>
        <v>82.891566265060248</v>
      </c>
      <c r="N70" s="349">
        <f t="shared" si="18"/>
        <v>93.592677345537751</v>
      </c>
      <c r="O70" s="349">
        <f t="shared" si="18"/>
        <v>93.228536880290207</v>
      </c>
      <c r="P70" s="349">
        <f t="shared" si="18"/>
        <v>94.969325153374228</v>
      </c>
      <c r="Q70" s="557">
        <f t="shared" si="18"/>
        <v>94.975490196078425</v>
      </c>
      <c r="R70" s="456">
        <v>908</v>
      </c>
      <c r="S70">
        <v>924</v>
      </c>
      <c r="T70">
        <v>892</v>
      </c>
      <c r="U70">
        <v>830</v>
      </c>
      <c r="V70">
        <v>874</v>
      </c>
      <c r="W70">
        <v>827</v>
      </c>
      <c r="X70">
        <v>815</v>
      </c>
      <c r="Y70">
        <v>816</v>
      </c>
    </row>
    <row r="71" spans="1:25">
      <c r="A71" t="s">
        <v>73</v>
      </c>
      <c r="B71" s="54">
        <v>3696</v>
      </c>
      <c r="C71" s="54">
        <v>3555</v>
      </c>
      <c r="D71" s="54">
        <v>3499</v>
      </c>
      <c r="E71" s="54">
        <v>3400</v>
      </c>
      <c r="F71" s="54">
        <v>3521</v>
      </c>
      <c r="G71" s="54">
        <v>3349</v>
      </c>
      <c r="H71" s="54">
        <v>3322</v>
      </c>
      <c r="I71" s="556">
        <v>3362</v>
      </c>
      <c r="J71" s="349">
        <f t="shared" si="19"/>
        <v>90.766208251473472</v>
      </c>
      <c r="K71" s="349">
        <f t="shared" si="19"/>
        <v>87.973273942093542</v>
      </c>
      <c r="L71" s="349">
        <f t="shared" si="18"/>
        <v>88.069468915177453</v>
      </c>
      <c r="M71" s="349">
        <f t="shared" si="18"/>
        <v>88.151413015296868</v>
      </c>
      <c r="N71" s="349">
        <f t="shared" si="18"/>
        <v>91.076047594412842</v>
      </c>
      <c r="O71" s="349">
        <f t="shared" si="18"/>
        <v>92.360728075013782</v>
      </c>
      <c r="P71" s="349">
        <f t="shared" si="18"/>
        <v>94.107648725212471</v>
      </c>
      <c r="Q71" s="557">
        <f t="shared" si="18"/>
        <v>95.159920747240307</v>
      </c>
      <c r="R71" s="456">
        <v>4072</v>
      </c>
      <c r="S71">
        <v>4041</v>
      </c>
      <c r="T71">
        <v>3973</v>
      </c>
      <c r="U71">
        <v>3857</v>
      </c>
      <c r="V71">
        <v>3866</v>
      </c>
      <c r="W71">
        <v>3626</v>
      </c>
      <c r="X71">
        <v>3530</v>
      </c>
      <c r="Y71">
        <v>3533</v>
      </c>
    </row>
    <row r="72" spans="1:25">
      <c r="A72" t="s">
        <v>74</v>
      </c>
      <c r="B72" s="54">
        <v>1820</v>
      </c>
      <c r="C72" s="54">
        <v>1911</v>
      </c>
      <c r="D72" s="54">
        <v>1959</v>
      </c>
      <c r="E72" s="54">
        <v>1835</v>
      </c>
      <c r="F72" s="54">
        <v>1870</v>
      </c>
      <c r="G72" s="54">
        <v>1793</v>
      </c>
      <c r="H72" s="54">
        <v>1770</v>
      </c>
      <c r="I72" s="556">
        <v>1865</v>
      </c>
      <c r="J72" s="349">
        <f t="shared" si="19"/>
        <v>81.069042316258361</v>
      </c>
      <c r="K72" s="349">
        <f t="shared" si="19"/>
        <v>86.081081081081081</v>
      </c>
      <c r="L72" s="349">
        <f t="shared" si="18"/>
        <v>90.862708719851582</v>
      </c>
      <c r="M72" s="349">
        <f t="shared" si="18"/>
        <v>89.337877312560849</v>
      </c>
      <c r="N72" s="349">
        <f t="shared" si="18"/>
        <v>93.173891380169408</v>
      </c>
      <c r="O72" s="349">
        <f t="shared" si="18"/>
        <v>93.629242819843341</v>
      </c>
      <c r="P72" s="349">
        <f t="shared" si="18"/>
        <v>95.417789757412393</v>
      </c>
      <c r="Q72" s="557">
        <f t="shared" si="18"/>
        <v>94.910941475826974</v>
      </c>
      <c r="R72" s="456">
        <v>2245</v>
      </c>
      <c r="S72">
        <v>2220</v>
      </c>
      <c r="T72">
        <v>2156</v>
      </c>
      <c r="U72">
        <v>2054</v>
      </c>
      <c r="V72">
        <v>2007</v>
      </c>
      <c r="W72">
        <v>1915</v>
      </c>
      <c r="X72">
        <v>1855</v>
      </c>
      <c r="Y72">
        <v>1965</v>
      </c>
    </row>
    <row r="73" spans="1:25">
      <c r="A73" t="s">
        <v>75</v>
      </c>
      <c r="B73" s="54">
        <v>422</v>
      </c>
      <c r="C73" s="54">
        <v>467</v>
      </c>
      <c r="D73" s="348">
        <v>492</v>
      </c>
      <c r="E73" s="54">
        <v>515</v>
      </c>
      <c r="F73" s="54">
        <v>501</v>
      </c>
      <c r="G73" s="54">
        <v>481</v>
      </c>
      <c r="H73" s="54">
        <v>470</v>
      </c>
      <c r="I73" s="556">
        <v>461</v>
      </c>
      <c r="J73" s="349">
        <f t="shared" si="19"/>
        <v>82.583170254403129</v>
      </c>
      <c r="K73" s="349">
        <f t="shared" si="19"/>
        <v>86.162361623616235</v>
      </c>
      <c r="L73" s="349">
        <f t="shared" si="18"/>
        <v>90.942698706099804</v>
      </c>
      <c r="M73" s="349">
        <f t="shared" si="18"/>
        <v>97.169811320754718</v>
      </c>
      <c r="N73" s="349">
        <f t="shared" si="18"/>
        <v>98.428290766208249</v>
      </c>
      <c r="O73" s="349">
        <f t="shared" si="18"/>
        <v>96.007984031936132</v>
      </c>
      <c r="P73" s="349">
        <f t="shared" si="18"/>
        <v>99.365750528541227</v>
      </c>
      <c r="Q73" s="557">
        <f t="shared" si="18"/>
        <v>99.783549783549788</v>
      </c>
      <c r="R73" s="456">
        <v>511</v>
      </c>
      <c r="S73">
        <v>542</v>
      </c>
      <c r="T73">
        <v>541</v>
      </c>
      <c r="U73">
        <v>530</v>
      </c>
      <c r="V73">
        <v>509</v>
      </c>
      <c r="W73">
        <v>501</v>
      </c>
      <c r="X73">
        <v>473</v>
      </c>
      <c r="Y73">
        <v>462</v>
      </c>
    </row>
    <row r="74" spans="1:25">
      <c r="A74" t="s">
        <v>76</v>
      </c>
      <c r="B74" s="348">
        <v>1237</v>
      </c>
      <c r="C74" s="348">
        <v>1251</v>
      </c>
      <c r="D74" s="348">
        <v>1322</v>
      </c>
      <c r="E74" s="348">
        <v>1387</v>
      </c>
      <c r="F74" s="348">
        <v>1321</v>
      </c>
      <c r="G74" s="54">
        <v>1362</v>
      </c>
      <c r="H74" s="54">
        <v>1286</v>
      </c>
      <c r="I74" s="556">
        <v>1236</v>
      </c>
      <c r="J74" s="349">
        <f t="shared" si="19"/>
        <v>71.337946943483274</v>
      </c>
      <c r="K74" s="349">
        <f t="shared" si="19"/>
        <v>73.892498523331369</v>
      </c>
      <c r="L74" s="349">
        <f t="shared" si="18"/>
        <v>77.673325499412456</v>
      </c>
      <c r="M74" s="349">
        <f t="shared" si="18"/>
        <v>84.264884568651283</v>
      </c>
      <c r="N74" s="349">
        <f t="shared" si="18"/>
        <v>86.452879581151834</v>
      </c>
      <c r="O74" s="349">
        <f t="shared" si="18"/>
        <v>87.92769528728212</v>
      </c>
      <c r="P74" s="349">
        <f t="shared" si="18"/>
        <v>90.755116443189848</v>
      </c>
      <c r="Q74" s="557">
        <f t="shared" si="18"/>
        <v>87.226534932956952</v>
      </c>
      <c r="R74" s="456">
        <v>1734</v>
      </c>
      <c r="S74">
        <v>1693</v>
      </c>
      <c r="T74">
        <v>1702</v>
      </c>
      <c r="U74">
        <v>1646</v>
      </c>
      <c r="V74">
        <v>1528</v>
      </c>
      <c r="W74">
        <v>1549</v>
      </c>
      <c r="X74">
        <v>1417</v>
      </c>
      <c r="Y74">
        <v>1417</v>
      </c>
    </row>
    <row r="75" spans="1:25">
      <c r="A75" t="s">
        <v>77</v>
      </c>
      <c r="B75" s="348">
        <v>143</v>
      </c>
      <c r="C75" s="348">
        <v>142</v>
      </c>
      <c r="D75" s="348">
        <v>120</v>
      </c>
      <c r="E75" s="348">
        <v>133</v>
      </c>
      <c r="F75" s="54">
        <v>129</v>
      </c>
      <c r="G75" s="54">
        <v>130</v>
      </c>
      <c r="H75" s="54">
        <v>171</v>
      </c>
      <c r="I75" s="556">
        <v>346</v>
      </c>
      <c r="J75" s="349">
        <f t="shared" si="19"/>
        <v>33.02540415704388</v>
      </c>
      <c r="K75" s="349">
        <f t="shared" si="19"/>
        <v>33.411764705882355</v>
      </c>
      <c r="L75" s="349">
        <f t="shared" ref="L75:L78" si="20">D75/T75*100</f>
        <v>29.268292682926827</v>
      </c>
      <c r="M75" s="349">
        <f t="shared" ref="M75:M78" si="21">E75/U75*100</f>
        <v>32.839506172839506</v>
      </c>
      <c r="N75" s="349">
        <f t="shared" ref="N75:N78" si="22">F75/V75*100</f>
        <v>31.463414634146343</v>
      </c>
      <c r="O75" s="349">
        <f t="shared" ref="O75:O78" si="23">G75/W75*100</f>
        <v>34.574468085106389</v>
      </c>
      <c r="P75" s="349">
        <f t="shared" ref="P75:P78" si="24">H75/X75*100</f>
        <v>49.137931034482754</v>
      </c>
      <c r="Q75" s="557">
        <f t="shared" ref="Q75:Q78" si="25">I75/Y75*100</f>
        <v>96.378830083565461</v>
      </c>
      <c r="R75" s="456">
        <v>433</v>
      </c>
      <c r="S75">
        <v>425</v>
      </c>
      <c r="T75">
        <v>410</v>
      </c>
      <c r="U75">
        <v>405</v>
      </c>
      <c r="V75">
        <v>410</v>
      </c>
      <c r="W75">
        <v>376</v>
      </c>
      <c r="X75">
        <v>348</v>
      </c>
      <c r="Y75">
        <v>359</v>
      </c>
    </row>
    <row r="76" spans="1:25">
      <c r="A76" t="s">
        <v>78</v>
      </c>
      <c r="B76" s="348">
        <v>6078</v>
      </c>
      <c r="C76" s="54">
        <v>6158</v>
      </c>
      <c r="D76" s="54">
        <v>6266</v>
      </c>
      <c r="E76" s="348">
        <v>5728</v>
      </c>
      <c r="F76" s="348">
        <v>5852</v>
      </c>
      <c r="G76" s="54">
        <v>5777</v>
      </c>
      <c r="H76" s="54">
        <v>5978</v>
      </c>
      <c r="I76" s="556">
        <v>6192</v>
      </c>
      <c r="J76" s="349">
        <f t="shared" si="19"/>
        <v>91.467268623024836</v>
      </c>
      <c r="K76" s="349">
        <f t="shared" si="19"/>
        <v>94.072716162542008</v>
      </c>
      <c r="L76" s="349">
        <f t="shared" si="20"/>
        <v>94.041722947621182</v>
      </c>
      <c r="M76" s="349">
        <f t="shared" si="21"/>
        <v>94.443528441879636</v>
      </c>
      <c r="N76" s="349">
        <f t="shared" si="22"/>
        <v>97.777777777777771</v>
      </c>
      <c r="O76" s="349">
        <f t="shared" si="23"/>
        <v>99.175965665236049</v>
      </c>
      <c r="P76" s="349">
        <f t="shared" si="24"/>
        <v>99.616730544909188</v>
      </c>
      <c r="Q76" s="557">
        <f t="shared" si="25"/>
        <v>99.774411859490826</v>
      </c>
      <c r="R76" s="456">
        <v>6645</v>
      </c>
      <c r="S76">
        <v>6546</v>
      </c>
      <c r="T76">
        <v>6663</v>
      </c>
      <c r="U76">
        <v>6065</v>
      </c>
      <c r="V76">
        <v>5985</v>
      </c>
      <c r="W76">
        <v>5825</v>
      </c>
      <c r="X76">
        <v>6001</v>
      </c>
      <c r="Y76">
        <v>6206</v>
      </c>
    </row>
    <row r="77" spans="1:25">
      <c r="A77" t="s">
        <v>79</v>
      </c>
      <c r="B77" s="348">
        <v>612</v>
      </c>
      <c r="C77" s="348">
        <v>650</v>
      </c>
      <c r="D77" s="54">
        <v>646</v>
      </c>
      <c r="E77" s="348">
        <v>568</v>
      </c>
      <c r="F77" s="54">
        <v>647</v>
      </c>
      <c r="G77" s="348">
        <v>636</v>
      </c>
      <c r="H77" s="348">
        <v>652</v>
      </c>
      <c r="I77" s="556">
        <v>656</v>
      </c>
      <c r="J77" s="349">
        <f t="shared" si="19"/>
        <v>91.616766467065872</v>
      </c>
      <c r="K77" s="349">
        <f t="shared" si="19"/>
        <v>98.634294385432469</v>
      </c>
      <c r="L77" s="349">
        <f t="shared" si="20"/>
        <v>96.274217585692995</v>
      </c>
      <c r="M77" s="349">
        <f t="shared" si="21"/>
        <v>99.474605954465844</v>
      </c>
      <c r="N77" s="349">
        <f t="shared" si="22"/>
        <v>99.845679012345684</v>
      </c>
      <c r="O77" s="349">
        <f t="shared" si="23"/>
        <v>99.686520376175551</v>
      </c>
      <c r="P77" s="349">
        <f t="shared" si="24"/>
        <v>99.694189602446485</v>
      </c>
      <c r="Q77" s="557">
        <f t="shared" si="25"/>
        <v>99.544764795144161</v>
      </c>
      <c r="R77" s="456">
        <v>668</v>
      </c>
      <c r="S77">
        <v>659</v>
      </c>
      <c r="T77">
        <v>671</v>
      </c>
      <c r="U77">
        <v>571</v>
      </c>
      <c r="V77">
        <v>648</v>
      </c>
      <c r="W77">
        <v>638</v>
      </c>
      <c r="X77">
        <v>654</v>
      </c>
      <c r="Y77">
        <v>659</v>
      </c>
    </row>
    <row r="78" spans="1:25">
      <c r="A78" t="s">
        <v>80</v>
      </c>
      <c r="B78" s="348">
        <v>3407</v>
      </c>
      <c r="C78" s="54">
        <v>3558</v>
      </c>
      <c r="D78" s="54">
        <v>3566</v>
      </c>
      <c r="E78" s="54">
        <v>3602</v>
      </c>
      <c r="F78" s="54">
        <v>3513</v>
      </c>
      <c r="G78" s="348">
        <v>3420</v>
      </c>
      <c r="H78" s="348">
        <v>3269</v>
      </c>
      <c r="I78" s="556">
        <v>3400</v>
      </c>
      <c r="J78" s="349">
        <f t="shared" si="19"/>
        <v>91.882416396979508</v>
      </c>
      <c r="K78" s="349">
        <f t="shared" si="19"/>
        <v>94.854705411890166</v>
      </c>
      <c r="L78" s="349">
        <f t="shared" si="20"/>
        <v>96.954866775421422</v>
      </c>
      <c r="M78" s="349">
        <f t="shared" si="21"/>
        <v>98.040283070223182</v>
      </c>
      <c r="N78" s="349">
        <f t="shared" si="22"/>
        <v>97.746243739565941</v>
      </c>
      <c r="O78" s="349">
        <f t="shared" si="23"/>
        <v>99.216710182767613</v>
      </c>
      <c r="P78" s="349">
        <f t="shared" si="24"/>
        <v>99.452388195923334</v>
      </c>
      <c r="Q78" s="557">
        <f t="shared" si="25"/>
        <v>99.589923842999411</v>
      </c>
      <c r="R78" s="456">
        <v>3708</v>
      </c>
      <c r="S78">
        <v>3751</v>
      </c>
      <c r="T78">
        <v>3678</v>
      </c>
      <c r="U78">
        <v>3674</v>
      </c>
      <c r="V78">
        <v>3594</v>
      </c>
      <c r="W78">
        <v>3447</v>
      </c>
      <c r="X78">
        <v>3287</v>
      </c>
      <c r="Y78">
        <v>3414</v>
      </c>
    </row>
    <row r="79" spans="1:25">
      <c r="A79" t="s">
        <v>48</v>
      </c>
      <c r="B79" s="54">
        <v>232</v>
      </c>
      <c r="C79" s="54">
        <v>273</v>
      </c>
      <c r="D79" s="348">
        <v>214</v>
      </c>
      <c r="E79" s="54">
        <v>197</v>
      </c>
      <c r="F79" s="54">
        <v>209</v>
      </c>
      <c r="G79" s="54">
        <v>265</v>
      </c>
      <c r="H79" s="54">
        <v>345</v>
      </c>
      <c r="I79" s="556">
        <v>260</v>
      </c>
      <c r="J79" s="457" t="s">
        <v>81</v>
      </c>
      <c r="K79" s="401" t="s">
        <v>81</v>
      </c>
      <c r="L79" s="401" t="s">
        <v>81</v>
      </c>
      <c r="M79" s="401" t="s">
        <v>81</v>
      </c>
      <c r="N79" s="401" t="s">
        <v>81</v>
      </c>
      <c r="O79" s="401" t="s">
        <v>81</v>
      </c>
      <c r="P79" s="401" t="s">
        <v>81</v>
      </c>
      <c r="Q79" s="556" t="s">
        <v>81</v>
      </c>
      <c r="R79" s="457">
        <v>632</v>
      </c>
      <c r="S79">
        <v>640</v>
      </c>
      <c r="T79">
        <v>592</v>
      </c>
      <c r="U79">
        <v>528</v>
      </c>
      <c r="V79">
        <v>471</v>
      </c>
      <c r="W79">
        <v>453</v>
      </c>
      <c r="X79">
        <v>490</v>
      </c>
      <c r="Y79">
        <v>377</v>
      </c>
    </row>
    <row r="80" spans="1:25">
      <c r="A80" s="347" t="s">
        <v>41</v>
      </c>
      <c r="B80" s="347">
        <f>SUM(B59:B79)</f>
        <v>52136</v>
      </c>
      <c r="C80" s="347">
        <f t="shared" ref="C80:I80" si="26">SUM(C59:C79)</f>
        <v>52573</v>
      </c>
      <c r="D80" s="347">
        <f t="shared" si="26"/>
        <v>53767</v>
      </c>
      <c r="E80" s="347">
        <f t="shared" si="26"/>
        <v>53442</v>
      </c>
      <c r="F80" s="347">
        <f t="shared" si="26"/>
        <v>54576</v>
      </c>
      <c r="G80" s="347">
        <f>SUM(G59:G79)</f>
        <v>52866</v>
      </c>
      <c r="H80" s="347">
        <f>SUM(H59:H79)</f>
        <v>53882</v>
      </c>
      <c r="I80" s="560">
        <f t="shared" si="26"/>
        <v>54386</v>
      </c>
      <c r="J80" s="558">
        <f>B80/R80*100</f>
        <v>80.669668415107765</v>
      </c>
      <c r="K80" s="558">
        <f>C80/S80*100</f>
        <v>81.83459676540636</v>
      </c>
      <c r="L80" s="558">
        <f t="shared" ref="L80:Q80" si="27">D80/T80*100</f>
        <v>83.398479913137891</v>
      </c>
      <c r="M80" s="558">
        <f t="shared" si="27"/>
        <v>85.76242898867028</v>
      </c>
      <c r="N80" s="558">
        <f t="shared" si="27"/>
        <v>87.542908472618791</v>
      </c>
      <c r="O80" s="558">
        <f t="shared" si="27"/>
        <v>89.249417564236751</v>
      </c>
      <c r="P80" s="558">
        <f t="shared" si="27"/>
        <v>91.015354470363675</v>
      </c>
      <c r="Q80" s="559">
        <f t="shared" si="27"/>
        <v>92.24689180250013</v>
      </c>
      <c r="R80" s="347">
        <f>SUM(R59:R79)</f>
        <v>64629</v>
      </c>
      <c r="S80" s="347">
        <f>SUM(S59:S79)</f>
        <v>64243</v>
      </c>
      <c r="T80" s="347">
        <f t="shared" ref="T80" si="28">SUM(T59:T79)</f>
        <v>64470</v>
      </c>
      <c r="U80" s="347">
        <f t="shared" ref="U80" si="29">SUM(U59:U79)</f>
        <v>62314</v>
      </c>
      <c r="V80" s="347">
        <f t="shared" ref="V80" si="30">SUM(V59:V79)</f>
        <v>62342</v>
      </c>
      <c r="W80" s="347">
        <f t="shared" ref="W80" si="31">SUM(W59:W79)</f>
        <v>59234</v>
      </c>
      <c r="X80" s="347">
        <f t="shared" ref="X80" si="32">SUM(X59:X79)</f>
        <v>59201</v>
      </c>
      <c r="Y80" s="347">
        <f t="shared" ref="Y80" si="33">SUM(Y59:Y79)</f>
        <v>58957</v>
      </c>
    </row>
    <row r="83" spans="1:25" ht="15" customHeight="1">
      <c r="A83" s="86" t="str">
        <f>Contents!B32</f>
        <v>Table 25: Number and percentage of women registered with a DHB primary maternity service, by DHB of residence, 2008–2015</v>
      </c>
      <c r="B83" s="68"/>
      <c r="C83" s="68"/>
      <c r="D83" s="68"/>
      <c r="E83" s="68"/>
      <c r="F83" s="68"/>
      <c r="G83" s="68"/>
      <c r="I83" s="68"/>
      <c r="J83" s="68"/>
      <c r="K83" s="68"/>
      <c r="L83" s="68"/>
      <c r="M83" s="68"/>
      <c r="N83" s="68"/>
      <c r="O83" s="68"/>
      <c r="Q83" s="68"/>
      <c r="S83" s="68"/>
      <c r="T83" s="68"/>
      <c r="U83" s="68"/>
      <c r="V83" s="68"/>
      <c r="W83" s="68"/>
      <c r="X83" s="68"/>
      <c r="Y83" s="68"/>
    </row>
    <row r="84" spans="1:25">
      <c r="A84" s="504" t="s">
        <v>219</v>
      </c>
      <c r="B84" s="502" t="s">
        <v>358</v>
      </c>
      <c r="C84" s="502"/>
      <c r="D84" s="502"/>
      <c r="E84" s="502"/>
      <c r="F84" s="502"/>
      <c r="G84" s="502"/>
      <c r="H84" s="502"/>
      <c r="I84" s="503"/>
      <c r="J84" s="502" t="s">
        <v>360</v>
      </c>
      <c r="K84" s="502"/>
      <c r="L84" s="502"/>
      <c r="M84" s="502"/>
      <c r="N84" s="502"/>
      <c r="O84" s="502"/>
      <c r="P84" s="502"/>
      <c r="Q84" s="503"/>
      <c r="R84" s="395"/>
      <c r="S84" s="502" t="s">
        <v>359</v>
      </c>
      <c r="T84" s="502"/>
      <c r="U84" s="502"/>
      <c r="V84" s="502"/>
      <c r="W84" s="502"/>
      <c r="X84" s="502"/>
      <c r="Y84" s="502"/>
    </row>
    <row r="85" spans="1:25">
      <c r="A85" s="483"/>
      <c r="B85" s="346">
        <v>2008</v>
      </c>
      <c r="C85" s="346">
        <v>2009</v>
      </c>
      <c r="D85" s="346">
        <v>2010</v>
      </c>
      <c r="E85" s="346">
        <v>2011</v>
      </c>
      <c r="F85" s="346">
        <v>2012</v>
      </c>
      <c r="G85" s="346">
        <v>2013</v>
      </c>
      <c r="H85" s="346">
        <v>2014</v>
      </c>
      <c r="I85" s="464">
        <v>2015</v>
      </c>
      <c r="J85" s="346">
        <v>2008</v>
      </c>
      <c r="K85" s="346">
        <f t="shared" ref="K85:Q85" si="34">C85</f>
        <v>2009</v>
      </c>
      <c r="L85" s="346">
        <f t="shared" si="34"/>
        <v>2010</v>
      </c>
      <c r="M85" s="346">
        <f t="shared" si="34"/>
        <v>2011</v>
      </c>
      <c r="N85" s="346">
        <f t="shared" si="34"/>
        <v>2012</v>
      </c>
      <c r="O85" s="346">
        <f t="shared" si="34"/>
        <v>2013</v>
      </c>
      <c r="P85" s="346">
        <f t="shared" si="34"/>
        <v>2014</v>
      </c>
      <c r="Q85" s="464">
        <f t="shared" si="34"/>
        <v>2015</v>
      </c>
      <c r="R85" s="395">
        <v>2008</v>
      </c>
      <c r="S85" s="346">
        <f t="shared" ref="S85:Y85" si="35">K85</f>
        <v>2009</v>
      </c>
      <c r="T85" s="346">
        <f t="shared" si="35"/>
        <v>2010</v>
      </c>
      <c r="U85" s="346">
        <f t="shared" si="35"/>
        <v>2011</v>
      </c>
      <c r="V85" s="346">
        <f t="shared" si="35"/>
        <v>2012</v>
      </c>
      <c r="W85" s="346">
        <f t="shared" si="35"/>
        <v>2013</v>
      </c>
      <c r="X85" s="346">
        <f t="shared" si="35"/>
        <v>2014</v>
      </c>
      <c r="Y85" s="346">
        <f t="shared" si="35"/>
        <v>2015</v>
      </c>
    </row>
    <row r="86" spans="1:25">
      <c r="A86" s="155" t="s">
        <v>61</v>
      </c>
      <c r="B86" s="54">
        <v>475</v>
      </c>
      <c r="C86" s="54">
        <v>601</v>
      </c>
      <c r="D86" s="54">
        <v>528</v>
      </c>
      <c r="E86" s="54">
        <v>261</v>
      </c>
      <c r="F86" s="54">
        <v>107</v>
      </c>
      <c r="G86" s="54">
        <v>90</v>
      </c>
      <c r="H86" s="54">
        <v>91</v>
      </c>
      <c r="I86" s="556">
        <v>76</v>
      </c>
      <c r="J86" s="349">
        <f>B86/R86*100</f>
        <v>20.833333333333336</v>
      </c>
      <c r="K86" s="349">
        <f>C86/S86*100</f>
        <v>26.051148677936713</v>
      </c>
      <c r="L86" s="349">
        <f t="shared" ref="L86:Q101" si="36">D86/T86*100</f>
        <v>21.307506053268767</v>
      </c>
      <c r="M86" s="349">
        <f t="shared" si="36"/>
        <v>11.328125</v>
      </c>
      <c r="N86" s="349">
        <f t="shared" si="36"/>
        <v>4.6541974771639838</v>
      </c>
      <c r="O86" s="349">
        <f t="shared" si="36"/>
        <v>4.2372881355932197</v>
      </c>
      <c r="P86" s="349">
        <f t="shared" si="36"/>
        <v>4.335397808480228</v>
      </c>
      <c r="Q86" s="557">
        <f t="shared" si="36"/>
        <v>3.5613870665417062</v>
      </c>
      <c r="R86" s="456">
        <v>2280</v>
      </c>
      <c r="S86" s="68">
        <v>2307</v>
      </c>
      <c r="T86" s="68">
        <v>2478</v>
      </c>
      <c r="U86" s="68">
        <v>2304</v>
      </c>
      <c r="V86" s="68">
        <v>2299</v>
      </c>
      <c r="W86" s="68">
        <v>2124</v>
      </c>
      <c r="X86" s="68">
        <v>2099</v>
      </c>
      <c r="Y86" s="68">
        <v>2134</v>
      </c>
    </row>
    <row r="87" spans="1:25">
      <c r="A87" s="155" t="s">
        <v>62</v>
      </c>
      <c r="B87" s="54">
        <v>584</v>
      </c>
      <c r="C87" s="54">
        <v>1089</v>
      </c>
      <c r="D87" s="54">
        <v>981</v>
      </c>
      <c r="E87" s="54">
        <v>590</v>
      </c>
      <c r="F87" s="54">
        <v>407</v>
      </c>
      <c r="G87" s="54">
        <v>342</v>
      </c>
      <c r="H87" s="54">
        <v>326</v>
      </c>
      <c r="I87" s="556">
        <v>279</v>
      </c>
      <c r="J87" s="349">
        <f t="shared" ref="J87:K105" si="37">B87/R87*100</f>
        <v>7.5093223608075093</v>
      </c>
      <c r="K87" s="349">
        <f t="shared" si="37"/>
        <v>13.90271926464956</v>
      </c>
      <c r="L87" s="349">
        <f t="shared" si="36"/>
        <v>12.394188250157928</v>
      </c>
      <c r="M87" s="349">
        <f t="shared" si="36"/>
        <v>7.488259931463384</v>
      </c>
      <c r="N87" s="349">
        <f t="shared" si="36"/>
        <v>5.1053687907676872</v>
      </c>
      <c r="O87" s="349">
        <f t="shared" si="36"/>
        <v>4.4717573221757325</v>
      </c>
      <c r="P87" s="349">
        <f t="shared" si="36"/>
        <v>4.1518084564442175</v>
      </c>
      <c r="Q87" s="557">
        <f t="shared" si="36"/>
        <v>3.6919412465263992</v>
      </c>
      <c r="R87" s="456">
        <v>7777</v>
      </c>
      <c r="S87" s="68">
        <v>7833</v>
      </c>
      <c r="T87" s="68">
        <v>7915</v>
      </c>
      <c r="U87" s="68">
        <v>7879</v>
      </c>
      <c r="V87" s="68">
        <v>7972</v>
      </c>
      <c r="W87" s="68">
        <v>7648</v>
      </c>
      <c r="X87" s="68">
        <v>7852</v>
      </c>
      <c r="Y87" s="68">
        <v>7557</v>
      </c>
    </row>
    <row r="88" spans="1:25">
      <c r="A88" s="155" t="s">
        <v>63</v>
      </c>
      <c r="B88" s="54">
        <v>1744</v>
      </c>
      <c r="C88" s="54">
        <v>1826</v>
      </c>
      <c r="D88" s="54">
        <v>1717</v>
      </c>
      <c r="E88" s="54">
        <v>1554</v>
      </c>
      <c r="F88" s="54">
        <v>1556</v>
      </c>
      <c r="G88" s="54">
        <v>1297</v>
      </c>
      <c r="H88" s="54">
        <v>1351</v>
      </c>
      <c r="I88" s="556">
        <v>1106</v>
      </c>
      <c r="J88" s="349">
        <f t="shared" si="37"/>
        <v>26.229508196721312</v>
      </c>
      <c r="K88" s="349">
        <f t="shared" si="37"/>
        <v>26.750659244066803</v>
      </c>
      <c r="L88" s="349">
        <f t="shared" si="36"/>
        <v>25.452119774681293</v>
      </c>
      <c r="M88" s="349">
        <f t="shared" si="36"/>
        <v>23.776009791921666</v>
      </c>
      <c r="N88" s="349">
        <f t="shared" si="36"/>
        <v>23.216950164130111</v>
      </c>
      <c r="O88" s="349">
        <f t="shared" si="36"/>
        <v>20.775268300496556</v>
      </c>
      <c r="P88" s="349">
        <f t="shared" si="36"/>
        <v>21.444444444444443</v>
      </c>
      <c r="Q88" s="557">
        <f t="shared" si="36"/>
        <v>18.739410369366315</v>
      </c>
      <c r="R88" s="456">
        <v>6649</v>
      </c>
      <c r="S88" s="68">
        <v>6826</v>
      </c>
      <c r="T88" s="68">
        <v>6746</v>
      </c>
      <c r="U88" s="68">
        <v>6536</v>
      </c>
      <c r="V88" s="68">
        <v>6702</v>
      </c>
      <c r="W88" s="68">
        <v>6243</v>
      </c>
      <c r="X88" s="68">
        <v>6300</v>
      </c>
      <c r="Y88" s="68">
        <v>5902</v>
      </c>
    </row>
    <row r="89" spans="1:25">
      <c r="A89" s="155" t="s">
        <v>64</v>
      </c>
      <c r="B89" s="54">
        <v>2871</v>
      </c>
      <c r="C89" s="54">
        <v>2837</v>
      </c>
      <c r="D89" s="54">
        <v>2708</v>
      </c>
      <c r="E89" s="54">
        <v>2682</v>
      </c>
      <c r="F89" s="54">
        <v>2344</v>
      </c>
      <c r="G89" s="54">
        <v>1016</v>
      </c>
      <c r="H89" s="54">
        <v>892</v>
      </c>
      <c r="I89" s="556">
        <v>522</v>
      </c>
      <c r="J89" s="349">
        <f t="shared" si="37"/>
        <v>32.606473594548554</v>
      </c>
      <c r="K89" s="349">
        <f t="shared" si="37"/>
        <v>33.049860205032616</v>
      </c>
      <c r="L89" s="349">
        <f t="shared" si="36"/>
        <v>30.923832362681285</v>
      </c>
      <c r="M89" s="349">
        <f t="shared" si="36"/>
        <v>30.693522545204853</v>
      </c>
      <c r="N89" s="349">
        <f t="shared" si="36"/>
        <v>26.739676020990188</v>
      </c>
      <c r="O89" s="349">
        <f t="shared" si="36"/>
        <v>12.443355786895285</v>
      </c>
      <c r="P89" s="349">
        <f t="shared" si="36"/>
        <v>10.772946859903382</v>
      </c>
      <c r="Q89" s="557">
        <f t="shared" si="36"/>
        <v>6.3611991225932236</v>
      </c>
      <c r="R89" s="456">
        <v>8805</v>
      </c>
      <c r="S89" s="68">
        <v>8584</v>
      </c>
      <c r="T89" s="68">
        <v>8757</v>
      </c>
      <c r="U89" s="68">
        <v>8738</v>
      </c>
      <c r="V89" s="68">
        <v>8766</v>
      </c>
      <c r="W89" s="68">
        <v>8165</v>
      </c>
      <c r="X89" s="68">
        <v>8280</v>
      </c>
      <c r="Y89" s="68">
        <v>8206</v>
      </c>
    </row>
    <row r="90" spans="1:25">
      <c r="A90" s="155" t="s">
        <v>65</v>
      </c>
      <c r="B90" s="54">
        <v>8</v>
      </c>
      <c r="C90" s="54">
        <v>14</v>
      </c>
      <c r="D90" s="54">
        <v>13</v>
      </c>
      <c r="E90" s="54">
        <v>3</v>
      </c>
      <c r="F90" s="54">
        <v>9</v>
      </c>
      <c r="G90" s="54">
        <v>7</v>
      </c>
      <c r="H90" s="54">
        <v>7</v>
      </c>
      <c r="I90" s="556">
        <v>5</v>
      </c>
      <c r="J90" s="349">
        <f t="shared" si="37"/>
        <v>0.14121800529567519</v>
      </c>
      <c r="K90" s="349">
        <f t="shared" si="37"/>
        <v>0.25207057976233344</v>
      </c>
      <c r="L90" s="349">
        <f t="shared" si="36"/>
        <v>0.23135789286349884</v>
      </c>
      <c r="M90" s="349">
        <f t="shared" si="36"/>
        <v>5.5720653789004454E-2</v>
      </c>
      <c r="N90" s="349">
        <f t="shared" si="36"/>
        <v>0.16405395552314983</v>
      </c>
      <c r="O90" s="349">
        <f t="shared" si="36"/>
        <v>0.13417672992141078</v>
      </c>
      <c r="P90" s="349">
        <f t="shared" si="36"/>
        <v>0.1332571863696935</v>
      </c>
      <c r="Q90" s="557">
        <f t="shared" si="36"/>
        <v>9.4589481649640567E-2</v>
      </c>
      <c r="R90" s="456">
        <v>5665</v>
      </c>
      <c r="S90" s="68">
        <v>5554</v>
      </c>
      <c r="T90" s="68">
        <v>5619</v>
      </c>
      <c r="U90" s="68">
        <v>5384</v>
      </c>
      <c r="V90" s="68">
        <v>5486</v>
      </c>
      <c r="W90" s="68">
        <v>5217</v>
      </c>
      <c r="X90" s="68">
        <v>5253</v>
      </c>
      <c r="Y90" s="68">
        <v>5286</v>
      </c>
    </row>
    <row r="91" spans="1:25">
      <c r="A91" s="155" t="s">
        <v>66</v>
      </c>
      <c r="B91" s="54">
        <v>184</v>
      </c>
      <c r="C91" s="54">
        <v>105</v>
      </c>
      <c r="D91" s="54">
        <v>92</v>
      </c>
      <c r="E91" s="54">
        <v>45</v>
      </c>
      <c r="F91" s="54">
        <v>45</v>
      </c>
      <c r="G91" s="54">
        <v>25</v>
      </c>
      <c r="H91" s="54">
        <v>9</v>
      </c>
      <c r="I91" s="556">
        <v>0</v>
      </c>
      <c r="J91" s="349">
        <f t="shared" si="37"/>
        <v>10.568638713383113</v>
      </c>
      <c r="K91" s="349">
        <f t="shared" si="37"/>
        <v>6.2425683709869197</v>
      </c>
      <c r="L91" s="349">
        <f t="shared" si="36"/>
        <v>5.7142857142857144</v>
      </c>
      <c r="M91" s="349">
        <f t="shared" si="36"/>
        <v>2.8355387523629489</v>
      </c>
      <c r="N91" s="349">
        <f t="shared" si="36"/>
        <v>2.8938906752411575</v>
      </c>
      <c r="O91" s="349">
        <f t="shared" si="36"/>
        <v>1.7618040873854828</v>
      </c>
      <c r="P91" s="349">
        <f t="shared" si="36"/>
        <v>0.64516129032258063</v>
      </c>
      <c r="Q91" s="557">
        <f t="shared" si="36"/>
        <v>0</v>
      </c>
      <c r="R91" s="456">
        <v>1741</v>
      </c>
      <c r="S91" s="68">
        <v>1682</v>
      </c>
      <c r="T91" s="68">
        <v>1610</v>
      </c>
      <c r="U91" s="68">
        <v>1587</v>
      </c>
      <c r="V91" s="68">
        <v>1555</v>
      </c>
      <c r="W91" s="68">
        <v>1419</v>
      </c>
      <c r="X91" s="68">
        <v>1395</v>
      </c>
      <c r="Y91" s="68">
        <v>1507</v>
      </c>
    </row>
    <row r="92" spans="1:25">
      <c r="A92" s="155" t="s">
        <v>67</v>
      </c>
      <c r="B92" s="54">
        <v>3</v>
      </c>
      <c r="C92" s="54">
        <v>3</v>
      </c>
      <c r="D92" s="54">
        <v>3</v>
      </c>
      <c r="E92" s="348">
        <v>0</v>
      </c>
      <c r="F92" s="54">
        <v>4</v>
      </c>
      <c r="G92" s="348">
        <v>2</v>
      </c>
      <c r="H92" s="348">
        <v>0</v>
      </c>
      <c r="I92" s="556">
        <v>0</v>
      </c>
      <c r="J92" s="349">
        <f t="shared" si="37"/>
        <v>0.10104412260020208</v>
      </c>
      <c r="K92" s="349">
        <f t="shared" si="37"/>
        <v>0.10070493454179255</v>
      </c>
      <c r="L92" s="349">
        <f t="shared" si="36"/>
        <v>9.9601593625498003E-2</v>
      </c>
      <c r="M92" s="349">
        <f t="shared" si="36"/>
        <v>0</v>
      </c>
      <c r="N92" s="349">
        <f t="shared" si="36"/>
        <v>0.13477088948787064</v>
      </c>
      <c r="O92" s="349">
        <f t="shared" si="36"/>
        <v>7.2595281306715054E-2</v>
      </c>
      <c r="P92" s="349">
        <f t="shared" si="36"/>
        <v>0</v>
      </c>
      <c r="Q92" s="557">
        <f t="shared" si="36"/>
        <v>0</v>
      </c>
      <c r="R92" s="456">
        <v>2969</v>
      </c>
      <c r="S92" s="68">
        <v>2979</v>
      </c>
      <c r="T92" s="68">
        <v>3012</v>
      </c>
      <c r="U92" s="68">
        <v>2857</v>
      </c>
      <c r="V92" s="68">
        <v>2968</v>
      </c>
      <c r="W92" s="68">
        <v>2755</v>
      </c>
      <c r="X92" s="68">
        <v>2781</v>
      </c>
      <c r="Y92" s="68">
        <v>2790</v>
      </c>
    </row>
    <row r="93" spans="1:25">
      <c r="A93" s="68" t="s">
        <v>431</v>
      </c>
      <c r="B93" s="54">
        <v>1</v>
      </c>
      <c r="C93" s="348">
        <v>0</v>
      </c>
      <c r="D93" s="348">
        <v>1</v>
      </c>
      <c r="E93" s="348">
        <v>1</v>
      </c>
      <c r="F93" s="348">
        <v>2</v>
      </c>
      <c r="G93" s="348">
        <v>0</v>
      </c>
      <c r="H93" s="348">
        <v>0</v>
      </c>
      <c r="I93" s="556">
        <v>1</v>
      </c>
      <c r="J93" s="349">
        <f t="shared" si="37"/>
        <v>0.1182033096926714</v>
      </c>
      <c r="K93" s="349">
        <f t="shared" si="37"/>
        <v>0</v>
      </c>
      <c r="L93" s="349">
        <f t="shared" si="36"/>
        <v>0.1295336787564767</v>
      </c>
      <c r="M93" s="349">
        <f t="shared" si="36"/>
        <v>0.13458950201884254</v>
      </c>
      <c r="N93" s="349">
        <f t="shared" si="36"/>
        <v>0.27100271002710025</v>
      </c>
      <c r="O93" s="349">
        <f t="shared" si="36"/>
        <v>0</v>
      </c>
      <c r="P93" s="349">
        <f t="shared" si="36"/>
        <v>0</v>
      </c>
      <c r="Q93" s="557">
        <f t="shared" si="36"/>
        <v>0.13477088948787064</v>
      </c>
      <c r="R93" s="456">
        <v>846</v>
      </c>
      <c r="S93" s="68">
        <v>765</v>
      </c>
      <c r="T93" s="68">
        <v>772</v>
      </c>
      <c r="U93" s="68">
        <v>743</v>
      </c>
      <c r="V93" s="68">
        <v>738</v>
      </c>
      <c r="W93" s="68">
        <v>708</v>
      </c>
      <c r="X93" s="68">
        <v>695</v>
      </c>
      <c r="Y93" s="68">
        <v>742</v>
      </c>
    </row>
    <row r="94" spans="1:25">
      <c r="A94" s="68" t="s">
        <v>69</v>
      </c>
      <c r="B94" s="54">
        <v>168</v>
      </c>
      <c r="C94" s="54">
        <v>61</v>
      </c>
      <c r="D94" s="54">
        <v>117</v>
      </c>
      <c r="E94" s="54">
        <v>129</v>
      </c>
      <c r="F94" s="54">
        <v>94</v>
      </c>
      <c r="G94" s="54">
        <v>114</v>
      </c>
      <c r="H94" s="54">
        <v>90</v>
      </c>
      <c r="I94" s="556">
        <v>61</v>
      </c>
      <c r="J94" s="349">
        <f t="shared" si="37"/>
        <v>7.1337579617834397</v>
      </c>
      <c r="K94" s="349">
        <f t="shared" si="37"/>
        <v>2.5030775543701274</v>
      </c>
      <c r="L94" s="349">
        <f t="shared" si="36"/>
        <v>4.9787234042553186</v>
      </c>
      <c r="M94" s="349">
        <f t="shared" si="36"/>
        <v>5.7104913678618852</v>
      </c>
      <c r="N94" s="349">
        <f t="shared" si="36"/>
        <v>4.1648205582631812</v>
      </c>
      <c r="O94" s="349">
        <f t="shared" si="36"/>
        <v>5.285118219749652</v>
      </c>
      <c r="P94" s="349">
        <f t="shared" si="36"/>
        <v>4.3478260869565215</v>
      </c>
      <c r="Q94" s="557">
        <f t="shared" si="36"/>
        <v>3.0484757621189407</v>
      </c>
      <c r="R94" s="456">
        <v>2355</v>
      </c>
      <c r="S94" s="68">
        <v>2437</v>
      </c>
      <c r="T94" s="68">
        <v>2350</v>
      </c>
      <c r="U94" s="68">
        <v>2259</v>
      </c>
      <c r="V94" s="68">
        <v>2257</v>
      </c>
      <c r="W94" s="68">
        <v>2157</v>
      </c>
      <c r="X94" s="68">
        <v>2070</v>
      </c>
      <c r="Y94" s="68">
        <v>2001</v>
      </c>
    </row>
    <row r="95" spans="1:25">
      <c r="A95" s="68" t="s">
        <v>70</v>
      </c>
      <c r="B95" s="54">
        <v>1</v>
      </c>
      <c r="C95" s="348">
        <v>0</v>
      </c>
      <c r="D95" s="348">
        <v>1</v>
      </c>
      <c r="E95" s="348">
        <v>2</v>
      </c>
      <c r="F95" s="348">
        <v>1</v>
      </c>
      <c r="G95" s="54">
        <v>2</v>
      </c>
      <c r="H95" s="54">
        <v>3</v>
      </c>
      <c r="I95" s="556">
        <v>0</v>
      </c>
      <c r="J95" s="349">
        <f t="shared" si="37"/>
        <v>6.1462814996926851E-2</v>
      </c>
      <c r="K95" s="349">
        <f t="shared" si="37"/>
        <v>0</v>
      </c>
      <c r="L95" s="349">
        <f t="shared" si="36"/>
        <v>6.2893081761006289E-2</v>
      </c>
      <c r="M95" s="349">
        <f t="shared" si="36"/>
        <v>0.12755102040816327</v>
      </c>
      <c r="N95" s="349">
        <f t="shared" si="36"/>
        <v>6.4226075786769421E-2</v>
      </c>
      <c r="O95" s="349">
        <f t="shared" si="36"/>
        <v>0.13140604467805519</v>
      </c>
      <c r="P95" s="349">
        <f t="shared" si="36"/>
        <v>0.19788918205804751</v>
      </c>
      <c r="Q95" s="557">
        <f t="shared" si="36"/>
        <v>0</v>
      </c>
      <c r="R95" s="456">
        <v>1627</v>
      </c>
      <c r="S95" s="68">
        <v>1629</v>
      </c>
      <c r="T95" s="68">
        <v>1590</v>
      </c>
      <c r="U95" s="68">
        <v>1568</v>
      </c>
      <c r="V95" s="68">
        <v>1557</v>
      </c>
      <c r="W95" s="68">
        <v>1522</v>
      </c>
      <c r="X95" s="68">
        <v>1516</v>
      </c>
      <c r="Y95" s="68">
        <v>1514</v>
      </c>
    </row>
    <row r="96" spans="1:25">
      <c r="A96" s="68" t="s">
        <v>71</v>
      </c>
      <c r="B96" s="54">
        <v>1</v>
      </c>
      <c r="C96" s="54">
        <v>3</v>
      </c>
      <c r="D96" s="54">
        <v>4</v>
      </c>
      <c r="E96" s="54">
        <v>5</v>
      </c>
      <c r="F96" s="54">
        <v>3</v>
      </c>
      <c r="G96" s="348">
        <v>0</v>
      </c>
      <c r="H96" s="348">
        <v>0</v>
      </c>
      <c r="I96" s="556">
        <v>0</v>
      </c>
      <c r="J96" s="349">
        <f t="shared" si="37"/>
        <v>4.2390843577787198E-2</v>
      </c>
      <c r="K96" s="349">
        <f t="shared" si="37"/>
        <v>0.13599274705349049</v>
      </c>
      <c r="L96" s="349">
        <f t="shared" si="36"/>
        <v>0.17072129748186088</v>
      </c>
      <c r="M96" s="349">
        <f t="shared" si="36"/>
        <v>0.2174858634188778</v>
      </c>
      <c r="N96" s="349">
        <f t="shared" si="36"/>
        <v>0.13953488372093023</v>
      </c>
      <c r="O96" s="349">
        <f t="shared" si="36"/>
        <v>0</v>
      </c>
      <c r="P96" s="349">
        <f t="shared" si="36"/>
        <v>0</v>
      </c>
      <c r="Q96" s="557">
        <f t="shared" si="36"/>
        <v>0</v>
      </c>
      <c r="R96" s="456">
        <v>2359</v>
      </c>
      <c r="S96" s="68">
        <v>2206</v>
      </c>
      <c r="T96" s="68">
        <v>2343</v>
      </c>
      <c r="U96" s="68">
        <v>2299</v>
      </c>
      <c r="V96" s="68">
        <v>2150</v>
      </c>
      <c r="W96" s="68">
        <v>2119</v>
      </c>
      <c r="X96" s="68">
        <v>2090</v>
      </c>
      <c r="Y96" s="68">
        <v>2110</v>
      </c>
    </row>
    <row r="97" spans="1:25">
      <c r="A97" s="68" t="s">
        <v>72</v>
      </c>
      <c r="B97" s="348">
        <v>2</v>
      </c>
      <c r="C97" s="54">
        <v>3</v>
      </c>
      <c r="D97" s="348">
        <v>2</v>
      </c>
      <c r="E97" s="348">
        <v>0</v>
      </c>
      <c r="F97" s="348">
        <v>0</v>
      </c>
      <c r="G97" s="348">
        <v>0</v>
      </c>
      <c r="H97" s="348">
        <v>0</v>
      </c>
      <c r="I97" s="556">
        <v>0</v>
      </c>
      <c r="J97" s="349">
        <f t="shared" si="37"/>
        <v>0.22026431718061676</v>
      </c>
      <c r="K97" s="349">
        <f t="shared" si="37"/>
        <v>0.32467532467532467</v>
      </c>
      <c r="L97" s="349">
        <f t="shared" si="36"/>
        <v>0.22421524663677131</v>
      </c>
      <c r="M97" s="349">
        <f t="shared" si="36"/>
        <v>0</v>
      </c>
      <c r="N97" s="349">
        <f t="shared" si="36"/>
        <v>0</v>
      </c>
      <c r="O97" s="349">
        <f t="shared" si="36"/>
        <v>0</v>
      </c>
      <c r="P97" s="349">
        <f t="shared" si="36"/>
        <v>0</v>
      </c>
      <c r="Q97" s="557">
        <f t="shared" si="36"/>
        <v>0</v>
      </c>
      <c r="R97" s="456">
        <v>908</v>
      </c>
      <c r="S97" s="68">
        <v>924</v>
      </c>
      <c r="T97" s="68">
        <v>892</v>
      </c>
      <c r="U97" s="68">
        <v>830</v>
      </c>
      <c r="V97" s="68">
        <v>874</v>
      </c>
      <c r="W97" s="68">
        <v>827</v>
      </c>
      <c r="X97" s="68">
        <v>815</v>
      </c>
      <c r="Y97" s="68">
        <v>816</v>
      </c>
    </row>
    <row r="98" spans="1:25">
      <c r="A98" s="68" t="s">
        <v>73</v>
      </c>
      <c r="B98" s="54">
        <v>239</v>
      </c>
      <c r="C98" s="54">
        <v>325</v>
      </c>
      <c r="D98" s="54">
        <v>334</v>
      </c>
      <c r="E98" s="54">
        <v>304</v>
      </c>
      <c r="F98" s="54">
        <v>144</v>
      </c>
      <c r="G98" s="54">
        <v>76</v>
      </c>
      <c r="H98" s="54">
        <v>41</v>
      </c>
      <c r="I98" s="556">
        <v>49</v>
      </c>
      <c r="J98" s="349">
        <f t="shared" si="37"/>
        <v>5.8693516699410608</v>
      </c>
      <c r="K98" s="349">
        <f t="shared" si="37"/>
        <v>8.0425637218510282</v>
      </c>
      <c r="L98" s="349">
        <f t="shared" si="36"/>
        <v>8.4067455323433169</v>
      </c>
      <c r="M98" s="349">
        <f t="shared" si="36"/>
        <v>7.8817733990147785</v>
      </c>
      <c r="N98" s="349">
        <f t="shared" si="36"/>
        <v>3.724780134505949</v>
      </c>
      <c r="O98" s="349">
        <f t="shared" si="36"/>
        <v>2.0959735245449531</v>
      </c>
      <c r="P98" s="349">
        <f t="shared" si="36"/>
        <v>1.161473087818697</v>
      </c>
      <c r="Q98" s="557">
        <f t="shared" si="36"/>
        <v>1.3869232946504388</v>
      </c>
      <c r="R98" s="456">
        <v>4072</v>
      </c>
      <c r="S98" s="68">
        <v>4041</v>
      </c>
      <c r="T98" s="68">
        <v>3973</v>
      </c>
      <c r="U98" s="68">
        <v>3857</v>
      </c>
      <c r="V98" s="68">
        <v>3866</v>
      </c>
      <c r="W98" s="68">
        <v>3626</v>
      </c>
      <c r="X98" s="68">
        <v>3530</v>
      </c>
      <c r="Y98" s="68">
        <v>3533</v>
      </c>
    </row>
    <row r="99" spans="1:25">
      <c r="A99" s="68" t="s">
        <v>74</v>
      </c>
      <c r="B99" s="54">
        <v>334</v>
      </c>
      <c r="C99" s="54">
        <v>203</v>
      </c>
      <c r="D99" s="54">
        <v>103</v>
      </c>
      <c r="E99" s="54">
        <v>133</v>
      </c>
      <c r="F99" s="54">
        <v>51</v>
      </c>
      <c r="G99" s="54">
        <v>30</v>
      </c>
      <c r="H99" s="54">
        <v>25</v>
      </c>
      <c r="I99" s="556">
        <v>44</v>
      </c>
      <c r="J99" s="349">
        <f t="shared" si="37"/>
        <v>14.877505567928731</v>
      </c>
      <c r="K99" s="349">
        <f t="shared" si="37"/>
        <v>9.1441441441441444</v>
      </c>
      <c r="L99" s="349">
        <f t="shared" si="36"/>
        <v>4.7773654916512056</v>
      </c>
      <c r="M99" s="349">
        <f t="shared" si="36"/>
        <v>6.4751703992210325</v>
      </c>
      <c r="N99" s="349">
        <f t="shared" si="36"/>
        <v>2.5411061285500747</v>
      </c>
      <c r="O99" s="349">
        <f t="shared" si="36"/>
        <v>1.5665796344647518</v>
      </c>
      <c r="P99" s="349">
        <f t="shared" si="36"/>
        <v>1.3477088948787064</v>
      </c>
      <c r="Q99" s="557">
        <f t="shared" si="36"/>
        <v>2.2391857506361323</v>
      </c>
      <c r="R99" s="456">
        <v>2245</v>
      </c>
      <c r="S99" s="68">
        <v>2220</v>
      </c>
      <c r="T99" s="68">
        <v>2156</v>
      </c>
      <c r="U99" s="68">
        <v>2054</v>
      </c>
      <c r="V99" s="68">
        <v>2007</v>
      </c>
      <c r="W99" s="68">
        <v>1915</v>
      </c>
      <c r="X99" s="68">
        <v>1855</v>
      </c>
      <c r="Y99" s="68">
        <v>1965</v>
      </c>
    </row>
    <row r="100" spans="1:25">
      <c r="A100" s="68" t="s">
        <v>75</v>
      </c>
      <c r="B100" s="54">
        <v>1</v>
      </c>
      <c r="C100" s="54">
        <v>2</v>
      </c>
      <c r="D100" s="348">
        <v>0</v>
      </c>
      <c r="E100" s="54">
        <v>1</v>
      </c>
      <c r="F100" s="54">
        <v>1</v>
      </c>
      <c r="G100" s="54">
        <v>1</v>
      </c>
      <c r="H100" s="348">
        <v>0</v>
      </c>
      <c r="I100" s="556">
        <v>0</v>
      </c>
      <c r="J100" s="349">
        <f t="shared" si="37"/>
        <v>0.19569471624266144</v>
      </c>
      <c r="K100" s="349">
        <f t="shared" si="37"/>
        <v>0.36900369003690037</v>
      </c>
      <c r="L100" s="349">
        <f t="shared" si="36"/>
        <v>0</v>
      </c>
      <c r="M100" s="349">
        <f t="shared" si="36"/>
        <v>0.18867924528301888</v>
      </c>
      <c r="N100" s="349">
        <f t="shared" si="36"/>
        <v>0.19646365422396855</v>
      </c>
      <c r="O100" s="349">
        <f t="shared" si="36"/>
        <v>0.19960079840319359</v>
      </c>
      <c r="P100" s="349">
        <f t="shared" si="36"/>
        <v>0</v>
      </c>
      <c r="Q100" s="557">
        <f t="shared" si="36"/>
        <v>0</v>
      </c>
      <c r="R100" s="456">
        <v>511</v>
      </c>
      <c r="S100" s="68">
        <v>542</v>
      </c>
      <c r="T100" s="68">
        <v>541</v>
      </c>
      <c r="U100" s="68">
        <v>530</v>
      </c>
      <c r="V100" s="68">
        <v>509</v>
      </c>
      <c r="W100" s="68">
        <v>501</v>
      </c>
      <c r="X100" s="68">
        <v>473</v>
      </c>
      <c r="Y100" s="68">
        <v>462</v>
      </c>
    </row>
    <row r="101" spans="1:25">
      <c r="A101" s="68" t="s">
        <v>76</v>
      </c>
      <c r="B101" s="348">
        <v>1</v>
      </c>
      <c r="C101" s="348">
        <v>0</v>
      </c>
      <c r="D101" s="348">
        <v>0</v>
      </c>
      <c r="E101" s="348">
        <v>0</v>
      </c>
      <c r="F101" s="348">
        <v>1</v>
      </c>
      <c r="G101" s="54">
        <v>1</v>
      </c>
      <c r="H101" s="348">
        <v>0</v>
      </c>
      <c r="I101" s="556">
        <v>0</v>
      </c>
      <c r="J101" s="349">
        <f t="shared" si="37"/>
        <v>5.7670126874279123E-2</v>
      </c>
      <c r="K101" s="349">
        <f t="shared" si="37"/>
        <v>0</v>
      </c>
      <c r="L101" s="349">
        <f t="shared" si="36"/>
        <v>0</v>
      </c>
      <c r="M101" s="349">
        <f t="shared" si="36"/>
        <v>0</v>
      </c>
      <c r="N101" s="349">
        <f t="shared" si="36"/>
        <v>6.5445026178010471E-2</v>
      </c>
      <c r="O101" s="349">
        <f t="shared" si="36"/>
        <v>6.4557779212395083E-2</v>
      </c>
      <c r="P101" s="349">
        <f t="shared" si="36"/>
        <v>0</v>
      </c>
      <c r="Q101" s="557">
        <f t="shared" si="36"/>
        <v>0</v>
      </c>
      <c r="R101" s="456">
        <v>1734</v>
      </c>
      <c r="S101" s="68">
        <v>1693</v>
      </c>
      <c r="T101" s="68">
        <v>1702</v>
      </c>
      <c r="U101" s="68">
        <v>1646</v>
      </c>
      <c r="V101" s="68">
        <v>1528</v>
      </c>
      <c r="W101" s="68">
        <v>1549</v>
      </c>
      <c r="X101" s="68">
        <v>1417</v>
      </c>
      <c r="Y101" s="68">
        <v>1417</v>
      </c>
    </row>
    <row r="102" spans="1:25">
      <c r="A102" s="68" t="s">
        <v>77</v>
      </c>
      <c r="B102" s="348">
        <v>26</v>
      </c>
      <c r="C102" s="348">
        <v>12</v>
      </c>
      <c r="D102" s="348">
        <v>21</v>
      </c>
      <c r="E102" s="348">
        <v>10</v>
      </c>
      <c r="F102" s="54">
        <v>150</v>
      </c>
      <c r="G102" s="54">
        <v>184</v>
      </c>
      <c r="H102" s="348">
        <v>0</v>
      </c>
      <c r="I102" s="556">
        <v>0</v>
      </c>
      <c r="J102" s="349">
        <f t="shared" si="37"/>
        <v>6.0046189376443415</v>
      </c>
      <c r="K102" s="349">
        <f t="shared" si="37"/>
        <v>2.8235294117647061</v>
      </c>
      <c r="L102" s="349">
        <f t="shared" ref="L102:L105" si="38">D102/T102*100</f>
        <v>5.1219512195121952</v>
      </c>
      <c r="M102" s="349">
        <f t="shared" ref="M102:M105" si="39">E102/U102*100</f>
        <v>2.4691358024691357</v>
      </c>
      <c r="N102" s="349">
        <f t="shared" ref="N102:N105" si="40">F102/V102*100</f>
        <v>36.585365853658537</v>
      </c>
      <c r="O102" s="349">
        <f t="shared" ref="O102:O105" si="41">G102/W102*100</f>
        <v>48.936170212765958</v>
      </c>
      <c r="P102" s="349">
        <f t="shared" ref="P102:P105" si="42">H102/X102*100</f>
        <v>0</v>
      </c>
      <c r="Q102" s="557">
        <f t="shared" ref="Q102:Q105" si="43">I102/Y102*100</f>
        <v>0</v>
      </c>
      <c r="R102" s="456">
        <v>433</v>
      </c>
      <c r="S102" s="68">
        <v>425</v>
      </c>
      <c r="T102" s="68">
        <v>410</v>
      </c>
      <c r="U102" s="68">
        <v>405</v>
      </c>
      <c r="V102" s="68">
        <v>410</v>
      </c>
      <c r="W102" s="68">
        <v>376</v>
      </c>
      <c r="X102" s="68">
        <v>348</v>
      </c>
      <c r="Y102" s="68">
        <v>359</v>
      </c>
    </row>
    <row r="103" spans="1:25">
      <c r="A103" s="68" t="s">
        <v>78</v>
      </c>
      <c r="B103" s="348">
        <v>427</v>
      </c>
      <c r="C103" s="54">
        <v>286</v>
      </c>
      <c r="D103" s="54">
        <v>288</v>
      </c>
      <c r="E103" s="348">
        <v>240</v>
      </c>
      <c r="F103" s="348">
        <v>115</v>
      </c>
      <c r="G103" s="54">
        <v>41</v>
      </c>
      <c r="H103" s="348">
        <v>0</v>
      </c>
      <c r="I103" s="556">
        <v>0</v>
      </c>
      <c r="J103" s="349">
        <f t="shared" si="37"/>
        <v>6.4258841234010529</v>
      </c>
      <c r="K103" s="349">
        <f t="shared" si="37"/>
        <v>4.3690803544149102</v>
      </c>
      <c r="L103" s="349">
        <f t="shared" si="38"/>
        <v>4.322377307519135</v>
      </c>
      <c r="M103" s="349">
        <f t="shared" si="39"/>
        <v>3.9571310799670236</v>
      </c>
      <c r="N103" s="349">
        <f t="shared" si="40"/>
        <v>1.921470342522974</v>
      </c>
      <c r="O103" s="349">
        <f t="shared" si="41"/>
        <v>0.70386266094420602</v>
      </c>
      <c r="P103" s="349">
        <f t="shared" si="42"/>
        <v>0</v>
      </c>
      <c r="Q103" s="557">
        <f t="shared" si="43"/>
        <v>0</v>
      </c>
      <c r="R103" s="456">
        <v>6645</v>
      </c>
      <c r="S103" s="68">
        <v>6546</v>
      </c>
      <c r="T103" s="68">
        <v>6663</v>
      </c>
      <c r="U103" s="68">
        <v>6065</v>
      </c>
      <c r="V103" s="68">
        <v>5985</v>
      </c>
      <c r="W103" s="68">
        <v>5825</v>
      </c>
      <c r="X103" s="68">
        <v>6001</v>
      </c>
      <c r="Y103" s="68">
        <v>6206</v>
      </c>
    </row>
    <row r="104" spans="1:25">
      <c r="A104" s="68" t="s">
        <v>79</v>
      </c>
      <c r="B104" s="348">
        <v>1</v>
      </c>
      <c r="C104" s="348">
        <v>0</v>
      </c>
      <c r="D104" s="54">
        <v>7</v>
      </c>
      <c r="E104" s="348">
        <v>0</v>
      </c>
      <c r="F104" s="54">
        <v>1</v>
      </c>
      <c r="G104" s="348">
        <v>1</v>
      </c>
      <c r="H104" s="348">
        <v>0</v>
      </c>
      <c r="I104" s="556">
        <v>0</v>
      </c>
      <c r="J104" s="349">
        <f t="shared" si="37"/>
        <v>0.14970059880239522</v>
      </c>
      <c r="K104" s="349">
        <f t="shared" si="37"/>
        <v>0</v>
      </c>
      <c r="L104" s="349">
        <f t="shared" si="38"/>
        <v>1.0432190760059614</v>
      </c>
      <c r="M104" s="349">
        <f t="shared" si="39"/>
        <v>0</v>
      </c>
      <c r="N104" s="349">
        <f t="shared" si="40"/>
        <v>0.15432098765432098</v>
      </c>
      <c r="O104" s="349">
        <f t="shared" si="41"/>
        <v>0.15673981191222569</v>
      </c>
      <c r="P104" s="349">
        <f t="shared" si="42"/>
        <v>0</v>
      </c>
      <c r="Q104" s="557">
        <f t="shared" si="43"/>
        <v>0</v>
      </c>
      <c r="R104" s="456">
        <v>668</v>
      </c>
      <c r="S104" s="68">
        <v>659</v>
      </c>
      <c r="T104" s="68">
        <v>671</v>
      </c>
      <c r="U104" s="68">
        <v>571</v>
      </c>
      <c r="V104" s="68">
        <v>648</v>
      </c>
      <c r="W104" s="68">
        <v>638</v>
      </c>
      <c r="X104" s="68">
        <v>654</v>
      </c>
      <c r="Y104" s="68">
        <v>659</v>
      </c>
    </row>
    <row r="105" spans="1:25">
      <c r="A105" s="68" t="s">
        <v>80</v>
      </c>
      <c r="B105" s="348">
        <v>3</v>
      </c>
      <c r="C105" s="54">
        <v>25</v>
      </c>
      <c r="D105" s="54">
        <v>21</v>
      </c>
      <c r="E105" s="54">
        <v>26</v>
      </c>
      <c r="F105" s="54">
        <v>21</v>
      </c>
      <c r="G105" s="348">
        <v>1</v>
      </c>
      <c r="H105" s="348">
        <v>0</v>
      </c>
      <c r="I105" s="556">
        <v>0</v>
      </c>
      <c r="J105" s="349">
        <f t="shared" si="37"/>
        <v>8.0906148867313926E-2</v>
      </c>
      <c r="K105" s="349">
        <f t="shared" si="37"/>
        <v>0.66648893628365768</v>
      </c>
      <c r="L105" s="349">
        <f t="shared" si="38"/>
        <v>0.5709624796084829</v>
      </c>
      <c r="M105" s="349">
        <f t="shared" si="39"/>
        <v>0.70767555797495918</v>
      </c>
      <c r="N105" s="349">
        <f t="shared" si="40"/>
        <v>0.58430717863105175</v>
      </c>
      <c r="O105" s="349">
        <f t="shared" si="41"/>
        <v>2.9010733971569481E-2</v>
      </c>
      <c r="P105" s="349">
        <f t="shared" si="42"/>
        <v>0</v>
      </c>
      <c r="Q105" s="557">
        <f t="shared" si="43"/>
        <v>0</v>
      </c>
      <c r="R105" s="456">
        <v>3708</v>
      </c>
      <c r="S105" s="68">
        <v>3751</v>
      </c>
      <c r="T105" s="68">
        <v>3678</v>
      </c>
      <c r="U105" s="68">
        <v>3674</v>
      </c>
      <c r="V105" s="68">
        <v>3594</v>
      </c>
      <c r="W105" s="68">
        <v>3447</v>
      </c>
      <c r="X105" s="68">
        <v>3287</v>
      </c>
      <c r="Y105" s="68">
        <v>3414</v>
      </c>
    </row>
    <row r="106" spans="1:25">
      <c r="A106" s="68" t="s">
        <v>48</v>
      </c>
      <c r="B106" s="54">
        <v>6</v>
      </c>
      <c r="C106" s="54">
        <v>4</v>
      </c>
      <c r="D106" s="348">
        <v>0</v>
      </c>
      <c r="E106" s="54">
        <v>7</v>
      </c>
      <c r="F106" s="54">
        <v>7</v>
      </c>
      <c r="G106" s="54">
        <v>13</v>
      </c>
      <c r="H106" s="54">
        <v>7</v>
      </c>
      <c r="I106" s="556">
        <v>10</v>
      </c>
      <c r="J106" s="457" t="s">
        <v>81</v>
      </c>
      <c r="K106" s="401" t="s">
        <v>81</v>
      </c>
      <c r="L106" s="401" t="s">
        <v>81</v>
      </c>
      <c r="M106" s="401" t="s">
        <v>81</v>
      </c>
      <c r="N106" s="401" t="s">
        <v>81</v>
      </c>
      <c r="O106" s="401" t="s">
        <v>81</v>
      </c>
      <c r="P106" s="401" t="s">
        <v>81</v>
      </c>
      <c r="Q106" s="556" t="s">
        <v>81</v>
      </c>
      <c r="R106" s="457">
        <v>632</v>
      </c>
      <c r="S106" s="68">
        <v>640</v>
      </c>
      <c r="T106" s="68">
        <v>592</v>
      </c>
      <c r="U106" s="68">
        <v>528</v>
      </c>
      <c r="V106" s="68">
        <v>471</v>
      </c>
      <c r="W106" s="68">
        <v>453</v>
      </c>
      <c r="X106" s="68">
        <v>490</v>
      </c>
      <c r="Y106" s="68">
        <v>377</v>
      </c>
    </row>
    <row r="107" spans="1:25">
      <c r="A107" s="347" t="s">
        <v>41</v>
      </c>
      <c r="B107" s="347">
        <f>SUM(B86:B106)</f>
        <v>7080</v>
      </c>
      <c r="C107" s="347">
        <f>SUM(C86:C106)</f>
        <v>7399</v>
      </c>
      <c r="D107" s="347">
        <f>SUM(D86:D106)</f>
        <v>6941</v>
      </c>
      <c r="E107" s="347">
        <f t="shared" ref="E107" si="44">SUM(E86:E106)</f>
        <v>5993</v>
      </c>
      <c r="F107" s="347">
        <f t="shared" ref="F107" si="45">SUM(F86:F106)</f>
        <v>5063</v>
      </c>
      <c r="G107" s="347">
        <f t="shared" ref="G107:H107" si="46">SUM(G86:G106)</f>
        <v>3243</v>
      </c>
      <c r="H107" s="347">
        <f t="shared" si="46"/>
        <v>2842</v>
      </c>
      <c r="I107" s="560">
        <f t="shared" ref="I107" si="47">SUM(I86:I106)</f>
        <v>2153</v>
      </c>
      <c r="J107" s="558">
        <f>B107/R107*100</f>
        <v>10.954834517012486</v>
      </c>
      <c r="K107" s="558">
        <f>C107/S107*100</f>
        <v>11.517208100493439</v>
      </c>
      <c r="L107" s="558">
        <f t="shared" ref="L107:Q107" si="48">D107/T107*100</f>
        <v>10.766247867225067</v>
      </c>
      <c r="M107" s="558">
        <f t="shared" si="48"/>
        <v>9.6174214462239629</v>
      </c>
      <c r="N107" s="558">
        <f t="shared" si="48"/>
        <v>8.1213307240704502</v>
      </c>
      <c r="O107" s="558">
        <f t="shared" si="48"/>
        <v>5.4748961744943783</v>
      </c>
      <c r="P107" s="558">
        <f t="shared" si="48"/>
        <v>4.8005945845509368</v>
      </c>
      <c r="Q107" s="559">
        <f t="shared" si="48"/>
        <v>3.6518140339569518</v>
      </c>
      <c r="R107" s="347">
        <f>SUM(R86:R106)</f>
        <v>64629</v>
      </c>
      <c r="S107" s="347">
        <f>SUM(S86:S106)</f>
        <v>64243</v>
      </c>
      <c r="T107" s="347">
        <f t="shared" ref="T107" si="49">SUM(T86:T106)</f>
        <v>64470</v>
      </c>
      <c r="U107" s="347">
        <f t="shared" ref="U107" si="50">SUM(U86:U106)</f>
        <v>62314</v>
      </c>
      <c r="V107" s="347">
        <f t="shared" ref="V107" si="51">SUM(V86:V106)</f>
        <v>62342</v>
      </c>
      <c r="W107" s="347">
        <f t="shared" ref="W107" si="52">SUM(W86:W106)</f>
        <v>59234</v>
      </c>
      <c r="X107" s="347">
        <f t="shared" ref="X107" si="53">SUM(X86:X106)</f>
        <v>59201</v>
      </c>
      <c r="Y107" s="347">
        <f t="shared" ref="Y107" si="54">SUM(Y86:Y106)</f>
        <v>58957</v>
      </c>
    </row>
  </sheetData>
  <mergeCells count="15">
    <mergeCell ref="A84:A85"/>
    <mergeCell ref="B84:I84"/>
    <mergeCell ref="J84:Q84"/>
    <mergeCell ref="S84:Y84"/>
    <mergeCell ref="A57:A58"/>
    <mergeCell ref="B57:I57"/>
    <mergeCell ref="J57:Q57"/>
    <mergeCell ref="R57:Y57"/>
    <mergeCell ref="B6:E6"/>
    <mergeCell ref="A6:A7"/>
    <mergeCell ref="B22:E22"/>
    <mergeCell ref="A22:A23"/>
    <mergeCell ref="F22:H22"/>
    <mergeCell ref="F6:H6"/>
    <mergeCell ref="A21:H21"/>
  </mergeCells>
  <hyperlinks>
    <hyperlink ref="A1" location="Contents!A1" display="Contents"/>
    <hyperlink ref="C1" location="About!A1" display="About the publication"/>
  </hyperlinks>
  <pageMargins left="0.70866141732283472" right="0.70866141732283472" top="0.74803149606299213" bottom="0.74803149606299213" header="0.31496062992125984" footer="0.31496062992125984"/>
  <pageSetup paperSize="9" scale="61" orientation="landscape" r:id="rId1"/>
  <headerFooter>
    <oddFooter>&amp;L&amp;8Report on Maternity, 2015: accompanying tables&amp;R&amp;8Page &amp;P of &amp;N</oddFooter>
  </headerFooter>
  <rowBreaks count="1" manualBreakCount="1">
    <brk id="54" max="1638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90"/>
  <sheetViews>
    <sheetView zoomScaleNormal="100" workbookViewId="0">
      <pane ySplit="3" topLeftCell="A4" activePane="bottomLeft" state="frozen"/>
      <selection activeCell="B31" sqref="B31"/>
      <selection pane="bottomLeft" activeCell="A4" sqref="A4"/>
    </sheetView>
  </sheetViews>
  <sheetFormatPr defaultRowHeight="12"/>
  <cols>
    <col min="1" max="1" width="17.85546875" style="69" customWidth="1"/>
    <col min="2" max="2" width="10.5703125" style="69" customWidth="1"/>
    <col min="3" max="3" width="11.7109375" style="69" customWidth="1"/>
    <col min="4" max="7" width="10.5703125" style="69" customWidth="1"/>
    <col min="8" max="8" width="10.85546875" style="69" customWidth="1"/>
    <col min="9" max="16" width="10.5703125" style="69" customWidth="1"/>
    <col min="17" max="17" width="9.140625" style="67"/>
    <col min="18" max="16384" width="9.140625" style="69"/>
  </cols>
  <sheetData>
    <row r="1" spans="1:17">
      <c r="A1" s="292" t="s">
        <v>24</v>
      </c>
      <c r="B1" s="143"/>
      <c r="C1" s="292" t="s">
        <v>34</v>
      </c>
      <c r="D1" s="143"/>
      <c r="E1" s="143"/>
    </row>
    <row r="2" spans="1:17" ht="10.5" customHeight="1"/>
    <row r="3" spans="1:17" ht="19.5">
      <c r="A3" s="19" t="s">
        <v>122</v>
      </c>
    </row>
    <row r="5" spans="1:17" s="39" customFormat="1" ht="15" customHeight="1">
      <c r="A5" s="86" t="str">
        <f>Contents!B33</f>
        <v>Table 26: Number and percentage of women registered with an LMC, by trimester of registration, 2008–2015</v>
      </c>
      <c r="L5" s="37"/>
      <c r="M5" s="37"/>
      <c r="N5" s="37"/>
      <c r="Q5" s="37"/>
    </row>
    <row r="6" spans="1:17">
      <c r="A6" s="504" t="s">
        <v>37</v>
      </c>
      <c r="B6" s="472" t="s">
        <v>283</v>
      </c>
      <c r="C6" s="472"/>
      <c r="D6" s="472"/>
      <c r="E6" s="472"/>
      <c r="F6" s="472"/>
      <c r="G6" s="473"/>
      <c r="H6" s="491" t="s">
        <v>284</v>
      </c>
      <c r="I6" s="492"/>
      <c r="J6" s="492"/>
      <c r="K6" s="492"/>
      <c r="L6" s="385"/>
      <c r="M6" s="506"/>
      <c r="N6" s="67"/>
    </row>
    <row r="7" spans="1:17">
      <c r="A7" s="483"/>
      <c r="B7" s="131" t="s">
        <v>87</v>
      </c>
      <c r="C7" s="131" t="s">
        <v>88</v>
      </c>
      <c r="D7" s="131" t="s">
        <v>89</v>
      </c>
      <c r="E7" s="131" t="s">
        <v>90</v>
      </c>
      <c r="F7" s="131" t="s">
        <v>48</v>
      </c>
      <c r="G7" s="165" t="s">
        <v>41</v>
      </c>
      <c r="H7" s="193" t="str">
        <f>B7</f>
        <v>Trimester 1</v>
      </c>
      <c r="I7" s="131" t="str">
        <f>C7</f>
        <v>Trimester 2</v>
      </c>
      <c r="J7" s="131" t="str">
        <f>D7</f>
        <v>Trimester 3</v>
      </c>
      <c r="K7" s="131" t="str">
        <f>E7</f>
        <v>Postnatal</v>
      </c>
      <c r="L7" s="386"/>
      <c r="M7" s="506"/>
      <c r="N7" s="67"/>
    </row>
    <row r="8" spans="1:17">
      <c r="A8" s="398">
        <f>Extra!M3</f>
        <v>2008</v>
      </c>
      <c r="B8" s="412">
        <v>26415</v>
      </c>
      <c r="C8" s="412">
        <v>22622</v>
      </c>
      <c r="D8" s="412">
        <v>2756</v>
      </c>
      <c r="E8" s="412">
        <v>341</v>
      </c>
      <c r="F8" s="412">
        <v>2</v>
      </c>
      <c r="G8" s="88">
        <f>SUM(B8:F8)</f>
        <v>52136</v>
      </c>
      <c r="H8" s="156">
        <f>B8/($G8-$F8)*100</f>
        <v>50.667510645643922</v>
      </c>
      <c r="I8" s="156">
        <f t="shared" ref="I8" si="0">C8/($G8-$F8)*100</f>
        <v>43.392028234933058</v>
      </c>
      <c r="J8" s="156">
        <f t="shared" ref="J8" si="1">D8/($G8-$F8)*100</f>
        <v>5.2863774120535538</v>
      </c>
      <c r="K8" s="156">
        <f t="shared" ref="K8" si="2">E8/($G8-$F8)*100</f>
        <v>0.65408370736947097</v>
      </c>
      <c r="L8" s="386"/>
      <c r="M8" s="396"/>
      <c r="N8" s="67"/>
    </row>
    <row r="9" spans="1:17">
      <c r="A9" s="398">
        <f>Extra!M4</f>
        <v>2009</v>
      </c>
      <c r="B9" s="222">
        <v>30249</v>
      </c>
      <c r="C9" s="222">
        <v>19434</v>
      </c>
      <c r="D9" s="222">
        <v>2589</v>
      </c>
      <c r="E9" s="222">
        <v>298</v>
      </c>
      <c r="F9" s="222">
        <v>3</v>
      </c>
      <c r="G9" s="209">
        <f>SUM(B9:F9)</f>
        <v>52573</v>
      </c>
      <c r="H9" s="207">
        <f>B9/($G9-$F9)*100</f>
        <v>57.540422294084081</v>
      </c>
      <c r="I9" s="156">
        <f t="shared" ref="I9:K9" si="3">C9/($G9-$F9)*100</f>
        <v>36.967852387293135</v>
      </c>
      <c r="J9" s="156">
        <f t="shared" si="3"/>
        <v>4.9248620886437129</v>
      </c>
      <c r="K9" s="156">
        <f t="shared" si="3"/>
        <v>0.56686322997907557</v>
      </c>
      <c r="L9" s="156"/>
      <c r="M9" s="208"/>
      <c r="N9" s="67"/>
    </row>
    <row r="10" spans="1:17">
      <c r="A10" s="398">
        <f>Extra!M5</f>
        <v>2010</v>
      </c>
      <c r="B10" s="222">
        <v>32158</v>
      </c>
      <c r="C10" s="222">
        <v>18631</v>
      </c>
      <c r="D10" s="222">
        <v>2694</v>
      </c>
      <c r="E10" s="222">
        <v>280</v>
      </c>
      <c r="F10" s="222">
        <v>4</v>
      </c>
      <c r="G10" s="209">
        <f t="shared" ref="G10:G15" si="4">SUM(B10:F10)</f>
        <v>53767</v>
      </c>
      <c r="H10" s="207">
        <f t="shared" ref="H10:H14" si="5">B10/($G10-$F10)*100</f>
        <v>59.814370477837919</v>
      </c>
      <c r="I10" s="156">
        <f t="shared" ref="I10:I15" si="6">C10/($G10-$F10)*100</f>
        <v>34.653944162342128</v>
      </c>
      <c r="J10" s="156">
        <f t="shared" ref="J10:J15" si="7">D10/($G10-$F10)*100</f>
        <v>5.0108810892249318</v>
      </c>
      <c r="K10" s="156">
        <f t="shared" ref="K10:K15" si="8">E10/($G10-$F10)*100</f>
        <v>0.52080427059501888</v>
      </c>
      <c r="L10" s="156"/>
      <c r="M10" s="208"/>
      <c r="N10" s="67"/>
    </row>
    <row r="11" spans="1:17">
      <c r="A11" s="398">
        <f>Extra!M6</f>
        <v>2011</v>
      </c>
      <c r="B11" s="222">
        <v>33528</v>
      </c>
      <c r="C11" s="222">
        <v>17344</v>
      </c>
      <c r="D11" s="222">
        <v>2379</v>
      </c>
      <c r="E11" s="222">
        <v>188</v>
      </c>
      <c r="F11" s="222">
        <v>3</v>
      </c>
      <c r="G11" s="209">
        <f t="shared" si="4"/>
        <v>53442</v>
      </c>
      <c r="H11" s="207">
        <f t="shared" si="5"/>
        <v>62.740694998035138</v>
      </c>
      <c r="I11" s="156">
        <f t="shared" si="6"/>
        <v>32.455697150021514</v>
      </c>
      <c r="J11" s="156">
        <f t="shared" si="7"/>
        <v>4.4518048616179193</v>
      </c>
      <c r="K11" s="156">
        <f t="shared" si="8"/>
        <v>0.35180299032541779</v>
      </c>
      <c r="L11" s="156"/>
      <c r="M11" s="208"/>
      <c r="N11" s="67"/>
    </row>
    <row r="12" spans="1:17">
      <c r="A12" s="398">
        <f>Extra!M7</f>
        <v>2012</v>
      </c>
      <c r="B12" s="222">
        <v>34930</v>
      </c>
      <c r="C12" s="222">
        <v>16966</v>
      </c>
      <c r="D12" s="222">
        <v>2456</v>
      </c>
      <c r="E12" s="222">
        <v>219</v>
      </c>
      <c r="F12" s="222">
        <v>5</v>
      </c>
      <c r="G12" s="209">
        <f t="shared" si="4"/>
        <v>54576</v>
      </c>
      <c r="H12" s="207">
        <f t="shared" si="5"/>
        <v>64.008356086566124</v>
      </c>
      <c r="I12" s="156">
        <f t="shared" si="6"/>
        <v>31.089772956332119</v>
      </c>
      <c r="J12" s="156">
        <f t="shared" si="7"/>
        <v>4.5005589049128663</v>
      </c>
      <c r="K12" s="156">
        <f t="shared" si="8"/>
        <v>0.40131205218889149</v>
      </c>
      <c r="L12" s="156"/>
      <c r="M12" s="208"/>
      <c r="N12" s="67"/>
    </row>
    <row r="13" spans="1:17">
      <c r="A13" s="398">
        <f>Extra!M8</f>
        <v>2013</v>
      </c>
      <c r="B13" s="222">
        <v>34574</v>
      </c>
      <c r="C13" s="222">
        <v>15748</v>
      </c>
      <c r="D13" s="222">
        <v>2239</v>
      </c>
      <c r="E13" s="222">
        <v>303</v>
      </c>
      <c r="F13" s="222">
        <v>2</v>
      </c>
      <c r="G13" s="209">
        <f t="shared" si="4"/>
        <v>52866</v>
      </c>
      <c r="H13" s="207">
        <f t="shared" si="5"/>
        <v>65.401785714285708</v>
      </c>
      <c r="I13" s="156">
        <f t="shared" si="6"/>
        <v>29.789648910411621</v>
      </c>
      <c r="J13" s="156">
        <f t="shared" si="7"/>
        <v>4.2353964891041169</v>
      </c>
      <c r="K13" s="156">
        <f t="shared" si="8"/>
        <v>0.57316888619854722</v>
      </c>
      <c r="L13" s="156"/>
      <c r="M13" s="208"/>
      <c r="N13" s="67"/>
    </row>
    <row r="14" spans="1:17">
      <c r="A14" s="398">
        <f>Extra!M9</f>
        <v>2014</v>
      </c>
      <c r="B14" s="222">
        <v>36531</v>
      </c>
      <c r="C14" s="222">
        <v>14905</v>
      </c>
      <c r="D14" s="222">
        <v>2195</v>
      </c>
      <c r="E14" s="222">
        <v>248</v>
      </c>
      <c r="F14" s="222">
        <v>3</v>
      </c>
      <c r="G14" s="209">
        <f t="shared" si="4"/>
        <v>53882</v>
      </c>
      <c r="H14" s="207">
        <f t="shared" si="5"/>
        <v>67.801926539096868</v>
      </c>
      <c r="I14" s="156">
        <f t="shared" si="6"/>
        <v>27.663839343714621</v>
      </c>
      <c r="J14" s="156">
        <f t="shared" si="7"/>
        <v>4.073943465914363</v>
      </c>
      <c r="K14" s="156">
        <f t="shared" si="8"/>
        <v>0.46029065127415136</v>
      </c>
      <c r="L14" s="156"/>
      <c r="M14" s="208"/>
      <c r="N14" s="67"/>
    </row>
    <row r="15" spans="1:17">
      <c r="A15" s="545">
        <f>Extra!M10</f>
        <v>2015</v>
      </c>
      <c r="B15" s="224">
        <v>38070</v>
      </c>
      <c r="C15" s="224">
        <v>14008</v>
      </c>
      <c r="D15" s="224">
        <v>2108</v>
      </c>
      <c r="E15" s="224">
        <v>197</v>
      </c>
      <c r="F15" s="224">
        <v>3</v>
      </c>
      <c r="G15" s="211">
        <f t="shared" si="4"/>
        <v>54386</v>
      </c>
      <c r="H15" s="212">
        <f>B15/($G15-$F15)*100</f>
        <v>70.003493738852214</v>
      </c>
      <c r="I15" s="174">
        <f t="shared" si="6"/>
        <v>25.758049390434511</v>
      </c>
      <c r="J15" s="174">
        <f t="shared" si="7"/>
        <v>3.8762113160362612</v>
      </c>
      <c r="K15" s="174">
        <f t="shared" si="8"/>
        <v>0.36224555467701303</v>
      </c>
      <c r="L15" s="156"/>
      <c r="M15" s="208"/>
      <c r="N15" s="67"/>
    </row>
    <row r="16" spans="1:17">
      <c r="A16" s="99"/>
      <c r="L16" s="67"/>
      <c r="M16" s="67"/>
      <c r="N16" s="67"/>
    </row>
    <row r="18" spans="1:16" ht="15" customHeight="1">
      <c r="A18" s="86" t="str">
        <f>Contents!B34</f>
        <v>Table 27: Number and percentage of women registered with an LMC within the first trimester of pregnancy, by DHB of residence, 2011−2015</v>
      </c>
      <c r="B18" s="86"/>
      <c r="C18" s="86"/>
      <c r="D18" s="86"/>
      <c r="E18" s="86"/>
      <c r="F18" s="86"/>
      <c r="G18" s="86"/>
      <c r="H18" s="86"/>
      <c r="I18" s="86"/>
      <c r="J18" s="86"/>
      <c r="K18" s="86"/>
      <c r="L18" s="86"/>
      <c r="M18" s="86"/>
      <c r="N18" s="86"/>
      <c r="O18" s="86"/>
      <c r="P18" s="86"/>
    </row>
    <row r="19" spans="1:16" ht="12" customHeight="1">
      <c r="A19" s="482" t="s">
        <v>219</v>
      </c>
      <c r="B19" s="480" t="s">
        <v>91</v>
      </c>
      <c r="C19" s="480"/>
      <c r="D19" s="480"/>
      <c r="E19" s="480"/>
      <c r="F19" s="481"/>
      <c r="G19" s="493" t="s">
        <v>282</v>
      </c>
      <c r="H19" s="480"/>
      <c r="I19" s="480"/>
      <c r="J19" s="480"/>
      <c r="K19" s="481"/>
      <c r="L19" s="480" t="s">
        <v>25</v>
      </c>
      <c r="M19" s="480"/>
      <c r="N19" s="480"/>
      <c r="O19" s="480"/>
      <c r="P19" s="480"/>
    </row>
    <row r="20" spans="1:16">
      <c r="A20" s="483"/>
      <c r="B20" s="137">
        <f>Extra!P3</f>
        <v>2011</v>
      </c>
      <c r="C20" s="397">
        <f>Extra!Q3</f>
        <v>2012</v>
      </c>
      <c r="D20" s="397">
        <f>Extra!R3</f>
        <v>2013</v>
      </c>
      <c r="E20" s="397">
        <f>Extra!S3</f>
        <v>2014</v>
      </c>
      <c r="F20" s="397">
        <f>Extra!T3</f>
        <v>2015</v>
      </c>
      <c r="G20" s="126">
        <f>B20</f>
        <v>2011</v>
      </c>
      <c r="H20" s="137">
        <f t="shared" ref="H20" si="9">C20</f>
        <v>2012</v>
      </c>
      <c r="I20" s="137">
        <f t="shared" ref="I20" si="10">D20</f>
        <v>2013</v>
      </c>
      <c r="J20" s="137">
        <f t="shared" ref="J20" si="11">E20</f>
        <v>2014</v>
      </c>
      <c r="K20" s="125">
        <f t="shared" ref="K20" si="12">F20</f>
        <v>2015</v>
      </c>
      <c r="L20" s="137">
        <f t="shared" ref="L20" si="13">G20</f>
        <v>2011</v>
      </c>
      <c r="M20" s="137">
        <f t="shared" ref="M20" si="14">H20</f>
        <v>2012</v>
      </c>
      <c r="N20" s="137">
        <f t="shared" ref="N20" si="15">I20</f>
        <v>2013</v>
      </c>
      <c r="O20" s="137">
        <f t="shared" ref="O20" si="16">J20</f>
        <v>2014</v>
      </c>
      <c r="P20" s="137">
        <f t="shared" ref="P20" si="17">K20</f>
        <v>2015</v>
      </c>
    </row>
    <row r="21" spans="1:16">
      <c r="A21" s="87" t="s">
        <v>61</v>
      </c>
      <c r="B21" s="87">
        <v>990</v>
      </c>
      <c r="C21" s="87">
        <v>1135</v>
      </c>
      <c r="D21" s="87">
        <v>1137</v>
      </c>
      <c r="E21" s="87">
        <v>1174</v>
      </c>
      <c r="F21" s="88">
        <v>1280</v>
      </c>
      <c r="G21" s="89">
        <f>B21/L21*100</f>
        <v>42.96875</v>
      </c>
      <c r="H21" s="90">
        <f t="shared" ref="H21:H40" si="18">C21/M21*100</f>
        <v>49.369290996085255</v>
      </c>
      <c r="I21" s="90">
        <f t="shared" ref="I21:I40" si="19">D21/N21*100</f>
        <v>53.531073446327682</v>
      </c>
      <c r="J21" s="90">
        <f t="shared" ref="J21:J40" si="20">E21/O21*100</f>
        <v>55.931395902810863</v>
      </c>
      <c r="K21" s="91">
        <f>F21/P21*100</f>
        <v>59.981255857544511</v>
      </c>
      <c r="L21" s="87">
        <v>2304</v>
      </c>
      <c r="M21" s="87">
        <v>2299</v>
      </c>
      <c r="N21" s="87">
        <v>2124</v>
      </c>
      <c r="O21" s="87">
        <v>2099</v>
      </c>
      <c r="P21" s="87">
        <v>2134</v>
      </c>
    </row>
    <row r="22" spans="1:16">
      <c r="A22" s="87" t="s">
        <v>62</v>
      </c>
      <c r="B22" s="87">
        <v>4760</v>
      </c>
      <c r="C22" s="87">
        <v>4892</v>
      </c>
      <c r="D22" s="87">
        <v>4892</v>
      </c>
      <c r="E22" s="87">
        <v>5167</v>
      </c>
      <c r="F22" s="88">
        <v>5217</v>
      </c>
      <c r="G22" s="89">
        <f t="shared" ref="G22:G40" si="21">B22/L22*100</f>
        <v>60.413758091128308</v>
      </c>
      <c r="H22" s="90">
        <f t="shared" si="18"/>
        <v>61.364776718514804</v>
      </c>
      <c r="I22" s="90">
        <f t="shared" si="19"/>
        <v>63.964435146443513</v>
      </c>
      <c r="J22" s="90">
        <f t="shared" si="20"/>
        <v>65.804890473764644</v>
      </c>
      <c r="K22" s="91">
        <f t="shared" ref="K22:K40" si="22">F22/P22*100</f>
        <v>69.035331480746336</v>
      </c>
      <c r="L22" s="87">
        <v>7879</v>
      </c>
      <c r="M22" s="87">
        <v>7972</v>
      </c>
      <c r="N22" s="87">
        <v>7648</v>
      </c>
      <c r="O22" s="87">
        <v>7852</v>
      </c>
      <c r="P22" s="87">
        <v>7557</v>
      </c>
    </row>
    <row r="23" spans="1:16">
      <c r="A23" s="87" t="s">
        <v>63</v>
      </c>
      <c r="B23" s="87">
        <v>3155</v>
      </c>
      <c r="C23" s="87">
        <v>3258</v>
      </c>
      <c r="D23" s="87">
        <v>3092</v>
      </c>
      <c r="E23" s="87">
        <v>3274</v>
      </c>
      <c r="F23" s="88">
        <v>3227</v>
      </c>
      <c r="G23" s="89">
        <f t="shared" si="21"/>
        <v>48.271113831089352</v>
      </c>
      <c r="H23" s="90">
        <f t="shared" si="18"/>
        <v>48.612354521038498</v>
      </c>
      <c r="I23" s="90">
        <f t="shared" si="19"/>
        <v>49.527470767259331</v>
      </c>
      <c r="J23" s="90">
        <f t="shared" si="20"/>
        <v>51.968253968253961</v>
      </c>
      <c r="K23" s="91">
        <f t="shared" si="22"/>
        <v>54.676380887834632</v>
      </c>
      <c r="L23" s="87">
        <v>6536</v>
      </c>
      <c r="M23" s="87">
        <v>6702</v>
      </c>
      <c r="N23" s="87">
        <v>6243</v>
      </c>
      <c r="O23" s="87">
        <v>6300</v>
      </c>
      <c r="P23" s="87">
        <v>5902</v>
      </c>
    </row>
    <row r="24" spans="1:16">
      <c r="A24" s="87" t="s">
        <v>64</v>
      </c>
      <c r="B24" s="87">
        <v>2587</v>
      </c>
      <c r="C24" s="87">
        <v>2733</v>
      </c>
      <c r="D24" s="87">
        <v>2723</v>
      </c>
      <c r="E24" s="87">
        <v>3292</v>
      </c>
      <c r="F24" s="88">
        <v>3410</v>
      </c>
      <c r="G24" s="89">
        <f t="shared" si="21"/>
        <v>29.606317235065234</v>
      </c>
      <c r="H24" s="90">
        <f t="shared" si="18"/>
        <v>31.177275838466805</v>
      </c>
      <c r="I24" s="90">
        <f t="shared" si="19"/>
        <v>33.349663196570731</v>
      </c>
      <c r="J24" s="90">
        <f t="shared" si="20"/>
        <v>39.758454106280197</v>
      </c>
      <c r="K24" s="91">
        <f t="shared" si="22"/>
        <v>41.55495978552279</v>
      </c>
      <c r="L24" s="87">
        <v>8738</v>
      </c>
      <c r="M24" s="87">
        <v>8766</v>
      </c>
      <c r="N24" s="87">
        <v>8165</v>
      </c>
      <c r="O24" s="87">
        <v>8280</v>
      </c>
      <c r="P24" s="87">
        <v>8206</v>
      </c>
    </row>
    <row r="25" spans="1:16">
      <c r="A25" s="87" t="s">
        <v>65</v>
      </c>
      <c r="B25" s="87">
        <v>3342</v>
      </c>
      <c r="C25" s="87">
        <v>3459</v>
      </c>
      <c r="D25" s="87">
        <v>3421</v>
      </c>
      <c r="E25" s="87">
        <v>3609</v>
      </c>
      <c r="F25" s="88">
        <v>3850</v>
      </c>
      <c r="G25" s="89">
        <f t="shared" si="21"/>
        <v>62.072808320950969</v>
      </c>
      <c r="H25" s="90">
        <f t="shared" si="18"/>
        <v>63.051403572730592</v>
      </c>
      <c r="I25" s="90">
        <f t="shared" si="19"/>
        <v>65.574084723020903</v>
      </c>
      <c r="J25" s="90">
        <f t="shared" si="20"/>
        <v>68.703597944031984</v>
      </c>
      <c r="K25" s="91">
        <f t="shared" si="22"/>
        <v>72.833900870223232</v>
      </c>
      <c r="L25" s="87">
        <v>5384</v>
      </c>
      <c r="M25" s="87">
        <v>5486</v>
      </c>
      <c r="N25" s="87">
        <v>5217</v>
      </c>
      <c r="O25" s="87">
        <v>5253</v>
      </c>
      <c r="P25" s="87">
        <v>5286</v>
      </c>
    </row>
    <row r="26" spans="1:16">
      <c r="A26" s="87" t="s">
        <v>66</v>
      </c>
      <c r="B26" s="87">
        <v>713</v>
      </c>
      <c r="C26" s="87">
        <v>751</v>
      </c>
      <c r="D26" s="87">
        <v>775</v>
      </c>
      <c r="E26" s="87">
        <v>776</v>
      </c>
      <c r="F26" s="88">
        <v>860</v>
      </c>
      <c r="G26" s="89">
        <f t="shared" si="21"/>
        <v>44.927536231884055</v>
      </c>
      <c r="H26" s="90">
        <f t="shared" si="18"/>
        <v>48.29581993569132</v>
      </c>
      <c r="I26" s="90">
        <f t="shared" si="19"/>
        <v>54.615926708949971</v>
      </c>
      <c r="J26" s="90">
        <f t="shared" si="20"/>
        <v>55.627240143369171</v>
      </c>
      <c r="K26" s="91">
        <f t="shared" si="22"/>
        <v>57.067020570670202</v>
      </c>
      <c r="L26" s="87">
        <v>1587</v>
      </c>
      <c r="M26" s="87">
        <v>1555</v>
      </c>
      <c r="N26" s="87">
        <v>1419</v>
      </c>
      <c r="O26" s="87">
        <v>1395</v>
      </c>
      <c r="P26" s="87">
        <v>1507</v>
      </c>
    </row>
    <row r="27" spans="1:16">
      <c r="A27" s="87" t="s">
        <v>67</v>
      </c>
      <c r="B27" s="87">
        <v>1924</v>
      </c>
      <c r="C27" s="87">
        <v>2021</v>
      </c>
      <c r="D27" s="87">
        <v>1981</v>
      </c>
      <c r="E27" s="87">
        <v>1996</v>
      </c>
      <c r="F27" s="88">
        <v>2033</v>
      </c>
      <c r="G27" s="89">
        <f t="shared" si="21"/>
        <v>67.343367168358412</v>
      </c>
      <c r="H27" s="90">
        <f t="shared" si="18"/>
        <v>68.09299191374663</v>
      </c>
      <c r="I27" s="90">
        <f t="shared" si="19"/>
        <v>71.905626134301272</v>
      </c>
      <c r="J27" s="90">
        <f t="shared" si="20"/>
        <v>71.772743617403805</v>
      </c>
      <c r="K27" s="91">
        <f t="shared" si="22"/>
        <v>72.867383512544805</v>
      </c>
      <c r="L27" s="87">
        <v>2857</v>
      </c>
      <c r="M27" s="87">
        <v>2968</v>
      </c>
      <c r="N27" s="87">
        <v>2755</v>
      </c>
      <c r="O27" s="87">
        <v>2781</v>
      </c>
      <c r="P27" s="87">
        <v>2790</v>
      </c>
    </row>
    <row r="28" spans="1:16">
      <c r="A28" s="68" t="s">
        <v>431</v>
      </c>
      <c r="B28" s="87">
        <v>313</v>
      </c>
      <c r="C28" s="87">
        <v>302</v>
      </c>
      <c r="D28" s="87">
        <v>325</v>
      </c>
      <c r="E28" s="87">
        <v>370</v>
      </c>
      <c r="F28" s="88">
        <v>439</v>
      </c>
      <c r="G28" s="89">
        <f t="shared" si="21"/>
        <v>42.126514131897714</v>
      </c>
      <c r="H28" s="90">
        <f t="shared" si="18"/>
        <v>40.921409214092144</v>
      </c>
      <c r="I28" s="90">
        <f t="shared" si="19"/>
        <v>45.903954802259889</v>
      </c>
      <c r="J28" s="90">
        <f t="shared" si="20"/>
        <v>53.237410071942449</v>
      </c>
      <c r="K28" s="91">
        <f t="shared" si="22"/>
        <v>59.164420485175206</v>
      </c>
      <c r="L28" s="87">
        <v>743</v>
      </c>
      <c r="M28" s="87">
        <v>738</v>
      </c>
      <c r="N28" s="87">
        <v>708</v>
      </c>
      <c r="O28" s="87">
        <v>695</v>
      </c>
      <c r="P28" s="87">
        <v>742</v>
      </c>
    </row>
    <row r="29" spans="1:16">
      <c r="A29" s="87" t="s">
        <v>69</v>
      </c>
      <c r="B29" s="87">
        <v>1181</v>
      </c>
      <c r="C29" s="87">
        <v>1294</v>
      </c>
      <c r="D29" s="87">
        <v>1269</v>
      </c>
      <c r="E29" s="87">
        <v>1282</v>
      </c>
      <c r="F29" s="88">
        <v>1327</v>
      </c>
      <c r="G29" s="89">
        <f t="shared" si="21"/>
        <v>52.27976980965029</v>
      </c>
      <c r="H29" s="90">
        <f t="shared" si="18"/>
        <v>57.332742578644215</v>
      </c>
      <c r="I29" s="90">
        <f t="shared" si="19"/>
        <v>58.8317107093185</v>
      </c>
      <c r="J29" s="90">
        <f t="shared" si="20"/>
        <v>61.932367149758448</v>
      </c>
      <c r="K29" s="91">
        <f t="shared" si="22"/>
        <v>66.31684157921039</v>
      </c>
      <c r="L29" s="87">
        <v>2259</v>
      </c>
      <c r="M29" s="87">
        <v>2257</v>
      </c>
      <c r="N29" s="87">
        <v>2157</v>
      </c>
      <c r="O29" s="87">
        <v>2070</v>
      </c>
      <c r="P29" s="87">
        <v>2001</v>
      </c>
    </row>
    <row r="30" spans="1:16">
      <c r="A30" s="87" t="s">
        <v>70</v>
      </c>
      <c r="B30" s="87">
        <v>1073</v>
      </c>
      <c r="C30" s="87">
        <v>1127</v>
      </c>
      <c r="D30" s="87">
        <v>1113</v>
      </c>
      <c r="E30" s="87">
        <v>1155</v>
      </c>
      <c r="F30" s="88">
        <v>1187</v>
      </c>
      <c r="G30" s="89">
        <f t="shared" si="21"/>
        <v>68.431122448979593</v>
      </c>
      <c r="H30" s="90">
        <f t="shared" si="18"/>
        <v>72.382787411689137</v>
      </c>
      <c r="I30" s="90">
        <f t="shared" si="19"/>
        <v>73.127463863337709</v>
      </c>
      <c r="J30" s="90">
        <f t="shared" si="20"/>
        <v>76.187335092348292</v>
      </c>
      <c r="K30" s="91">
        <f t="shared" si="22"/>
        <v>78.401585204755619</v>
      </c>
      <c r="L30" s="87">
        <v>1568</v>
      </c>
      <c r="M30" s="87">
        <v>1557</v>
      </c>
      <c r="N30" s="87">
        <v>1522</v>
      </c>
      <c r="O30" s="87">
        <v>1516</v>
      </c>
      <c r="P30" s="87">
        <v>1514</v>
      </c>
    </row>
    <row r="31" spans="1:16">
      <c r="A31" s="87" t="s">
        <v>71</v>
      </c>
      <c r="B31" s="87">
        <v>1468</v>
      </c>
      <c r="C31" s="87">
        <v>1409</v>
      </c>
      <c r="D31" s="87">
        <v>1451</v>
      </c>
      <c r="E31" s="87">
        <v>1489</v>
      </c>
      <c r="F31" s="88">
        <v>1493</v>
      </c>
      <c r="G31" s="89">
        <f t="shared" si="21"/>
        <v>63.853849499782513</v>
      </c>
      <c r="H31" s="90">
        <f t="shared" si="18"/>
        <v>65.534883720930239</v>
      </c>
      <c r="I31" s="90">
        <f t="shared" si="19"/>
        <v>68.47569608305804</v>
      </c>
      <c r="J31" s="90">
        <f t="shared" si="20"/>
        <v>71.244019138755974</v>
      </c>
      <c r="K31" s="91">
        <f t="shared" si="22"/>
        <v>70.758293838862556</v>
      </c>
      <c r="L31" s="87">
        <v>2299</v>
      </c>
      <c r="M31" s="87">
        <v>2150</v>
      </c>
      <c r="N31" s="87">
        <v>2119</v>
      </c>
      <c r="O31" s="87">
        <v>2090</v>
      </c>
      <c r="P31" s="87">
        <v>2110</v>
      </c>
    </row>
    <row r="32" spans="1:16">
      <c r="A32" s="87" t="s">
        <v>72</v>
      </c>
      <c r="B32" s="87">
        <v>373</v>
      </c>
      <c r="C32" s="87">
        <v>480</v>
      </c>
      <c r="D32" s="87">
        <v>456</v>
      </c>
      <c r="E32" s="87">
        <v>522</v>
      </c>
      <c r="F32" s="88">
        <v>543</v>
      </c>
      <c r="G32" s="89">
        <f t="shared" si="21"/>
        <v>44.939759036144579</v>
      </c>
      <c r="H32" s="90">
        <f t="shared" si="18"/>
        <v>54.919908466819223</v>
      </c>
      <c r="I32" s="90">
        <f t="shared" si="19"/>
        <v>55.139056831922616</v>
      </c>
      <c r="J32" s="90">
        <f t="shared" si="20"/>
        <v>64.049079754601223</v>
      </c>
      <c r="K32" s="91">
        <f t="shared" si="22"/>
        <v>66.544117647058826</v>
      </c>
      <c r="L32" s="87">
        <v>830</v>
      </c>
      <c r="M32" s="87">
        <v>874</v>
      </c>
      <c r="N32" s="87">
        <v>827</v>
      </c>
      <c r="O32" s="87">
        <v>815</v>
      </c>
      <c r="P32" s="87">
        <v>816</v>
      </c>
    </row>
    <row r="33" spans="1:16">
      <c r="A33" s="87" t="s">
        <v>73</v>
      </c>
      <c r="B33" s="87">
        <v>2104</v>
      </c>
      <c r="C33" s="87">
        <v>2217</v>
      </c>
      <c r="D33" s="87">
        <v>2180</v>
      </c>
      <c r="E33" s="87">
        <v>2249</v>
      </c>
      <c r="F33" s="88">
        <v>2452</v>
      </c>
      <c r="G33" s="89">
        <f t="shared" si="21"/>
        <v>54.550168524760181</v>
      </c>
      <c r="H33" s="90">
        <f t="shared" si="18"/>
        <v>57.346094154164504</v>
      </c>
      <c r="I33" s="90">
        <f t="shared" si="19"/>
        <v>60.121345835631544</v>
      </c>
      <c r="J33" s="90">
        <f t="shared" si="20"/>
        <v>63.711048158640224</v>
      </c>
      <c r="K33" s="91">
        <f t="shared" si="22"/>
        <v>69.402773846589298</v>
      </c>
      <c r="L33" s="87">
        <v>3857</v>
      </c>
      <c r="M33" s="87">
        <v>3866</v>
      </c>
      <c r="N33" s="87">
        <v>3626</v>
      </c>
      <c r="O33" s="87">
        <v>3530</v>
      </c>
      <c r="P33" s="87">
        <v>3533</v>
      </c>
    </row>
    <row r="34" spans="1:16">
      <c r="A34" s="87" t="s">
        <v>74</v>
      </c>
      <c r="B34" s="87">
        <v>1004</v>
      </c>
      <c r="C34" s="87">
        <v>1085</v>
      </c>
      <c r="D34" s="87">
        <v>983</v>
      </c>
      <c r="E34" s="87">
        <v>1107</v>
      </c>
      <c r="F34" s="88">
        <v>1230</v>
      </c>
      <c r="G34" s="89">
        <f t="shared" si="21"/>
        <v>48.880233690360278</v>
      </c>
      <c r="H34" s="90">
        <f t="shared" si="18"/>
        <v>54.060787244643748</v>
      </c>
      <c r="I34" s="90">
        <f t="shared" si="19"/>
        <v>51.331592689295036</v>
      </c>
      <c r="J34" s="90">
        <f t="shared" si="20"/>
        <v>59.676549865229113</v>
      </c>
      <c r="K34" s="91">
        <f t="shared" si="22"/>
        <v>62.595419847328252</v>
      </c>
      <c r="L34" s="87">
        <v>2054</v>
      </c>
      <c r="M34" s="87">
        <v>2007</v>
      </c>
      <c r="N34" s="87">
        <v>1915</v>
      </c>
      <c r="O34" s="87">
        <v>1855</v>
      </c>
      <c r="P34" s="87">
        <v>1965</v>
      </c>
    </row>
    <row r="35" spans="1:16">
      <c r="A35" s="87" t="s">
        <v>75</v>
      </c>
      <c r="B35" s="87">
        <v>317</v>
      </c>
      <c r="C35" s="87">
        <v>313</v>
      </c>
      <c r="D35" s="87">
        <v>196</v>
      </c>
      <c r="E35" s="87">
        <v>262</v>
      </c>
      <c r="F35" s="88">
        <v>338</v>
      </c>
      <c r="G35" s="89">
        <f t="shared" si="21"/>
        <v>59.811320754716981</v>
      </c>
      <c r="H35" s="90">
        <f t="shared" si="18"/>
        <v>61.493123772102166</v>
      </c>
      <c r="I35" s="90">
        <f t="shared" si="19"/>
        <v>39.121756487025948</v>
      </c>
      <c r="J35" s="90">
        <f t="shared" si="20"/>
        <v>55.391120507399584</v>
      </c>
      <c r="K35" s="91">
        <f t="shared" si="22"/>
        <v>73.160173160173159</v>
      </c>
      <c r="L35" s="87">
        <v>530</v>
      </c>
      <c r="M35" s="87">
        <v>509</v>
      </c>
      <c r="N35" s="87">
        <v>501</v>
      </c>
      <c r="O35" s="87">
        <v>473</v>
      </c>
      <c r="P35" s="87">
        <v>462</v>
      </c>
    </row>
    <row r="36" spans="1:16">
      <c r="A36" s="87" t="s">
        <v>76</v>
      </c>
      <c r="B36" s="87">
        <v>1024</v>
      </c>
      <c r="C36" s="87">
        <v>976</v>
      </c>
      <c r="D36" s="87">
        <v>1044</v>
      </c>
      <c r="E36" s="87">
        <v>1014</v>
      </c>
      <c r="F36" s="88">
        <v>1000</v>
      </c>
      <c r="G36" s="89">
        <f t="shared" si="21"/>
        <v>62.211421628189548</v>
      </c>
      <c r="H36" s="90">
        <f t="shared" si="18"/>
        <v>63.874345549738223</v>
      </c>
      <c r="I36" s="90">
        <f t="shared" si="19"/>
        <v>67.398321497740483</v>
      </c>
      <c r="J36" s="90">
        <f t="shared" si="20"/>
        <v>71.559633027522935</v>
      </c>
      <c r="K36" s="91">
        <f t="shared" si="22"/>
        <v>70.571630204657737</v>
      </c>
      <c r="L36" s="87">
        <v>1646</v>
      </c>
      <c r="M36" s="87">
        <v>1528</v>
      </c>
      <c r="N36" s="87">
        <v>1549</v>
      </c>
      <c r="O36" s="87">
        <v>1417</v>
      </c>
      <c r="P36" s="87">
        <v>1417</v>
      </c>
    </row>
    <row r="37" spans="1:16">
      <c r="A37" s="87" t="s">
        <v>77</v>
      </c>
      <c r="B37" s="87">
        <v>61</v>
      </c>
      <c r="C37" s="87">
        <v>74</v>
      </c>
      <c r="D37" s="87">
        <v>62</v>
      </c>
      <c r="E37" s="87">
        <v>96</v>
      </c>
      <c r="F37" s="88">
        <v>187</v>
      </c>
      <c r="G37" s="89">
        <f t="shared" si="21"/>
        <v>15.06172839506173</v>
      </c>
      <c r="H37" s="90">
        <f t="shared" si="18"/>
        <v>18.048780487804876</v>
      </c>
      <c r="I37" s="90">
        <f t="shared" si="19"/>
        <v>16.48936170212766</v>
      </c>
      <c r="J37" s="90">
        <f t="shared" si="20"/>
        <v>27.586206896551722</v>
      </c>
      <c r="K37" s="91">
        <f t="shared" si="22"/>
        <v>52.089136490250695</v>
      </c>
      <c r="L37" s="87">
        <v>405</v>
      </c>
      <c r="M37" s="87">
        <v>410</v>
      </c>
      <c r="N37" s="87">
        <v>376</v>
      </c>
      <c r="O37" s="87">
        <v>348</v>
      </c>
      <c r="P37" s="87">
        <v>359</v>
      </c>
    </row>
    <row r="38" spans="1:16">
      <c r="A38" s="87" t="s">
        <v>78</v>
      </c>
      <c r="B38" s="87">
        <v>4247</v>
      </c>
      <c r="C38" s="87">
        <v>4378</v>
      </c>
      <c r="D38" s="87">
        <v>4366</v>
      </c>
      <c r="E38" s="87">
        <v>4602</v>
      </c>
      <c r="F38" s="88">
        <v>4768</v>
      </c>
      <c r="G38" s="89">
        <f t="shared" si="21"/>
        <v>70.024732069249794</v>
      </c>
      <c r="H38" s="90">
        <f t="shared" si="18"/>
        <v>73.149540517961569</v>
      </c>
      <c r="I38" s="90">
        <f t="shared" si="19"/>
        <v>74.952789699570815</v>
      </c>
      <c r="J38" s="90">
        <f t="shared" si="20"/>
        <v>76.687218796867185</v>
      </c>
      <c r="K38" s="91">
        <f t="shared" si="22"/>
        <v>76.828875281985177</v>
      </c>
      <c r="L38" s="87">
        <v>6065</v>
      </c>
      <c r="M38" s="87">
        <v>5985</v>
      </c>
      <c r="N38" s="87">
        <v>5825</v>
      </c>
      <c r="O38" s="87">
        <v>6001</v>
      </c>
      <c r="P38" s="87">
        <v>6206</v>
      </c>
    </row>
    <row r="39" spans="1:16">
      <c r="A39" s="87" t="s">
        <v>79</v>
      </c>
      <c r="B39" s="87">
        <v>245</v>
      </c>
      <c r="C39" s="87">
        <v>343</v>
      </c>
      <c r="D39" s="87">
        <v>364</v>
      </c>
      <c r="E39" s="87">
        <v>412</v>
      </c>
      <c r="F39" s="88">
        <v>462</v>
      </c>
      <c r="G39" s="89">
        <f t="shared" si="21"/>
        <v>42.907180385288967</v>
      </c>
      <c r="H39" s="90">
        <f t="shared" si="18"/>
        <v>52.932098765432102</v>
      </c>
      <c r="I39" s="90">
        <f t="shared" si="19"/>
        <v>57.053291536050153</v>
      </c>
      <c r="J39" s="90">
        <f t="shared" si="20"/>
        <v>62.99694189602446</v>
      </c>
      <c r="K39" s="91">
        <f t="shared" si="22"/>
        <v>70.106221547799692</v>
      </c>
      <c r="L39" s="87">
        <v>571</v>
      </c>
      <c r="M39" s="87">
        <v>648</v>
      </c>
      <c r="N39" s="87">
        <v>638</v>
      </c>
      <c r="O39" s="87">
        <v>654</v>
      </c>
      <c r="P39" s="87">
        <v>659</v>
      </c>
    </row>
    <row r="40" spans="1:16">
      <c r="A40" s="87" t="s">
        <v>80</v>
      </c>
      <c r="B40" s="87">
        <v>2545</v>
      </c>
      <c r="C40" s="87">
        <v>2580</v>
      </c>
      <c r="D40" s="87">
        <v>2610</v>
      </c>
      <c r="E40" s="87">
        <v>2480</v>
      </c>
      <c r="F40" s="88">
        <v>2620</v>
      </c>
      <c r="G40" s="89">
        <f t="shared" si="21"/>
        <v>69.270549809471959</v>
      </c>
      <c r="H40" s="90">
        <f t="shared" si="18"/>
        <v>71.786310517529216</v>
      </c>
      <c r="I40" s="90">
        <f t="shared" si="19"/>
        <v>75.718015665796344</v>
      </c>
      <c r="J40" s="90">
        <f t="shared" si="20"/>
        <v>75.448737450562817</v>
      </c>
      <c r="K40" s="91">
        <f t="shared" si="22"/>
        <v>76.742823667252495</v>
      </c>
      <c r="L40" s="87">
        <v>3674</v>
      </c>
      <c r="M40" s="87">
        <v>3594</v>
      </c>
      <c r="N40" s="87">
        <v>3447</v>
      </c>
      <c r="O40" s="87">
        <v>3287</v>
      </c>
      <c r="P40" s="87">
        <v>3414</v>
      </c>
    </row>
    <row r="41" spans="1:16">
      <c r="A41" s="87" t="s">
        <v>48</v>
      </c>
      <c r="B41" s="87">
        <v>102</v>
      </c>
      <c r="C41" s="87">
        <v>103</v>
      </c>
      <c r="D41" s="87">
        <v>134</v>
      </c>
      <c r="E41" s="87">
        <v>203</v>
      </c>
      <c r="F41" s="88">
        <v>147</v>
      </c>
      <c r="G41" s="183" t="s">
        <v>81</v>
      </c>
      <c r="H41" s="184" t="s">
        <v>81</v>
      </c>
      <c r="I41" s="184" t="s">
        <v>81</v>
      </c>
      <c r="J41" s="184" t="s">
        <v>81</v>
      </c>
      <c r="K41" s="185" t="s">
        <v>81</v>
      </c>
      <c r="L41" s="184">
        <v>528</v>
      </c>
      <c r="M41" s="184">
        <v>471</v>
      </c>
      <c r="N41" s="184">
        <v>453</v>
      </c>
      <c r="O41" s="184">
        <v>490</v>
      </c>
      <c r="P41" s="184">
        <v>377</v>
      </c>
    </row>
    <row r="42" spans="1:16">
      <c r="A42" s="150" t="s">
        <v>41</v>
      </c>
      <c r="B42" s="150">
        <f>SUM(B21:B41)</f>
        <v>33528</v>
      </c>
      <c r="C42" s="150">
        <f t="shared" ref="C42:F42" si="23">SUM(C21:C41)</f>
        <v>34930</v>
      </c>
      <c r="D42" s="150">
        <f t="shared" si="23"/>
        <v>34574</v>
      </c>
      <c r="E42" s="150">
        <f>SUM(E21:E41)</f>
        <v>36531</v>
      </c>
      <c r="F42" s="150">
        <f t="shared" si="23"/>
        <v>38070</v>
      </c>
      <c r="G42" s="192">
        <f>B42/L42*100</f>
        <v>53.804923452193734</v>
      </c>
      <c r="H42" s="187">
        <f t="shared" ref="H42" si="24">C42/M42*100</f>
        <v>56.029642937345614</v>
      </c>
      <c r="I42" s="187">
        <f t="shared" ref="I42" si="25">D42/N42*100</f>
        <v>58.368504575075129</v>
      </c>
      <c r="J42" s="187">
        <f t="shared" ref="J42" si="26">E42/O42*100</f>
        <v>61.706727926893123</v>
      </c>
      <c r="K42" s="188">
        <f t="shared" ref="K42" si="27">F42/P42*100</f>
        <v>64.572485031463614</v>
      </c>
      <c r="L42" s="150">
        <f>SUM(L21:L41)</f>
        <v>62314</v>
      </c>
      <c r="M42" s="150">
        <f t="shared" ref="M42:P42" si="28">SUM(M21:M41)</f>
        <v>62342</v>
      </c>
      <c r="N42" s="150">
        <f t="shared" si="28"/>
        <v>59234</v>
      </c>
      <c r="O42" s="150">
        <f t="shared" si="28"/>
        <v>59201</v>
      </c>
      <c r="P42" s="150">
        <f t="shared" si="28"/>
        <v>58957</v>
      </c>
    </row>
    <row r="45" spans="1:16" ht="18.75" customHeight="1">
      <c r="A45" s="86" t="str">
        <f>Contents!B35</f>
        <v>Table 28: Number and percentage of women registered with an LMC, by trimester of registration, age group, ethnic group and neighbourhood deprivation quintile, 2015</v>
      </c>
      <c r="B45" s="86"/>
      <c r="C45" s="86"/>
      <c r="D45" s="86"/>
      <c r="E45" s="86"/>
      <c r="F45" s="86"/>
      <c r="G45" s="86"/>
      <c r="H45" s="86"/>
      <c r="I45" s="86"/>
      <c r="J45" s="86"/>
      <c r="K45" s="86"/>
      <c r="L45" s="86"/>
      <c r="M45" s="86"/>
      <c r="N45" s="86"/>
      <c r="O45" s="86"/>
      <c r="P45" s="86"/>
    </row>
    <row r="46" spans="1:16" ht="12" customHeight="1">
      <c r="A46" s="482" t="s">
        <v>56</v>
      </c>
      <c r="B46" s="480" t="s">
        <v>283</v>
      </c>
      <c r="C46" s="480"/>
      <c r="D46" s="480"/>
      <c r="E46" s="480"/>
      <c r="F46" s="480"/>
      <c r="G46" s="480"/>
      <c r="H46" s="493" t="s">
        <v>284</v>
      </c>
      <c r="I46" s="480"/>
      <c r="J46" s="480"/>
      <c r="K46" s="481"/>
      <c r="L46" s="480" t="s">
        <v>25</v>
      </c>
      <c r="N46" s="67"/>
    </row>
    <row r="47" spans="1:16">
      <c r="A47" s="483"/>
      <c r="B47" s="124" t="s">
        <v>87</v>
      </c>
      <c r="C47" s="124" t="s">
        <v>88</v>
      </c>
      <c r="D47" s="124" t="s">
        <v>89</v>
      </c>
      <c r="E47" s="124" t="s">
        <v>90</v>
      </c>
      <c r="F47" s="124" t="s">
        <v>48</v>
      </c>
      <c r="G47" s="124" t="s">
        <v>41</v>
      </c>
      <c r="H47" s="126" t="str">
        <f>B47</f>
        <v>Trimester 1</v>
      </c>
      <c r="I47" s="124" t="str">
        <f t="shared" ref="I47" si="29">C47</f>
        <v>Trimester 2</v>
      </c>
      <c r="J47" s="124" t="str">
        <f t="shared" ref="J47" si="30">D47</f>
        <v>Trimester 3</v>
      </c>
      <c r="K47" s="125" t="str">
        <f t="shared" ref="K47" si="31">E47</f>
        <v>Postnatal</v>
      </c>
      <c r="L47" s="507"/>
      <c r="N47" s="67"/>
    </row>
    <row r="48" spans="1:16">
      <c r="A48" s="128" t="s">
        <v>236</v>
      </c>
      <c r="B48" s="128"/>
      <c r="C48" s="128"/>
      <c r="D48" s="128"/>
      <c r="E48" s="128"/>
      <c r="F48" s="128"/>
      <c r="G48" s="128"/>
      <c r="H48" s="33"/>
      <c r="I48" s="33"/>
      <c r="J48" s="33"/>
      <c r="K48" s="33"/>
      <c r="L48" s="128"/>
      <c r="N48" s="67"/>
    </row>
    <row r="49" spans="1:14" ht="12.75">
      <c r="A49" s="85" t="s">
        <v>41</v>
      </c>
      <c r="B49" s="87">
        <v>38070</v>
      </c>
      <c r="C49" s="87">
        <v>14008</v>
      </c>
      <c r="D49" s="87">
        <v>2108</v>
      </c>
      <c r="E49" s="87">
        <v>197</v>
      </c>
      <c r="F49" s="87">
        <v>3</v>
      </c>
      <c r="G49" s="88">
        <v>54386</v>
      </c>
      <c r="H49" s="247">
        <f>B49/($L49)*100</f>
        <v>64.572485031463614</v>
      </c>
      <c r="I49" s="247">
        <f>C49/($L49)*100</f>
        <v>23.759689265057585</v>
      </c>
      <c r="J49" s="247">
        <f>D49/($L49)*100</f>
        <v>3.5754872194989566</v>
      </c>
      <c r="K49" s="247">
        <f>E49/($L49)*100</f>
        <v>0.33414183218277727</v>
      </c>
      <c r="L49" s="148">
        <f>Dep!H40</f>
        <v>58957</v>
      </c>
      <c r="N49" s="67"/>
    </row>
    <row r="50" spans="1:14">
      <c r="A50" s="128" t="str">
        <f>Extra!B2</f>
        <v>Age group (years)</v>
      </c>
      <c r="B50" s="128"/>
      <c r="C50" s="128"/>
      <c r="D50" s="128"/>
      <c r="E50" s="128"/>
      <c r="F50" s="128"/>
      <c r="G50" s="128"/>
      <c r="H50" s="218"/>
      <c r="I50" s="218"/>
      <c r="J50" s="218"/>
      <c r="K50" s="218"/>
      <c r="L50" s="128"/>
      <c r="N50" s="67"/>
    </row>
    <row r="51" spans="1:14">
      <c r="A51" s="153" t="str">
        <f>Extra!B3</f>
        <v xml:space="preserve"> &lt;20</v>
      </c>
      <c r="B51" s="87">
        <v>1309</v>
      </c>
      <c r="C51" s="87">
        <v>1023</v>
      </c>
      <c r="D51" s="87">
        <v>180</v>
      </c>
      <c r="E51" s="87">
        <v>18</v>
      </c>
      <c r="F51" s="87">
        <v>0</v>
      </c>
      <c r="G51" s="88">
        <f>SUM(B51:F51)</f>
        <v>2530</v>
      </c>
      <c r="H51" s="247">
        <f t="shared" ref="H51:K56" si="32">B51/($L51)*100</f>
        <v>46.766702393712038</v>
      </c>
      <c r="I51" s="247">
        <f t="shared" si="32"/>
        <v>36.548767416934616</v>
      </c>
      <c r="J51" s="247">
        <f t="shared" si="32"/>
        <v>6.430868167202572</v>
      </c>
      <c r="K51" s="247">
        <f t="shared" si="32"/>
        <v>0.64308681672025725</v>
      </c>
      <c r="L51" s="148">
        <f>Dep!H42</f>
        <v>2799</v>
      </c>
      <c r="N51" s="67"/>
    </row>
    <row r="52" spans="1:14">
      <c r="A52" s="153" t="str">
        <f>Extra!B4</f>
        <v>20−24</v>
      </c>
      <c r="B52" s="87">
        <v>5557</v>
      </c>
      <c r="C52" s="87">
        <v>3028</v>
      </c>
      <c r="D52" s="87">
        <v>484</v>
      </c>
      <c r="E52" s="87">
        <v>51</v>
      </c>
      <c r="F52" s="87">
        <v>2</v>
      </c>
      <c r="G52" s="88">
        <f t="shared" ref="G52:G56" si="33">SUM(B52:F52)</f>
        <v>9122</v>
      </c>
      <c r="H52" s="247">
        <f t="shared" si="32"/>
        <v>55.425892679034504</v>
      </c>
      <c r="I52" s="247">
        <f t="shared" si="32"/>
        <v>30.201476161978857</v>
      </c>
      <c r="J52" s="247">
        <f t="shared" si="32"/>
        <v>4.8274486335527627</v>
      </c>
      <c r="K52" s="247">
        <f t="shared" si="32"/>
        <v>0.50867743865948534</v>
      </c>
      <c r="L52" s="148">
        <f>Dep!H43</f>
        <v>10026</v>
      </c>
      <c r="N52" s="67"/>
    </row>
    <row r="53" spans="1:14">
      <c r="A53" s="153" t="str">
        <f>Extra!B5</f>
        <v>25−29</v>
      </c>
      <c r="B53" s="87">
        <v>10390</v>
      </c>
      <c r="C53" s="87">
        <v>3636</v>
      </c>
      <c r="D53" s="87">
        <v>537</v>
      </c>
      <c r="E53" s="87">
        <v>36</v>
      </c>
      <c r="F53" s="87">
        <v>0</v>
      </c>
      <c r="G53" s="88">
        <f t="shared" si="33"/>
        <v>14599</v>
      </c>
      <c r="H53" s="247">
        <f t="shared" si="32"/>
        <v>65.630724527825151</v>
      </c>
      <c r="I53" s="247">
        <f t="shared" si="32"/>
        <v>22.96759522455941</v>
      </c>
      <c r="J53" s="247">
        <f t="shared" si="32"/>
        <v>3.3920788326700779</v>
      </c>
      <c r="K53" s="247">
        <f t="shared" si="32"/>
        <v>0.22740193291642977</v>
      </c>
      <c r="L53" s="148">
        <f>Dep!H44</f>
        <v>15831</v>
      </c>
      <c r="N53" s="67"/>
    </row>
    <row r="54" spans="1:14">
      <c r="A54" s="153" t="str">
        <f>Extra!B6</f>
        <v>30−34</v>
      </c>
      <c r="B54" s="87">
        <v>12651</v>
      </c>
      <c r="C54" s="87">
        <v>3619</v>
      </c>
      <c r="D54" s="87">
        <v>525</v>
      </c>
      <c r="E54" s="87">
        <v>49</v>
      </c>
      <c r="F54" s="87">
        <v>1</v>
      </c>
      <c r="G54" s="88">
        <f t="shared" si="33"/>
        <v>16845</v>
      </c>
      <c r="H54" s="156">
        <f t="shared" si="32"/>
        <v>70.189747003994668</v>
      </c>
      <c r="I54" s="156">
        <f t="shared" si="32"/>
        <v>20.078783843763869</v>
      </c>
      <c r="J54" s="156">
        <f t="shared" si="32"/>
        <v>2.9127829560585883</v>
      </c>
      <c r="K54" s="156">
        <f t="shared" si="32"/>
        <v>0.27185974256546824</v>
      </c>
      <c r="L54" s="148">
        <f>Dep!H45</f>
        <v>18024</v>
      </c>
      <c r="N54" s="67"/>
    </row>
    <row r="55" spans="1:14">
      <c r="A55" s="153" t="str">
        <f>Extra!B7</f>
        <v>35−39</v>
      </c>
      <c r="B55" s="87">
        <v>6702</v>
      </c>
      <c r="C55" s="87">
        <v>2058</v>
      </c>
      <c r="D55" s="87">
        <v>305</v>
      </c>
      <c r="E55" s="87">
        <v>22</v>
      </c>
      <c r="F55" s="87">
        <v>0</v>
      </c>
      <c r="G55" s="88">
        <f t="shared" si="33"/>
        <v>9087</v>
      </c>
      <c r="H55" s="156">
        <f t="shared" si="32"/>
        <v>68.31107940067271</v>
      </c>
      <c r="I55" s="156">
        <f t="shared" si="32"/>
        <v>20.976454999490368</v>
      </c>
      <c r="J55" s="156">
        <f t="shared" si="32"/>
        <v>3.1087554785444911</v>
      </c>
      <c r="K55" s="156">
        <f t="shared" si="32"/>
        <v>0.22423810009173378</v>
      </c>
      <c r="L55" s="148">
        <f>Dep!H46</f>
        <v>9811</v>
      </c>
      <c r="N55" s="67"/>
    </row>
    <row r="56" spans="1:14">
      <c r="A56" s="169" t="str">
        <f>Extra!B8</f>
        <v>40+</v>
      </c>
      <c r="B56" s="87">
        <v>1461</v>
      </c>
      <c r="C56" s="87">
        <v>644</v>
      </c>
      <c r="D56" s="87">
        <v>77</v>
      </c>
      <c r="E56" s="87">
        <v>21</v>
      </c>
      <c r="F56" s="87">
        <v>0</v>
      </c>
      <c r="G56" s="88">
        <f t="shared" si="33"/>
        <v>2203</v>
      </c>
      <c r="H56" s="156">
        <f t="shared" si="32"/>
        <v>59.245742092457419</v>
      </c>
      <c r="I56" s="156">
        <f t="shared" si="32"/>
        <v>26.115166261151661</v>
      </c>
      <c r="J56" s="156">
        <f t="shared" si="32"/>
        <v>3.1224655312246554</v>
      </c>
      <c r="K56" s="156">
        <f t="shared" si="32"/>
        <v>0.85158150851581504</v>
      </c>
      <c r="L56" s="148">
        <f>Dep!H47</f>
        <v>2466</v>
      </c>
      <c r="N56" s="67"/>
    </row>
    <row r="57" spans="1:14">
      <c r="A57" s="128" t="str">
        <f>Extra!B9</f>
        <v>Ethnic group</v>
      </c>
      <c r="B57" s="128"/>
      <c r="C57" s="128"/>
      <c r="D57" s="128"/>
      <c r="E57" s="128"/>
      <c r="F57" s="128"/>
      <c r="G57" s="128"/>
      <c r="H57" s="218"/>
      <c r="I57" s="218"/>
      <c r="J57" s="218"/>
      <c r="K57" s="218"/>
      <c r="L57" s="128"/>
      <c r="N57" s="67"/>
    </row>
    <row r="58" spans="1:14">
      <c r="A58" s="87" t="str">
        <f>Extra!B10</f>
        <v>Māori</v>
      </c>
      <c r="B58" s="87">
        <v>7651</v>
      </c>
      <c r="C58" s="87">
        <v>4946</v>
      </c>
      <c r="D58" s="87">
        <v>838</v>
      </c>
      <c r="E58" s="87">
        <v>72</v>
      </c>
      <c r="F58" s="87">
        <v>2</v>
      </c>
      <c r="G58" s="88">
        <f>SUM(B58:F58)</f>
        <v>13509</v>
      </c>
      <c r="H58" s="247">
        <f>B58/($L58)*100</f>
        <v>52.086595411532443</v>
      </c>
      <c r="I58" s="247">
        <f t="shared" ref="H58:K62" si="34">C58/($L58)*100</f>
        <v>33.671454830145009</v>
      </c>
      <c r="J58" s="247">
        <f t="shared" si="34"/>
        <v>5.7049492817754777</v>
      </c>
      <c r="K58" s="247">
        <f t="shared" si="34"/>
        <v>0.49016270678739193</v>
      </c>
      <c r="L58" s="148">
        <f>Dep!H49</f>
        <v>14689</v>
      </c>
      <c r="N58" s="67"/>
    </row>
    <row r="59" spans="1:14">
      <c r="A59" s="87" t="str">
        <f>Extra!B11</f>
        <v>Pacific</v>
      </c>
      <c r="B59" s="87">
        <v>2115</v>
      </c>
      <c r="C59" s="87">
        <v>2203</v>
      </c>
      <c r="D59" s="87">
        <v>418</v>
      </c>
      <c r="E59" s="87">
        <v>46</v>
      </c>
      <c r="F59" s="87">
        <v>1</v>
      </c>
      <c r="G59" s="88">
        <f t="shared" ref="G59:G63" si="35">SUM(B59:F59)</f>
        <v>4783</v>
      </c>
      <c r="H59" s="247">
        <f t="shared" si="34"/>
        <v>34.689191405609314</v>
      </c>
      <c r="I59" s="247">
        <f t="shared" si="34"/>
        <v>36.132524192225688</v>
      </c>
      <c r="J59" s="247">
        <f t="shared" si="34"/>
        <v>6.8558307364277509</v>
      </c>
      <c r="K59" s="247">
        <f t="shared" si="34"/>
        <v>0.75446941118582911</v>
      </c>
      <c r="L59" s="148">
        <f>Dep!H50</f>
        <v>6097</v>
      </c>
      <c r="N59" s="67"/>
    </row>
    <row r="60" spans="1:14">
      <c r="A60" s="87" t="str">
        <f>Extra!B12</f>
        <v>Indian</v>
      </c>
      <c r="B60" s="87">
        <v>1840</v>
      </c>
      <c r="C60" s="87">
        <v>683</v>
      </c>
      <c r="D60" s="87">
        <v>57</v>
      </c>
      <c r="E60" s="87">
        <v>6</v>
      </c>
      <c r="F60" s="87">
        <v>0</v>
      </c>
      <c r="G60" s="88">
        <f t="shared" si="35"/>
        <v>2586</v>
      </c>
      <c r="H60" s="247">
        <f t="shared" si="34"/>
        <v>60.07182500816193</v>
      </c>
      <c r="I60" s="247">
        <f t="shared" si="34"/>
        <v>22.298400261181847</v>
      </c>
      <c r="J60" s="247">
        <f t="shared" si="34"/>
        <v>1.8609206660137121</v>
      </c>
      <c r="K60" s="247">
        <f t="shared" si="34"/>
        <v>0.19588638589618021</v>
      </c>
      <c r="L60" s="148">
        <f>Dep!H51</f>
        <v>3063</v>
      </c>
      <c r="N60" s="67"/>
    </row>
    <row r="61" spans="1:14">
      <c r="A61" s="87" t="str">
        <f>Extra!B13</f>
        <v>Asian (excl. Indian)</v>
      </c>
      <c r="B61" s="87">
        <v>4059</v>
      </c>
      <c r="C61" s="87">
        <v>1360</v>
      </c>
      <c r="D61" s="87">
        <v>196</v>
      </c>
      <c r="E61" s="87">
        <v>8</v>
      </c>
      <c r="F61" s="87">
        <v>0</v>
      </c>
      <c r="G61" s="88">
        <f t="shared" si="35"/>
        <v>5623</v>
      </c>
      <c r="H61" s="247">
        <f t="shared" si="34"/>
        <v>65.626515763945022</v>
      </c>
      <c r="I61" s="247">
        <f t="shared" si="34"/>
        <v>21.988682295877123</v>
      </c>
      <c r="J61" s="247">
        <f t="shared" si="34"/>
        <v>3.1689571544058208</v>
      </c>
      <c r="K61" s="247">
        <f t="shared" si="34"/>
        <v>0.12934518997574779</v>
      </c>
      <c r="L61" s="148">
        <f>Dep!H52</f>
        <v>6185</v>
      </c>
      <c r="N61" s="67"/>
    </row>
    <row r="62" spans="1:14">
      <c r="A62" s="87" t="str">
        <f>Extra!B14</f>
        <v>European or Other</v>
      </c>
      <c r="B62" s="87">
        <v>22400</v>
      </c>
      <c r="C62" s="87">
        <v>4815</v>
      </c>
      <c r="D62" s="87">
        <v>599</v>
      </c>
      <c r="E62" s="87">
        <v>65</v>
      </c>
      <c r="F62" s="87">
        <v>0</v>
      </c>
      <c r="G62" s="88">
        <f t="shared" si="35"/>
        <v>27879</v>
      </c>
      <c r="H62" s="156">
        <f t="shared" si="34"/>
        <v>77.530112141769351</v>
      </c>
      <c r="I62" s="156">
        <f t="shared" si="34"/>
        <v>16.665512944759794</v>
      </c>
      <c r="J62" s="156">
        <f t="shared" si="34"/>
        <v>2.073238266648207</v>
      </c>
      <c r="K62" s="156">
        <f t="shared" si="34"/>
        <v>0.22497577183995571</v>
      </c>
      <c r="L62" s="148">
        <f>Dep!H53</f>
        <v>28892</v>
      </c>
      <c r="N62" s="67"/>
    </row>
    <row r="63" spans="1:14" ht="12.75">
      <c r="A63" s="85" t="str">
        <f>Extra!B15</f>
        <v>Unknown</v>
      </c>
      <c r="B63" s="87">
        <v>5</v>
      </c>
      <c r="C63" s="87">
        <v>1</v>
      </c>
      <c r="D63" s="87">
        <v>0</v>
      </c>
      <c r="E63" s="87">
        <v>0</v>
      </c>
      <c r="F63" s="87">
        <v>0</v>
      </c>
      <c r="G63" s="88">
        <f t="shared" si="35"/>
        <v>6</v>
      </c>
      <c r="H63" s="311" t="s">
        <v>81</v>
      </c>
      <c r="I63" s="312" t="s">
        <v>81</v>
      </c>
      <c r="J63" s="312" t="s">
        <v>81</v>
      </c>
      <c r="K63" s="312" t="s">
        <v>81</v>
      </c>
      <c r="L63" s="148">
        <f>Dep!H54</f>
        <v>31</v>
      </c>
      <c r="N63" s="67"/>
    </row>
    <row r="64" spans="1:14">
      <c r="A64" s="128" t="str">
        <f>Extra!B16</f>
        <v>Deprivation quintile</v>
      </c>
      <c r="B64" s="128"/>
      <c r="C64" s="128"/>
      <c r="D64" s="128"/>
      <c r="E64" s="128"/>
      <c r="F64" s="128"/>
      <c r="G64" s="128"/>
      <c r="H64" s="218"/>
      <c r="I64" s="218"/>
      <c r="J64" s="218"/>
      <c r="K64" s="218"/>
      <c r="L64" s="128"/>
      <c r="N64" s="67"/>
    </row>
    <row r="65" spans="1:17">
      <c r="A65" s="102" t="str">
        <f>Extra!B17</f>
        <v>1 (least deprived)</v>
      </c>
      <c r="B65" s="87">
        <v>5823</v>
      </c>
      <c r="C65" s="87">
        <v>1440</v>
      </c>
      <c r="D65" s="87">
        <v>200</v>
      </c>
      <c r="E65" s="87">
        <v>13</v>
      </c>
      <c r="F65" s="87">
        <v>0</v>
      </c>
      <c r="G65" s="88">
        <f>SUM(B65:F65)</f>
        <v>7476</v>
      </c>
      <c r="H65" s="247">
        <f t="shared" ref="H65:K69" si="36">B65/($L65)*100</f>
        <v>75.058004640371237</v>
      </c>
      <c r="I65" s="247">
        <f t="shared" si="36"/>
        <v>18.561484918793504</v>
      </c>
      <c r="J65" s="247">
        <f t="shared" si="36"/>
        <v>2.5779840164990979</v>
      </c>
      <c r="K65" s="247">
        <f t="shared" si="36"/>
        <v>0.16756896107244135</v>
      </c>
      <c r="L65" s="148">
        <f>Dep!B40</f>
        <v>7758</v>
      </c>
      <c r="N65" s="67"/>
    </row>
    <row r="66" spans="1:17">
      <c r="A66" s="102">
        <f>Extra!B18</f>
        <v>2</v>
      </c>
      <c r="B66" s="87">
        <v>6490</v>
      </c>
      <c r="C66" s="87">
        <v>1767</v>
      </c>
      <c r="D66" s="87">
        <v>233</v>
      </c>
      <c r="E66" s="87">
        <v>21</v>
      </c>
      <c r="F66" s="87">
        <v>0</v>
      </c>
      <c r="G66" s="88">
        <f t="shared" ref="G66:G70" si="37">SUM(B66:F66)</f>
        <v>8511</v>
      </c>
      <c r="H66" s="247">
        <f t="shared" si="36"/>
        <v>72.271714922049</v>
      </c>
      <c r="I66" s="247">
        <f t="shared" si="36"/>
        <v>19.677060133630288</v>
      </c>
      <c r="J66" s="247">
        <f t="shared" si="36"/>
        <v>2.5946547884187083</v>
      </c>
      <c r="K66" s="247">
        <f t="shared" si="36"/>
        <v>0.23385300668151446</v>
      </c>
      <c r="L66" s="148">
        <f>Dep!C40</f>
        <v>8980</v>
      </c>
      <c r="N66" s="67"/>
    </row>
    <row r="67" spans="1:17">
      <c r="A67" s="102">
        <f>Extra!B19</f>
        <v>3</v>
      </c>
      <c r="B67" s="87">
        <v>7336</v>
      </c>
      <c r="C67" s="87">
        <v>2067</v>
      </c>
      <c r="D67" s="87">
        <v>276</v>
      </c>
      <c r="E67" s="87">
        <v>23</v>
      </c>
      <c r="F67" s="87">
        <v>0</v>
      </c>
      <c r="G67" s="88">
        <f t="shared" si="37"/>
        <v>9702</v>
      </c>
      <c r="H67" s="247">
        <f t="shared" si="36"/>
        <v>72.006281900274843</v>
      </c>
      <c r="I67" s="247">
        <f t="shared" si="36"/>
        <v>20.288574793875146</v>
      </c>
      <c r="J67" s="247">
        <f t="shared" si="36"/>
        <v>2.7090694935217905</v>
      </c>
      <c r="K67" s="247">
        <f t="shared" si="36"/>
        <v>0.22575579112681585</v>
      </c>
      <c r="L67" s="148">
        <f>Dep!D40</f>
        <v>10188</v>
      </c>
      <c r="N67" s="67"/>
    </row>
    <row r="68" spans="1:17">
      <c r="A68" s="102">
        <f>Extra!B20</f>
        <v>4</v>
      </c>
      <c r="B68" s="87">
        <v>8685</v>
      </c>
      <c r="C68" s="87">
        <v>3123</v>
      </c>
      <c r="D68" s="87">
        <v>430</v>
      </c>
      <c r="E68" s="87">
        <v>38</v>
      </c>
      <c r="F68" s="87">
        <v>0</v>
      </c>
      <c r="G68" s="88">
        <f t="shared" si="37"/>
        <v>12276</v>
      </c>
      <c r="H68" s="156">
        <f t="shared" si="36"/>
        <v>66.669225454824598</v>
      </c>
      <c r="I68" s="156">
        <f t="shared" si="36"/>
        <v>23.973286251631226</v>
      </c>
      <c r="J68" s="156">
        <f t="shared" si="36"/>
        <v>3.3008367237276426</v>
      </c>
      <c r="K68" s="156">
        <f t="shared" si="36"/>
        <v>0.29170185000383819</v>
      </c>
      <c r="L68" s="148">
        <f>Dep!E40</f>
        <v>13027</v>
      </c>
      <c r="N68" s="67"/>
    </row>
    <row r="69" spans="1:17">
      <c r="A69" s="102" t="str">
        <f>Extra!B21</f>
        <v>5 (most deprived)</v>
      </c>
      <c r="B69" s="87">
        <v>8479</v>
      </c>
      <c r="C69" s="87">
        <v>5156</v>
      </c>
      <c r="D69" s="87">
        <v>905</v>
      </c>
      <c r="E69" s="87">
        <v>79</v>
      </c>
      <c r="F69" s="87">
        <v>2</v>
      </c>
      <c r="G69" s="88">
        <f t="shared" si="37"/>
        <v>14621</v>
      </c>
      <c r="H69" s="156">
        <f t="shared" si="36"/>
        <v>49.941100247378962</v>
      </c>
      <c r="I69" s="156">
        <f t="shared" si="36"/>
        <v>30.368712451407703</v>
      </c>
      <c r="J69" s="156">
        <f t="shared" si="36"/>
        <v>5.3304276122040282</v>
      </c>
      <c r="K69" s="156">
        <f t="shared" si="36"/>
        <v>0.46530804570620804</v>
      </c>
      <c r="L69" s="148">
        <f>Dep!F40</f>
        <v>16978</v>
      </c>
      <c r="N69" s="67"/>
    </row>
    <row r="70" spans="1:17">
      <c r="A70" s="93" t="str">
        <f>Extra!B22</f>
        <v>Unknown</v>
      </c>
      <c r="B70" s="93">
        <v>1257</v>
      </c>
      <c r="C70" s="93">
        <v>455</v>
      </c>
      <c r="D70" s="93">
        <v>64</v>
      </c>
      <c r="E70" s="93">
        <v>23</v>
      </c>
      <c r="F70" s="93">
        <v>1</v>
      </c>
      <c r="G70" s="88">
        <f t="shared" si="37"/>
        <v>1800</v>
      </c>
      <c r="H70" s="313" t="s">
        <v>81</v>
      </c>
      <c r="I70" s="314" t="s">
        <v>81</v>
      </c>
      <c r="J70" s="314" t="s">
        <v>81</v>
      </c>
      <c r="K70" s="314" t="s">
        <v>81</v>
      </c>
      <c r="L70" s="206">
        <f>Dep!G40</f>
        <v>2026</v>
      </c>
      <c r="N70" s="67"/>
    </row>
    <row r="71" spans="1:17">
      <c r="G71" s="561"/>
    </row>
    <row r="73" spans="1:17" s="39" customFormat="1" ht="15" customHeight="1">
      <c r="A73" s="86" t="str">
        <f>Contents!B36</f>
        <v>Table 29: Number and percentage of women registered with an LMC, by type of LMC, 2008–2015</v>
      </c>
      <c r="Q73" s="37"/>
    </row>
    <row r="74" spans="1:17">
      <c r="A74" s="482" t="s">
        <v>37</v>
      </c>
      <c r="B74" s="480" t="s">
        <v>283</v>
      </c>
      <c r="C74" s="480"/>
      <c r="D74" s="480"/>
      <c r="E74" s="480"/>
      <c r="F74" s="481"/>
      <c r="G74" s="480" t="s">
        <v>284</v>
      </c>
      <c r="H74" s="480"/>
      <c r="I74" s="480"/>
      <c r="J74" s="480"/>
      <c r="K74" s="57"/>
    </row>
    <row r="75" spans="1:17" ht="24">
      <c r="A75" s="483"/>
      <c r="B75" s="124" t="s">
        <v>99</v>
      </c>
      <c r="C75" s="124" t="s">
        <v>100</v>
      </c>
      <c r="D75" s="124" t="s">
        <v>101</v>
      </c>
      <c r="E75" s="124" t="s">
        <v>48</v>
      </c>
      <c r="F75" s="125" t="s">
        <v>41</v>
      </c>
      <c r="G75" s="124" t="str">
        <f>B75</f>
        <v>Midwife</v>
      </c>
      <c r="H75" s="124" t="str">
        <f>C75</f>
        <v>Obstetrician</v>
      </c>
      <c r="I75" s="124" t="s">
        <v>101</v>
      </c>
      <c r="J75" s="124" t="str">
        <f>E75</f>
        <v>Unknown</v>
      </c>
      <c r="K75" s="57"/>
    </row>
    <row r="76" spans="1:17">
      <c r="A76" s="398">
        <f>Extra!M3</f>
        <v>2008</v>
      </c>
      <c r="B76" s="406">
        <v>46780</v>
      </c>
      <c r="C76" s="406">
        <v>3570</v>
      </c>
      <c r="D76" s="406">
        <v>1417</v>
      </c>
      <c r="E76" s="406">
        <v>369</v>
      </c>
      <c r="F76" s="407">
        <f>SUM(B76:E76)</f>
        <v>52136</v>
      </c>
      <c r="G76" s="154">
        <f t="shared" ref="G76:J77" si="38">B76/$F76*100</f>
        <v>89.726868190885384</v>
      </c>
      <c r="H76" s="154">
        <f t="shared" si="38"/>
        <v>6.8474758324382377</v>
      </c>
      <c r="I76" s="154">
        <f t="shared" si="38"/>
        <v>2.7178916679453735</v>
      </c>
      <c r="J76" s="154">
        <f t="shared" si="38"/>
        <v>0.70776430873101126</v>
      </c>
      <c r="K76" s="57"/>
    </row>
    <row r="77" spans="1:17">
      <c r="A77" s="398">
        <f>Extra!M4</f>
        <v>2009</v>
      </c>
      <c r="B77" s="404">
        <v>47316</v>
      </c>
      <c r="C77" s="404">
        <v>3876</v>
      </c>
      <c r="D77" s="404">
        <v>1141</v>
      </c>
      <c r="E77" s="404">
        <v>240</v>
      </c>
      <c r="F77" s="407">
        <f t="shared" ref="F77:F83" si="39">SUM(B77:E77)</f>
        <v>52573</v>
      </c>
      <c r="G77" s="154">
        <f t="shared" si="38"/>
        <v>90.000570635116887</v>
      </c>
      <c r="H77" s="154">
        <f t="shared" si="38"/>
        <v>7.372605710155403</v>
      </c>
      <c r="I77" s="154">
        <f t="shared" si="38"/>
        <v>2.1703155612196374</v>
      </c>
      <c r="J77" s="154">
        <f t="shared" si="38"/>
        <v>0.45650809350807448</v>
      </c>
      <c r="K77" s="57"/>
    </row>
    <row r="78" spans="1:17">
      <c r="A78" s="398">
        <f>Extra!M5</f>
        <v>2010</v>
      </c>
      <c r="B78" s="404">
        <v>48952</v>
      </c>
      <c r="C78" s="404">
        <v>3703</v>
      </c>
      <c r="D78" s="404">
        <v>1052</v>
      </c>
      <c r="E78" s="404">
        <v>60</v>
      </c>
      <c r="F78" s="407">
        <f t="shared" si="39"/>
        <v>53767</v>
      </c>
      <c r="G78" s="154">
        <f t="shared" ref="G78:G83" si="40">B78/$F78*100</f>
        <v>91.044692841333912</v>
      </c>
      <c r="H78" s="154">
        <f t="shared" ref="H78:H83" si="41">C78/$F78*100</f>
        <v>6.887124072386408</v>
      </c>
      <c r="I78" s="154">
        <f t="shared" ref="I78:I83" si="42">D78/$F78*100</f>
        <v>1.9565904737106403</v>
      </c>
      <c r="J78" s="154">
        <f t="shared" ref="J78:J83" si="43">E78/$F78*100</f>
        <v>0.11159261256904793</v>
      </c>
      <c r="K78" s="57"/>
    </row>
    <row r="79" spans="1:17">
      <c r="A79" s="398">
        <f>Extra!M6</f>
        <v>2011</v>
      </c>
      <c r="B79" s="404">
        <v>49152</v>
      </c>
      <c r="C79" s="404">
        <v>3374</v>
      </c>
      <c r="D79" s="404">
        <v>853</v>
      </c>
      <c r="E79" s="404">
        <v>63</v>
      </c>
      <c r="F79" s="407">
        <f t="shared" si="39"/>
        <v>53442</v>
      </c>
      <c r="G79" s="154">
        <f t="shared" si="40"/>
        <v>91.97260581565061</v>
      </c>
      <c r="H79" s="154">
        <f t="shared" si="41"/>
        <v>6.3133864750570714</v>
      </c>
      <c r="I79" s="154">
        <f t="shared" si="42"/>
        <v>1.5961228995920811</v>
      </c>
      <c r="J79" s="154">
        <f t="shared" si="43"/>
        <v>0.11788480970023577</v>
      </c>
      <c r="K79" s="57"/>
    </row>
    <row r="80" spans="1:17">
      <c r="A80" s="398">
        <f>Extra!M7</f>
        <v>2012</v>
      </c>
      <c r="B80" s="404">
        <v>50424</v>
      </c>
      <c r="C80" s="404">
        <v>3412</v>
      </c>
      <c r="D80" s="404">
        <v>719</v>
      </c>
      <c r="E80" s="404">
        <v>21</v>
      </c>
      <c r="F80" s="407">
        <f t="shared" si="39"/>
        <v>54576</v>
      </c>
      <c r="G80" s="154">
        <f t="shared" si="40"/>
        <v>92.392260334212835</v>
      </c>
      <c r="H80" s="154">
        <f t="shared" si="41"/>
        <v>6.251832307241278</v>
      </c>
      <c r="I80" s="154">
        <f t="shared" si="42"/>
        <v>1.3174289064790383</v>
      </c>
      <c r="J80" s="154">
        <f t="shared" si="43"/>
        <v>3.8478452066842569E-2</v>
      </c>
      <c r="K80" s="57"/>
    </row>
    <row r="81" spans="1:11">
      <c r="A81" s="398">
        <f>Extra!M8</f>
        <v>2013</v>
      </c>
      <c r="B81" s="404">
        <v>49059</v>
      </c>
      <c r="C81" s="404">
        <v>3261</v>
      </c>
      <c r="D81" s="404">
        <v>519</v>
      </c>
      <c r="E81" s="404">
        <v>27</v>
      </c>
      <c r="F81" s="407">
        <f t="shared" si="39"/>
        <v>52866</v>
      </c>
      <c r="G81" s="154">
        <f t="shared" ref="G81" si="44">B81/$F81*100</f>
        <v>92.798774259448408</v>
      </c>
      <c r="H81" s="154">
        <f t="shared" ref="H81" si="45">C81/$F81*100</f>
        <v>6.1684258313471796</v>
      </c>
      <c r="I81" s="154">
        <f t="shared" ref="I81" si="46">D81/$F81*100</f>
        <v>0.98172738622176825</v>
      </c>
      <c r="J81" s="154">
        <f t="shared" ref="J81" si="47">E81/$F81*100</f>
        <v>5.1072522982635343E-2</v>
      </c>
      <c r="K81" s="57"/>
    </row>
    <row r="82" spans="1:11">
      <c r="A82" s="398">
        <f>Extra!M9</f>
        <v>2014</v>
      </c>
      <c r="B82" s="404">
        <v>50317</v>
      </c>
      <c r="C82" s="404">
        <v>3254</v>
      </c>
      <c r="D82" s="404">
        <v>263</v>
      </c>
      <c r="E82" s="404">
        <v>48</v>
      </c>
      <c r="F82" s="407">
        <f t="shared" si="39"/>
        <v>53882</v>
      </c>
      <c r="G82" s="154">
        <f t="shared" ref="G82" si="48">B82/$F82*100</f>
        <v>93.383690286180908</v>
      </c>
      <c r="H82" s="154">
        <f t="shared" ref="H82" si="49">C82/$F82*100</f>
        <v>6.0391225270034523</v>
      </c>
      <c r="I82" s="154">
        <f t="shared" ref="I82" si="50">D82/$F82*100</f>
        <v>0.48810363386659739</v>
      </c>
      <c r="J82" s="154">
        <f t="shared" ref="J82" si="51">E82/$F82*100</f>
        <v>8.908355294903679E-2</v>
      </c>
      <c r="K82" s="57"/>
    </row>
    <row r="83" spans="1:11">
      <c r="A83" s="545">
        <f>Extra!M10</f>
        <v>2015</v>
      </c>
      <c r="B83" s="405">
        <v>50931</v>
      </c>
      <c r="C83" s="405">
        <v>3225</v>
      </c>
      <c r="D83" s="405">
        <v>179</v>
      </c>
      <c r="E83" s="405">
        <v>51</v>
      </c>
      <c r="F83" s="407">
        <f t="shared" si="39"/>
        <v>54386</v>
      </c>
      <c r="G83" s="170">
        <f t="shared" si="40"/>
        <v>93.647262163056666</v>
      </c>
      <c r="H83" s="170">
        <f t="shared" si="41"/>
        <v>5.9298348839774944</v>
      </c>
      <c r="I83" s="170">
        <f t="shared" si="42"/>
        <v>0.32912881991689041</v>
      </c>
      <c r="J83" s="170">
        <f t="shared" si="43"/>
        <v>9.3774133048946426E-2</v>
      </c>
      <c r="K83" s="57"/>
    </row>
    <row r="90" spans="1:11">
      <c r="C90" s="67"/>
    </row>
  </sheetData>
  <mergeCells count="15">
    <mergeCell ref="A46:A47"/>
    <mergeCell ref="B46:G46"/>
    <mergeCell ref="L46:L47"/>
    <mergeCell ref="G74:J74"/>
    <mergeCell ref="B74:F74"/>
    <mergeCell ref="A74:A75"/>
    <mergeCell ref="H46:K46"/>
    <mergeCell ref="M6:M7"/>
    <mergeCell ref="B6:G6"/>
    <mergeCell ref="A6:A7"/>
    <mergeCell ref="L19:P19"/>
    <mergeCell ref="A19:A20"/>
    <mergeCell ref="B19:F19"/>
    <mergeCell ref="G19:K19"/>
    <mergeCell ref="H6:K6"/>
  </mergeCells>
  <hyperlinks>
    <hyperlink ref="A1" location="Contents!A1" display="Contents"/>
    <hyperlink ref="C1" location="About!A1" display="About the publication"/>
  </hyperlinks>
  <pageMargins left="0.51181102362204722" right="0.51181102362204722" top="0.55118110236220474" bottom="0.55118110236220474" header="0.11811023622047245" footer="0.11811023622047245"/>
  <pageSetup paperSize="9" scale="85" fitToHeight="0" orientation="landscape" r:id="rId1"/>
  <headerFooter>
    <oddFooter>&amp;L&amp;8&amp;K01+020Report on Maternity, 2015: accompanying tables&amp;R&amp;8&amp;K01+020Page &amp;P of &amp;N</oddFooter>
  </headerFooter>
  <rowBreaks count="2" manualBreakCount="2">
    <brk id="16" max="16383" man="1"/>
    <brk id="43" max="16383"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8"/>
  <sheetViews>
    <sheetView showGridLines="0" zoomScaleNormal="100" workbookViewId="0"/>
  </sheetViews>
  <sheetFormatPr defaultRowHeight="12"/>
  <cols>
    <col min="1" max="1" width="17.85546875" style="69" customWidth="1"/>
    <col min="2" max="2" width="10.5703125" style="69" customWidth="1"/>
    <col min="3" max="3" width="11" style="69" customWidth="1"/>
    <col min="4" max="7" width="10.5703125" style="69" customWidth="1"/>
    <col min="8" max="8" width="10.85546875" style="69" customWidth="1"/>
    <col min="9" max="16" width="10.5703125" style="69" customWidth="1"/>
    <col min="17" max="17" width="9.140625" style="67"/>
    <col min="18" max="16384" width="9.140625" style="69"/>
  </cols>
  <sheetData>
    <row r="1" spans="1:17">
      <c r="A1" s="292" t="s">
        <v>24</v>
      </c>
      <c r="B1" s="143"/>
      <c r="C1" s="292" t="s">
        <v>34</v>
      </c>
      <c r="D1" s="143"/>
      <c r="E1" s="143"/>
    </row>
    <row r="2" spans="1:17" ht="10.5" customHeight="1"/>
    <row r="3" spans="1:17" ht="19.5">
      <c r="A3" s="19" t="s">
        <v>522</v>
      </c>
    </row>
    <row r="5" spans="1:17" s="459" customFormat="1" ht="15" customHeight="1">
      <c r="A5" s="58" t="str">
        <f>Contents!B37</f>
        <v>Table 30: Number and percentage of women registered with a DHB primary maternity service, by trimester of registration, 2008–2015</v>
      </c>
      <c r="L5" s="460"/>
      <c r="M5" s="460"/>
      <c r="N5" s="460"/>
      <c r="Q5" s="460"/>
    </row>
    <row r="6" spans="1:17" ht="24.75" customHeight="1">
      <c r="A6" s="504" t="s">
        <v>37</v>
      </c>
      <c r="B6" s="472" t="s">
        <v>358</v>
      </c>
      <c r="C6" s="472"/>
      <c r="D6" s="472"/>
      <c r="E6" s="472"/>
      <c r="F6" s="472"/>
      <c r="G6" s="473"/>
      <c r="H6" s="493" t="s">
        <v>360</v>
      </c>
      <c r="I6" s="480"/>
      <c r="J6" s="480"/>
      <c r="K6" s="480"/>
      <c r="L6" s="453"/>
      <c r="M6" s="506"/>
      <c r="N6" s="67"/>
      <c r="O6" s="67"/>
      <c r="P6" s="67"/>
    </row>
    <row r="7" spans="1:17">
      <c r="A7" s="483"/>
      <c r="B7" s="131" t="s">
        <v>87</v>
      </c>
      <c r="C7" s="131" t="s">
        <v>88</v>
      </c>
      <c r="D7" s="131" t="s">
        <v>89</v>
      </c>
      <c r="E7" s="131" t="s">
        <v>90</v>
      </c>
      <c r="F7" s="131" t="s">
        <v>48</v>
      </c>
      <c r="G7" s="165" t="s">
        <v>41</v>
      </c>
      <c r="H7" s="193" t="str">
        <f>B7</f>
        <v>Trimester 1</v>
      </c>
      <c r="I7" s="131" t="str">
        <f>C7</f>
        <v>Trimester 2</v>
      </c>
      <c r="J7" s="131" t="str">
        <f>D7</f>
        <v>Trimester 3</v>
      </c>
      <c r="K7" s="131" t="str">
        <f>E7</f>
        <v>Postnatal</v>
      </c>
      <c r="L7" s="386"/>
      <c r="M7" s="506"/>
      <c r="N7" s="67"/>
      <c r="O7" s="67"/>
      <c r="P7" s="67"/>
    </row>
    <row r="8" spans="1:17">
      <c r="A8" s="398">
        <f>Extra!M3</f>
        <v>2008</v>
      </c>
      <c r="B8" s="412">
        <v>399</v>
      </c>
      <c r="C8" s="412">
        <v>2620</v>
      </c>
      <c r="D8" s="412">
        <v>1102</v>
      </c>
      <c r="E8" s="412">
        <v>0</v>
      </c>
      <c r="F8" s="412">
        <v>2959</v>
      </c>
      <c r="G8" s="88">
        <v>7080</v>
      </c>
      <c r="H8" s="156">
        <f>B8/($G8-$F8)*100</f>
        <v>9.682115991264256</v>
      </c>
      <c r="I8" s="156">
        <f t="shared" ref="I8:K15" si="0">C8/($G8-$F8)*100</f>
        <v>63.57680174714875</v>
      </c>
      <c r="J8" s="156">
        <f t="shared" si="0"/>
        <v>26.741082261586996</v>
      </c>
      <c r="K8" s="156">
        <f t="shared" si="0"/>
        <v>0</v>
      </c>
      <c r="L8" s="386"/>
      <c r="M8" s="421"/>
      <c r="N8" s="67"/>
      <c r="O8" s="67"/>
      <c r="P8" s="67"/>
    </row>
    <row r="9" spans="1:17">
      <c r="A9" s="398">
        <f>Extra!M4</f>
        <v>2009</v>
      </c>
      <c r="B9" s="222">
        <v>432</v>
      </c>
      <c r="C9" s="222">
        <v>2592</v>
      </c>
      <c r="D9" s="222">
        <v>1140</v>
      </c>
      <c r="E9" s="412">
        <v>0</v>
      </c>
      <c r="F9" s="222">
        <v>3235</v>
      </c>
      <c r="G9" s="88">
        <v>7399</v>
      </c>
      <c r="H9" s="156">
        <f>B9/($G9-$F9)*100</f>
        <v>10.37463976945245</v>
      </c>
      <c r="I9" s="156">
        <f t="shared" si="0"/>
        <v>62.247838616714702</v>
      </c>
      <c r="J9" s="156">
        <f t="shared" si="0"/>
        <v>27.377521613832851</v>
      </c>
      <c r="K9" s="156">
        <f t="shared" si="0"/>
        <v>0</v>
      </c>
      <c r="L9" s="156"/>
      <c r="M9" s="208"/>
      <c r="N9" s="67"/>
      <c r="O9" s="67"/>
      <c r="P9" s="67"/>
    </row>
    <row r="10" spans="1:17">
      <c r="A10" s="398">
        <f>Extra!M5</f>
        <v>2010</v>
      </c>
      <c r="B10" s="222">
        <v>423</v>
      </c>
      <c r="C10" s="222">
        <v>2604</v>
      </c>
      <c r="D10" s="222">
        <v>1057</v>
      </c>
      <c r="E10" s="412">
        <v>0</v>
      </c>
      <c r="F10" s="222">
        <v>2857</v>
      </c>
      <c r="G10" s="209">
        <v>6941</v>
      </c>
      <c r="H10" s="207">
        <f t="shared" ref="H10:H14" si="1">B10/($G10-$F10)*100</f>
        <v>10.357492654260529</v>
      </c>
      <c r="I10" s="156">
        <f t="shared" si="0"/>
        <v>63.761018609206666</v>
      </c>
      <c r="J10" s="156">
        <f t="shared" si="0"/>
        <v>25.881488736532809</v>
      </c>
      <c r="K10" s="156">
        <f t="shared" si="0"/>
        <v>0</v>
      </c>
      <c r="L10" s="156"/>
      <c r="M10" s="208"/>
      <c r="N10" s="67"/>
      <c r="O10" s="67"/>
      <c r="P10" s="67"/>
    </row>
    <row r="11" spans="1:17">
      <c r="A11" s="398">
        <f>Extra!M6</f>
        <v>2011</v>
      </c>
      <c r="B11" s="222">
        <v>333</v>
      </c>
      <c r="C11" s="222">
        <v>2338</v>
      </c>
      <c r="D11" s="222">
        <v>997</v>
      </c>
      <c r="E11" s="412">
        <v>0</v>
      </c>
      <c r="F11" s="222">
        <v>2325</v>
      </c>
      <c r="G11" s="209">
        <v>5993</v>
      </c>
      <c r="H11" s="207">
        <f t="shared" si="1"/>
        <v>9.0785169029443828</v>
      </c>
      <c r="I11" s="156">
        <f t="shared" si="0"/>
        <v>63.74045801526718</v>
      </c>
      <c r="J11" s="156">
        <f t="shared" si="0"/>
        <v>27.181025081788441</v>
      </c>
      <c r="K11" s="156">
        <f t="shared" si="0"/>
        <v>0</v>
      </c>
      <c r="L11" s="156"/>
      <c r="M11" s="208"/>
      <c r="N11" s="67"/>
    </row>
    <row r="12" spans="1:17">
      <c r="A12" s="398">
        <f>Extra!M7</f>
        <v>2012</v>
      </c>
      <c r="B12" s="222">
        <v>249</v>
      </c>
      <c r="C12" s="222">
        <v>1995</v>
      </c>
      <c r="D12" s="222">
        <v>932</v>
      </c>
      <c r="E12" s="412">
        <v>0</v>
      </c>
      <c r="F12" s="222">
        <v>1887</v>
      </c>
      <c r="G12" s="209">
        <v>5063</v>
      </c>
      <c r="H12" s="207">
        <f t="shared" si="1"/>
        <v>7.8400503778337534</v>
      </c>
      <c r="I12" s="156">
        <f t="shared" si="0"/>
        <v>62.814861460957182</v>
      </c>
      <c r="J12" s="156">
        <f t="shared" si="0"/>
        <v>29.345088161209066</v>
      </c>
      <c r="K12" s="156">
        <f t="shared" si="0"/>
        <v>0</v>
      </c>
      <c r="L12" s="156"/>
      <c r="M12" s="208"/>
      <c r="N12" s="67"/>
    </row>
    <row r="13" spans="1:17">
      <c r="A13" s="398">
        <f>Extra!M8</f>
        <v>2013</v>
      </c>
      <c r="B13" s="222">
        <v>669</v>
      </c>
      <c r="C13" s="222">
        <v>1615</v>
      </c>
      <c r="D13" s="222">
        <v>556</v>
      </c>
      <c r="E13" s="412">
        <v>0</v>
      </c>
      <c r="F13" s="222">
        <v>403</v>
      </c>
      <c r="G13" s="209">
        <v>3243</v>
      </c>
      <c r="H13" s="207">
        <f t="shared" si="1"/>
        <v>23.556338028169012</v>
      </c>
      <c r="I13" s="156">
        <f t="shared" si="0"/>
        <v>56.866197183098585</v>
      </c>
      <c r="J13" s="156">
        <f t="shared" si="0"/>
        <v>19.577464788732392</v>
      </c>
      <c r="K13" s="156">
        <f t="shared" si="0"/>
        <v>0</v>
      </c>
      <c r="L13" s="156"/>
      <c r="M13" s="208"/>
      <c r="N13" s="67"/>
    </row>
    <row r="14" spans="1:17">
      <c r="A14" s="398">
        <f>Extra!M9</f>
        <v>2014</v>
      </c>
      <c r="B14" s="222">
        <v>744</v>
      </c>
      <c r="C14" s="222">
        <v>1457</v>
      </c>
      <c r="D14" s="222">
        <v>461</v>
      </c>
      <c r="E14" s="412">
        <v>0</v>
      </c>
      <c r="F14" s="222">
        <v>180</v>
      </c>
      <c r="G14" s="209">
        <v>2842</v>
      </c>
      <c r="H14" s="207">
        <f t="shared" si="1"/>
        <v>27.948910593538695</v>
      </c>
      <c r="I14" s="156">
        <f t="shared" si="0"/>
        <v>54.733283245679942</v>
      </c>
      <c r="J14" s="156">
        <f t="shared" si="0"/>
        <v>17.31780616078137</v>
      </c>
      <c r="K14" s="156">
        <f t="shared" si="0"/>
        <v>0</v>
      </c>
      <c r="L14" s="156"/>
      <c r="M14" s="208"/>
      <c r="N14" s="67"/>
    </row>
    <row r="15" spans="1:17">
      <c r="A15" s="244">
        <f>Extra!M10</f>
        <v>2015</v>
      </c>
      <c r="B15" s="224">
        <v>577</v>
      </c>
      <c r="C15" s="224">
        <v>1127</v>
      </c>
      <c r="D15" s="224">
        <v>283</v>
      </c>
      <c r="E15" s="224">
        <v>0</v>
      </c>
      <c r="F15" s="224">
        <v>166</v>
      </c>
      <c r="G15" s="211">
        <v>2153</v>
      </c>
      <c r="H15" s="212">
        <f>B15/($G15-$F15)*100</f>
        <v>29.038751887267239</v>
      </c>
      <c r="I15" s="174">
        <f t="shared" si="0"/>
        <v>56.718671363865127</v>
      </c>
      <c r="J15" s="174">
        <f t="shared" si="0"/>
        <v>14.242576748867638</v>
      </c>
      <c r="K15" s="174">
        <f t="shared" si="0"/>
        <v>0</v>
      </c>
      <c r="L15" s="156"/>
      <c r="M15" s="208"/>
      <c r="N15" s="67"/>
    </row>
    <row r="16" spans="1:17">
      <c r="A16" s="99"/>
      <c r="L16" s="67"/>
      <c r="M16" s="67"/>
      <c r="N16" s="67"/>
    </row>
    <row r="18" spans="1:17" s="461" customFormat="1" ht="15" customHeight="1">
      <c r="A18" s="58" t="str">
        <f>Contents!B38</f>
        <v>Table 31: Number and percentage of women registered with a DHB primary maternity service within the first trimester of pregnancy, by DHB of residence, 2011−2015</v>
      </c>
      <c r="B18" s="58"/>
      <c r="C18" s="58"/>
      <c r="D18" s="58"/>
      <c r="E18" s="58"/>
      <c r="F18" s="58"/>
      <c r="G18" s="58"/>
      <c r="H18" s="58"/>
      <c r="I18" s="58"/>
      <c r="J18" s="58"/>
      <c r="K18" s="58"/>
      <c r="L18" s="58"/>
      <c r="M18" s="58"/>
      <c r="N18" s="58"/>
      <c r="O18" s="58"/>
      <c r="P18" s="58"/>
      <c r="Q18" s="348"/>
    </row>
    <row r="19" spans="1:17" ht="12" customHeight="1">
      <c r="A19" s="482" t="s">
        <v>219</v>
      </c>
      <c r="B19" s="480" t="s">
        <v>91</v>
      </c>
      <c r="C19" s="480"/>
      <c r="D19" s="480"/>
      <c r="E19" s="480"/>
      <c r="F19" s="481"/>
      <c r="G19" s="493" t="s">
        <v>282</v>
      </c>
      <c r="H19" s="480"/>
      <c r="I19" s="480"/>
      <c r="J19" s="480"/>
      <c r="K19" s="481"/>
      <c r="L19" s="480" t="s">
        <v>25</v>
      </c>
      <c r="M19" s="480"/>
      <c r="N19" s="480"/>
      <c r="O19" s="480"/>
      <c r="P19" s="480"/>
    </row>
    <row r="20" spans="1:17">
      <c r="A20" s="483"/>
      <c r="B20" s="422">
        <f>Extra!P3</f>
        <v>2011</v>
      </c>
      <c r="C20" s="422">
        <f>Extra!Q3</f>
        <v>2012</v>
      </c>
      <c r="D20" s="422">
        <f>Extra!R3</f>
        <v>2013</v>
      </c>
      <c r="E20" s="422">
        <f>Extra!S3</f>
        <v>2014</v>
      </c>
      <c r="F20" s="422">
        <f>Extra!T3</f>
        <v>2015</v>
      </c>
      <c r="G20" s="423">
        <f>B20</f>
        <v>2011</v>
      </c>
      <c r="H20" s="422">
        <f t="shared" ref="H20:P20" si="2">C20</f>
        <v>2012</v>
      </c>
      <c r="I20" s="422">
        <f t="shared" si="2"/>
        <v>2013</v>
      </c>
      <c r="J20" s="422">
        <f t="shared" si="2"/>
        <v>2014</v>
      </c>
      <c r="K20" s="125">
        <f t="shared" si="2"/>
        <v>2015</v>
      </c>
      <c r="L20" s="422">
        <f t="shared" si="2"/>
        <v>2011</v>
      </c>
      <c r="M20" s="422">
        <f t="shared" si="2"/>
        <v>2012</v>
      </c>
      <c r="N20" s="422">
        <f t="shared" si="2"/>
        <v>2013</v>
      </c>
      <c r="O20" s="422">
        <f t="shared" si="2"/>
        <v>2014</v>
      </c>
      <c r="P20" s="422">
        <f t="shared" si="2"/>
        <v>2015</v>
      </c>
    </row>
    <row r="21" spans="1:17">
      <c r="A21" s="87" t="s">
        <v>61</v>
      </c>
      <c r="B21" s="87">
        <v>58</v>
      </c>
      <c r="C21" s="87">
        <v>17</v>
      </c>
      <c r="D21" s="87">
        <v>24</v>
      </c>
      <c r="E21" s="87">
        <v>36</v>
      </c>
      <c r="F21" s="88">
        <v>21</v>
      </c>
      <c r="G21" s="89">
        <f>B21/L21*100</f>
        <v>2.5173611111111112</v>
      </c>
      <c r="H21" s="90">
        <f t="shared" ref="H21:K40" si="3">C21/M21*100</f>
        <v>0.73945193562418443</v>
      </c>
      <c r="I21" s="90">
        <f t="shared" si="3"/>
        <v>1.1299435028248588</v>
      </c>
      <c r="J21" s="90">
        <f t="shared" si="3"/>
        <v>1.7151024297284421</v>
      </c>
      <c r="K21" s="91">
        <f>F21/P21*100</f>
        <v>0.98406747891283974</v>
      </c>
      <c r="L21" s="87">
        <v>2304</v>
      </c>
      <c r="M21" s="87">
        <v>2299</v>
      </c>
      <c r="N21" s="87">
        <v>2124</v>
      </c>
      <c r="O21" s="87">
        <v>2099</v>
      </c>
      <c r="P21" s="87">
        <v>2134</v>
      </c>
    </row>
    <row r="22" spans="1:17">
      <c r="A22" s="87" t="s">
        <v>62</v>
      </c>
      <c r="B22" s="87">
        <v>8</v>
      </c>
      <c r="C22" s="87">
        <v>7</v>
      </c>
      <c r="D22" s="87">
        <v>138</v>
      </c>
      <c r="E22" s="87">
        <v>136</v>
      </c>
      <c r="F22" s="88">
        <v>108</v>
      </c>
      <c r="G22" s="89">
        <f t="shared" ref="G22:G40" si="4">B22/L22*100</f>
        <v>0.10153572788424926</v>
      </c>
      <c r="H22" s="90">
        <f t="shared" si="3"/>
        <v>8.7807325639739087E-2</v>
      </c>
      <c r="I22" s="90">
        <f t="shared" si="3"/>
        <v>1.8043933054393304</v>
      </c>
      <c r="J22" s="90">
        <f t="shared" si="3"/>
        <v>1.7320427916454408</v>
      </c>
      <c r="K22" s="91">
        <f t="shared" si="3"/>
        <v>1.4291385470424771</v>
      </c>
      <c r="L22" s="87">
        <v>7879</v>
      </c>
      <c r="M22" s="87">
        <v>7972</v>
      </c>
      <c r="N22" s="87">
        <v>7648</v>
      </c>
      <c r="O22" s="87">
        <v>7852</v>
      </c>
      <c r="P22" s="87">
        <v>7557</v>
      </c>
    </row>
    <row r="23" spans="1:17">
      <c r="A23" s="87" t="s">
        <v>63</v>
      </c>
      <c r="B23" s="87">
        <v>4</v>
      </c>
      <c r="C23" s="87">
        <v>51</v>
      </c>
      <c r="D23" s="87">
        <v>330</v>
      </c>
      <c r="E23" s="87">
        <v>388</v>
      </c>
      <c r="F23" s="88">
        <v>310</v>
      </c>
      <c r="G23" s="89">
        <f t="shared" si="4"/>
        <v>6.119951040391676E-2</v>
      </c>
      <c r="H23" s="90">
        <f t="shared" si="3"/>
        <v>0.76096687555953446</v>
      </c>
      <c r="I23" s="90">
        <f t="shared" si="3"/>
        <v>5.2859202306583368</v>
      </c>
      <c r="J23" s="90">
        <f t="shared" si="3"/>
        <v>6.1587301587301591</v>
      </c>
      <c r="K23" s="91">
        <f t="shared" si="3"/>
        <v>5.2524567943070144</v>
      </c>
      <c r="L23" s="87">
        <v>6536</v>
      </c>
      <c r="M23" s="87">
        <v>6702</v>
      </c>
      <c r="N23" s="87">
        <v>6243</v>
      </c>
      <c r="O23" s="87">
        <v>6300</v>
      </c>
      <c r="P23" s="87">
        <v>5902</v>
      </c>
    </row>
    <row r="24" spans="1:17">
      <c r="A24" s="87" t="s">
        <v>64</v>
      </c>
      <c r="B24" s="87">
        <v>89</v>
      </c>
      <c r="C24" s="87">
        <v>83</v>
      </c>
      <c r="D24" s="87">
        <v>110</v>
      </c>
      <c r="E24" s="87">
        <v>149</v>
      </c>
      <c r="F24" s="88">
        <v>106</v>
      </c>
      <c r="G24" s="89">
        <f t="shared" si="4"/>
        <v>1.0185397116044861</v>
      </c>
      <c r="H24" s="90">
        <f t="shared" si="3"/>
        <v>0.94684006388318509</v>
      </c>
      <c r="I24" s="90">
        <f t="shared" si="3"/>
        <v>1.3472137170851195</v>
      </c>
      <c r="J24" s="90">
        <f t="shared" si="3"/>
        <v>1.7995169082125604</v>
      </c>
      <c r="K24" s="91">
        <f t="shared" si="3"/>
        <v>1.2917377528637581</v>
      </c>
      <c r="L24" s="87">
        <v>8738</v>
      </c>
      <c r="M24" s="87">
        <v>8766</v>
      </c>
      <c r="N24" s="87">
        <v>8165</v>
      </c>
      <c r="O24" s="87">
        <v>8280</v>
      </c>
      <c r="P24" s="87">
        <v>8206</v>
      </c>
    </row>
    <row r="25" spans="1:17">
      <c r="A25" s="87" t="s">
        <v>65</v>
      </c>
      <c r="B25" s="87">
        <v>0</v>
      </c>
      <c r="C25" s="87">
        <v>1</v>
      </c>
      <c r="D25" s="87">
        <v>1</v>
      </c>
      <c r="E25" s="87">
        <v>1</v>
      </c>
      <c r="F25" s="88">
        <v>0</v>
      </c>
      <c r="G25" s="89">
        <f t="shared" si="4"/>
        <v>0</v>
      </c>
      <c r="H25" s="90">
        <f t="shared" si="3"/>
        <v>1.8228217280349981E-2</v>
      </c>
      <c r="I25" s="90">
        <f t="shared" si="3"/>
        <v>1.9168104274487254E-2</v>
      </c>
      <c r="J25" s="90">
        <f t="shared" si="3"/>
        <v>1.9036740909956214E-2</v>
      </c>
      <c r="K25" s="91">
        <f t="shared" si="3"/>
        <v>0</v>
      </c>
      <c r="L25" s="87">
        <v>5384</v>
      </c>
      <c r="M25" s="87">
        <v>5486</v>
      </c>
      <c r="N25" s="87">
        <v>5217</v>
      </c>
      <c r="O25" s="87">
        <v>5253</v>
      </c>
      <c r="P25" s="87">
        <v>5286</v>
      </c>
    </row>
    <row r="26" spans="1:17">
      <c r="A26" s="87" t="s">
        <v>66</v>
      </c>
      <c r="B26" s="87">
        <v>7</v>
      </c>
      <c r="C26" s="87">
        <v>9</v>
      </c>
      <c r="D26" s="87">
        <v>8</v>
      </c>
      <c r="E26" s="87">
        <v>3</v>
      </c>
      <c r="F26" s="88">
        <v>0</v>
      </c>
      <c r="G26" s="89">
        <f t="shared" si="4"/>
        <v>0.4410838059231254</v>
      </c>
      <c r="H26" s="90">
        <f t="shared" si="3"/>
        <v>0.5787781350482315</v>
      </c>
      <c r="I26" s="90">
        <f t="shared" si="3"/>
        <v>0.56377730796335446</v>
      </c>
      <c r="J26" s="90">
        <f t="shared" si="3"/>
        <v>0.21505376344086022</v>
      </c>
      <c r="K26" s="91">
        <f t="shared" si="3"/>
        <v>0</v>
      </c>
      <c r="L26" s="87">
        <v>1587</v>
      </c>
      <c r="M26" s="87">
        <v>1555</v>
      </c>
      <c r="N26" s="87">
        <v>1419</v>
      </c>
      <c r="O26" s="87">
        <v>1395</v>
      </c>
      <c r="P26" s="87">
        <v>1507</v>
      </c>
    </row>
    <row r="27" spans="1:17">
      <c r="A27" s="87" t="s">
        <v>67</v>
      </c>
      <c r="B27" s="87">
        <v>0</v>
      </c>
      <c r="C27" s="87">
        <v>0</v>
      </c>
      <c r="D27" s="87">
        <v>0</v>
      </c>
      <c r="E27" s="87">
        <v>0</v>
      </c>
      <c r="F27" s="88">
        <v>0</v>
      </c>
      <c r="G27" s="89">
        <f t="shared" si="4"/>
        <v>0</v>
      </c>
      <c r="H27" s="90">
        <f t="shared" si="3"/>
        <v>0</v>
      </c>
      <c r="I27" s="90">
        <f t="shared" si="3"/>
        <v>0</v>
      </c>
      <c r="J27" s="90">
        <f t="shared" si="3"/>
        <v>0</v>
      </c>
      <c r="K27" s="91">
        <f t="shared" si="3"/>
        <v>0</v>
      </c>
      <c r="L27" s="87">
        <v>2857</v>
      </c>
      <c r="M27" s="87">
        <v>2968</v>
      </c>
      <c r="N27" s="87">
        <v>2755</v>
      </c>
      <c r="O27" s="87">
        <v>2781</v>
      </c>
      <c r="P27" s="87">
        <v>2790</v>
      </c>
    </row>
    <row r="28" spans="1:17">
      <c r="A28" s="68" t="s">
        <v>431</v>
      </c>
      <c r="B28" s="87">
        <v>0</v>
      </c>
      <c r="C28" s="87">
        <v>0</v>
      </c>
      <c r="D28" s="87">
        <v>0</v>
      </c>
      <c r="E28" s="87">
        <v>0</v>
      </c>
      <c r="F28" s="88">
        <v>0</v>
      </c>
      <c r="G28" s="89">
        <f t="shared" si="4"/>
        <v>0</v>
      </c>
      <c r="H28" s="90">
        <f t="shared" si="3"/>
        <v>0</v>
      </c>
      <c r="I28" s="90">
        <f t="shared" si="3"/>
        <v>0</v>
      </c>
      <c r="J28" s="90">
        <f t="shared" si="3"/>
        <v>0</v>
      </c>
      <c r="K28" s="91">
        <f t="shared" si="3"/>
        <v>0</v>
      </c>
      <c r="L28" s="87">
        <v>743</v>
      </c>
      <c r="M28" s="87">
        <v>738</v>
      </c>
      <c r="N28" s="87">
        <v>708</v>
      </c>
      <c r="O28" s="87">
        <v>695</v>
      </c>
      <c r="P28" s="87">
        <v>742</v>
      </c>
    </row>
    <row r="29" spans="1:17">
      <c r="A29" s="87" t="s">
        <v>69</v>
      </c>
      <c r="B29" s="87">
        <v>15</v>
      </c>
      <c r="C29" s="87">
        <v>13</v>
      </c>
      <c r="D29" s="87">
        <v>29</v>
      </c>
      <c r="E29" s="87">
        <v>23</v>
      </c>
      <c r="F29" s="88">
        <v>22</v>
      </c>
      <c r="G29" s="89">
        <f t="shared" si="4"/>
        <v>0.66401062416998669</v>
      </c>
      <c r="H29" s="90">
        <f t="shared" si="3"/>
        <v>0.57598582188746128</v>
      </c>
      <c r="I29" s="90">
        <f t="shared" si="3"/>
        <v>1.3444598980064904</v>
      </c>
      <c r="J29" s="90">
        <f t="shared" si="3"/>
        <v>1.1111111111111112</v>
      </c>
      <c r="K29" s="91">
        <f t="shared" si="3"/>
        <v>1.0994502748625687</v>
      </c>
      <c r="L29" s="87">
        <v>2259</v>
      </c>
      <c r="M29" s="87">
        <v>2257</v>
      </c>
      <c r="N29" s="87">
        <v>2157</v>
      </c>
      <c r="O29" s="87">
        <v>2070</v>
      </c>
      <c r="P29" s="87">
        <v>2001</v>
      </c>
    </row>
    <row r="30" spans="1:17">
      <c r="A30" s="87" t="s">
        <v>70</v>
      </c>
      <c r="B30" s="87">
        <v>0</v>
      </c>
      <c r="C30" s="87">
        <v>0</v>
      </c>
      <c r="D30" s="87">
        <v>0</v>
      </c>
      <c r="E30" s="87">
        <v>0</v>
      </c>
      <c r="F30" s="88">
        <v>0</v>
      </c>
      <c r="G30" s="89">
        <f t="shared" si="4"/>
        <v>0</v>
      </c>
      <c r="H30" s="90">
        <f t="shared" si="3"/>
        <v>0</v>
      </c>
      <c r="I30" s="90">
        <f t="shared" si="3"/>
        <v>0</v>
      </c>
      <c r="J30" s="90">
        <f t="shared" si="3"/>
        <v>0</v>
      </c>
      <c r="K30" s="91">
        <f t="shared" si="3"/>
        <v>0</v>
      </c>
      <c r="L30" s="87">
        <v>1568</v>
      </c>
      <c r="M30" s="87">
        <v>1557</v>
      </c>
      <c r="N30" s="87">
        <v>1522</v>
      </c>
      <c r="O30" s="87">
        <v>1516</v>
      </c>
      <c r="P30" s="87">
        <v>1514</v>
      </c>
    </row>
    <row r="31" spans="1:17">
      <c r="A31" s="87" t="s">
        <v>71</v>
      </c>
      <c r="B31" s="87">
        <v>0</v>
      </c>
      <c r="C31" s="87">
        <v>2</v>
      </c>
      <c r="D31" s="87">
        <v>0</v>
      </c>
      <c r="E31" s="87">
        <v>0</v>
      </c>
      <c r="F31" s="88">
        <v>0</v>
      </c>
      <c r="G31" s="89">
        <f t="shared" si="4"/>
        <v>0</v>
      </c>
      <c r="H31" s="90">
        <f t="shared" si="3"/>
        <v>9.3023255813953487E-2</v>
      </c>
      <c r="I31" s="90">
        <f t="shared" si="3"/>
        <v>0</v>
      </c>
      <c r="J31" s="90">
        <f t="shared" si="3"/>
        <v>0</v>
      </c>
      <c r="K31" s="91">
        <f t="shared" si="3"/>
        <v>0</v>
      </c>
      <c r="L31" s="87">
        <v>2299</v>
      </c>
      <c r="M31" s="87">
        <v>2150</v>
      </c>
      <c r="N31" s="87">
        <v>2119</v>
      </c>
      <c r="O31" s="87">
        <v>2090</v>
      </c>
      <c r="P31" s="87">
        <v>2110</v>
      </c>
    </row>
    <row r="32" spans="1:17">
      <c r="A32" s="87" t="s">
        <v>72</v>
      </c>
      <c r="B32" s="87">
        <v>0</v>
      </c>
      <c r="C32" s="87">
        <v>0</v>
      </c>
      <c r="D32" s="87">
        <v>0</v>
      </c>
      <c r="E32" s="87">
        <v>0</v>
      </c>
      <c r="F32" s="88">
        <v>0</v>
      </c>
      <c r="G32" s="89">
        <f t="shared" si="4"/>
        <v>0</v>
      </c>
      <c r="H32" s="90">
        <f t="shared" si="3"/>
        <v>0</v>
      </c>
      <c r="I32" s="90">
        <f t="shared" si="3"/>
        <v>0</v>
      </c>
      <c r="J32" s="90">
        <f t="shared" si="3"/>
        <v>0</v>
      </c>
      <c r="K32" s="91">
        <f t="shared" si="3"/>
        <v>0</v>
      </c>
      <c r="L32" s="87">
        <v>830</v>
      </c>
      <c r="M32" s="87">
        <v>874</v>
      </c>
      <c r="N32" s="87">
        <v>827</v>
      </c>
      <c r="O32" s="87">
        <v>815</v>
      </c>
      <c r="P32" s="87">
        <v>816</v>
      </c>
    </row>
    <row r="33" spans="1:17">
      <c r="A33" s="87" t="s">
        <v>73</v>
      </c>
      <c r="B33" s="87">
        <v>48</v>
      </c>
      <c r="C33" s="87">
        <v>14</v>
      </c>
      <c r="D33" s="87">
        <v>11</v>
      </c>
      <c r="E33" s="87">
        <v>8</v>
      </c>
      <c r="F33" s="88">
        <v>9</v>
      </c>
      <c r="G33" s="89">
        <f t="shared" si="4"/>
        <v>1.244490536686544</v>
      </c>
      <c r="H33" s="90">
        <f t="shared" si="3"/>
        <v>0.36213140196585619</v>
      </c>
      <c r="I33" s="90">
        <f t="shared" si="3"/>
        <v>0.30336458907887481</v>
      </c>
      <c r="J33" s="90">
        <f t="shared" si="3"/>
        <v>0.22662889518413595</v>
      </c>
      <c r="K33" s="91">
        <f t="shared" si="3"/>
        <v>0.25474101330314181</v>
      </c>
      <c r="L33" s="87">
        <v>3857</v>
      </c>
      <c r="M33" s="87">
        <v>3866</v>
      </c>
      <c r="N33" s="87">
        <v>3626</v>
      </c>
      <c r="O33" s="87">
        <v>3530</v>
      </c>
      <c r="P33" s="87">
        <v>3533</v>
      </c>
    </row>
    <row r="34" spans="1:17">
      <c r="A34" s="87" t="s">
        <v>74</v>
      </c>
      <c r="B34" s="87">
        <v>3</v>
      </c>
      <c r="C34" s="87">
        <v>4</v>
      </c>
      <c r="D34" s="87">
        <v>0</v>
      </c>
      <c r="E34" s="87">
        <v>0</v>
      </c>
      <c r="F34" s="88">
        <v>0</v>
      </c>
      <c r="G34" s="89">
        <f t="shared" si="4"/>
        <v>0.14605647517039921</v>
      </c>
      <c r="H34" s="90">
        <f t="shared" si="3"/>
        <v>0.1993024414549078</v>
      </c>
      <c r="I34" s="90">
        <f t="shared" si="3"/>
        <v>0</v>
      </c>
      <c r="J34" s="90">
        <f t="shared" si="3"/>
        <v>0</v>
      </c>
      <c r="K34" s="91">
        <f t="shared" si="3"/>
        <v>0</v>
      </c>
      <c r="L34" s="87">
        <v>2054</v>
      </c>
      <c r="M34" s="87">
        <v>2007</v>
      </c>
      <c r="N34" s="87">
        <v>1915</v>
      </c>
      <c r="O34" s="87">
        <v>1855</v>
      </c>
      <c r="P34" s="87">
        <v>1965</v>
      </c>
    </row>
    <row r="35" spans="1:17">
      <c r="A35" s="87" t="s">
        <v>75</v>
      </c>
      <c r="B35" s="87">
        <v>0</v>
      </c>
      <c r="C35" s="87">
        <v>0</v>
      </c>
      <c r="D35" s="87">
        <v>0</v>
      </c>
      <c r="E35" s="87">
        <v>0</v>
      </c>
      <c r="F35" s="88">
        <v>0</v>
      </c>
      <c r="G35" s="89">
        <f t="shared" si="4"/>
        <v>0</v>
      </c>
      <c r="H35" s="90">
        <f t="shared" si="3"/>
        <v>0</v>
      </c>
      <c r="I35" s="90">
        <f t="shared" si="3"/>
        <v>0</v>
      </c>
      <c r="J35" s="90">
        <f t="shared" si="3"/>
        <v>0</v>
      </c>
      <c r="K35" s="91">
        <f t="shared" si="3"/>
        <v>0</v>
      </c>
      <c r="L35" s="87">
        <v>530</v>
      </c>
      <c r="M35" s="87">
        <v>509</v>
      </c>
      <c r="N35" s="87">
        <v>501</v>
      </c>
      <c r="O35" s="87">
        <v>473</v>
      </c>
      <c r="P35" s="87">
        <v>462</v>
      </c>
    </row>
    <row r="36" spans="1:17">
      <c r="A36" s="87" t="s">
        <v>76</v>
      </c>
      <c r="B36" s="87">
        <v>0</v>
      </c>
      <c r="C36" s="87">
        <v>0</v>
      </c>
      <c r="D36" s="87">
        <v>0</v>
      </c>
      <c r="E36" s="87">
        <v>0</v>
      </c>
      <c r="F36" s="88">
        <v>0</v>
      </c>
      <c r="G36" s="89">
        <f t="shared" si="4"/>
        <v>0</v>
      </c>
      <c r="H36" s="90">
        <f t="shared" si="3"/>
        <v>0</v>
      </c>
      <c r="I36" s="90">
        <f t="shared" si="3"/>
        <v>0</v>
      </c>
      <c r="J36" s="90">
        <f t="shared" si="3"/>
        <v>0</v>
      </c>
      <c r="K36" s="91">
        <f t="shared" si="3"/>
        <v>0</v>
      </c>
      <c r="L36" s="87">
        <v>1646</v>
      </c>
      <c r="M36" s="87">
        <v>1528</v>
      </c>
      <c r="N36" s="87">
        <v>1549</v>
      </c>
      <c r="O36" s="87">
        <v>1417</v>
      </c>
      <c r="P36" s="87">
        <v>1417</v>
      </c>
    </row>
    <row r="37" spans="1:17">
      <c r="A37" s="87" t="s">
        <v>77</v>
      </c>
      <c r="B37" s="87">
        <v>0</v>
      </c>
      <c r="C37" s="87">
        <v>9</v>
      </c>
      <c r="D37" s="87">
        <v>18</v>
      </c>
      <c r="E37" s="87">
        <v>0</v>
      </c>
      <c r="F37" s="88">
        <v>0</v>
      </c>
      <c r="G37" s="89">
        <f t="shared" si="4"/>
        <v>0</v>
      </c>
      <c r="H37" s="90">
        <f t="shared" si="3"/>
        <v>2.1951219512195119</v>
      </c>
      <c r="I37" s="90">
        <f t="shared" si="3"/>
        <v>4.7872340425531918</v>
      </c>
      <c r="J37" s="90">
        <f t="shared" si="3"/>
        <v>0</v>
      </c>
      <c r="K37" s="91">
        <f t="shared" si="3"/>
        <v>0</v>
      </c>
      <c r="L37" s="87">
        <v>405</v>
      </c>
      <c r="M37" s="87">
        <v>410</v>
      </c>
      <c r="N37" s="87">
        <v>376</v>
      </c>
      <c r="O37" s="87">
        <v>348</v>
      </c>
      <c r="P37" s="87">
        <v>359</v>
      </c>
    </row>
    <row r="38" spans="1:17">
      <c r="A38" s="87" t="s">
        <v>78</v>
      </c>
      <c r="B38" s="87">
        <v>97</v>
      </c>
      <c r="C38" s="87">
        <v>35</v>
      </c>
      <c r="D38" s="87">
        <v>0</v>
      </c>
      <c r="E38" s="87">
        <v>0</v>
      </c>
      <c r="F38" s="88">
        <v>0</v>
      </c>
      <c r="G38" s="89">
        <f t="shared" si="4"/>
        <v>1.5993404781533389</v>
      </c>
      <c r="H38" s="90">
        <f t="shared" si="3"/>
        <v>0.58479532163742687</v>
      </c>
      <c r="I38" s="90">
        <f t="shared" si="3"/>
        <v>0</v>
      </c>
      <c r="J38" s="90">
        <f t="shared" si="3"/>
        <v>0</v>
      </c>
      <c r="K38" s="91">
        <f t="shared" si="3"/>
        <v>0</v>
      </c>
      <c r="L38" s="87">
        <v>6065</v>
      </c>
      <c r="M38" s="87">
        <v>5985</v>
      </c>
      <c r="N38" s="87">
        <v>5825</v>
      </c>
      <c r="O38" s="87">
        <v>6001</v>
      </c>
      <c r="P38" s="87">
        <v>6206</v>
      </c>
    </row>
    <row r="39" spans="1:17">
      <c r="A39" s="87" t="s">
        <v>79</v>
      </c>
      <c r="B39" s="87">
        <v>0</v>
      </c>
      <c r="C39" s="87">
        <v>0</v>
      </c>
      <c r="D39" s="87">
        <v>0</v>
      </c>
      <c r="E39" s="87">
        <v>0</v>
      </c>
      <c r="F39" s="88">
        <v>0</v>
      </c>
      <c r="G39" s="89">
        <f t="shared" si="4"/>
        <v>0</v>
      </c>
      <c r="H39" s="90">
        <f t="shared" si="3"/>
        <v>0</v>
      </c>
      <c r="I39" s="90">
        <f t="shared" si="3"/>
        <v>0</v>
      </c>
      <c r="J39" s="90">
        <f t="shared" si="3"/>
        <v>0</v>
      </c>
      <c r="K39" s="91">
        <f t="shared" si="3"/>
        <v>0</v>
      </c>
      <c r="L39" s="87">
        <v>571</v>
      </c>
      <c r="M39" s="87">
        <v>648</v>
      </c>
      <c r="N39" s="87">
        <v>638</v>
      </c>
      <c r="O39" s="87">
        <v>654</v>
      </c>
      <c r="P39" s="87">
        <v>659</v>
      </c>
    </row>
    <row r="40" spans="1:17">
      <c r="A40" s="87" t="s">
        <v>80</v>
      </c>
      <c r="B40" s="87">
        <v>4</v>
      </c>
      <c r="C40" s="87">
        <v>4</v>
      </c>
      <c r="D40" s="87">
        <v>0</v>
      </c>
      <c r="E40" s="87">
        <v>0</v>
      </c>
      <c r="F40" s="88">
        <v>0</v>
      </c>
      <c r="G40" s="89">
        <f t="shared" si="4"/>
        <v>0.10887316276537834</v>
      </c>
      <c r="H40" s="90">
        <f t="shared" si="3"/>
        <v>0.11129660545353368</v>
      </c>
      <c r="I40" s="90">
        <f t="shared" si="3"/>
        <v>0</v>
      </c>
      <c r="J40" s="90">
        <f t="shared" si="3"/>
        <v>0</v>
      </c>
      <c r="K40" s="91">
        <f t="shared" si="3"/>
        <v>0</v>
      </c>
      <c r="L40" s="87">
        <v>3674</v>
      </c>
      <c r="M40" s="87">
        <v>3594</v>
      </c>
      <c r="N40" s="87">
        <v>3447</v>
      </c>
      <c r="O40" s="87">
        <v>3287</v>
      </c>
      <c r="P40" s="87">
        <v>3414</v>
      </c>
    </row>
    <row r="41" spans="1:17">
      <c r="A41" s="87" t="s">
        <v>48</v>
      </c>
      <c r="B41" s="87">
        <v>0</v>
      </c>
      <c r="C41" s="87">
        <v>0</v>
      </c>
      <c r="D41" s="87">
        <v>0</v>
      </c>
      <c r="E41" s="87">
        <v>0</v>
      </c>
      <c r="F41" s="88">
        <v>1</v>
      </c>
      <c r="G41" s="183" t="s">
        <v>81</v>
      </c>
      <c r="H41" s="184" t="s">
        <v>81</v>
      </c>
      <c r="I41" s="184" t="s">
        <v>81</v>
      </c>
      <c r="J41" s="184" t="s">
        <v>81</v>
      </c>
      <c r="K41" s="185" t="s">
        <v>81</v>
      </c>
      <c r="L41" s="184">
        <v>528</v>
      </c>
      <c r="M41" s="184">
        <v>471</v>
      </c>
      <c r="N41" s="184">
        <v>453</v>
      </c>
      <c r="O41" s="184">
        <v>490</v>
      </c>
      <c r="P41" s="184">
        <v>377</v>
      </c>
    </row>
    <row r="42" spans="1:17">
      <c r="A42" s="150" t="s">
        <v>41</v>
      </c>
      <c r="B42" s="150">
        <f>SUM(B21:B41)</f>
        <v>333</v>
      </c>
      <c r="C42" s="150">
        <f t="shared" ref="C42:F42" si="5">SUM(C21:C41)</f>
        <v>249</v>
      </c>
      <c r="D42" s="150">
        <f t="shared" si="5"/>
        <v>669</v>
      </c>
      <c r="E42" s="150">
        <f>SUM(E21:E41)</f>
        <v>744</v>
      </c>
      <c r="F42" s="150">
        <f t="shared" si="5"/>
        <v>577</v>
      </c>
      <c r="G42" s="192">
        <f>B42/L42*100</f>
        <v>0.53439034566871013</v>
      </c>
      <c r="H42" s="187">
        <f t="shared" ref="H42:K42" si="6">C42/M42*100</f>
        <v>0.39940970774116968</v>
      </c>
      <c r="I42" s="187">
        <f t="shared" si="6"/>
        <v>1.1294189148124387</v>
      </c>
      <c r="J42" s="187">
        <f t="shared" si="6"/>
        <v>1.2567355281160792</v>
      </c>
      <c r="K42" s="188">
        <f t="shared" si="6"/>
        <v>0.97867937649473347</v>
      </c>
      <c r="L42" s="150">
        <f>SUM(L21:L41)</f>
        <v>62314</v>
      </c>
      <c r="M42" s="150">
        <f t="shared" ref="M42:P42" si="7">SUM(M21:M41)</f>
        <v>62342</v>
      </c>
      <c r="N42" s="150">
        <f t="shared" si="7"/>
        <v>59234</v>
      </c>
      <c r="O42" s="150">
        <f t="shared" si="7"/>
        <v>59201</v>
      </c>
      <c r="P42" s="150">
        <f t="shared" si="7"/>
        <v>58957</v>
      </c>
    </row>
    <row r="45" spans="1:17" s="461" customFormat="1" ht="25.5" customHeight="1">
      <c r="A45" s="552" t="str">
        <f>Contents!B39</f>
        <v>Table 32: Number and percentage of women registered with a DHB primary maternity service, by trimester of registration, age group, ethnic group and neighbourhood deprivation quintile, 2015</v>
      </c>
      <c r="B45" s="552"/>
      <c r="C45" s="552"/>
      <c r="D45" s="552"/>
      <c r="E45" s="552"/>
      <c r="F45" s="552"/>
      <c r="G45" s="552"/>
      <c r="H45" s="552"/>
      <c r="I45" s="552"/>
      <c r="J45" s="552"/>
      <c r="K45" s="552"/>
      <c r="L45" s="552"/>
      <c r="M45" s="58"/>
      <c r="N45" s="58"/>
      <c r="O45" s="58"/>
      <c r="P45" s="58"/>
      <c r="Q45" s="348"/>
    </row>
    <row r="46" spans="1:17" ht="26.25" customHeight="1">
      <c r="A46" s="482" t="s">
        <v>56</v>
      </c>
      <c r="B46" s="480" t="s">
        <v>358</v>
      </c>
      <c r="C46" s="480"/>
      <c r="D46" s="480"/>
      <c r="E46" s="480"/>
      <c r="F46" s="480"/>
      <c r="G46" s="480"/>
      <c r="H46" s="493" t="s">
        <v>360</v>
      </c>
      <c r="I46" s="480"/>
      <c r="J46" s="480"/>
      <c r="K46" s="481"/>
      <c r="L46" s="480" t="s">
        <v>25</v>
      </c>
      <c r="N46" s="67"/>
    </row>
    <row r="47" spans="1:17">
      <c r="A47" s="483"/>
      <c r="B47" s="422" t="s">
        <v>87</v>
      </c>
      <c r="C47" s="422" t="s">
        <v>88</v>
      </c>
      <c r="D47" s="422" t="s">
        <v>89</v>
      </c>
      <c r="E47" s="422" t="s">
        <v>90</v>
      </c>
      <c r="F47" s="422" t="s">
        <v>48</v>
      </c>
      <c r="G47" s="422" t="s">
        <v>41</v>
      </c>
      <c r="H47" s="423" t="str">
        <f>B47</f>
        <v>Trimester 1</v>
      </c>
      <c r="I47" s="422" t="str">
        <f t="shared" ref="I47:K47" si="8">C47</f>
        <v>Trimester 2</v>
      </c>
      <c r="J47" s="422" t="str">
        <f t="shared" si="8"/>
        <v>Trimester 3</v>
      </c>
      <c r="K47" s="125" t="str">
        <f t="shared" si="8"/>
        <v>Postnatal</v>
      </c>
      <c r="L47" s="507"/>
      <c r="N47" s="67"/>
    </row>
    <row r="48" spans="1:17">
      <c r="A48" s="425" t="s">
        <v>236</v>
      </c>
      <c r="B48" s="425"/>
      <c r="C48" s="425"/>
      <c r="D48" s="425"/>
      <c r="E48" s="425"/>
      <c r="F48" s="425"/>
      <c r="G48" s="425"/>
      <c r="H48" s="33"/>
      <c r="I48" s="33"/>
      <c r="J48" s="33"/>
      <c r="K48" s="33"/>
      <c r="L48" s="425"/>
      <c r="N48" s="67"/>
    </row>
    <row r="49" spans="1:14" ht="12.75">
      <c r="A49" s="85" t="s">
        <v>41</v>
      </c>
      <c r="B49" s="87">
        <v>577</v>
      </c>
      <c r="C49" s="87">
        <v>1127</v>
      </c>
      <c r="D49" s="87">
        <v>283</v>
      </c>
      <c r="E49" s="87">
        <v>0</v>
      </c>
      <c r="F49" s="87">
        <v>166</v>
      </c>
      <c r="G49" s="88">
        <f>SUM(B49:F49)</f>
        <v>2153</v>
      </c>
      <c r="H49" s="247">
        <f>B49/($L49)*100</f>
        <v>0.97867937649473347</v>
      </c>
      <c r="I49" s="247">
        <f>C49/($L49)*100</f>
        <v>1.9115626643146699</v>
      </c>
      <c r="J49" s="247">
        <f>D49/($L49)*100</f>
        <v>0.48001085536916732</v>
      </c>
      <c r="K49" s="247">
        <f>E49/($L49)*100</f>
        <v>0</v>
      </c>
      <c r="L49" s="148">
        <f>Dep!H40</f>
        <v>58957</v>
      </c>
      <c r="N49" s="67"/>
    </row>
    <row r="50" spans="1:14">
      <c r="A50" s="425" t="str">
        <f>Extra!B2</f>
        <v>Age group (years)</v>
      </c>
      <c r="B50" s="425"/>
      <c r="C50" s="425"/>
      <c r="D50" s="425"/>
      <c r="E50" s="425"/>
      <c r="F50" s="425"/>
      <c r="G50" s="425"/>
      <c r="H50" s="218"/>
      <c r="I50" s="218"/>
      <c r="J50" s="218"/>
      <c r="K50" s="218"/>
      <c r="L50" s="425"/>
      <c r="N50" s="67"/>
    </row>
    <row r="51" spans="1:14">
      <c r="A51" s="153" t="str">
        <f>Extra!B3</f>
        <v xml:space="preserve"> &lt;20</v>
      </c>
      <c r="B51" s="87">
        <v>15</v>
      </c>
      <c r="C51" s="87">
        <v>51</v>
      </c>
      <c r="D51" s="87">
        <v>21</v>
      </c>
      <c r="E51" s="87">
        <v>0</v>
      </c>
      <c r="F51" s="87">
        <v>18</v>
      </c>
      <c r="G51" s="88">
        <f>SUM(B51:F51)</f>
        <v>105</v>
      </c>
      <c r="H51" s="247">
        <f t="shared" ref="H51:K56" si="9">B51/($L51)*100</f>
        <v>0.53590568060021437</v>
      </c>
      <c r="I51" s="247">
        <f t="shared" si="9"/>
        <v>1.822079314040729</v>
      </c>
      <c r="J51" s="247">
        <f t="shared" si="9"/>
        <v>0.75026795284030012</v>
      </c>
      <c r="K51" s="247">
        <f t="shared" si="9"/>
        <v>0</v>
      </c>
      <c r="L51" s="148">
        <f>Dep!H42</f>
        <v>2799</v>
      </c>
      <c r="N51" s="67"/>
    </row>
    <row r="52" spans="1:14">
      <c r="A52" s="153" t="str">
        <f>Extra!B4</f>
        <v>20−24</v>
      </c>
      <c r="B52" s="87">
        <v>65</v>
      </c>
      <c r="C52" s="87">
        <v>220</v>
      </c>
      <c r="D52" s="87">
        <v>68</v>
      </c>
      <c r="E52" s="87">
        <v>0</v>
      </c>
      <c r="F52" s="87">
        <v>51</v>
      </c>
      <c r="G52" s="88">
        <f t="shared" ref="G52:G56" si="10">SUM(B52:F52)</f>
        <v>404</v>
      </c>
      <c r="H52" s="247">
        <f t="shared" si="9"/>
        <v>0.64831438260522645</v>
      </c>
      <c r="I52" s="247">
        <f t="shared" si="9"/>
        <v>2.1942948334330739</v>
      </c>
      <c r="J52" s="247">
        <f t="shared" si="9"/>
        <v>0.67823658487931371</v>
      </c>
      <c r="K52" s="247">
        <f t="shared" si="9"/>
        <v>0</v>
      </c>
      <c r="L52" s="148">
        <f>Dep!H43</f>
        <v>10026</v>
      </c>
      <c r="N52" s="67"/>
    </row>
    <row r="53" spans="1:14">
      <c r="A53" s="153" t="str">
        <f>Extra!B5</f>
        <v>25−29</v>
      </c>
      <c r="B53" s="87">
        <v>145</v>
      </c>
      <c r="C53" s="87">
        <v>300</v>
      </c>
      <c r="D53" s="87">
        <v>80</v>
      </c>
      <c r="E53" s="87">
        <v>0</v>
      </c>
      <c r="F53" s="87">
        <v>34</v>
      </c>
      <c r="G53" s="88">
        <f t="shared" si="10"/>
        <v>559</v>
      </c>
      <c r="H53" s="247">
        <f t="shared" si="9"/>
        <v>0.91592445202450889</v>
      </c>
      <c r="I53" s="247">
        <f t="shared" si="9"/>
        <v>1.895016107636915</v>
      </c>
      <c r="J53" s="247">
        <f t="shared" si="9"/>
        <v>0.50533762870317733</v>
      </c>
      <c r="K53" s="247">
        <f t="shared" si="9"/>
        <v>0</v>
      </c>
      <c r="L53" s="148">
        <f>Dep!H44</f>
        <v>15831</v>
      </c>
      <c r="N53" s="67"/>
    </row>
    <row r="54" spans="1:14">
      <c r="A54" s="153" t="str">
        <f>Extra!B6</f>
        <v>30−34</v>
      </c>
      <c r="B54" s="87">
        <v>182</v>
      </c>
      <c r="C54" s="87">
        <v>292</v>
      </c>
      <c r="D54" s="87">
        <v>68</v>
      </c>
      <c r="E54" s="87">
        <v>0</v>
      </c>
      <c r="F54" s="87">
        <v>33</v>
      </c>
      <c r="G54" s="88">
        <f t="shared" si="10"/>
        <v>575</v>
      </c>
      <c r="H54" s="156">
        <f t="shared" si="9"/>
        <v>1.0097647581003106</v>
      </c>
      <c r="I54" s="156">
        <f t="shared" si="9"/>
        <v>1.6200621393697292</v>
      </c>
      <c r="J54" s="156">
        <f t="shared" si="9"/>
        <v>0.37727474478473144</v>
      </c>
      <c r="K54" s="156">
        <f t="shared" si="9"/>
        <v>0</v>
      </c>
      <c r="L54" s="148">
        <f>Dep!H45</f>
        <v>18024</v>
      </c>
      <c r="N54" s="67"/>
    </row>
    <row r="55" spans="1:14">
      <c r="A55" s="153" t="str">
        <f>Extra!B7</f>
        <v>35−39</v>
      </c>
      <c r="B55" s="87">
        <v>130</v>
      </c>
      <c r="C55" s="87">
        <v>204</v>
      </c>
      <c r="D55" s="87">
        <v>31</v>
      </c>
      <c r="E55" s="87">
        <v>0</v>
      </c>
      <c r="F55" s="87">
        <v>18</v>
      </c>
      <c r="G55" s="88">
        <f t="shared" si="10"/>
        <v>383</v>
      </c>
      <c r="H55" s="156">
        <f t="shared" si="9"/>
        <v>1.3250433187238815</v>
      </c>
      <c r="I55" s="156">
        <f t="shared" si="9"/>
        <v>2.0792987463051675</v>
      </c>
      <c r="J55" s="156">
        <f t="shared" si="9"/>
        <v>0.31597186831107943</v>
      </c>
      <c r="K55" s="156">
        <f t="shared" si="9"/>
        <v>0</v>
      </c>
      <c r="L55" s="148">
        <f>Dep!H46</f>
        <v>9811</v>
      </c>
      <c r="N55" s="67"/>
    </row>
    <row r="56" spans="1:14">
      <c r="A56" s="169" t="str">
        <f>Extra!B8</f>
        <v>40+</v>
      </c>
      <c r="B56" s="87">
        <v>40</v>
      </c>
      <c r="C56" s="87">
        <v>60</v>
      </c>
      <c r="D56" s="87">
        <v>15</v>
      </c>
      <c r="E56" s="87">
        <v>0</v>
      </c>
      <c r="F56" s="87">
        <v>12</v>
      </c>
      <c r="G56" s="88">
        <f t="shared" si="10"/>
        <v>127</v>
      </c>
      <c r="H56" s="156">
        <f t="shared" si="9"/>
        <v>1.6220600162206</v>
      </c>
      <c r="I56" s="156">
        <f t="shared" si="9"/>
        <v>2.4330900243309004</v>
      </c>
      <c r="J56" s="156">
        <f t="shared" si="9"/>
        <v>0.6082725060827251</v>
      </c>
      <c r="K56" s="156">
        <f t="shared" si="9"/>
        <v>0</v>
      </c>
      <c r="L56" s="148">
        <f>Dep!H47</f>
        <v>2466</v>
      </c>
      <c r="N56" s="67"/>
    </row>
    <row r="57" spans="1:14">
      <c r="A57" s="425" t="str">
        <f>Extra!B9</f>
        <v>Ethnic group</v>
      </c>
      <c r="B57" s="425"/>
      <c r="C57" s="425"/>
      <c r="D57" s="425"/>
      <c r="E57" s="425"/>
      <c r="F57" s="425"/>
      <c r="G57" s="425"/>
      <c r="H57" s="218"/>
      <c r="I57" s="218"/>
      <c r="J57" s="218"/>
      <c r="K57" s="218"/>
      <c r="L57" s="425"/>
      <c r="N57" s="67"/>
    </row>
    <row r="58" spans="1:14">
      <c r="A58" s="87" t="str">
        <f>Extra!B10</f>
        <v>Māori</v>
      </c>
      <c r="B58" s="87">
        <v>86</v>
      </c>
      <c r="C58" s="87">
        <v>220</v>
      </c>
      <c r="D58" s="87">
        <v>84</v>
      </c>
      <c r="E58" s="87">
        <v>0</v>
      </c>
      <c r="F58" s="87">
        <v>80</v>
      </c>
      <c r="G58" s="88">
        <f>SUM(B58:F58)</f>
        <v>470</v>
      </c>
      <c r="H58" s="247">
        <f t="shared" ref="H58:K62" si="11">B58/($L58)*100</f>
        <v>0.58547212199605148</v>
      </c>
      <c r="I58" s="247">
        <f t="shared" si="11"/>
        <v>1.4977193818503642</v>
      </c>
      <c r="J58" s="247">
        <f t="shared" si="11"/>
        <v>0.57185649125195726</v>
      </c>
      <c r="K58" s="247">
        <f t="shared" si="11"/>
        <v>0</v>
      </c>
      <c r="L58" s="148">
        <f>Dep!H49</f>
        <v>14689</v>
      </c>
      <c r="N58" s="67"/>
    </row>
    <row r="59" spans="1:14">
      <c r="A59" s="87" t="str">
        <f>Extra!B11</f>
        <v>Pacific</v>
      </c>
      <c r="B59" s="87">
        <v>115</v>
      </c>
      <c r="C59" s="87">
        <v>337</v>
      </c>
      <c r="D59" s="87">
        <v>115</v>
      </c>
      <c r="E59" s="87">
        <v>0</v>
      </c>
      <c r="F59" s="87">
        <v>45</v>
      </c>
      <c r="G59" s="88">
        <f t="shared" ref="G59:G63" si="12">SUM(B59:F59)</f>
        <v>612</v>
      </c>
      <c r="H59" s="247">
        <f t="shared" si="11"/>
        <v>1.8861735279645728</v>
      </c>
      <c r="I59" s="247">
        <f t="shared" si="11"/>
        <v>5.5273085123831391</v>
      </c>
      <c r="J59" s="247">
        <f t="shared" si="11"/>
        <v>1.8861735279645728</v>
      </c>
      <c r="K59" s="247">
        <f t="shared" si="11"/>
        <v>0</v>
      </c>
      <c r="L59" s="148">
        <f>Dep!H50</f>
        <v>6097</v>
      </c>
      <c r="N59" s="67"/>
    </row>
    <row r="60" spans="1:14">
      <c r="A60" s="87" t="str">
        <f>Extra!B12</f>
        <v>Indian</v>
      </c>
      <c r="B60" s="87">
        <v>91</v>
      </c>
      <c r="C60" s="87">
        <v>158</v>
      </c>
      <c r="D60" s="87">
        <v>17</v>
      </c>
      <c r="E60" s="87">
        <v>0</v>
      </c>
      <c r="F60" s="87">
        <v>6</v>
      </c>
      <c r="G60" s="88">
        <f t="shared" si="12"/>
        <v>272</v>
      </c>
      <c r="H60" s="247">
        <f t="shared" si="11"/>
        <v>2.9709435194253997</v>
      </c>
      <c r="I60" s="247">
        <f t="shared" si="11"/>
        <v>5.1583414952660789</v>
      </c>
      <c r="J60" s="247">
        <f t="shared" si="11"/>
        <v>0.55501142670584391</v>
      </c>
      <c r="K60" s="247">
        <f t="shared" si="11"/>
        <v>0</v>
      </c>
      <c r="L60" s="148">
        <f>Dep!H51</f>
        <v>3063</v>
      </c>
      <c r="N60" s="67"/>
    </row>
    <row r="61" spans="1:14">
      <c r="A61" s="87" t="str">
        <f>Extra!B13</f>
        <v>Asian (excl. Indian)</v>
      </c>
      <c r="B61" s="87">
        <v>108</v>
      </c>
      <c r="C61" s="87">
        <v>192</v>
      </c>
      <c r="D61" s="87">
        <v>34</v>
      </c>
      <c r="E61" s="87">
        <v>0</v>
      </c>
      <c r="F61" s="87">
        <v>13</v>
      </c>
      <c r="G61" s="88">
        <f t="shared" si="12"/>
        <v>347</v>
      </c>
      <c r="H61" s="247">
        <f t="shared" si="11"/>
        <v>1.7461600646725952</v>
      </c>
      <c r="I61" s="247">
        <f t="shared" si="11"/>
        <v>3.1042845594179465</v>
      </c>
      <c r="J61" s="247">
        <f t="shared" si="11"/>
        <v>0.549717057396928</v>
      </c>
      <c r="K61" s="247">
        <f t="shared" si="11"/>
        <v>0</v>
      </c>
      <c r="L61" s="148">
        <f>Dep!H52</f>
        <v>6185</v>
      </c>
      <c r="N61" s="67"/>
    </row>
    <row r="62" spans="1:14">
      <c r="A62" s="87" t="str">
        <f>Extra!B14</f>
        <v>European or Other</v>
      </c>
      <c r="B62" s="87">
        <v>176</v>
      </c>
      <c r="C62" s="87">
        <v>220</v>
      </c>
      <c r="D62" s="87">
        <v>33</v>
      </c>
      <c r="E62" s="87">
        <v>0</v>
      </c>
      <c r="F62" s="87">
        <v>22</v>
      </c>
      <c r="G62" s="88">
        <f t="shared" si="12"/>
        <v>451</v>
      </c>
      <c r="H62" s="156">
        <f t="shared" si="11"/>
        <v>0.60916516682818778</v>
      </c>
      <c r="I62" s="156">
        <f t="shared" si="11"/>
        <v>0.76145645853523458</v>
      </c>
      <c r="J62" s="156">
        <f t="shared" si="11"/>
        <v>0.11421846878028521</v>
      </c>
      <c r="K62" s="156">
        <f t="shared" si="11"/>
        <v>0</v>
      </c>
      <c r="L62" s="148">
        <f>Dep!H53</f>
        <v>28892</v>
      </c>
      <c r="N62" s="67"/>
    </row>
    <row r="63" spans="1:14" ht="12.75">
      <c r="A63" s="85" t="str">
        <f>Extra!B15</f>
        <v>Unknown</v>
      </c>
      <c r="B63" s="87">
        <v>1</v>
      </c>
      <c r="C63" s="87">
        <v>0</v>
      </c>
      <c r="D63" s="87">
        <v>0</v>
      </c>
      <c r="E63" s="87">
        <v>0</v>
      </c>
      <c r="F63" s="87">
        <v>0</v>
      </c>
      <c r="G63" s="88">
        <f t="shared" si="12"/>
        <v>1</v>
      </c>
      <c r="H63" s="311" t="s">
        <v>81</v>
      </c>
      <c r="I63" s="312" t="s">
        <v>81</v>
      </c>
      <c r="J63" s="312" t="s">
        <v>81</v>
      </c>
      <c r="K63" s="312" t="s">
        <v>81</v>
      </c>
      <c r="L63" s="148">
        <f>Dep!H54</f>
        <v>31</v>
      </c>
      <c r="N63" s="67"/>
    </row>
    <row r="64" spans="1:14">
      <c r="A64" s="425" t="str">
        <f>Extra!B16</f>
        <v>Deprivation quintile</v>
      </c>
      <c r="B64" s="425"/>
      <c r="C64" s="425"/>
      <c r="D64" s="425"/>
      <c r="E64" s="425"/>
      <c r="F64" s="425"/>
      <c r="G64" s="425"/>
      <c r="H64" s="218"/>
      <c r="I64" s="218"/>
      <c r="J64" s="218"/>
      <c r="K64" s="218"/>
      <c r="L64" s="425"/>
      <c r="N64" s="67"/>
    </row>
    <row r="65" spans="1:14">
      <c r="A65" s="102" t="str">
        <f>Extra!B17</f>
        <v>1 (least deprived)</v>
      </c>
      <c r="B65" s="87">
        <v>48</v>
      </c>
      <c r="C65" s="87">
        <v>73</v>
      </c>
      <c r="D65" s="87">
        <v>16</v>
      </c>
      <c r="E65" s="87">
        <v>0</v>
      </c>
      <c r="F65" s="87">
        <v>6</v>
      </c>
      <c r="G65" s="88">
        <f>SUM(B65:F65)</f>
        <v>143</v>
      </c>
      <c r="H65" s="247">
        <f t="shared" ref="H65:K69" si="13">B65/($L65)*100</f>
        <v>0.61871616395978346</v>
      </c>
      <c r="I65" s="247">
        <f t="shared" si="13"/>
        <v>0.9409641660221707</v>
      </c>
      <c r="J65" s="247">
        <f t="shared" si="13"/>
        <v>0.20623872131992782</v>
      </c>
      <c r="K65" s="247">
        <f t="shared" si="13"/>
        <v>0</v>
      </c>
      <c r="L65" s="148">
        <f>Dep!B40</f>
        <v>7758</v>
      </c>
      <c r="N65" s="67"/>
    </row>
    <row r="66" spans="1:14">
      <c r="A66" s="102">
        <f>Extra!B18</f>
        <v>2</v>
      </c>
      <c r="B66" s="87">
        <v>90</v>
      </c>
      <c r="C66" s="87">
        <v>138</v>
      </c>
      <c r="D66" s="87">
        <v>28</v>
      </c>
      <c r="E66" s="87">
        <v>0</v>
      </c>
      <c r="F66" s="87">
        <v>10</v>
      </c>
      <c r="G66" s="88">
        <f t="shared" ref="G66:G70" si="14">SUM(B66:F66)</f>
        <v>266</v>
      </c>
      <c r="H66" s="247">
        <f t="shared" si="13"/>
        <v>1.0022271714922049</v>
      </c>
      <c r="I66" s="247">
        <f t="shared" si="13"/>
        <v>1.5367483296213809</v>
      </c>
      <c r="J66" s="247">
        <f t="shared" si="13"/>
        <v>0.31180400890868598</v>
      </c>
      <c r="K66" s="247">
        <f t="shared" si="13"/>
        <v>0</v>
      </c>
      <c r="L66" s="148">
        <f>Dep!C40</f>
        <v>8980</v>
      </c>
      <c r="N66" s="67"/>
    </row>
    <row r="67" spans="1:14">
      <c r="A67" s="102">
        <f>Extra!B19</f>
        <v>3</v>
      </c>
      <c r="B67" s="87">
        <v>92</v>
      </c>
      <c r="C67" s="87">
        <v>157</v>
      </c>
      <c r="D67" s="87">
        <v>37</v>
      </c>
      <c r="E67" s="87">
        <v>0</v>
      </c>
      <c r="F67" s="87">
        <v>20</v>
      </c>
      <c r="G67" s="88">
        <f t="shared" si="14"/>
        <v>306</v>
      </c>
      <c r="H67" s="247">
        <f t="shared" si="13"/>
        <v>0.90302316450726339</v>
      </c>
      <c r="I67" s="247">
        <f t="shared" si="13"/>
        <v>1.5410286611700039</v>
      </c>
      <c r="J67" s="247">
        <f t="shared" si="13"/>
        <v>0.36317235963879074</v>
      </c>
      <c r="K67" s="247">
        <f t="shared" si="13"/>
        <v>0</v>
      </c>
      <c r="L67" s="148">
        <f>Dep!D40</f>
        <v>10188</v>
      </c>
      <c r="N67" s="67"/>
    </row>
    <row r="68" spans="1:14">
      <c r="A68" s="102">
        <f>Extra!B20</f>
        <v>4</v>
      </c>
      <c r="B68" s="87">
        <v>110</v>
      </c>
      <c r="C68" s="87">
        <v>202</v>
      </c>
      <c r="D68" s="87">
        <v>41</v>
      </c>
      <c r="E68" s="87">
        <v>0</v>
      </c>
      <c r="F68" s="87">
        <v>31</v>
      </c>
      <c r="G68" s="88">
        <f t="shared" si="14"/>
        <v>384</v>
      </c>
      <c r="H68" s="156">
        <f t="shared" si="13"/>
        <v>0.84440009211637379</v>
      </c>
      <c r="I68" s="156">
        <f t="shared" si="13"/>
        <v>1.5506256237046137</v>
      </c>
      <c r="J68" s="156">
        <f t="shared" si="13"/>
        <v>0.31473094342519381</v>
      </c>
      <c r="K68" s="156">
        <f t="shared" si="13"/>
        <v>0</v>
      </c>
      <c r="L68" s="148">
        <f>Dep!E40</f>
        <v>13027</v>
      </c>
      <c r="N68" s="67"/>
    </row>
    <row r="69" spans="1:14">
      <c r="A69" s="102" t="str">
        <f>Extra!B21</f>
        <v>5 (most deprived)</v>
      </c>
      <c r="B69" s="87">
        <v>220</v>
      </c>
      <c r="C69" s="87">
        <v>524</v>
      </c>
      <c r="D69" s="87">
        <v>145</v>
      </c>
      <c r="E69" s="87">
        <v>0</v>
      </c>
      <c r="F69" s="87">
        <v>96</v>
      </c>
      <c r="G69" s="88">
        <f t="shared" si="14"/>
        <v>985</v>
      </c>
      <c r="H69" s="156">
        <f t="shared" si="13"/>
        <v>1.2957945576628578</v>
      </c>
      <c r="I69" s="156">
        <f t="shared" si="13"/>
        <v>3.0863470373424429</v>
      </c>
      <c r="J69" s="156">
        <f t="shared" si="13"/>
        <v>0.85404641300506534</v>
      </c>
      <c r="K69" s="156">
        <f t="shared" si="13"/>
        <v>0</v>
      </c>
      <c r="L69" s="148">
        <f>Dep!F40</f>
        <v>16978</v>
      </c>
      <c r="N69" s="67"/>
    </row>
    <row r="70" spans="1:14">
      <c r="A70" s="93" t="str">
        <f>Extra!B22</f>
        <v>Unknown</v>
      </c>
      <c r="B70" s="93">
        <v>17</v>
      </c>
      <c r="C70" s="93">
        <v>33</v>
      </c>
      <c r="D70" s="93">
        <v>16</v>
      </c>
      <c r="E70" s="93">
        <v>0</v>
      </c>
      <c r="F70" s="93">
        <v>3</v>
      </c>
      <c r="G70" s="454">
        <f t="shared" si="14"/>
        <v>69</v>
      </c>
      <c r="H70" s="313" t="s">
        <v>81</v>
      </c>
      <c r="I70" s="314" t="s">
        <v>81</v>
      </c>
      <c r="J70" s="314" t="s">
        <v>81</v>
      </c>
      <c r="K70" s="314" t="s">
        <v>81</v>
      </c>
      <c r="L70" s="206">
        <f>Dep!G40</f>
        <v>2026</v>
      </c>
      <c r="N70" s="67"/>
    </row>
    <row r="78" spans="1:14">
      <c r="C78" s="67"/>
    </row>
  </sheetData>
  <mergeCells count="13">
    <mergeCell ref="M6:M7"/>
    <mergeCell ref="A19:A20"/>
    <mergeCell ref="B19:F19"/>
    <mergeCell ref="G19:K19"/>
    <mergeCell ref="L19:P19"/>
    <mergeCell ref="A46:A47"/>
    <mergeCell ref="B46:G46"/>
    <mergeCell ref="H46:K46"/>
    <mergeCell ref="L46:L47"/>
    <mergeCell ref="A6:A7"/>
    <mergeCell ref="B6:G6"/>
    <mergeCell ref="H6:K6"/>
    <mergeCell ref="A45:L45"/>
  </mergeCells>
  <hyperlinks>
    <hyperlink ref="A1" location="Contents!A1" display="Contents"/>
    <hyperlink ref="C1" location="About!A1" display="About the publication"/>
  </hyperlinks>
  <pageMargins left="0.7" right="0.7" top="0.75" bottom="0.75" header="0.3" footer="0.3"/>
  <pageSetup paperSize="9" scale="78" orientation="landscape" r:id="rId1"/>
  <rowBreaks count="1" manualBreakCount="1">
    <brk id="43" max="16383"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113"/>
  <sheetViews>
    <sheetView zoomScaleNormal="100" workbookViewId="0">
      <pane ySplit="3" topLeftCell="A4" activePane="bottomLeft" state="frozen"/>
      <selection activeCell="B31" sqref="B31"/>
      <selection pane="bottomLeft" activeCell="A4" sqref="A4"/>
    </sheetView>
  </sheetViews>
  <sheetFormatPr defaultRowHeight="12"/>
  <cols>
    <col min="1" max="1" width="24.85546875" style="69" customWidth="1"/>
    <col min="2" max="11" width="9.140625" style="69" customWidth="1"/>
    <col min="12" max="21" width="7.5703125" style="69" customWidth="1"/>
    <col min="22" max="16384" width="9.140625" style="69"/>
  </cols>
  <sheetData>
    <row r="1" spans="1:21">
      <c r="A1" s="292" t="s">
        <v>24</v>
      </c>
      <c r="B1" s="143"/>
      <c r="C1" s="292" t="s">
        <v>34</v>
      </c>
      <c r="D1" s="143"/>
      <c r="E1" s="143"/>
    </row>
    <row r="2" spans="1:21" ht="10.5" customHeight="1"/>
    <row r="3" spans="1:21" ht="19.5">
      <c r="A3" s="19" t="s">
        <v>102</v>
      </c>
    </row>
    <row r="5" spans="1:21" s="39" customFormat="1" ht="15" customHeight="1">
      <c r="A5" s="86" t="str">
        <f>Contents!B41</f>
        <v>Table 33: Number and percentage of women giving birth, by type of birth, 2006–2015</v>
      </c>
    </row>
    <row r="6" spans="1:21">
      <c r="A6" s="495" t="s">
        <v>95</v>
      </c>
      <c r="B6" s="485" t="s">
        <v>25</v>
      </c>
      <c r="C6" s="485"/>
      <c r="D6" s="485"/>
      <c r="E6" s="485"/>
      <c r="F6" s="485"/>
      <c r="G6" s="485"/>
      <c r="H6" s="485"/>
      <c r="I6" s="485"/>
      <c r="J6" s="485"/>
      <c r="K6" s="486"/>
      <c r="L6" s="485" t="s">
        <v>279</v>
      </c>
      <c r="M6" s="485"/>
      <c r="N6" s="485"/>
      <c r="O6" s="485"/>
      <c r="P6" s="485"/>
      <c r="Q6" s="485"/>
      <c r="R6" s="485"/>
      <c r="S6" s="485"/>
      <c r="T6" s="485"/>
      <c r="U6" s="485"/>
    </row>
    <row r="7" spans="1:21">
      <c r="A7" s="489"/>
      <c r="B7" s="110">
        <f>Extra!P5</f>
        <v>2006</v>
      </c>
      <c r="C7" s="300">
        <f>Extra!Q5</f>
        <v>2007</v>
      </c>
      <c r="D7" s="300">
        <f>Extra!R5</f>
        <v>2008</v>
      </c>
      <c r="E7" s="300">
        <f>Extra!S5</f>
        <v>2009</v>
      </c>
      <c r="F7" s="300">
        <f>Extra!T5</f>
        <v>2010</v>
      </c>
      <c r="G7" s="300">
        <f>Extra!U5</f>
        <v>2011</v>
      </c>
      <c r="H7" s="300">
        <f>Extra!V5</f>
        <v>2012</v>
      </c>
      <c r="I7" s="300">
        <f>Extra!W5</f>
        <v>2013</v>
      </c>
      <c r="J7" s="300">
        <f>Extra!X5</f>
        <v>2014</v>
      </c>
      <c r="K7" s="546">
        <f>Extra!Y5</f>
        <v>2015</v>
      </c>
      <c r="L7" s="110">
        <f>B7</f>
        <v>2006</v>
      </c>
      <c r="M7" s="110">
        <f t="shared" ref="M7:U7" si="0">C7</f>
        <v>2007</v>
      </c>
      <c r="N7" s="110">
        <f t="shared" si="0"/>
        <v>2008</v>
      </c>
      <c r="O7" s="110">
        <f t="shared" si="0"/>
        <v>2009</v>
      </c>
      <c r="P7" s="110">
        <f t="shared" si="0"/>
        <v>2010</v>
      </c>
      <c r="Q7" s="110">
        <f t="shared" si="0"/>
        <v>2011</v>
      </c>
      <c r="R7" s="110">
        <f t="shared" si="0"/>
        <v>2012</v>
      </c>
      <c r="S7" s="110">
        <f t="shared" si="0"/>
        <v>2013</v>
      </c>
      <c r="T7" s="110">
        <f t="shared" si="0"/>
        <v>2014</v>
      </c>
      <c r="U7" s="110">
        <f t="shared" si="0"/>
        <v>2015</v>
      </c>
    </row>
    <row r="8" spans="1:21">
      <c r="A8" s="217" t="s">
        <v>103</v>
      </c>
      <c r="B8" s="316">
        <f>SUM(B9:B10)</f>
        <v>39464</v>
      </c>
      <c r="C8" s="316">
        <f t="shared" ref="C8:K8" si="1">SUM(C9:C10)</f>
        <v>42144</v>
      </c>
      <c r="D8" s="316">
        <f t="shared" si="1"/>
        <v>42975</v>
      </c>
      <c r="E8" s="316">
        <f t="shared" si="1"/>
        <v>42025</v>
      </c>
      <c r="F8" s="316">
        <f t="shared" si="1"/>
        <v>41999</v>
      </c>
      <c r="G8" s="316">
        <f t="shared" si="1"/>
        <v>40732</v>
      </c>
      <c r="H8" s="316">
        <f t="shared" si="1"/>
        <v>40458</v>
      </c>
      <c r="I8" s="316">
        <f t="shared" si="1"/>
        <v>37876</v>
      </c>
      <c r="J8" s="316">
        <f t="shared" si="1"/>
        <v>37814</v>
      </c>
      <c r="K8" s="317">
        <f t="shared" si="1"/>
        <v>37970</v>
      </c>
      <c r="L8" s="218">
        <f>B8/(B$21-B$20)*100</f>
        <v>66.723024380346942</v>
      </c>
      <c r="M8" s="218">
        <f t="shared" ref="M8:U19" si="2">C8/(C$21-C$20)*100</f>
        <v>67.331288343558285</v>
      </c>
      <c r="N8" s="218">
        <f t="shared" si="2"/>
        <v>67.969380169864138</v>
      </c>
      <c r="O8" s="218">
        <f t="shared" si="2"/>
        <v>67.075798445405638</v>
      </c>
      <c r="P8" s="218">
        <f t="shared" si="2"/>
        <v>66.753023825039335</v>
      </c>
      <c r="Q8" s="218">
        <f t="shared" si="2"/>
        <v>66.866945744069611</v>
      </c>
      <c r="R8" s="218">
        <f t="shared" si="2"/>
        <v>65.911830829884991</v>
      </c>
      <c r="S8" s="218">
        <f t="shared" si="2"/>
        <v>65.037690815117529</v>
      </c>
      <c r="T8" s="218">
        <f t="shared" si="2"/>
        <v>64.847715736040612</v>
      </c>
      <c r="U8" s="218">
        <f t="shared" si="2"/>
        <v>65.173360796429805</v>
      </c>
    </row>
    <row r="9" spans="1:21">
      <c r="A9" s="143" t="s">
        <v>104</v>
      </c>
      <c r="B9" s="144">
        <v>39304</v>
      </c>
      <c r="C9" s="144">
        <v>41981</v>
      </c>
      <c r="D9" s="144">
        <v>42816</v>
      </c>
      <c r="E9" s="144">
        <v>41844</v>
      </c>
      <c r="F9" s="144">
        <v>41809</v>
      </c>
      <c r="G9" s="144">
        <v>40576</v>
      </c>
      <c r="H9" s="144">
        <v>40291</v>
      </c>
      <c r="I9" s="144">
        <v>37743</v>
      </c>
      <c r="J9" s="144">
        <v>37649</v>
      </c>
      <c r="K9" s="163">
        <v>37829</v>
      </c>
      <c r="L9" s="215">
        <f t="shared" ref="L9:L19" si="3">B9/(B$21-B$20)*100</f>
        <v>66.452507354681629</v>
      </c>
      <c r="M9" s="215">
        <f t="shared" si="2"/>
        <v>67.070871676891613</v>
      </c>
      <c r="N9" s="215">
        <f t="shared" si="2"/>
        <v>67.717905325256609</v>
      </c>
      <c r="O9" s="215">
        <f t="shared" si="2"/>
        <v>66.786905654956669</v>
      </c>
      <c r="P9" s="215">
        <f t="shared" si="2"/>
        <v>66.451038669993807</v>
      </c>
      <c r="Q9" s="215">
        <f t="shared" si="2"/>
        <v>66.610851186078975</v>
      </c>
      <c r="R9" s="215">
        <f t="shared" si="2"/>
        <v>65.639764100224824</v>
      </c>
      <c r="S9" s="215">
        <f t="shared" si="2"/>
        <v>64.809313666569366</v>
      </c>
      <c r="T9" s="215">
        <f t="shared" si="2"/>
        <v>64.564755110440387</v>
      </c>
      <c r="U9" s="215">
        <f t="shared" si="2"/>
        <v>64.931342258839692</v>
      </c>
    </row>
    <row r="10" spans="1:21">
      <c r="A10" s="143" t="s">
        <v>105</v>
      </c>
      <c r="B10" s="144">
        <v>160</v>
      </c>
      <c r="C10" s="144">
        <v>163</v>
      </c>
      <c r="D10" s="144">
        <v>159</v>
      </c>
      <c r="E10" s="144">
        <v>181</v>
      </c>
      <c r="F10" s="144">
        <v>190</v>
      </c>
      <c r="G10" s="144">
        <v>156</v>
      </c>
      <c r="H10" s="144">
        <v>167</v>
      </c>
      <c r="I10" s="144">
        <v>133</v>
      </c>
      <c r="J10" s="144">
        <v>165</v>
      </c>
      <c r="K10" s="163">
        <v>141</v>
      </c>
      <c r="L10" s="215">
        <f t="shared" si="3"/>
        <v>0.27051702566530278</v>
      </c>
      <c r="M10" s="215">
        <f t="shared" si="2"/>
        <v>0.26041666666666663</v>
      </c>
      <c r="N10" s="215">
        <f t="shared" si="2"/>
        <v>0.25147484460752523</v>
      </c>
      <c r="O10" s="215">
        <f t="shared" si="2"/>
        <v>0.28889279044898086</v>
      </c>
      <c r="P10" s="215">
        <f t="shared" si="2"/>
        <v>0.30198515504553619</v>
      </c>
      <c r="Q10" s="215">
        <f t="shared" si="2"/>
        <v>0.25609455799064268</v>
      </c>
      <c r="R10" s="215">
        <f t="shared" si="2"/>
        <v>0.27206672966016093</v>
      </c>
      <c r="S10" s="215">
        <f t="shared" si="2"/>
        <v>0.22837714854817387</v>
      </c>
      <c r="T10" s="215">
        <f t="shared" si="2"/>
        <v>0.28296062560021951</v>
      </c>
      <c r="U10" s="215">
        <f t="shared" si="2"/>
        <v>0.24201853759011327</v>
      </c>
    </row>
    <row r="11" spans="1:21">
      <c r="A11" s="217" t="s">
        <v>106</v>
      </c>
      <c r="B11" s="316">
        <f>SUM(B12:B16)</f>
        <v>5235</v>
      </c>
      <c r="C11" s="316">
        <f t="shared" ref="C11:K11" si="4">SUM(C12:C16)</f>
        <v>5569</v>
      </c>
      <c r="D11" s="316">
        <f t="shared" si="4"/>
        <v>5307</v>
      </c>
      <c r="E11" s="316">
        <f t="shared" si="4"/>
        <v>5418</v>
      </c>
      <c r="F11" s="316">
        <f t="shared" si="4"/>
        <v>5712</v>
      </c>
      <c r="G11" s="316">
        <f t="shared" si="4"/>
        <v>5347</v>
      </c>
      <c r="H11" s="316">
        <f t="shared" si="4"/>
        <v>5385</v>
      </c>
      <c r="I11" s="316">
        <f t="shared" si="4"/>
        <v>5127</v>
      </c>
      <c r="J11" s="316">
        <f t="shared" si="4"/>
        <v>5416</v>
      </c>
      <c r="K11" s="317">
        <f t="shared" si="4"/>
        <v>5431</v>
      </c>
      <c r="L11" s="218">
        <f t="shared" si="3"/>
        <v>8.8509789334866262</v>
      </c>
      <c r="M11" s="218">
        <f t="shared" si="2"/>
        <v>8.8973031697341511</v>
      </c>
      <c r="N11" s="218">
        <f t="shared" si="2"/>
        <v>8.3935660398247585</v>
      </c>
      <c r="O11" s="218">
        <f t="shared" si="2"/>
        <v>8.6476306002904888</v>
      </c>
      <c r="P11" s="218">
        <f t="shared" si="2"/>
        <v>9.0786273980005419</v>
      </c>
      <c r="Q11" s="218">
        <f t="shared" si="2"/>
        <v>8.7778051383074782</v>
      </c>
      <c r="R11" s="218">
        <f t="shared" si="2"/>
        <v>8.7729301749698596</v>
      </c>
      <c r="S11" s="218">
        <f t="shared" si="2"/>
        <v>8.8036815083194533</v>
      </c>
      <c r="T11" s="218">
        <f t="shared" si="2"/>
        <v>9.2879681712169031</v>
      </c>
      <c r="U11" s="218">
        <f t="shared" si="2"/>
        <v>9.3220048060418801</v>
      </c>
    </row>
    <row r="12" spans="1:21">
      <c r="A12" s="143" t="s">
        <v>259</v>
      </c>
      <c r="B12" s="144">
        <v>1739</v>
      </c>
      <c r="C12" s="144">
        <v>1842</v>
      </c>
      <c r="D12" s="144">
        <v>2060</v>
      </c>
      <c r="E12" s="144">
        <v>2032</v>
      </c>
      <c r="F12" s="144">
        <v>2010</v>
      </c>
      <c r="G12" s="144">
        <v>1827</v>
      </c>
      <c r="H12" s="144">
        <v>1884</v>
      </c>
      <c r="I12" s="144">
        <v>1871</v>
      </c>
      <c r="J12" s="144">
        <v>2066</v>
      </c>
      <c r="K12" s="163">
        <v>2087</v>
      </c>
      <c r="L12" s="215">
        <f t="shared" si="3"/>
        <v>2.9401819226997601</v>
      </c>
      <c r="M12" s="215">
        <f t="shared" si="2"/>
        <v>2.9428680981595092</v>
      </c>
      <c r="N12" s="215">
        <f t="shared" si="2"/>
        <v>3.2581017603239122</v>
      </c>
      <c r="O12" s="215">
        <f t="shared" si="2"/>
        <v>3.2432604983001614</v>
      </c>
      <c r="P12" s="215">
        <f t="shared" si="2"/>
        <v>3.1946850612711986</v>
      </c>
      <c r="Q12" s="215">
        <f t="shared" si="2"/>
        <v>2.9992612656981041</v>
      </c>
      <c r="R12" s="215">
        <f t="shared" si="2"/>
        <v>3.0693037046691214</v>
      </c>
      <c r="S12" s="215">
        <f t="shared" si="2"/>
        <v>3.2127341724333327</v>
      </c>
      <c r="T12" s="215">
        <f t="shared" si="2"/>
        <v>3.5430100150912329</v>
      </c>
      <c r="U12" s="215">
        <f t="shared" si="2"/>
        <v>3.5822176450394783</v>
      </c>
    </row>
    <row r="13" spans="1:21">
      <c r="A13" s="143" t="s">
        <v>260</v>
      </c>
      <c r="B13" s="144">
        <v>3302</v>
      </c>
      <c r="C13" s="144">
        <v>3515</v>
      </c>
      <c r="D13" s="144">
        <v>3078</v>
      </c>
      <c r="E13" s="144">
        <v>3218</v>
      </c>
      <c r="F13" s="144">
        <v>3557</v>
      </c>
      <c r="G13" s="144">
        <v>3389</v>
      </c>
      <c r="H13" s="144">
        <v>3383</v>
      </c>
      <c r="I13" s="144">
        <v>3137</v>
      </c>
      <c r="J13" s="144">
        <v>3230</v>
      </c>
      <c r="K13" s="163">
        <v>3225</v>
      </c>
      <c r="L13" s="215">
        <f t="shared" si="3"/>
        <v>5.5827951171676871</v>
      </c>
      <c r="M13" s="215">
        <f t="shared" si="2"/>
        <v>5.6157336400817996</v>
      </c>
      <c r="N13" s="215">
        <f t="shared" si="2"/>
        <v>4.868173406930584</v>
      </c>
      <c r="O13" s="215">
        <f t="shared" si="2"/>
        <v>5.1362265174851967</v>
      </c>
      <c r="P13" s="215">
        <f t="shared" si="2"/>
        <v>5.6534799815630112</v>
      </c>
      <c r="Q13" s="215">
        <f t="shared" si="2"/>
        <v>5.5634901091685132</v>
      </c>
      <c r="R13" s="215">
        <f t="shared" si="2"/>
        <v>5.5113877032354761</v>
      </c>
      <c r="S13" s="215">
        <f t="shared" si="2"/>
        <v>5.3866098871851236</v>
      </c>
      <c r="T13" s="215">
        <f t="shared" si="2"/>
        <v>5.5391686102345998</v>
      </c>
      <c r="U13" s="215">
        <f t="shared" si="2"/>
        <v>5.5355303810504637</v>
      </c>
    </row>
    <row r="14" spans="1:21">
      <c r="A14" s="143" t="s">
        <v>107</v>
      </c>
      <c r="B14" s="144">
        <v>48</v>
      </c>
      <c r="C14" s="144">
        <v>43</v>
      </c>
      <c r="D14" s="144">
        <v>37</v>
      </c>
      <c r="E14" s="144">
        <v>27</v>
      </c>
      <c r="F14" s="144">
        <v>22</v>
      </c>
      <c r="G14" s="144">
        <v>19</v>
      </c>
      <c r="H14" s="144">
        <v>12</v>
      </c>
      <c r="I14" s="144">
        <v>17</v>
      </c>
      <c r="J14" s="144">
        <v>17</v>
      </c>
      <c r="K14" s="163">
        <v>18</v>
      </c>
      <c r="L14" s="215">
        <f t="shared" si="3"/>
        <v>8.1155107699590848E-2</v>
      </c>
      <c r="M14" s="215">
        <f t="shared" si="2"/>
        <v>6.8698875255623723E-2</v>
      </c>
      <c r="N14" s="215">
        <f t="shared" si="2"/>
        <v>5.8519303462128525E-2</v>
      </c>
      <c r="O14" s="215">
        <f t="shared" si="2"/>
        <v>4.3094504652610409E-2</v>
      </c>
      <c r="P14" s="215">
        <f t="shared" si="2"/>
        <v>3.4966702163167343E-2</v>
      </c>
      <c r="Q14" s="215">
        <f t="shared" si="2"/>
        <v>3.1191003857834687E-2</v>
      </c>
      <c r="R14" s="215">
        <f t="shared" si="2"/>
        <v>1.9549705125281029E-2</v>
      </c>
      <c r="S14" s="215">
        <f t="shared" si="2"/>
        <v>2.9191064100142522E-2</v>
      </c>
      <c r="T14" s="215">
        <f t="shared" si="2"/>
        <v>2.9153519001234737E-2</v>
      </c>
      <c r="U14" s="215">
        <f t="shared" si="2"/>
        <v>3.089598352214212E-2</v>
      </c>
    </row>
    <row r="15" spans="1:21">
      <c r="A15" s="143" t="s">
        <v>108</v>
      </c>
      <c r="B15" s="144">
        <v>102</v>
      </c>
      <c r="C15" s="144">
        <v>108</v>
      </c>
      <c r="D15" s="144">
        <v>76</v>
      </c>
      <c r="E15" s="144">
        <v>90</v>
      </c>
      <c r="F15" s="144">
        <v>60</v>
      </c>
      <c r="G15" s="144">
        <v>67</v>
      </c>
      <c r="H15" s="144">
        <v>63</v>
      </c>
      <c r="I15" s="144">
        <v>63</v>
      </c>
      <c r="J15" s="144">
        <v>57</v>
      </c>
      <c r="K15" s="163">
        <v>72</v>
      </c>
      <c r="L15" s="215">
        <f t="shared" si="3"/>
        <v>0.17245460386163056</v>
      </c>
      <c r="M15" s="215">
        <f t="shared" si="2"/>
        <v>0.17254601226993865</v>
      </c>
      <c r="N15" s="215">
        <f t="shared" si="2"/>
        <v>0.12020181251680452</v>
      </c>
      <c r="O15" s="215">
        <f t="shared" si="2"/>
        <v>0.1436483488420347</v>
      </c>
      <c r="P15" s="215">
        <f t="shared" si="2"/>
        <v>9.536373317227459E-2</v>
      </c>
      <c r="Q15" s="215">
        <f t="shared" si="2"/>
        <v>0.10998932939341706</v>
      </c>
      <c r="R15" s="215">
        <f t="shared" si="2"/>
        <v>0.1026359519077254</v>
      </c>
      <c r="S15" s="215">
        <f t="shared" si="2"/>
        <v>0.10817864931229287</v>
      </c>
      <c r="T15" s="215">
        <f t="shared" si="2"/>
        <v>9.775003429825764E-2</v>
      </c>
      <c r="U15" s="215">
        <f t="shared" si="2"/>
        <v>0.12358393408856848</v>
      </c>
    </row>
    <row r="16" spans="1:21">
      <c r="A16" s="143" t="s">
        <v>109</v>
      </c>
      <c r="B16" s="144">
        <v>44</v>
      </c>
      <c r="C16" s="144">
        <v>61</v>
      </c>
      <c r="D16" s="144">
        <v>56</v>
      </c>
      <c r="E16" s="144">
        <v>51</v>
      </c>
      <c r="F16" s="144">
        <v>63</v>
      </c>
      <c r="G16" s="144">
        <v>45</v>
      </c>
      <c r="H16" s="144">
        <v>43</v>
      </c>
      <c r="I16" s="144">
        <v>39</v>
      </c>
      <c r="J16" s="144">
        <v>46</v>
      </c>
      <c r="K16" s="163">
        <v>29</v>
      </c>
      <c r="L16" s="215">
        <f t="shared" si="3"/>
        <v>7.4392182057958278E-2</v>
      </c>
      <c r="M16" s="215">
        <f t="shared" si="2"/>
        <v>9.7456543967280165E-2</v>
      </c>
      <c r="N16" s="215">
        <f t="shared" si="2"/>
        <v>8.8569756591329651E-2</v>
      </c>
      <c r="O16" s="215">
        <f t="shared" si="2"/>
        <v>8.1400731010486324E-2</v>
      </c>
      <c r="P16" s="215">
        <f t="shared" si="2"/>
        <v>0.1001319198308883</v>
      </c>
      <c r="Q16" s="215">
        <f t="shared" si="2"/>
        <v>7.3873430189608472E-2</v>
      </c>
      <c r="R16" s="215">
        <f t="shared" si="2"/>
        <v>7.0053110032257018E-2</v>
      </c>
      <c r="S16" s="215">
        <f t="shared" si="2"/>
        <v>6.6967735288562258E-2</v>
      </c>
      <c r="T16" s="215">
        <f t="shared" si="2"/>
        <v>7.8885992591576345E-2</v>
      </c>
      <c r="U16" s="215">
        <f t="shared" si="2"/>
        <v>4.9776862341228981E-2</v>
      </c>
    </row>
    <row r="17" spans="1:21">
      <c r="A17" s="217" t="s">
        <v>110</v>
      </c>
      <c r="B17" s="316">
        <f>SUM(B18:B19)</f>
        <v>14447</v>
      </c>
      <c r="C17" s="316">
        <f t="shared" ref="C17" si="5">SUM(C18:C19)</f>
        <v>14879</v>
      </c>
      <c r="D17" s="316">
        <f t="shared" ref="D17" si="6">SUM(D18:D19)</f>
        <v>14945</v>
      </c>
      <c r="E17" s="316">
        <f t="shared" ref="E17" si="7">SUM(E18:E19)</f>
        <v>15210</v>
      </c>
      <c r="F17" s="316">
        <f t="shared" ref="F17" si="8">SUM(F18:F19)</f>
        <v>15206</v>
      </c>
      <c r="G17" s="316">
        <f t="shared" ref="G17" si="9">SUM(G18:G19)</f>
        <v>14836</v>
      </c>
      <c r="H17" s="316">
        <f t="shared" ref="H17" si="10">SUM(H18:H19)</f>
        <v>15539</v>
      </c>
      <c r="I17" s="316">
        <f t="shared" ref="I17" si="11">SUM(I18:I19)</f>
        <v>15234</v>
      </c>
      <c r="J17" s="316">
        <f t="shared" ref="J17" si="12">SUM(J18:J19)</f>
        <v>15082</v>
      </c>
      <c r="K17" s="317">
        <f t="shared" ref="K17" si="13">SUM(K18:K19)</f>
        <v>14859</v>
      </c>
      <c r="L17" s="218">
        <f t="shared" si="3"/>
        <v>24.425996686166435</v>
      </c>
      <c r="M17" s="218">
        <f t="shared" si="2"/>
        <v>23.771408486707564</v>
      </c>
      <c r="N17" s="218">
        <f t="shared" si="2"/>
        <v>23.637053790311104</v>
      </c>
      <c r="O17" s="218">
        <f t="shared" si="2"/>
        <v>24.276570954303864</v>
      </c>
      <c r="P17" s="218">
        <f t="shared" si="2"/>
        <v>24.168348776960123</v>
      </c>
      <c r="Q17" s="218">
        <f t="shared" si="2"/>
        <v>24.355249117622918</v>
      </c>
      <c r="R17" s="218">
        <f t="shared" si="2"/>
        <v>25.315238995145155</v>
      </c>
      <c r="S17" s="218">
        <f t="shared" si="2"/>
        <v>26.158627676563011</v>
      </c>
      <c r="T17" s="218">
        <f t="shared" si="2"/>
        <v>25.864316092742492</v>
      </c>
      <c r="U17" s="218">
        <f t="shared" si="2"/>
        <v>25.504634397528321</v>
      </c>
    </row>
    <row r="18" spans="1:21">
      <c r="A18" s="143" t="s">
        <v>111</v>
      </c>
      <c r="B18" s="144">
        <v>8488</v>
      </c>
      <c r="C18" s="144">
        <v>8536</v>
      </c>
      <c r="D18" s="144">
        <v>8453</v>
      </c>
      <c r="E18" s="144">
        <v>8549</v>
      </c>
      <c r="F18" s="144">
        <v>8343</v>
      </c>
      <c r="G18" s="144">
        <v>8060</v>
      </c>
      <c r="H18" s="144">
        <v>8394</v>
      </c>
      <c r="I18" s="144">
        <v>8232</v>
      </c>
      <c r="J18" s="144">
        <v>8032</v>
      </c>
      <c r="K18" s="163">
        <v>7986</v>
      </c>
      <c r="L18" s="215">
        <f t="shared" si="3"/>
        <v>14.350928211544314</v>
      </c>
      <c r="M18" s="215">
        <f t="shared" si="2"/>
        <v>13.637525562372188</v>
      </c>
      <c r="N18" s="215">
        <f t="shared" si="2"/>
        <v>13.369288436901957</v>
      </c>
      <c r="O18" s="215">
        <f t="shared" si="2"/>
        <v>13.644997047228385</v>
      </c>
      <c r="P18" s="215">
        <f t="shared" si="2"/>
        <v>13.260327097604781</v>
      </c>
      <c r="Q18" s="215">
        <f t="shared" si="2"/>
        <v>13.231552162849871</v>
      </c>
      <c r="R18" s="215">
        <f t="shared" si="2"/>
        <v>13.675018735134078</v>
      </c>
      <c r="S18" s="215">
        <f t="shared" si="2"/>
        <v>14.135343510139602</v>
      </c>
      <c r="T18" s="215">
        <f t="shared" si="2"/>
        <v>13.7741802716422</v>
      </c>
      <c r="U18" s="215">
        <f t="shared" si="2"/>
        <v>13.707518022657055</v>
      </c>
    </row>
    <row r="19" spans="1:21">
      <c r="A19" s="143" t="s">
        <v>112</v>
      </c>
      <c r="B19" s="144">
        <v>5959</v>
      </c>
      <c r="C19" s="144">
        <v>6343</v>
      </c>
      <c r="D19" s="144">
        <v>6492</v>
      </c>
      <c r="E19" s="144">
        <v>6661</v>
      </c>
      <c r="F19" s="144">
        <v>6863</v>
      </c>
      <c r="G19" s="144">
        <v>6776</v>
      </c>
      <c r="H19" s="144">
        <v>7145</v>
      </c>
      <c r="I19" s="144">
        <v>7002</v>
      </c>
      <c r="J19" s="144">
        <v>7050</v>
      </c>
      <c r="K19" s="163">
        <v>6873</v>
      </c>
      <c r="L19" s="215">
        <f t="shared" si="3"/>
        <v>10.075068474622121</v>
      </c>
      <c r="M19" s="215">
        <f t="shared" si="2"/>
        <v>10.133882924335378</v>
      </c>
      <c r="N19" s="215">
        <f t="shared" si="2"/>
        <v>10.267765353409144</v>
      </c>
      <c r="O19" s="215">
        <f t="shared" si="2"/>
        <v>10.631573907075479</v>
      </c>
      <c r="P19" s="215">
        <f t="shared" si="2"/>
        <v>10.908021679355342</v>
      </c>
      <c r="Q19" s="215">
        <f t="shared" si="2"/>
        <v>11.123696954773045</v>
      </c>
      <c r="R19" s="215">
        <f t="shared" si="2"/>
        <v>11.640220260011077</v>
      </c>
      <c r="S19" s="215">
        <f t="shared" si="2"/>
        <v>12.023284166423407</v>
      </c>
      <c r="T19" s="215">
        <f t="shared" si="2"/>
        <v>12.090135821100288</v>
      </c>
      <c r="U19" s="215">
        <f t="shared" si="2"/>
        <v>11.797116374871267</v>
      </c>
    </row>
    <row r="20" spans="1:21">
      <c r="A20" s="217" t="s">
        <v>48</v>
      </c>
      <c r="B20" s="316">
        <v>1398</v>
      </c>
      <c r="C20" s="316">
        <v>1568</v>
      </c>
      <c r="D20" s="316">
        <v>1402</v>
      </c>
      <c r="E20" s="316">
        <v>1590</v>
      </c>
      <c r="F20" s="316">
        <v>1553</v>
      </c>
      <c r="G20" s="316">
        <v>1399</v>
      </c>
      <c r="H20" s="316">
        <v>960</v>
      </c>
      <c r="I20" s="316">
        <v>997</v>
      </c>
      <c r="J20" s="316">
        <v>889</v>
      </c>
      <c r="K20" s="317">
        <v>697</v>
      </c>
      <c r="L20" s="547" t="s">
        <v>81</v>
      </c>
      <c r="M20" s="547" t="s">
        <v>81</v>
      </c>
      <c r="N20" s="547" t="s">
        <v>81</v>
      </c>
      <c r="O20" s="547" t="s">
        <v>81</v>
      </c>
      <c r="P20" s="547" t="s">
        <v>81</v>
      </c>
      <c r="Q20" s="547" t="s">
        <v>81</v>
      </c>
      <c r="R20" s="547" t="s">
        <v>81</v>
      </c>
      <c r="S20" s="547" t="s">
        <v>81</v>
      </c>
      <c r="T20" s="547" t="s">
        <v>81</v>
      </c>
      <c r="U20" s="547" t="s">
        <v>81</v>
      </c>
    </row>
    <row r="21" spans="1:21">
      <c r="A21" s="318" t="s">
        <v>41</v>
      </c>
      <c r="B21" s="318">
        <f>B8+B11+B17+B20</f>
        <v>60544</v>
      </c>
      <c r="C21" s="318">
        <f t="shared" ref="C21:K21" si="14">C8+C11+C17+C20</f>
        <v>64160</v>
      </c>
      <c r="D21" s="318">
        <f t="shared" si="14"/>
        <v>64629</v>
      </c>
      <c r="E21" s="318">
        <f t="shared" si="14"/>
        <v>64243</v>
      </c>
      <c r="F21" s="318">
        <f t="shared" si="14"/>
        <v>64470</v>
      </c>
      <c r="G21" s="318">
        <f t="shared" si="14"/>
        <v>62314</v>
      </c>
      <c r="H21" s="318">
        <f t="shared" si="14"/>
        <v>62342</v>
      </c>
      <c r="I21" s="318">
        <f t="shared" si="14"/>
        <v>59234</v>
      </c>
      <c r="J21" s="318">
        <f t="shared" si="14"/>
        <v>59201</v>
      </c>
      <c r="K21" s="319">
        <f t="shared" si="14"/>
        <v>58957</v>
      </c>
      <c r="L21" s="315">
        <v>100</v>
      </c>
      <c r="M21" s="315">
        <v>100</v>
      </c>
      <c r="N21" s="315">
        <v>100</v>
      </c>
      <c r="O21" s="315">
        <v>100</v>
      </c>
      <c r="P21" s="315">
        <v>100</v>
      </c>
      <c r="Q21" s="315">
        <v>100</v>
      </c>
      <c r="R21" s="315">
        <v>100</v>
      </c>
      <c r="S21" s="315">
        <v>100</v>
      </c>
      <c r="T21" s="315">
        <v>100</v>
      </c>
      <c r="U21" s="315">
        <v>100</v>
      </c>
    </row>
    <row r="24" spans="1:21" s="39" customFormat="1" ht="27.75" customHeight="1">
      <c r="A24" s="550" t="str">
        <f>Contents!B42</f>
        <v>Table 34: Number and percentage of women having a caesarean section, by type of caesarean section, age group, ethnic group, neighbourhood deprivation quintile and parity, 2015</v>
      </c>
      <c r="B24" s="550"/>
      <c r="C24" s="550"/>
      <c r="D24" s="550"/>
      <c r="E24" s="550"/>
      <c r="F24" s="550"/>
      <c r="G24" s="550"/>
      <c r="H24" s="550"/>
    </row>
    <row r="25" spans="1:21" ht="26.25" customHeight="1">
      <c r="A25" s="511" t="s">
        <v>56</v>
      </c>
      <c r="B25" s="508" t="s">
        <v>113</v>
      </c>
      <c r="C25" s="508"/>
      <c r="D25" s="509"/>
      <c r="E25" s="510" t="s">
        <v>285</v>
      </c>
      <c r="F25" s="508"/>
      <c r="G25" s="509"/>
      <c r="H25" s="508" t="s">
        <v>313</v>
      </c>
    </row>
    <row r="26" spans="1:21" ht="21.75" customHeight="1">
      <c r="A26" s="512"/>
      <c r="B26" s="320" t="s">
        <v>314</v>
      </c>
      <c r="C26" s="320" t="s">
        <v>315</v>
      </c>
      <c r="D26" s="321" t="s">
        <v>41</v>
      </c>
      <c r="E26" s="322" t="s">
        <v>314</v>
      </c>
      <c r="F26" s="320" t="s">
        <v>315</v>
      </c>
      <c r="G26" s="321" t="s">
        <v>41</v>
      </c>
      <c r="H26" s="513"/>
    </row>
    <row r="27" spans="1:21">
      <c r="A27" s="217" t="s">
        <v>236</v>
      </c>
      <c r="B27" s="217"/>
      <c r="C27" s="217"/>
      <c r="D27" s="217"/>
      <c r="E27" s="218"/>
      <c r="F27" s="218"/>
      <c r="G27" s="218"/>
      <c r="H27" s="217"/>
    </row>
    <row r="28" spans="1:21">
      <c r="A28" s="144" t="s">
        <v>41</v>
      </c>
      <c r="B28" s="213">
        <f>K18</f>
        <v>7986</v>
      </c>
      <c r="C28" s="213">
        <f>K19</f>
        <v>6873</v>
      </c>
      <c r="D28" s="214">
        <f>SUM(B28:C28)</f>
        <v>14859</v>
      </c>
      <c r="E28" s="215">
        <f t="shared" ref="E28" si="15">B28/($H28)*100</f>
        <v>13.707518022657055</v>
      </c>
      <c r="F28" s="215">
        <f t="shared" ref="F28" si="16">C28/($H28)*100</f>
        <v>11.797116374871267</v>
      </c>
      <c r="G28" s="215">
        <f t="shared" ref="G28" si="17">D28/($H28)*100</f>
        <v>25.504634397528321</v>
      </c>
      <c r="H28" s="216">
        <f>K21-K20</f>
        <v>58260</v>
      </c>
    </row>
    <row r="29" spans="1:21">
      <c r="A29" s="217" t="str">
        <f>Extra!B2</f>
        <v>Age group (years)</v>
      </c>
      <c r="B29" s="217"/>
      <c r="C29" s="217"/>
      <c r="D29" s="217"/>
      <c r="E29" s="218"/>
      <c r="F29" s="218"/>
      <c r="G29" s="218"/>
      <c r="H29" s="217"/>
    </row>
    <row r="30" spans="1:21">
      <c r="A30" s="144" t="str">
        <f>Extra!B3</f>
        <v xml:space="preserve"> &lt;20</v>
      </c>
      <c r="B30" s="213">
        <v>318</v>
      </c>
      <c r="C30" s="213">
        <v>75</v>
      </c>
      <c r="D30" s="214">
        <f t="shared" ref="D30:D35" si="18">SUM(B30:C30)</f>
        <v>393</v>
      </c>
      <c r="E30" s="215">
        <f t="shared" ref="E30:G35" si="19">B30/($H30)*100</f>
        <v>11.50506512301013</v>
      </c>
      <c r="F30" s="215">
        <f t="shared" si="19"/>
        <v>2.7134587554269176</v>
      </c>
      <c r="G30" s="215">
        <f t="shared" si="19"/>
        <v>14.218523878437047</v>
      </c>
      <c r="H30" s="216">
        <v>2764</v>
      </c>
      <c r="I30" s="67"/>
    </row>
    <row r="31" spans="1:21">
      <c r="A31" s="144" t="str">
        <f>Extra!B4</f>
        <v>20−24</v>
      </c>
      <c r="B31" s="213">
        <v>1250</v>
      </c>
      <c r="C31" s="213">
        <v>485</v>
      </c>
      <c r="D31" s="214">
        <f t="shared" si="18"/>
        <v>1735</v>
      </c>
      <c r="E31" s="215">
        <f t="shared" si="19"/>
        <v>12.663357309289838</v>
      </c>
      <c r="F31" s="215">
        <f t="shared" si="19"/>
        <v>4.9133826360044575</v>
      </c>
      <c r="G31" s="215">
        <f t="shared" si="19"/>
        <v>17.576739945294296</v>
      </c>
      <c r="H31" s="216">
        <v>9871</v>
      </c>
      <c r="I31" s="67"/>
    </row>
    <row r="32" spans="1:21">
      <c r="A32" s="144" t="str">
        <f>Extra!B5</f>
        <v>25−29</v>
      </c>
      <c r="B32" s="213">
        <v>2073</v>
      </c>
      <c r="C32" s="213">
        <v>1326</v>
      </c>
      <c r="D32" s="214">
        <f t="shared" si="18"/>
        <v>3399</v>
      </c>
      <c r="E32" s="215">
        <f t="shared" si="19"/>
        <v>13.243467705871078</v>
      </c>
      <c r="F32" s="215">
        <f t="shared" si="19"/>
        <v>8.4712195745224559</v>
      </c>
      <c r="G32" s="215">
        <f t="shared" si="19"/>
        <v>21.714687280393534</v>
      </c>
      <c r="H32" s="216">
        <v>15653</v>
      </c>
      <c r="I32" s="67"/>
    </row>
    <row r="33" spans="1:9">
      <c r="A33" s="144" t="str">
        <f>Extra!B6</f>
        <v>30−34</v>
      </c>
      <c r="B33" s="213">
        <v>2471</v>
      </c>
      <c r="C33" s="213">
        <v>2458</v>
      </c>
      <c r="D33" s="214">
        <f t="shared" si="18"/>
        <v>4929</v>
      </c>
      <c r="E33" s="142">
        <f t="shared" si="19"/>
        <v>13.866442199775534</v>
      </c>
      <c r="F33" s="142">
        <f t="shared" si="19"/>
        <v>13.793490460157127</v>
      </c>
      <c r="G33" s="142">
        <f t="shared" si="19"/>
        <v>27.659932659932661</v>
      </c>
      <c r="H33" s="216">
        <v>17820</v>
      </c>
      <c r="I33" s="67"/>
    </row>
    <row r="34" spans="1:9">
      <c r="A34" s="144" t="str">
        <f>Extra!B7</f>
        <v>35−39</v>
      </c>
      <c r="B34" s="213">
        <v>1478</v>
      </c>
      <c r="C34" s="213">
        <v>1874</v>
      </c>
      <c r="D34" s="214">
        <f t="shared" si="18"/>
        <v>3352</v>
      </c>
      <c r="E34" s="142">
        <f t="shared" si="19"/>
        <v>15.194818546314382</v>
      </c>
      <c r="F34" s="142">
        <f t="shared" si="19"/>
        <v>19.265960727870876</v>
      </c>
      <c r="G34" s="142">
        <f t="shared" si="19"/>
        <v>34.460779274185256</v>
      </c>
      <c r="H34" s="216">
        <v>9727</v>
      </c>
      <c r="I34" s="67"/>
    </row>
    <row r="35" spans="1:9">
      <c r="A35" s="144" t="str">
        <f>Extra!B8</f>
        <v>40+</v>
      </c>
      <c r="B35" s="219">
        <v>396</v>
      </c>
      <c r="C35" s="219">
        <v>655</v>
      </c>
      <c r="D35" s="220">
        <f t="shared" si="18"/>
        <v>1051</v>
      </c>
      <c r="E35" s="142">
        <f t="shared" si="19"/>
        <v>16.329896907216497</v>
      </c>
      <c r="F35" s="142">
        <f t="shared" si="19"/>
        <v>27.010309278350515</v>
      </c>
      <c r="G35" s="142">
        <f t="shared" si="19"/>
        <v>43.340206185567013</v>
      </c>
      <c r="H35" s="216">
        <v>2425</v>
      </c>
      <c r="I35" s="67"/>
    </row>
    <row r="36" spans="1:9">
      <c r="A36" s="217" t="str">
        <f>Extra!B9</f>
        <v>Ethnic group</v>
      </c>
      <c r="B36" s="217"/>
      <c r="C36" s="217"/>
      <c r="D36" s="217"/>
      <c r="E36" s="218"/>
      <c r="F36" s="218"/>
      <c r="G36" s="218"/>
      <c r="H36" s="217"/>
      <c r="I36" s="67"/>
    </row>
    <row r="37" spans="1:9">
      <c r="A37" s="213" t="str">
        <f>Extra!B10</f>
        <v>Māori</v>
      </c>
      <c r="B37" s="213">
        <v>1589</v>
      </c>
      <c r="C37" s="213">
        <v>1068</v>
      </c>
      <c r="D37" s="214">
        <f t="shared" ref="D37:D42" si="20">SUM(B37:C37)</f>
        <v>2657</v>
      </c>
      <c r="E37" s="215">
        <f t="shared" ref="E37:G41" si="21">B37/($H37)*100</f>
        <v>11.017125424668931</v>
      </c>
      <c r="F37" s="215">
        <f t="shared" si="21"/>
        <v>7.4048394924772927</v>
      </c>
      <c r="G37" s="215">
        <f t="shared" si="21"/>
        <v>18.421964917146223</v>
      </c>
      <c r="H37" s="216">
        <v>14423</v>
      </c>
      <c r="I37" s="67"/>
    </row>
    <row r="38" spans="1:9">
      <c r="A38" s="213" t="str">
        <f>Extra!B11</f>
        <v>Pacific</v>
      </c>
      <c r="B38" s="213">
        <v>846</v>
      </c>
      <c r="C38" s="213">
        <v>462</v>
      </c>
      <c r="D38" s="214">
        <f t="shared" si="20"/>
        <v>1308</v>
      </c>
      <c r="E38" s="215">
        <f t="shared" si="21"/>
        <v>14.067176587961425</v>
      </c>
      <c r="F38" s="215">
        <f t="shared" si="21"/>
        <v>7.682075157964749</v>
      </c>
      <c r="G38" s="215">
        <f t="shared" si="21"/>
        <v>21.749251745926173</v>
      </c>
      <c r="H38" s="216">
        <v>6014</v>
      </c>
      <c r="I38" s="67"/>
    </row>
    <row r="39" spans="1:9">
      <c r="A39" s="213" t="str">
        <f>Extra!B12</f>
        <v>Indian</v>
      </c>
      <c r="B39" s="213">
        <v>658</v>
      </c>
      <c r="C39" s="213">
        <v>354</v>
      </c>
      <c r="D39" s="214">
        <f t="shared" si="20"/>
        <v>1012</v>
      </c>
      <c r="E39" s="215">
        <f t="shared" ref="E39" si="22">B39/($H39)*100</f>
        <v>21.673254281949934</v>
      </c>
      <c r="F39" s="215">
        <f t="shared" ref="F39" si="23">C39/($H39)*100</f>
        <v>11.6600790513834</v>
      </c>
      <c r="G39" s="215">
        <f t="shared" ref="G39" si="24">D39/($H39)*100</f>
        <v>33.333333333333329</v>
      </c>
      <c r="H39" s="216">
        <v>3036</v>
      </c>
      <c r="I39" s="67"/>
    </row>
    <row r="40" spans="1:9">
      <c r="A40" s="213" t="str">
        <f>Extra!B13</f>
        <v>Asian (excl. Indian)</v>
      </c>
      <c r="B40" s="213">
        <v>989</v>
      </c>
      <c r="C40" s="213">
        <v>864</v>
      </c>
      <c r="D40" s="214">
        <f t="shared" si="20"/>
        <v>1853</v>
      </c>
      <c r="E40" s="215">
        <f t="shared" si="21"/>
        <v>16.120619396903017</v>
      </c>
      <c r="F40" s="247" t="s">
        <v>436</v>
      </c>
      <c r="G40" s="215">
        <f t="shared" si="21"/>
        <v>30.203748981255096</v>
      </c>
      <c r="H40" s="216">
        <v>6135</v>
      </c>
      <c r="I40" s="67"/>
    </row>
    <row r="41" spans="1:9">
      <c r="A41" s="213" t="str">
        <f>Extra!B14</f>
        <v>European or Other</v>
      </c>
      <c r="B41" s="213">
        <v>3903</v>
      </c>
      <c r="C41" s="213">
        <v>4123</v>
      </c>
      <c r="D41" s="214">
        <f t="shared" si="20"/>
        <v>8026</v>
      </c>
      <c r="E41" s="142">
        <f t="shared" si="21"/>
        <v>13.628269143475681</v>
      </c>
      <c r="F41" s="142">
        <f t="shared" si="21"/>
        <v>14.396452390097419</v>
      </c>
      <c r="G41" s="142">
        <f t="shared" si="21"/>
        <v>28.0247215335731</v>
      </c>
      <c r="H41" s="216">
        <v>28639</v>
      </c>
      <c r="I41" s="67"/>
    </row>
    <row r="42" spans="1:9">
      <c r="A42" s="160" t="str">
        <f>Extra!B15</f>
        <v>Unknown</v>
      </c>
      <c r="B42" s="219">
        <v>1</v>
      </c>
      <c r="C42" s="219">
        <v>2</v>
      </c>
      <c r="D42" s="220">
        <f t="shared" si="20"/>
        <v>3</v>
      </c>
      <c r="E42" s="221" t="s">
        <v>81</v>
      </c>
      <c r="F42" s="222" t="s">
        <v>81</v>
      </c>
      <c r="G42" s="222" t="s">
        <v>81</v>
      </c>
      <c r="H42" s="216">
        <v>13</v>
      </c>
      <c r="I42" s="67"/>
    </row>
    <row r="43" spans="1:9">
      <c r="A43" s="217" t="str">
        <f>Extra!B16</f>
        <v>Deprivation quintile</v>
      </c>
      <c r="B43" s="217"/>
      <c r="C43" s="217"/>
      <c r="D43" s="217"/>
      <c r="E43" s="218"/>
      <c r="F43" s="218"/>
      <c r="G43" s="218"/>
      <c r="H43" s="217"/>
      <c r="I43" s="67"/>
    </row>
    <row r="44" spans="1:9">
      <c r="A44" s="240" t="str">
        <f>Extra!B17</f>
        <v>1 (least deprived)</v>
      </c>
      <c r="B44" s="213">
        <v>1073</v>
      </c>
      <c r="C44" s="213">
        <v>1284</v>
      </c>
      <c r="D44" s="214">
        <f t="shared" ref="D44:D49" si="25">SUM(B44:C44)</f>
        <v>2357</v>
      </c>
      <c r="E44" s="215">
        <f t="shared" ref="E44:G48" si="26">B44/($H44)*100</f>
        <v>13.891765924391509</v>
      </c>
      <c r="F44" s="215">
        <f t="shared" si="26"/>
        <v>16.623511134127394</v>
      </c>
      <c r="G44" s="215">
        <f t="shared" si="26"/>
        <v>30.515277058518901</v>
      </c>
      <c r="H44" s="216">
        <v>7724</v>
      </c>
      <c r="I44" s="67"/>
    </row>
    <row r="45" spans="1:9">
      <c r="A45" s="240">
        <f>Extra!B18</f>
        <v>2</v>
      </c>
      <c r="B45" s="213">
        <v>1288</v>
      </c>
      <c r="C45" s="213">
        <v>1274</v>
      </c>
      <c r="D45" s="214">
        <f t="shared" si="25"/>
        <v>2562</v>
      </c>
      <c r="E45" s="215">
        <f t="shared" si="26"/>
        <v>14.447560291643297</v>
      </c>
      <c r="F45" s="215">
        <f t="shared" si="26"/>
        <v>14.290521592821086</v>
      </c>
      <c r="G45" s="215">
        <f t="shared" si="26"/>
        <v>28.738081884464385</v>
      </c>
      <c r="H45" s="216">
        <v>8915</v>
      </c>
      <c r="I45" s="67"/>
    </row>
    <row r="46" spans="1:9">
      <c r="A46" s="240">
        <f>Extra!B19</f>
        <v>3</v>
      </c>
      <c r="B46" s="213">
        <v>1418</v>
      </c>
      <c r="C46" s="213">
        <v>1252</v>
      </c>
      <c r="D46" s="214">
        <f t="shared" si="25"/>
        <v>2670</v>
      </c>
      <c r="E46" s="215">
        <f t="shared" si="26"/>
        <v>14.043775378825393</v>
      </c>
      <c r="F46" s="215">
        <f t="shared" si="26"/>
        <v>12.399722689907893</v>
      </c>
      <c r="G46" s="215">
        <f t="shared" si="26"/>
        <v>26.443498068733284</v>
      </c>
      <c r="H46" s="216">
        <v>10097</v>
      </c>
      <c r="I46" s="67"/>
    </row>
    <row r="47" spans="1:9">
      <c r="A47" s="240">
        <f>Extra!B20</f>
        <v>4</v>
      </c>
      <c r="B47" s="213">
        <v>1771</v>
      </c>
      <c r="C47" s="213">
        <v>1413</v>
      </c>
      <c r="D47" s="214">
        <f t="shared" si="25"/>
        <v>3184</v>
      </c>
      <c r="E47" s="142">
        <f t="shared" si="26"/>
        <v>13.704248239572856</v>
      </c>
      <c r="F47" s="142">
        <f t="shared" si="26"/>
        <v>10.933993654724135</v>
      </c>
      <c r="G47" s="142">
        <f t="shared" si="26"/>
        <v>24.638241894296989</v>
      </c>
      <c r="H47" s="216">
        <v>12923</v>
      </c>
      <c r="I47" s="67"/>
    </row>
    <row r="48" spans="1:9">
      <c r="A48" s="240" t="str">
        <f>Extra!B21</f>
        <v>5 (most deprived)</v>
      </c>
      <c r="B48" s="213">
        <v>2223</v>
      </c>
      <c r="C48" s="213">
        <v>1428</v>
      </c>
      <c r="D48" s="214">
        <f t="shared" si="25"/>
        <v>3651</v>
      </c>
      <c r="E48" s="142">
        <f t="shared" si="26"/>
        <v>13.261349400465312</v>
      </c>
      <c r="F48" s="142">
        <f t="shared" si="26"/>
        <v>8.5187615581936402</v>
      </c>
      <c r="G48" s="142">
        <f t="shared" si="26"/>
        <v>21.780110958658952</v>
      </c>
      <c r="H48" s="216">
        <v>16763</v>
      </c>
      <c r="I48" s="67"/>
    </row>
    <row r="49" spans="1:17">
      <c r="A49" s="219" t="str">
        <f>Extra!B22</f>
        <v>Unknown</v>
      </c>
      <c r="B49" s="219">
        <v>213</v>
      </c>
      <c r="C49" s="219">
        <v>222</v>
      </c>
      <c r="D49" s="220">
        <f t="shared" si="25"/>
        <v>435</v>
      </c>
      <c r="E49" s="223" t="s">
        <v>81</v>
      </c>
      <c r="F49" s="224" t="s">
        <v>81</v>
      </c>
      <c r="G49" s="224" t="s">
        <v>81</v>
      </c>
      <c r="H49" s="225">
        <v>1838</v>
      </c>
      <c r="I49" s="67"/>
    </row>
    <row r="50" spans="1:17">
      <c r="A50" s="334" t="s">
        <v>30</v>
      </c>
      <c r="B50" s="334"/>
      <c r="C50" s="334"/>
      <c r="D50" s="334"/>
      <c r="E50" s="334"/>
      <c r="F50" s="334"/>
      <c r="G50" s="334"/>
      <c r="H50" s="334"/>
      <c r="I50" s="67"/>
    </row>
    <row r="51" spans="1:17">
      <c r="A51" s="239">
        <v>0</v>
      </c>
      <c r="B51" s="213">
        <v>4832</v>
      </c>
      <c r="C51" s="213">
        <v>1356</v>
      </c>
      <c r="D51" s="214">
        <f t="shared" ref="D51:D53" si="27">SUM(B51:C51)</f>
        <v>6188</v>
      </c>
      <c r="E51" s="142">
        <f t="shared" ref="E51:E52" si="28">B51/($H51)*100</f>
        <v>21.657478373896286</v>
      </c>
      <c r="F51" s="142">
        <f t="shared" ref="F51:F52" si="29">C51/($H51)*100</f>
        <v>6.0777195105553314</v>
      </c>
      <c r="G51" s="166">
        <f t="shared" ref="G51:G52" si="30">D51/($H51)*100</f>
        <v>27.735197884451619</v>
      </c>
      <c r="H51" s="213">
        <v>22311</v>
      </c>
      <c r="I51" s="67"/>
    </row>
    <row r="52" spans="1:17">
      <c r="A52" s="361" t="s">
        <v>365</v>
      </c>
      <c r="B52" s="213">
        <v>2589</v>
      </c>
      <c r="C52" s="213">
        <v>5160</v>
      </c>
      <c r="D52" s="214">
        <f t="shared" si="27"/>
        <v>7749</v>
      </c>
      <c r="E52" s="142">
        <f t="shared" si="28"/>
        <v>7.8812785388127864</v>
      </c>
      <c r="F52" s="142">
        <f t="shared" si="29"/>
        <v>15.707762557077626</v>
      </c>
      <c r="G52" s="166">
        <f t="shared" si="30"/>
        <v>23.589041095890412</v>
      </c>
      <c r="H52" s="213">
        <v>32850</v>
      </c>
      <c r="I52" s="67"/>
    </row>
    <row r="53" spans="1:17">
      <c r="A53" s="303" t="s">
        <v>48</v>
      </c>
      <c r="B53" s="219">
        <v>565</v>
      </c>
      <c r="C53" s="219">
        <v>357</v>
      </c>
      <c r="D53" s="220">
        <f t="shared" si="27"/>
        <v>922</v>
      </c>
      <c r="E53" s="223" t="s">
        <v>81</v>
      </c>
      <c r="F53" s="224" t="s">
        <v>81</v>
      </c>
      <c r="G53" s="372" t="s">
        <v>81</v>
      </c>
      <c r="H53" s="219">
        <v>3099</v>
      </c>
      <c r="I53" s="67"/>
    </row>
    <row r="54" spans="1:17">
      <c r="A54" s="189" t="s">
        <v>270</v>
      </c>
    </row>
    <row r="55" spans="1:17">
      <c r="A55" s="189" t="s">
        <v>271</v>
      </c>
    </row>
    <row r="56" spans="1:17">
      <c r="A56" s="189" t="s">
        <v>272</v>
      </c>
    </row>
    <row r="57" spans="1:17">
      <c r="A57" s="189" t="s">
        <v>350</v>
      </c>
    </row>
    <row r="60" spans="1:17" s="39" customFormat="1" ht="15" customHeight="1">
      <c r="A60" s="86" t="str">
        <f>Contents!B43</f>
        <v>Table 35: Number and percentage of emergency caesarean sections, by DHB of residence, 2011–2015</v>
      </c>
    </row>
    <row r="61" spans="1:17">
      <c r="A61" s="484" t="s">
        <v>219</v>
      </c>
      <c r="B61" s="472" t="s">
        <v>114</v>
      </c>
      <c r="C61" s="472"/>
      <c r="D61" s="472"/>
      <c r="E61" s="472"/>
      <c r="F61" s="473"/>
      <c r="G61" s="490" t="s">
        <v>286</v>
      </c>
      <c r="H61" s="472"/>
      <c r="I61" s="472"/>
      <c r="J61" s="472"/>
      <c r="K61" s="473"/>
      <c r="L61" s="472" t="s">
        <v>25</v>
      </c>
      <c r="M61" s="472"/>
      <c r="N61" s="472"/>
      <c r="O61" s="472"/>
      <c r="P61" s="472"/>
      <c r="Q61" s="67"/>
    </row>
    <row r="62" spans="1:17">
      <c r="A62" s="477"/>
      <c r="B62" s="131">
        <f>Extra!P3</f>
        <v>2011</v>
      </c>
      <c r="C62" s="131">
        <f>Extra!Q3</f>
        <v>2012</v>
      </c>
      <c r="D62" s="131">
        <f>Extra!R3</f>
        <v>2013</v>
      </c>
      <c r="E62" s="131">
        <f>Extra!S3</f>
        <v>2014</v>
      </c>
      <c r="F62" s="165">
        <f>Extra!T3</f>
        <v>2015</v>
      </c>
      <c r="G62" s="131">
        <f>B62</f>
        <v>2011</v>
      </c>
      <c r="H62" s="131">
        <f t="shared" ref="H62:P62" si="31">C62</f>
        <v>2012</v>
      </c>
      <c r="I62" s="131">
        <f t="shared" si="31"/>
        <v>2013</v>
      </c>
      <c r="J62" s="131">
        <f t="shared" si="31"/>
        <v>2014</v>
      </c>
      <c r="K62" s="165">
        <f t="shared" si="31"/>
        <v>2015</v>
      </c>
      <c r="L62" s="131">
        <f t="shared" si="31"/>
        <v>2011</v>
      </c>
      <c r="M62" s="131">
        <f t="shared" si="31"/>
        <v>2012</v>
      </c>
      <c r="N62" s="131">
        <f t="shared" si="31"/>
        <v>2013</v>
      </c>
      <c r="O62" s="131">
        <f t="shared" si="31"/>
        <v>2014</v>
      </c>
      <c r="P62" s="131">
        <f t="shared" si="31"/>
        <v>2015</v>
      </c>
      <c r="Q62" s="67"/>
    </row>
    <row r="63" spans="1:17">
      <c r="A63" s="195" t="s">
        <v>61</v>
      </c>
      <c r="B63" s="87">
        <v>244</v>
      </c>
      <c r="C63" s="87">
        <v>222</v>
      </c>
      <c r="D63" s="87">
        <v>213</v>
      </c>
      <c r="E63" s="87">
        <v>232</v>
      </c>
      <c r="F63" s="88">
        <v>226</v>
      </c>
      <c r="G63" s="89">
        <f>B63/L63*100</f>
        <v>10.88314005352364</v>
      </c>
      <c r="H63" s="90">
        <f t="shared" ref="H63:K78" si="32">C63/M63*100</f>
        <v>9.8798397863818437</v>
      </c>
      <c r="I63" s="90">
        <f t="shared" si="32"/>
        <v>10.245310245310245</v>
      </c>
      <c r="J63" s="90">
        <f t="shared" si="32"/>
        <v>11.251212415130942</v>
      </c>
      <c r="K63" s="91">
        <f t="shared" si="32"/>
        <v>10.690633869441816</v>
      </c>
      <c r="L63" s="148">
        <v>2242</v>
      </c>
      <c r="M63" s="87">
        <v>2247</v>
      </c>
      <c r="N63" s="87">
        <v>2079</v>
      </c>
      <c r="O63" s="87">
        <v>2062</v>
      </c>
      <c r="P63" s="87">
        <v>2114</v>
      </c>
      <c r="Q63" s="67"/>
    </row>
    <row r="64" spans="1:17">
      <c r="A64" s="87" t="s">
        <v>62</v>
      </c>
      <c r="B64" s="87">
        <v>1107</v>
      </c>
      <c r="C64" s="87">
        <v>1264</v>
      </c>
      <c r="D64" s="87">
        <v>1207</v>
      </c>
      <c r="E64" s="87">
        <v>1245</v>
      </c>
      <c r="F64" s="88">
        <v>1163</v>
      </c>
      <c r="G64" s="89">
        <f t="shared" ref="G64:K82" si="33">B64/L64*100</f>
        <v>14.248938087269918</v>
      </c>
      <c r="H64" s="90">
        <f t="shared" si="32"/>
        <v>15.985835335778425</v>
      </c>
      <c r="I64" s="90">
        <f t="shared" si="32"/>
        <v>15.97828964786868</v>
      </c>
      <c r="J64" s="90">
        <f t="shared" si="32"/>
        <v>16.027291452111225</v>
      </c>
      <c r="K64" s="91">
        <f t="shared" si="32"/>
        <v>15.488080969503262</v>
      </c>
      <c r="L64" s="148">
        <v>7769</v>
      </c>
      <c r="M64" s="87">
        <v>7907</v>
      </c>
      <c r="N64" s="87">
        <v>7554</v>
      </c>
      <c r="O64" s="87">
        <v>7768</v>
      </c>
      <c r="P64" s="87">
        <v>7509</v>
      </c>
      <c r="Q64" s="67"/>
    </row>
    <row r="65" spans="1:17">
      <c r="A65" s="87" t="s">
        <v>63</v>
      </c>
      <c r="B65" s="87">
        <v>933</v>
      </c>
      <c r="C65" s="87">
        <v>955</v>
      </c>
      <c r="D65" s="87">
        <v>955</v>
      </c>
      <c r="E65" s="87">
        <v>979</v>
      </c>
      <c r="F65" s="88">
        <v>902</v>
      </c>
      <c r="G65" s="89">
        <f t="shared" si="33"/>
        <v>14.476338246702872</v>
      </c>
      <c r="H65" s="90">
        <f t="shared" si="32"/>
        <v>14.37819933754893</v>
      </c>
      <c r="I65" s="90">
        <f t="shared" si="32"/>
        <v>15.423126614987078</v>
      </c>
      <c r="J65" s="90">
        <f t="shared" si="32"/>
        <v>15.71176376183598</v>
      </c>
      <c r="K65" s="91">
        <f t="shared" si="32"/>
        <v>15.403005464480874</v>
      </c>
      <c r="L65" s="148">
        <v>6445</v>
      </c>
      <c r="M65" s="87">
        <v>6642</v>
      </c>
      <c r="N65" s="87">
        <v>6192</v>
      </c>
      <c r="O65" s="87">
        <v>6231</v>
      </c>
      <c r="P65" s="87">
        <v>5856</v>
      </c>
      <c r="Q65" s="67"/>
    </row>
    <row r="66" spans="1:17">
      <c r="A66" s="87" t="s">
        <v>64</v>
      </c>
      <c r="B66" s="87">
        <v>1025</v>
      </c>
      <c r="C66" s="87">
        <v>1196</v>
      </c>
      <c r="D66" s="87">
        <v>1200</v>
      </c>
      <c r="E66" s="87">
        <v>1198</v>
      </c>
      <c r="F66" s="88">
        <v>1228</v>
      </c>
      <c r="G66" s="89">
        <f t="shared" si="33"/>
        <v>12.140234513798413</v>
      </c>
      <c r="H66" s="90">
        <f t="shared" si="32"/>
        <v>13.86023872986441</v>
      </c>
      <c r="I66" s="90">
        <f t="shared" si="32"/>
        <v>14.914243102162567</v>
      </c>
      <c r="J66" s="90">
        <f t="shared" si="32"/>
        <v>14.665197698616723</v>
      </c>
      <c r="K66" s="91">
        <f t="shared" si="32"/>
        <v>15.153010858835142</v>
      </c>
      <c r="L66" s="148">
        <v>8443</v>
      </c>
      <c r="M66" s="87">
        <v>8629</v>
      </c>
      <c r="N66" s="87">
        <v>8046</v>
      </c>
      <c r="O66" s="87">
        <v>8169</v>
      </c>
      <c r="P66" s="87">
        <v>8104</v>
      </c>
      <c r="Q66" s="67"/>
    </row>
    <row r="67" spans="1:17">
      <c r="A67" s="87" t="s">
        <v>65</v>
      </c>
      <c r="B67" s="87">
        <v>604</v>
      </c>
      <c r="C67" s="87">
        <v>533</v>
      </c>
      <c r="D67" s="87">
        <v>514</v>
      </c>
      <c r="E67" s="87">
        <v>548</v>
      </c>
      <c r="F67" s="88">
        <v>534</v>
      </c>
      <c r="G67" s="89">
        <f t="shared" si="33"/>
        <v>11.368341803124411</v>
      </c>
      <c r="H67" s="90">
        <f t="shared" si="32"/>
        <v>9.8285082057901523</v>
      </c>
      <c r="I67" s="90">
        <f t="shared" si="32"/>
        <v>10.001945903872349</v>
      </c>
      <c r="J67" s="90">
        <f t="shared" si="32"/>
        <v>10.603715170278639</v>
      </c>
      <c r="K67" s="91">
        <f t="shared" si="32"/>
        <v>10.255425388899559</v>
      </c>
      <c r="L67" s="148">
        <v>5313</v>
      </c>
      <c r="M67" s="87">
        <v>5423</v>
      </c>
      <c r="N67" s="87">
        <v>5139</v>
      </c>
      <c r="O67" s="87">
        <v>5168</v>
      </c>
      <c r="P67" s="87">
        <v>5207</v>
      </c>
      <c r="Q67" s="67"/>
    </row>
    <row r="68" spans="1:17">
      <c r="A68" s="87" t="s">
        <v>66</v>
      </c>
      <c r="B68" s="87">
        <v>180</v>
      </c>
      <c r="C68" s="87">
        <v>202</v>
      </c>
      <c r="D68" s="87">
        <v>159</v>
      </c>
      <c r="E68" s="87">
        <v>170</v>
      </c>
      <c r="F68" s="88">
        <v>180</v>
      </c>
      <c r="G68" s="89">
        <f t="shared" si="33"/>
        <v>11.47227533460803</v>
      </c>
      <c r="H68" s="90">
        <f t="shared" si="32"/>
        <v>13.09987029831388</v>
      </c>
      <c r="I68" s="90">
        <f t="shared" si="32"/>
        <v>11.381531853972799</v>
      </c>
      <c r="J68" s="90">
        <f t="shared" si="32"/>
        <v>12.301013024602025</v>
      </c>
      <c r="K68" s="91">
        <f t="shared" si="32"/>
        <v>12.080536912751679</v>
      </c>
      <c r="L68" s="148">
        <v>1569</v>
      </c>
      <c r="M68" s="87">
        <v>1542</v>
      </c>
      <c r="N68" s="87">
        <v>1397</v>
      </c>
      <c r="O68" s="87">
        <v>1382</v>
      </c>
      <c r="P68" s="87">
        <v>1490</v>
      </c>
      <c r="Q68" s="67"/>
    </row>
    <row r="69" spans="1:17">
      <c r="A69" s="87" t="s">
        <v>67</v>
      </c>
      <c r="B69" s="87">
        <v>336</v>
      </c>
      <c r="C69" s="87">
        <v>343</v>
      </c>
      <c r="D69" s="87">
        <v>355</v>
      </c>
      <c r="E69" s="87">
        <v>340</v>
      </c>
      <c r="F69" s="88">
        <v>347</v>
      </c>
      <c r="G69" s="89">
        <f t="shared" si="33"/>
        <v>11.910669975186105</v>
      </c>
      <c r="H69" s="90">
        <f t="shared" si="32"/>
        <v>11.730506155950753</v>
      </c>
      <c r="I69" s="90">
        <f t="shared" si="32"/>
        <v>13.02274394717535</v>
      </c>
      <c r="J69" s="90">
        <f t="shared" si="32"/>
        <v>12.377138696760102</v>
      </c>
      <c r="K69" s="91">
        <f t="shared" si="32"/>
        <v>12.613595056343149</v>
      </c>
      <c r="L69" s="148">
        <v>2821</v>
      </c>
      <c r="M69" s="87">
        <v>2924</v>
      </c>
      <c r="N69" s="87">
        <v>2726</v>
      </c>
      <c r="O69" s="87">
        <v>2747</v>
      </c>
      <c r="P69" s="87">
        <v>2751</v>
      </c>
      <c r="Q69" s="67"/>
    </row>
    <row r="70" spans="1:17">
      <c r="A70" s="68" t="s">
        <v>431</v>
      </c>
      <c r="B70" s="87">
        <v>75</v>
      </c>
      <c r="C70" s="87">
        <v>69</v>
      </c>
      <c r="D70" s="87">
        <v>82</v>
      </c>
      <c r="E70" s="87">
        <v>71</v>
      </c>
      <c r="F70" s="88">
        <v>81</v>
      </c>
      <c r="G70" s="89">
        <f t="shared" si="33"/>
        <v>10.217983651226158</v>
      </c>
      <c r="H70" s="90">
        <f t="shared" si="32"/>
        <v>9.5041322314049594</v>
      </c>
      <c r="I70" s="90">
        <f t="shared" si="32"/>
        <v>11.680911680911681</v>
      </c>
      <c r="J70" s="90">
        <f t="shared" si="32"/>
        <v>10.245310245310245</v>
      </c>
      <c r="K70" s="91">
        <f t="shared" si="32"/>
        <v>11.065573770491802</v>
      </c>
      <c r="L70" s="148">
        <v>734</v>
      </c>
      <c r="M70" s="87">
        <v>726</v>
      </c>
      <c r="N70" s="87">
        <v>702</v>
      </c>
      <c r="O70" s="87">
        <v>693</v>
      </c>
      <c r="P70" s="87">
        <v>732</v>
      </c>
      <c r="Q70" s="67"/>
    </row>
    <row r="71" spans="1:17">
      <c r="A71" s="87" t="s">
        <v>69</v>
      </c>
      <c r="B71" s="87">
        <v>277</v>
      </c>
      <c r="C71" s="87">
        <v>356</v>
      </c>
      <c r="D71" s="87">
        <v>289</v>
      </c>
      <c r="E71" s="87">
        <v>274</v>
      </c>
      <c r="F71" s="88">
        <v>266</v>
      </c>
      <c r="G71" s="89">
        <f t="shared" si="33"/>
        <v>12.505643340857789</v>
      </c>
      <c r="H71" s="90">
        <f t="shared" si="32"/>
        <v>15.964125560538116</v>
      </c>
      <c r="I71" s="90">
        <f t="shared" si="32"/>
        <v>13.644948064211521</v>
      </c>
      <c r="J71" s="90">
        <f t="shared" si="32"/>
        <v>13.385442110405471</v>
      </c>
      <c r="K71" s="91">
        <f t="shared" si="32"/>
        <v>13.585291113381</v>
      </c>
      <c r="L71" s="148">
        <v>2215</v>
      </c>
      <c r="M71" s="87">
        <v>2230</v>
      </c>
      <c r="N71" s="87">
        <v>2118</v>
      </c>
      <c r="O71" s="87">
        <v>2047</v>
      </c>
      <c r="P71" s="87">
        <v>1958</v>
      </c>
      <c r="Q71" s="67"/>
    </row>
    <row r="72" spans="1:17">
      <c r="A72" s="87" t="s">
        <v>70</v>
      </c>
      <c r="B72" s="87">
        <v>168</v>
      </c>
      <c r="C72" s="87">
        <v>190</v>
      </c>
      <c r="D72" s="87">
        <v>181</v>
      </c>
      <c r="E72" s="87">
        <v>182</v>
      </c>
      <c r="F72" s="88">
        <v>196</v>
      </c>
      <c r="G72" s="89">
        <f t="shared" si="33"/>
        <v>10.873786407766991</v>
      </c>
      <c r="H72" s="90">
        <f t="shared" si="32"/>
        <v>12.297734627831716</v>
      </c>
      <c r="I72" s="90">
        <f t="shared" si="32"/>
        <v>12.01859229747676</v>
      </c>
      <c r="J72" s="90">
        <f t="shared" si="32"/>
        <v>12.109115103127079</v>
      </c>
      <c r="K72" s="91">
        <f t="shared" si="32"/>
        <v>13.040585495675316</v>
      </c>
      <c r="L72" s="148">
        <v>1545</v>
      </c>
      <c r="M72" s="87">
        <v>1545</v>
      </c>
      <c r="N72" s="87">
        <v>1506</v>
      </c>
      <c r="O72" s="87">
        <v>1503</v>
      </c>
      <c r="P72" s="87">
        <v>1503</v>
      </c>
      <c r="Q72" s="67"/>
    </row>
    <row r="73" spans="1:17">
      <c r="A73" s="87" t="s">
        <v>71</v>
      </c>
      <c r="B73" s="87">
        <v>331</v>
      </c>
      <c r="C73" s="87">
        <v>313</v>
      </c>
      <c r="D73" s="87">
        <v>331</v>
      </c>
      <c r="E73" s="87">
        <v>349</v>
      </c>
      <c r="F73" s="88">
        <v>336</v>
      </c>
      <c r="G73" s="89">
        <f t="shared" si="33"/>
        <v>14.511179307321351</v>
      </c>
      <c r="H73" s="90">
        <f t="shared" si="32"/>
        <v>14.639850327408793</v>
      </c>
      <c r="I73" s="90">
        <f t="shared" si="32"/>
        <v>15.799522673031028</v>
      </c>
      <c r="J73" s="90">
        <f t="shared" si="32"/>
        <v>16.819277108433734</v>
      </c>
      <c r="K73" s="91">
        <f t="shared" si="32"/>
        <v>16.045845272206304</v>
      </c>
      <c r="L73" s="148">
        <v>2281</v>
      </c>
      <c r="M73" s="87">
        <v>2138</v>
      </c>
      <c r="N73" s="87">
        <v>2095</v>
      </c>
      <c r="O73" s="87">
        <v>2075</v>
      </c>
      <c r="P73" s="87">
        <v>2094</v>
      </c>
      <c r="Q73" s="67"/>
    </row>
    <row r="74" spans="1:17">
      <c r="A74" s="87" t="s">
        <v>72</v>
      </c>
      <c r="B74" s="87">
        <v>83</v>
      </c>
      <c r="C74" s="87">
        <v>83</v>
      </c>
      <c r="D74" s="87">
        <v>66</v>
      </c>
      <c r="E74" s="87">
        <v>77</v>
      </c>
      <c r="F74" s="88">
        <v>76</v>
      </c>
      <c r="G74" s="89">
        <f t="shared" si="33"/>
        <v>10.109622411693058</v>
      </c>
      <c r="H74" s="90">
        <f t="shared" si="32"/>
        <v>9.595375722543352</v>
      </c>
      <c r="I74" s="90">
        <f t="shared" si="32"/>
        <v>8.1081081081081088</v>
      </c>
      <c r="J74" s="90">
        <f t="shared" si="32"/>
        <v>9.5297029702970306</v>
      </c>
      <c r="K74" s="91">
        <f t="shared" si="32"/>
        <v>9.3711467324291</v>
      </c>
      <c r="L74" s="148">
        <v>821</v>
      </c>
      <c r="M74" s="87">
        <v>865</v>
      </c>
      <c r="N74" s="87">
        <v>814</v>
      </c>
      <c r="O74" s="87">
        <v>808</v>
      </c>
      <c r="P74" s="87">
        <v>811</v>
      </c>
      <c r="Q74" s="67"/>
    </row>
    <row r="75" spans="1:17">
      <c r="A75" s="87" t="s">
        <v>73</v>
      </c>
      <c r="B75" s="87">
        <v>656</v>
      </c>
      <c r="C75" s="87">
        <v>606</v>
      </c>
      <c r="D75" s="87">
        <v>585</v>
      </c>
      <c r="E75" s="87">
        <v>588</v>
      </c>
      <c r="F75" s="88">
        <v>575</v>
      </c>
      <c r="G75" s="89">
        <f t="shared" si="33"/>
        <v>17.163788592360021</v>
      </c>
      <c r="H75" s="90">
        <f t="shared" si="32"/>
        <v>15.764828303850157</v>
      </c>
      <c r="I75" s="90">
        <f t="shared" si="32"/>
        <v>16.272600834492351</v>
      </c>
      <c r="J75" s="90">
        <f t="shared" si="32"/>
        <v>16.819221967963387</v>
      </c>
      <c r="K75" s="91">
        <f t="shared" si="32"/>
        <v>16.367776828921148</v>
      </c>
      <c r="L75" s="148">
        <v>3822</v>
      </c>
      <c r="M75" s="87">
        <v>3844</v>
      </c>
      <c r="N75" s="87">
        <v>3595</v>
      </c>
      <c r="O75" s="87">
        <v>3496</v>
      </c>
      <c r="P75" s="87">
        <v>3513</v>
      </c>
      <c r="Q75" s="67"/>
    </row>
    <row r="76" spans="1:17">
      <c r="A76" s="87" t="s">
        <v>74</v>
      </c>
      <c r="B76" s="87">
        <v>272</v>
      </c>
      <c r="C76" s="87">
        <v>276</v>
      </c>
      <c r="D76" s="87">
        <v>267</v>
      </c>
      <c r="E76" s="87">
        <v>248</v>
      </c>
      <c r="F76" s="88">
        <v>369</v>
      </c>
      <c r="G76" s="89">
        <f t="shared" si="33"/>
        <v>13.418845584607794</v>
      </c>
      <c r="H76" s="90">
        <f t="shared" si="32"/>
        <v>13.841524573721165</v>
      </c>
      <c r="I76" s="90">
        <f t="shared" si="32"/>
        <v>14.119513484928609</v>
      </c>
      <c r="J76" s="90">
        <f t="shared" si="32"/>
        <v>13.529732678668848</v>
      </c>
      <c r="K76" s="91">
        <f t="shared" si="32"/>
        <v>18.826530612244898</v>
      </c>
      <c r="L76" s="148">
        <v>2027</v>
      </c>
      <c r="M76" s="87">
        <v>1994</v>
      </c>
      <c r="N76" s="87">
        <v>1891</v>
      </c>
      <c r="O76" s="87">
        <v>1833</v>
      </c>
      <c r="P76" s="87">
        <v>1960</v>
      </c>
      <c r="Q76" s="67"/>
    </row>
    <row r="77" spans="1:17">
      <c r="A77" s="87" t="s">
        <v>75</v>
      </c>
      <c r="B77" s="87">
        <v>84</v>
      </c>
      <c r="C77" s="87">
        <v>93</v>
      </c>
      <c r="D77" s="87">
        <v>88</v>
      </c>
      <c r="E77" s="87">
        <v>81</v>
      </c>
      <c r="F77" s="88">
        <v>96</v>
      </c>
      <c r="G77" s="89">
        <f t="shared" si="33"/>
        <v>15.909090909090908</v>
      </c>
      <c r="H77" s="90">
        <f t="shared" si="32"/>
        <v>18.415841584158414</v>
      </c>
      <c r="I77" s="90">
        <f t="shared" si="32"/>
        <v>17.741935483870968</v>
      </c>
      <c r="J77" s="90">
        <f t="shared" si="32"/>
        <v>17.419354838709676</v>
      </c>
      <c r="K77" s="91">
        <f t="shared" si="32"/>
        <v>20.915032679738562</v>
      </c>
      <c r="L77" s="148">
        <v>528</v>
      </c>
      <c r="M77" s="87">
        <v>505</v>
      </c>
      <c r="N77" s="87">
        <v>496</v>
      </c>
      <c r="O77" s="87">
        <v>465</v>
      </c>
      <c r="P77" s="87">
        <v>459</v>
      </c>
      <c r="Q77" s="67"/>
    </row>
    <row r="78" spans="1:17">
      <c r="A78" s="87" t="s">
        <v>76</v>
      </c>
      <c r="B78" s="87">
        <v>202</v>
      </c>
      <c r="C78" s="87">
        <v>203</v>
      </c>
      <c r="D78" s="87">
        <v>222</v>
      </c>
      <c r="E78" s="87">
        <v>190</v>
      </c>
      <c r="F78" s="88">
        <v>185</v>
      </c>
      <c r="G78" s="89">
        <f t="shared" si="33"/>
        <v>12.531017369727046</v>
      </c>
      <c r="H78" s="90">
        <f t="shared" si="32"/>
        <v>13.355263157894736</v>
      </c>
      <c r="I78" s="90">
        <f t="shared" si="32"/>
        <v>14.42495126705653</v>
      </c>
      <c r="J78" s="90">
        <f t="shared" si="32"/>
        <v>13.552068473609131</v>
      </c>
      <c r="K78" s="91">
        <f t="shared" si="32"/>
        <v>13.139204545454545</v>
      </c>
      <c r="L78" s="148">
        <v>1612</v>
      </c>
      <c r="M78" s="87">
        <v>1520</v>
      </c>
      <c r="N78" s="87">
        <v>1539</v>
      </c>
      <c r="O78" s="87">
        <v>1402</v>
      </c>
      <c r="P78" s="87">
        <v>1408</v>
      </c>
      <c r="Q78" s="67"/>
    </row>
    <row r="79" spans="1:17">
      <c r="A79" s="87" t="s">
        <v>77</v>
      </c>
      <c r="B79" s="87">
        <v>55</v>
      </c>
      <c r="C79" s="87">
        <v>64</v>
      </c>
      <c r="D79" s="87">
        <v>64</v>
      </c>
      <c r="E79" s="87">
        <v>55</v>
      </c>
      <c r="F79" s="88">
        <v>59</v>
      </c>
      <c r="G79" s="89">
        <f t="shared" si="33"/>
        <v>13.924050632911392</v>
      </c>
      <c r="H79" s="90">
        <f t="shared" si="33"/>
        <v>15.686274509803921</v>
      </c>
      <c r="I79" s="90">
        <f t="shared" si="33"/>
        <v>17.158176943699733</v>
      </c>
      <c r="J79" s="90">
        <f t="shared" si="33"/>
        <v>16.081871345029239</v>
      </c>
      <c r="K79" s="91">
        <f t="shared" si="33"/>
        <v>16.666666666666664</v>
      </c>
      <c r="L79" s="148">
        <v>395</v>
      </c>
      <c r="M79" s="87">
        <v>408</v>
      </c>
      <c r="N79" s="87">
        <v>373</v>
      </c>
      <c r="O79" s="87">
        <v>342</v>
      </c>
      <c r="P79" s="87">
        <v>354</v>
      </c>
      <c r="Q79" s="67"/>
    </row>
    <row r="80" spans="1:17">
      <c r="A80" s="87" t="s">
        <v>78</v>
      </c>
      <c r="B80" s="87">
        <v>844</v>
      </c>
      <c r="C80" s="87">
        <v>827</v>
      </c>
      <c r="D80" s="87">
        <v>899</v>
      </c>
      <c r="E80" s="87">
        <v>689</v>
      </c>
      <c r="F80" s="88">
        <v>721</v>
      </c>
      <c r="G80" s="89">
        <f t="shared" si="33"/>
        <v>14.047936085219707</v>
      </c>
      <c r="H80" s="90">
        <f t="shared" si="33"/>
        <v>13.885157824042981</v>
      </c>
      <c r="I80" s="90">
        <f t="shared" si="33"/>
        <v>15.634782608695652</v>
      </c>
      <c r="J80" s="90">
        <f t="shared" si="33"/>
        <v>11.556524656155652</v>
      </c>
      <c r="K80" s="91">
        <f t="shared" si="33"/>
        <v>11.661005984150089</v>
      </c>
      <c r="L80" s="148">
        <v>6008</v>
      </c>
      <c r="M80" s="87">
        <v>5956</v>
      </c>
      <c r="N80" s="87">
        <v>5750</v>
      </c>
      <c r="O80" s="87">
        <v>5962</v>
      </c>
      <c r="P80" s="87">
        <v>6183</v>
      </c>
      <c r="Q80" s="67"/>
    </row>
    <row r="81" spans="1:17">
      <c r="A81" s="87" t="s">
        <v>79</v>
      </c>
      <c r="B81" s="87">
        <v>86</v>
      </c>
      <c r="C81" s="87">
        <v>87</v>
      </c>
      <c r="D81" s="87">
        <v>91</v>
      </c>
      <c r="E81" s="87">
        <v>87</v>
      </c>
      <c r="F81" s="88">
        <v>74</v>
      </c>
      <c r="G81" s="89">
        <f t="shared" si="33"/>
        <v>15.302491103202847</v>
      </c>
      <c r="H81" s="90">
        <f t="shared" si="33"/>
        <v>13.636363636363635</v>
      </c>
      <c r="I81" s="90">
        <f t="shared" si="33"/>
        <v>14.444444444444443</v>
      </c>
      <c r="J81" s="90">
        <f t="shared" si="33"/>
        <v>13.425925925925927</v>
      </c>
      <c r="K81" s="91">
        <f t="shared" si="33"/>
        <v>11.280487804878049</v>
      </c>
      <c r="L81" s="148">
        <v>562</v>
      </c>
      <c r="M81" s="87">
        <v>638</v>
      </c>
      <c r="N81" s="87">
        <v>630</v>
      </c>
      <c r="O81" s="87">
        <v>648</v>
      </c>
      <c r="P81" s="87">
        <v>656</v>
      </c>
      <c r="Q81" s="67"/>
    </row>
    <row r="82" spans="1:17">
      <c r="A82" s="87" t="s">
        <v>80</v>
      </c>
      <c r="B82" s="87">
        <v>492</v>
      </c>
      <c r="C82" s="87">
        <v>508</v>
      </c>
      <c r="D82" s="87">
        <v>455</v>
      </c>
      <c r="E82" s="87">
        <v>414</v>
      </c>
      <c r="F82" s="88">
        <v>365</v>
      </c>
      <c r="G82" s="89">
        <f t="shared" si="33"/>
        <v>13.520197856553997</v>
      </c>
      <c r="H82" s="90">
        <f t="shared" si="33"/>
        <v>14.25364758698092</v>
      </c>
      <c r="I82" s="90">
        <f t="shared" si="33"/>
        <v>13.331380017579841</v>
      </c>
      <c r="J82" s="90">
        <f t="shared" si="33"/>
        <v>12.668298653610771</v>
      </c>
      <c r="K82" s="91">
        <f t="shared" si="33"/>
        <v>10.766961651917404</v>
      </c>
      <c r="L82" s="148">
        <v>3639</v>
      </c>
      <c r="M82" s="87">
        <v>3564</v>
      </c>
      <c r="N82" s="87">
        <v>3413</v>
      </c>
      <c r="O82" s="87">
        <v>3268</v>
      </c>
      <c r="P82" s="87">
        <v>3390</v>
      </c>
      <c r="Q82" s="67"/>
    </row>
    <row r="83" spans="1:17">
      <c r="A83" s="87" t="s">
        <v>48</v>
      </c>
      <c r="B83" s="87">
        <v>6</v>
      </c>
      <c r="C83" s="87">
        <v>4</v>
      </c>
      <c r="D83" s="87">
        <v>9</v>
      </c>
      <c r="E83" s="87">
        <v>15</v>
      </c>
      <c r="F83" s="88">
        <v>7</v>
      </c>
      <c r="G83" s="183" t="s">
        <v>81</v>
      </c>
      <c r="H83" s="184" t="s">
        <v>81</v>
      </c>
      <c r="I83" s="184" t="s">
        <v>81</v>
      </c>
      <c r="J83" s="184" t="s">
        <v>81</v>
      </c>
      <c r="K83" s="185" t="s">
        <v>81</v>
      </c>
      <c r="L83" s="186">
        <v>124</v>
      </c>
      <c r="M83" s="184">
        <v>135</v>
      </c>
      <c r="N83" s="184">
        <v>182</v>
      </c>
      <c r="O83" s="184">
        <v>243</v>
      </c>
      <c r="P83" s="184">
        <v>208</v>
      </c>
      <c r="Q83" s="67"/>
    </row>
    <row r="84" spans="1:17">
      <c r="A84" s="150" t="s">
        <v>41</v>
      </c>
      <c r="B84" s="150">
        <f>SUM(B63:B83)</f>
        <v>8060</v>
      </c>
      <c r="C84" s="150">
        <f t="shared" ref="C84:F84" si="34">SUM(C63:C83)</f>
        <v>8394</v>
      </c>
      <c r="D84" s="150">
        <f t="shared" si="34"/>
        <v>8232</v>
      </c>
      <c r="E84" s="150">
        <f t="shared" si="34"/>
        <v>8032</v>
      </c>
      <c r="F84" s="548">
        <f t="shared" si="34"/>
        <v>7986</v>
      </c>
      <c r="G84" s="187">
        <f t="shared" ref="G84:K84" si="35">B84/L84*100</f>
        <v>13.231552162849871</v>
      </c>
      <c r="H84" s="187">
        <f t="shared" si="35"/>
        <v>13.675018735134078</v>
      </c>
      <c r="I84" s="187">
        <f t="shared" si="35"/>
        <v>14.135343510139602</v>
      </c>
      <c r="J84" s="187">
        <f t="shared" si="35"/>
        <v>13.7741802716422</v>
      </c>
      <c r="K84" s="188">
        <f t="shared" si="35"/>
        <v>13.707518022657055</v>
      </c>
      <c r="L84" s="150">
        <f>SUM(L63:L83)</f>
        <v>60915</v>
      </c>
      <c r="M84" s="150">
        <f t="shared" ref="M84:P84" si="36">SUM(M63:M83)</f>
        <v>61382</v>
      </c>
      <c r="N84" s="150">
        <f t="shared" si="36"/>
        <v>58237</v>
      </c>
      <c r="O84" s="150">
        <f t="shared" si="36"/>
        <v>58312</v>
      </c>
      <c r="P84" s="150">
        <f t="shared" si="36"/>
        <v>58260</v>
      </c>
      <c r="Q84" s="67"/>
    </row>
    <row r="85" spans="1:17">
      <c r="A85" s="189" t="s">
        <v>273</v>
      </c>
      <c r="Q85" s="67"/>
    </row>
    <row r="86" spans="1:17">
      <c r="A86" s="189"/>
    </row>
    <row r="88" spans="1:17" s="39" customFormat="1" ht="15" customHeight="1">
      <c r="A88" s="86" t="str">
        <f>Contents!B44</f>
        <v>Table 36: Number and percentage of elective caesarean sections, by DHB of residence, 2011–2015</v>
      </c>
    </row>
    <row r="89" spans="1:17">
      <c r="A89" s="484" t="s">
        <v>219</v>
      </c>
      <c r="B89" s="472" t="s">
        <v>115</v>
      </c>
      <c r="C89" s="472"/>
      <c r="D89" s="472"/>
      <c r="E89" s="472"/>
      <c r="F89" s="473"/>
      <c r="G89" s="490" t="s">
        <v>287</v>
      </c>
      <c r="H89" s="472"/>
      <c r="I89" s="472"/>
      <c r="J89" s="472"/>
      <c r="K89" s="473"/>
      <c r="L89" s="472" t="s">
        <v>25</v>
      </c>
      <c r="M89" s="472"/>
      <c r="N89" s="472"/>
      <c r="O89" s="472"/>
      <c r="P89" s="472"/>
    </row>
    <row r="90" spans="1:17">
      <c r="A90" s="477"/>
      <c r="B90" s="131">
        <f>B62</f>
        <v>2011</v>
      </c>
      <c r="C90" s="131">
        <f t="shared" ref="C90:F90" si="37">C62</f>
        <v>2012</v>
      </c>
      <c r="D90" s="131">
        <f t="shared" si="37"/>
        <v>2013</v>
      </c>
      <c r="E90" s="131">
        <f t="shared" si="37"/>
        <v>2014</v>
      </c>
      <c r="F90" s="165">
        <f t="shared" si="37"/>
        <v>2015</v>
      </c>
      <c r="G90" s="193">
        <f>B90</f>
        <v>2011</v>
      </c>
      <c r="H90" s="131">
        <f t="shared" ref="H90" si="38">C90</f>
        <v>2012</v>
      </c>
      <c r="I90" s="131">
        <f t="shared" ref="I90" si="39">D90</f>
        <v>2013</v>
      </c>
      <c r="J90" s="131">
        <f t="shared" ref="J90" si="40">E90</f>
        <v>2014</v>
      </c>
      <c r="K90" s="165">
        <f t="shared" ref="K90" si="41">F90</f>
        <v>2015</v>
      </c>
      <c r="L90" s="131">
        <f t="shared" ref="L90" si="42">G90</f>
        <v>2011</v>
      </c>
      <c r="M90" s="131">
        <f t="shared" ref="M90" si="43">H90</f>
        <v>2012</v>
      </c>
      <c r="N90" s="131">
        <f t="shared" ref="N90" si="44">I90</f>
        <v>2013</v>
      </c>
      <c r="O90" s="131">
        <f t="shared" ref="O90" si="45">J90</f>
        <v>2014</v>
      </c>
      <c r="P90" s="131">
        <f t="shared" ref="P90" si="46">K90</f>
        <v>2015</v>
      </c>
    </row>
    <row r="91" spans="1:17">
      <c r="A91" s="195" t="s">
        <v>61</v>
      </c>
      <c r="B91" s="87">
        <v>116</v>
      </c>
      <c r="C91" s="87">
        <v>109</v>
      </c>
      <c r="D91" s="87">
        <v>116</v>
      </c>
      <c r="E91" s="87">
        <v>87</v>
      </c>
      <c r="F91" s="88">
        <v>93</v>
      </c>
      <c r="G91" s="89">
        <f>B91/L91*100</f>
        <v>5.1739518287243529</v>
      </c>
      <c r="H91" s="90">
        <f t="shared" ref="H91:H110" si="47">C91/M91*100</f>
        <v>4.8509123275478423</v>
      </c>
      <c r="I91" s="90">
        <f t="shared" ref="I91:I110" si="48">D91/N91*100</f>
        <v>5.5796055796055795</v>
      </c>
      <c r="J91" s="90">
        <f t="shared" ref="J91:J110" si="49">E91/O91*100</f>
        <v>4.219204655674103</v>
      </c>
      <c r="K91" s="91">
        <f t="shared" ref="K91:K110" si="50">F91/P91*100</f>
        <v>4.3992431409649955</v>
      </c>
      <c r="L91" s="148">
        <f>L63</f>
        <v>2242</v>
      </c>
      <c r="M91" s="87">
        <f t="shared" ref="M91:P91" si="51">M63</f>
        <v>2247</v>
      </c>
      <c r="N91" s="87">
        <f t="shared" si="51"/>
        <v>2079</v>
      </c>
      <c r="O91" s="87">
        <f t="shared" si="51"/>
        <v>2062</v>
      </c>
      <c r="P91" s="87">
        <f t="shared" si="51"/>
        <v>2114</v>
      </c>
    </row>
    <row r="92" spans="1:17">
      <c r="A92" s="87" t="s">
        <v>62</v>
      </c>
      <c r="B92" s="87">
        <v>931</v>
      </c>
      <c r="C92" s="87">
        <v>1047</v>
      </c>
      <c r="D92" s="87">
        <v>1027</v>
      </c>
      <c r="E92" s="87">
        <v>1100</v>
      </c>
      <c r="F92" s="88">
        <v>998</v>
      </c>
      <c r="G92" s="89">
        <f t="shared" ref="G92:G110" si="52">B92/L92*100</f>
        <v>11.983524263096923</v>
      </c>
      <c r="H92" s="90">
        <f t="shared" si="47"/>
        <v>13.241431642848109</v>
      </c>
      <c r="I92" s="90">
        <f t="shared" si="48"/>
        <v>13.59544612126026</v>
      </c>
      <c r="J92" s="90">
        <f t="shared" si="49"/>
        <v>14.160659114315138</v>
      </c>
      <c r="K92" s="91">
        <f t="shared" si="50"/>
        <v>13.290717805300305</v>
      </c>
      <c r="L92" s="148">
        <f t="shared" ref="L92:P111" si="53">L64</f>
        <v>7769</v>
      </c>
      <c r="M92" s="87">
        <f t="shared" si="53"/>
        <v>7907</v>
      </c>
      <c r="N92" s="87">
        <f t="shared" si="53"/>
        <v>7554</v>
      </c>
      <c r="O92" s="87">
        <f t="shared" si="53"/>
        <v>7768</v>
      </c>
      <c r="P92" s="87">
        <f t="shared" si="53"/>
        <v>7509</v>
      </c>
      <c r="Q92" s="67"/>
    </row>
    <row r="93" spans="1:17">
      <c r="A93" s="87" t="s">
        <v>63</v>
      </c>
      <c r="B93" s="87">
        <v>854</v>
      </c>
      <c r="C93" s="87">
        <v>957</v>
      </c>
      <c r="D93" s="87">
        <v>849</v>
      </c>
      <c r="E93" s="87">
        <v>839</v>
      </c>
      <c r="F93" s="88">
        <v>868</v>
      </c>
      <c r="G93" s="89">
        <f t="shared" si="52"/>
        <v>13.250581846392553</v>
      </c>
      <c r="H93" s="90">
        <f t="shared" si="47"/>
        <v>14.408310749774165</v>
      </c>
      <c r="I93" s="90">
        <f t="shared" si="48"/>
        <v>13.711240310077519</v>
      </c>
      <c r="J93" s="90">
        <f t="shared" si="49"/>
        <v>13.464933397528487</v>
      </c>
      <c r="K93" s="91">
        <f t="shared" si="50"/>
        <v>14.8224043715847</v>
      </c>
      <c r="L93" s="148">
        <f t="shared" si="53"/>
        <v>6445</v>
      </c>
      <c r="M93" s="87">
        <f t="shared" si="53"/>
        <v>6642</v>
      </c>
      <c r="N93" s="87">
        <f t="shared" si="53"/>
        <v>6192</v>
      </c>
      <c r="O93" s="87">
        <f t="shared" si="53"/>
        <v>6231</v>
      </c>
      <c r="P93" s="87">
        <f t="shared" si="53"/>
        <v>5856</v>
      </c>
      <c r="Q93" s="67"/>
    </row>
    <row r="94" spans="1:17">
      <c r="A94" s="87" t="s">
        <v>64</v>
      </c>
      <c r="B94" s="87">
        <v>694</v>
      </c>
      <c r="C94" s="87">
        <v>779</v>
      </c>
      <c r="D94" s="87">
        <v>817</v>
      </c>
      <c r="E94" s="87">
        <v>815</v>
      </c>
      <c r="F94" s="88">
        <v>780</v>
      </c>
      <c r="G94" s="89">
        <f t="shared" si="52"/>
        <v>8.2198270756839982</v>
      </c>
      <c r="H94" s="90">
        <f t="shared" si="47"/>
        <v>9.0276972998029912</v>
      </c>
      <c r="I94" s="90">
        <f t="shared" si="48"/>
        <v>10.154113845389015</v>
      </c>
      <c r="J94" s="90">
        <f t="shared" si="49"/>
        <v>9.9767413392092053</v>
      </c>
      <c r="K94" s="91">
        <f t="shared" si="50"/>
        <v>9.6248766041461007</v>
      </c>
      <c r="L94" s="148">
        <f t="shared" si="53"/>
        <v>8443</v>
      </c>
      <c r="M94" s="87">
        <f t="shared" si="53"/>
        <v>8629</v>
      </c>
      <c r="N94" s="87">
        <f t="shared" si="53"/>
        <v>8046</v>
      </c>
      <c r="O94" s="87">
        <f t="shared" si="53"/>
        <v>8169</v>
      </c>
      <c r="P94" s="87">
        <f t="shared" si="53"/>
        <v>8104</v>
      </c>
      <c r="Q94" s="67"/>
    </row>
    <row r="95" spans="1:17">
      <c r="A95" s="87" t="s">
        <v>65</v>
      </c>
      <c r="B95" s="87">
        <v>461</v>
      </c>
      <c r="C95" s="87">
        <v>497</v>
      </c>
      <c r="D95" s="87">
        <v>472</v>
      </c>
      <c r="E95" s="87">
        <v>426</v>
      </c>
      <c r="F95" s="88">
        <v>446</v>
      </c>
      <c r="G95" s="89">
        <f t="shared" si="52"/>
        <v>8.6768304159608505</v>
      </c>
      <c r="H95" s="90">
        <f t="shared" si="47"/>
        <v>9.1646690023971971</v>
      </c>
      <c r="I95" s="90">
        <f t="shared" si="48"/>
        <v>9.184666277485892</v>
      </c>
      <c r="J95" s="90">
        <f t="shared" si="49"/>
        <v>8.2430340557275539</v>
      </c>
      <c r="K95" s="91">
        <f t="shared" si="50"/>
        <v>8.5653927405415793</v>
      </c>
      <c r="L95" s="148">
        <f t="shared" si="53"/>
        <v>5313</v>
      </c>
      <c r="M95" s="87">
        <f t="shared" si="53"/>
        <v>5423</v>
      </c>
      <c r="N95" s="87">
        <f t="shared" si="53"/>
        <v>5139</v>
      </c>
      <c r="O95" s="87">
        <f t="shared" si="53"/>
        <v>5168</v>
      </c>
      <c r="P95" s="87">
        <f t="shared" si="53"/>
        <v>5207</v>
      </c>
      <c r="Q95" s="67"/>
    </row>
    <row r="96" spans="1:17">
      <c r="A96" s="87" t="s">
        <v>66</v>
      </c>
      <c r="B96" s="87">
        <v>171</v>
      </c>
      <c r="C96" s="87">
        <v>177</v>
      </c>
      <c r="D96" s="87">
        <v>193</v>
      </c>
      <c r="E96" s="87">
        <v>177</v>
      </c>
      <c r="F96" s="88">
        <v>156</v>
      </c>
      <c r="G96" s="89">
        <f t="shared" si="52"/>
        <v>10.89866156787763</v>
      </c>
      <c r="H96" s="90">
        <f t="shared" si="47"/>
        <v>11.478599221789883</v>
      </c>
      <c r="I96" s="90">
        <f t="shared" si="48"/>
        <v>13.815318539727988</v>
      </c>
      <c r="J96" s="90">
        <f t="shared" si="49"/>
        <v>12.807525325615051</v>
      </c>
      <c r="K96" s="91">
        <f t="shared" si="50"/>
        <v>10.469798657718121</v>
      </c>
      <c r="L96" s="148">
        <f t="shared" si="53"/>
        <v>1569</v>
      </c>
      <c r="M96" s="87">
        <f t="shared" si="53"/>
        <v>1542</v>
      </c>
      <c r="N96" s="87">
        <f t="shared" si="53"/>
        <v>1397</v>
      </c>
      <c r="O96" s="87">
        <f t="shared" si="53"/>
        <v>1382</v>
      </c>
      <c r="P96" s="87">
        <f t="shared" si="53"/>
        <v>1490</v>
      </c>
      <c r="Q96" s="67"/>
    </row>
    <row r="97" spans="1:17">
      <c r="A97" s="87" t="s">
        <v>67</v>
      </c>
      <c r="B97" s="87">
        <v>273</v>
      </c>
      <c r="C97" s="87">
        <v>316</v>
      </c>
      <c r="D97" s="87">
        <v>284</v>
      </c>
      <c r="E97" s="87">
        <v>313</v>
      </c>
      <c r="F97" s="88">
        <v>302</v>
      </c>
      <c r="G97" s="89">
        <f t="shared" si="52"/>
        <v>9.67741935483871</v>
      </c>
      <c r="H97" s="90">
        <f t="shared" si="47"/>
        <v>10.807113543091655</v>
      </c>
      <c r="I97" s="90">
        <f t="shared" si="48"/>
        <v>10.418195157740278</v>
      </c>
      <c r="J97" s="90">
        <f t="shared" si="49"/>
        <v>11.394248270840917</v>
      </c>
      <c r="K97" s="91">
        <f t="shared" si="50"/>
        <v>10.977826245001818</v>
      </c>
      <c r="L97" s="148">
        <f t="shared" si="53"/>
        <v>2821</v>
      </c>
      <c r="M97" s="87">
        <f t="shared" si="53"/>
        <v>2924</v>
      </c>
      <c r="N97" s="87">
        <f t="shared" si="53"/>
        <v>2726</v>
      </c>
      <c r="O97" s="87">
        <f t="shared" si="53"/>
        <v>2747</v>
      </c>
      <c r="P97" s="87">
        <f t="shared" si="53"/>
        <v>2751</v>
      </c>
      <c r="Q97" s="67"/>
    </row>
    <row r="98" spans="1:17">
      <c r="A98" s="68" t="s">
        <v>431</v>
      </c>
      <c r="B98" s="87">
        <v>63</v>
      </c>
      <c r="C98" s="87">
        <v>64</v>
      </c>
      <c r="D98" s="87">
        <v>59</v>
      </c>
      <c r="E98" s="87">
        <v>90</v>
      </c>
      <c r="F98" s="88">
        <v>67</v>
      </c>
      <c r="G98" s="89">
        <f t="shared" si="52"/>
        <v>8.583106267029974</v>
      </c>
      <c r="H98" s="90">
        <f t="shared" si="47"/>
        <v>8.8154269972451793</v>
      </c>
      <c r="I98" s="90">
        <f t="shared" si="48"/>
        <v>8.4045584045584043</v>
      </c>
      <c r="J98" s="90">
        <f t="shared" si="49"/>
        <v>12.987012987012985</v>
      </c>
      <c r="K98" s="91">
        <f t="shared" si="50"/>
        <v>9.1530054644808754</v>
      </c>
      <c r="L98" s="148">
        <f t="shared" si="53"/>
        <v>734</v>
      </c>
      <c r="M98" s="87">
        <f t="shared" si="53"/>
        <v>726</v>
      </c>
      <c r="N98" s="87">
        <f t="shared" si="53"/>
        <v>702</v>
      </c>
      <c r="O98" s="87">
        <f t="shared" si="53"/>
        <v>693</v>
      </c>
      <c r="P98" s="87">
        <f t="shared" si="53"/>
        <v>732</v>
      </c>
      <c r="Q98" s="67"/>
    </row>
    <row r="99" spans="1:17">
      <c r="A99" s="87" t="s">
        <v>69</v>
      </c>
      <c r="B99" s="87">
        <v>223</v>
      </c>
      <c r="C99" s="87">
        <v>241</v>
      </c>
      <c r="D99" s="87">
        <v>236</v>
      </c>
      <c r="E99" s="87">
        <v>236</v>
      </c>
      <c r="F99" s="88">
        <v>217</v>
      </c>
      <c r="G99" s="89">
        <f t="shared" si="52"/>
        <v>10.067720090293454</v>
      </c>
      <c r="H99" s="90">
        <f t="shared" si="47"/>
        <v>10.807174887892376</v>
      </c>
      <c r="I99" s="90">
        <f t="shared" si="48"/>
        <v>11.142587346553352</v>
      </c>
      <c r="J99" s="90">
        <f t="shared" si="49"/>
        <v>11.529066927210552</v>
      </c>
      <c r="K99" s="91">
        <f t="shared" si="50"/>
        <v>11.082737487231869</v>
      </c>
      <c r="L99" s="148">
        <f t="shared" si="53"/>
        <v>2215</v>
      </c>
      <c r="M99" s="87">
        <f t="shared" si="53"/>
        <v>2230</v>
      </c>
      <c r="N99" s="87">
        <f t="shared" si="53"/>
        <v>2118</v>
      </c>
      <c r="O99" s="87">
        <f t="shared" si="53"/>
        <v>2047</v>
      </c>
      <c r="P99" s="87">
        <f t="shared" si="53"/>
        <v>1958</v>
      </c>
      <c r="Q99" s="67"/>
    </row>
    <row r="100" spans="1:17">
      <c r="A100" s="87" t="s">
        <v>70</v>
      </c>
      <c r="B100" s="87">
        <v>161</v>
      </c>
      <c r="C100" s="87">
        <v>205</v>
      </c>
      <c r="D100" s="87">
        <v>183</v>
      </c>
      <c r="E100" s="87">
        <v>194</v>
      </c>
      <c r="F100" s="88">
        <v>186</v>
      </c>
      <c r="G100" s="89">
        <f t="shared" si="52"/>
        <v>10.420711974110032</v>
      </c>
      <c r="H100" s="90">
        <f t="shared" si="47"/>
        <v>13.268608414239482</v>
      </c>
      <c r="I100" s="90">
        <f t="shared" si="48"/>
        <v>12.151394422310757</v>
      </c>
      <c r="J100" s="90">
        <f t="shared" si="49"/>
        <v>12.907518296739854</v>
      </c>
      <c r="K100" s="91">
        <f t="shared" si="50"/>
        <v>12.375249500998004</v>
      </c>
      <c r="L100" s="148">
        <f t="shared" si="53"/>
        <v>1545</v>
      </c>
      <c r="M100" s="87">
        <f t="shared" si="53"/>
        <v>1545</v>
      </c>
      <c r="N100" s="87">
        <f t="shared" si="53"/>
        <v>1506</v>
      </c>
      <c r="O100" s="87">
        <f t="shared" si="53"/>
        <v>1503</v>
      </c>
      <c r="P100" s="87">
        <f t="shared" si="53"/>
        <v>1503</v>
      </c>
      <c r="Q100" s="67"/>
    </row>
    <row r="101" spans="1:17">
      <c r="A101" s="87" t="s">
        <v>71</v>
      </c>
      <c r="B101" s="87">
        <v>242</v>
      </c>
      <c r="C101" s="87">
        <v>254</v>
      </c>
      <c r="D101" s="87">
        <v>250</v>
      </c>
      <c r="E101" s="87">
        <v>238</v>
      </c>
      <c r="F101" s="88">
        <v>227</v>
      </c>
      <c r="G101" s="89">
        <f t="shared" si="52"/>
        <v>10.609381850065761</v>
      </c>
      <c r="H101" s="90">
        <f t="shared" si="47"/>
        <v>11.880261927034612</v>
      </c>
      <c r="I101" s="90">
        <f t="shared" si="48"/>
        <v>11.933174224343675</v>
      </c>
      <c r="J101" s="90">
        <f t="shared" si="49"/>
        <v>11.469879518072288</v>
      </c>
      <c r="K101" s="91">
        <f t="shared" si="50"/>
        <v>10.840496657115569</v>
      </c>
      <c r="L101" s="148">
        <f t="shared" si="53"/>
        <v>2281</v>
      </c>
      <c r="M101" s="87">
        <f t="shared" si="53"/>
        <v>2138</v>
      </c>
      <c r="N101" s="87">
        <f t="shared" si="53"/>
        <v>2095</v>
      </c>
      <c r="O101" s="87">
        <f t="shared" si="53"/>
        <v>2075</v>
      </c>
      <c r="P101" s="87">
        <f t="shared" si="53"/>
        <v>2094</v>
      </c>
      <c r="Q101" s="67"/>
    </row>
    <row r="102" spans="1:17">
      <c r="A102" s="87" t="s">
        <v>72</v>
      </c>
      <c r="B102" s="87">
        <v>65</v>
      </c>
      <c r="C102" s="87">
        <v>84</v>
      </c>
      <c r="D102" s="87">
        <v>67</v>
      </c>
      <c r="E102" s="87">
        <v>57</v>
      </c>
      <c r="F102" s="88">
        <v>61</v>
      </c>
      <c r="G102" s="89">
        <f t="shared" si="52"/>
        <v>7.917174177831912</v>
      </c>
      <c r="H102" s="90">
        <f t="shared" si="47"/>
        <v>9.7109826589595372</v>
      </c>
      <c r="I102" s="90">
        <f t="shared" si="48"/>
        <v>8.2309582309582314</v>
      </c>
      <c r="J102" s="90">
        <f t="shared" si="49"/>
        <v>7.0544554455445541</v>
      </c>
      <c r="K102" s="91">
        <f t="shared" si="50"/>
        <v>7.5215782983970403</v>
      </c>
      <c r="L102" s="148">
        <f t="shared" si="53"/>
        <v>821</v>
      </c>
      <c r="M102" s="87">
        <f t="shared" si="53"/>
        <v>865</v>
      </c>
      <c r="N102" s="87">
        <f t="shared" si="53"/>
        <v>814</v>
      </c>
      <c r="O102" s="87">
        <f t="shared" si="53"/>
        <v>808</v>
      </c>
      <c r="P102" s="87">
        <f t="shared" si="53"/>
        <v>811</v>
      </c>
      <c r="Q102" s="67"/>
    </row>
    <row r="103" spans="1:17">
      <c r="A103" s="87" t="s">
        <v>73</v>
      </c>
      <c r="B103" s="87">
        <v>457</v>
      </c>
      <c r="C103" s="87">
        <v>486</v>
      </c>
      <c r="D103" s="87">
        <v>478</v>
      </c>
      <c r="E103" s="87">
        <v>443</v>
      </c>
      <c r="F103" s="88">
        <v>424</v>
      </c>
      <c r="G103" s="89">
        <f t="shared" si="52"/>
        <v>11.9570905285191</v>
      </c>
      <c r="H103" s="90">
        <f t="shared" si="47"/>
        <v>12.643080124869927</v>
      </c>
      <c r="I103" s="90">
        <f t="shared" si="48"/>
        <v>13.296244784422809</v>
      </c>
      <c r="J103" s="90">
        <f t="shared" si="49"/>
        <v>12.67162471395881</v>
      </c>
      <c r="K103" s="91">
        <f t="shared" si="50"/>
        <v>12.069456305152292</v>
      </c>
      <c r="L103" s="148">
        <f t="shared" si="53"/>
        <v>3822</v>
      </c>
      <c r="M103" s="87">
        <f t="shared" si="53"/>
        <v>3844</v>
      </c>
      <c r="N103" s="87">
        <f t="shared" si="53"/>
        <v>3595</v>
      </c>
      <c r="O103" s="87">
        <f t="shared" si="53"/>
        <v>3496</v>
      </c>
      <c r="P103" s="87">
        <f t="shared" si="53"/>
        <v>3513</v>
      </c>
      <c r="Q103" s="67"/>
    </row>
    <row r="104" spans="1:17">
      <c r="A104" s="87" t="s">
        <v>74</v>
      </c>
      <c r="B104" s="87">
        <v>268</v>
      </c>
      <c r="C104" s="87">
        <v>228</v>
      </c>
      <c r="D104" s="87">
        <v>220</v>
      </c>
      <c r="E104" s="87">
        <v>232</v>
      </c>
      <c r="F104" s="88">
        <v>221</v>
      </c>
      <c r="G104" s="89">
        <f t="shared" si="52"/>
        <v>13.22150962012827</v>
      </c>
      <c r="H104" s="90">
        <f t="shared" si="47"/>
        <v>11.434302908726178</v>
      </c>
      <c r="I104" s="90">
        <f t="shared" si="48"/>
        <v>11.634056054997357</v>
      </c>
      <c r="J104" s="90">
        <f t="shared" si="49"/>
        <v>12.656846699399891</v>
      </c>
      <c r="K104" s="91">
        <f t="shared" si="50"/>
        <v>11.275510204081634</v>
      </c>
      <c r="L104" s="148">
        <f t="shared" si="53"/>
        <v>2027</v>
      </c>
      <c r="M104" s="87">
        <f t="shared" si="53"/>
        <v>1994</v>
      </c>
      <c r="N104" s="87">
        <f t="shared" si="53"/>
        <v>1891</v>
      </c>
      <c r="O104" s="87">
        <f t="shared" si="53"/>
        <v>1833</v>
      </c>
      <c r="P104" s="87">
        <f t="shared" si="53"/>
        <v>1960</v>
      </c>
      <c r="Q104" s="67"/>
    </row>
    <row r="105" spans="1:17">
      <c r="A105" s="87" t="s">
        <v>75</v>
      </c>
      <c r="B105" s="87">
        <v>74</v>
      </c>
      <c r="C105" s="87">
        <v>61</v>
      </c>
      <c r="D105" s="87">
        <v>59</v>
      </c>
      <c r="E105" s="87">
        <v>52</v>
      </c>
      <c r="F105" s="88">
        <v>59</v>
      </c>
      <c r="G105" s="89">
        <f t="shared" si="52"/>
        <v>14.015151515151514</v>
      </c>
      <c r="H105" s="90">
        <f t="shared" si="47"/>
        <v>12.079207920792079</v>
      </c>
      <c r="I105" s="90">
        <f t="shared" si="48"/>
        <v>11.895161290322582</v>
      </c>
      <c r="J105" s="90">
        <f t="shared" si="49"/>
        <v>11.182795698924732</v>
      </c>
      <c r="K105" s="91">
        <f t="shared" si="50"/>
        <v>12.854030501089325</v>
      </c>
      <c r="L105" s="148">
        <f t="shared" si="53"/>
        <v>528</v>
      </c>
      <c r="M105" s="87">
        <f t="shared" si="53"/>
        <v>505</v>
      </c>
      <c r="N105" s="87">
        <f t="shared" si="53"/>
        <v>496</v>
      </c>
      <c r="O105" s="87">
        <f t="shared" si="53"/>
        <v>465</v>
      </c>
      <c r="P105" s="87">
        <f t="shared" si="53"/>
        <v>459</v>
      </c>
      <c r="Q105" s="67"/>
    </row>
    <row r="106" spans="1:17">
      <c r="A106" s="87" t="s">
        <v>76</v>
      </c>
      <c r="B106" s="87">
        <v>235</v>
      </c>
      <c r="C106" s="87">
        <v>211</v>
      </c>
      <c r="D106" s="87">
        <v>231</v>
      </c>
      <c r="E106" s="87">
        <v>210</v>
      </c>
      <c r="F106" s="88">
        <v>223</v>
      </c>
      <c r="G106" s="89">
        <f t="shared" si="52"/>
        <v>14.578163771712157</v>
      </c>
      <c r="H106" s="90">
        <f t="shared" si="47"/>
        <v>13.881578947368419</v>
      </c>
      <c r="I106" s="90">
        <f t="shared" si="48"/>
        <v>15.009746588693956</v>
      </c>
      <c r="J106" s="90">
        <f t="shared" si="49"/>
        <v>14.978601997146935</v>
      </c>
      <c r="K106" s="91">
        <f t="shared" si="50"/>
        <v>15.838068181818182</v>
      </c>
      <c r="L106" s="148">
        <f t="shared" si="53"/>
        <v>1612</v>
      </c>
      <c r="M106" s="87">
        <f t="shared" si="53"/>
        <v>1520</v>
      </c>
      <c r="N106" s="87">
        <f t="shared" si="53"/>
        <v>1539</v>
      </c>
      <c r="O106" s="87">
        <f t="shared" si="53"/>
        <v>1402</v>
      </c>
      <c r="P106" s="87">
        <f t="shared" si="53"/>
        <v>1408</v>
      </c>
      <c r="Q106" s="67"/>
    </row>
    <row r="107" spans="1:17">
      <c r="A107" s="87" t="s">
        <v>77</v>
      </c>
      <c r="B107" s="87">
        <v>37</v>
      </c>
      <c r="C107" s="87">
        <v>58</v>
      </c>
      <c r="D107" s="87">
        <v>35</v>
      </c>
      <c r="E107" s="87">
        <v>44</v>
      </c>
      <c r="F107" s="88">
        <v>39</v>
      </c>
      <c r="G107" s="89">
        <f t="shared" si="52"/>
        <v>9.3670886075949369</v>
      </c>
      <c r="H107" s="90">
        <f t="shared" si="47"/>
        <v>14.215686274509803</v>
      </c>
      <c r="I107" s="90">
        <f t="shared" si="48"/>
        <v>9.3833780160857909</v>
      </c>
      <c r="J107" s="90">
        <f t="shared" si="49"/>
        <v>12.865497076023392</v>
      </c>
      <c r="K107" s="91">
        <f t="shared" si="50"/>
        <v>11.016949152542372</v>
      </c>
      <c r="L107" s="148">
        <f t="shared" si="53"/>
        <v>395</v>
      </c>
      <c r="M107" s="87">
        <f t="shared" si="53"/>
        <v>408</v>
      </c>
      <c r="N107" s="87">
        <f t="shared" si="53"/>
        <v>373</v>
      </c>
      <c r="O107" s="87">
        <f t="shared" si="53"/>
        <v>342</v>
      </c>
      <c r="P107" s="87">
        <f t="shared" si="53"/>
        <v>354</v>
      </c>
      <c r="Q107" s="67"/>
    </row>
    <row r="108" spans="1:17">
      <c r="A108" s="87" t="s">
        <v>78</v>
      </c>
      <c r="B108" s="87">
        <v>904</v>
      </c>
      <c r="C108" s="87">
        <v>798</v>
      </c>
      <c r="D108" s="87">
        <v>845</v>
      </c>
      <c r="E108" s="87">
        <v>900</v>
      </c>
      <c r="F108" s="88">
        <v>916</v>
      </c>
      <c r="G108" s="89">
        <f t="shared" si="52"/>
        <v>15.046604527296935</v>
      </c>
      <c r="H108" s="90">
        <f t="shared" si="47"/>
        <v>13.398253861652115</v>
      </c>
      <c r="I108" s="90">
        <f t="shared" si="48"/>
        <v>14.695652173913043</v>
      </c>
      <c r="J108" s="90">
        <f t="shared" si="49"/>
        <v>15.09560550150956</v>
      </c>
      <c r="K108" s="91">
        <f t="shared" si="50"/>
        <v>14.814814814814813</v>
      </c>
      <c r="L108" s="148">
        <f t="shared" si="53"/>
        <v>6008</v>
      </c>
      <c r="M108" s="87">
        <f t="shared" si="53"/>
        <v>5956</v>
      </c>
      <c r="N108" s="87">
        <f t="shared" si="53"/>
        <v>5750</v>
      </c>
      <c r="O108" s="87">
        <f t="shared" si="53"/>
        <v>5962</v>
      </c>
      <c r="P108" s="87">
        <f t="shared" si="53"/>
        <v>6183</v>
      </c>
      <c r="Q108" s="67"/>
    </row>
    <row r="109" spans="1:17">
      <c r="A109" s="87" t="s">
        <v>79</v>
      </c>
      <c r="B109" s="87">
        <v>57</v>
      </c>
      <c r="C109" s="87">
        <v>79</v>
      </c>
      <c r="D109" s="87">
        <v>60</v>
      </c>
      <c r="E109" s="87">
        <v>77</v>
      </c>
      <c r="F109" s="88">
        <v>79</v>
      </c>
      <c r="G109" s="89">
        <f t="shared" si="52"/>
        <v>10.142348754448399</v>
      </c>
      <c r="H109" s="90">
        <f t="shared" si="47"/>
        <v>12.38244514106583</v>
      </c>
      <c r="I109" s="90">
        <f t="shared" si="48"/>
        <v>9.5238095238095237</v>
      </c>
      <c r="J109" s="90">
        <f t="shared" si="49"/>
        <v>11.882716049382717</v>
      </c>
      <c r="K109" s="91">
        <f t="shared" si="50"/>
        <v>12.042682926829269</v>
      </c>
      <c r="L109" s="148">
        <f t="shared" si="53"/>
        <v>562</v>
      </c>
      <c r="M109" s="87">
        <f t="shared" si="53"/>
        <v>638</v>
      </c>
      <c r="N109" s="87">
        <f t="shared" si="53"/>
        <v>630</v>
      </c>
      <c r="O109" s="87">
        <f t="shared" si="53"/>
        <v>648</v>
      </c>
      <c r="P109" s="87">
        <f t="shared" si="53"/>
        <v>656</v>
      </c>
      <c r="Q109" s="67"/>
    </row>
    <row r="110" spans="1:17">
      <c r="A110" s="87" t="s">
        <v>80</v>
      </c>
      <c r="B110" s="87">
        <v>490</v>
      </c>
      <c r="C110" s="87">
        <v>491</v>
      </c>
      <c r="D110" s="87">
        <v>512</v>
      </c>
      <c r="E110" s="87">
        <v>511</v>
      </c>
      <c r="F110" s="88">
        <v>505</v>
      </c>
      <c r="G110" s="89">
        <f t="shared" si="52"/>
        <v>13.465237702665567</v>
      </c>
      <c r="H110" s="90">
        <f t="shared" si="47"/>
        <v>13.776655443322111</v>
      </c>
      <c r="I110" s="90">
        <f t="shared" si="48"/>
        <v>15.001464986815119</v>
      </c>
      <c r="J110" s="90">
        <f t="shared" si="49"/>
        <v>15.636474908200734</v>
      </c>
      <c r="K110" s="91">
        <f t="shared" si="50"/>
        <v>14.896755162241886</v>
      </c>
      <c r="L110" s="148">
        <f t="shared" si="53"/>
        <v>3639</v>
      </c>
      <c r="M110" s="87">
        <f t="shared" si="53"/>
        <v>3564</v>
      </c>
      <c r="N110" s="87">
        <f t="shared" si="53"/>
        <v>3413</v>
      </c>
      <c r="O110" s="87">
        <f t="shared" si="53"/>
        <v>3268</v>
      </c>
      <c r="P110" s="87">
        <f t="shared" si="53"/>
        <v>3390</v>
      </c>
      <c r="Q110" s="67"/>
    </row>
    <row r="111" spans="1:17">
      <c r="A111" s="87" t="s">
        <v>48</v>
      </c>
      <c r="B111" s="87">
        <v>0</v>
      </c>
      <c r="C111" s="87">
        <v>3</v>
      </c>
      <c r="D111" s="87">
        <v>9</v>
      </c>
      <c r="E111" s="87">
        <v>9</v>
      </c>
      <c r="F111" s="88">
        <v>6</v>
      </c>
      <c r="G111" s="183" t="s">
        <v>81</v>
      </c>
      <c r="H111" s="184" t="s">
        <v>81</v>
      </c>
      <c r="I111" s="184" t="s">
        <v>81</v>
      </c>
      <c r="J111" s="184" t="s">
        <v>81</v>
      </c>
      <c r="K111" s="185" t="s">
        <v>81</v>
      </c>
      <c r="L111" s="148">
        <f t="shared" si="53"/>
        <v>124</v>
      </c>
      <c r="M111" s="184">
        <f t="shared" si="53"/>
        <v>135</v>
      </c>
      <c r="N111" s="184">
        <f t="shared" si="53"/>
        <v>182</v>
      </c>
      <c r="O111" s="184">
        <f t="shared" si="53"/>
        <v>243</v>
      </c>
      <c r="P111" s="184">
        <f t="shared" si="53"/>
        <v>208</v>
      </c>
      <c r="Q111" s="67"/>
    </row>
    <row r="112" spans="1:17">
      <c r="A112" s="150" t="s">
        <v>41</v>
      </c>
      <c r="B112" s="150">
        <f>SUM(B91:B111)</f>
        <v>6776</v>
      </c>
      <c r="C112" s="150">
        <f t="shared" ref="C112:F112" si="54">SUM(C91:C111)</f>
        <v>7145</v>
      </c>
      <c r="D112" s="150">
        <f t="shared" si="54"/>
        <v>7002</v>
      </c>
      <c r="E112" s="150">
        <f t="shared" si="54"/>
        <v>7050</v>
      </c>
      <c r="F112" s="548">
        <f t="shared" si="54"/>
        <v>6873</v>
      </c>
      <c r="G112" s="187">
        <f t="shared" ref="G112" si="55">B112/L112*100</f>
        <v>11.123696954773045</v>
      </c>
      <c r="H112" s="187">
        <f t="shared" ref="H112" si="56">C112/M112*100</f>
        <v>11.640220260011077</v>
      </c>
      <c r="I112" s="187">
        <f t="shared" ref="I112" si="57">D112/N112*100</f>
        <v>12.023284166423407</v>
      </c>
      <c r="J112" s="187">
        <f t="shared" ref="J112" si="58">E112/O112*100</f>
        <v>12.090135821100288</v>
      </c>
      <c r="K112" s="188">
        <f t="shared" ref="K112" si="59">F112/P112*100</f>
        <v>11.797116374871267</v>
      </c>
      <c r="L112" s="150">
        <f>SUM(L91:L111)</f>
        <v>60915</v>
      </c>
      <c r="M112" s="150">
        <f t="shared" ref="M112:P112" si="60">SUM(M91:M111)</f>
        <v>61382</v>
      </c>
      <c r="N112" s="150">
        <f t="shared" si="60"/>
        <v>58237</v>
      </c>
      <c r="O112" s="150">
        <f t="shared" si="60"/>
        <v>58312</v>
      </c>
      <c r="P112" s="150">
        <f t="shared" si="60"/>
        <v>58260</v>
      </c>
      <c r="Q112" s="67"/>
    </row>
    <row r="113" spans="1:1">
      <c r="A113" s="189" t="s">
        <v>273</v>
      </c>
    </row>
  </sheetData>
  <mergeCells count="16">
    <mergeCell ref="B6:K6"/>
    <mergeCell ref="L6:U6"/>
    <mergeCell ref="A6:A7"/>
    <mergeCell ref="A25:A26"/>
    <mergeCell ref="H25:H26"/>
    <mergeCell ref="A24:H24"/>
    <mergeCell ref="A89:A90"/>
    <mergeCell ref="B89:F89"/>
    <mergeCell ref="G89:K89"/>
    <mergeCell ref="L89:P89"/>
    <mergeCell ref="B25:D25"/>
    <mergeCell ref="E25:G25"/>
    <mergeCell ref="A61:A62"/>
    <mergeCell ref="B61:F61"/>
    <mergeCell ref="G61:K61"/>
    <mergeCell ref="L61:P61"/>
  </mergeCells>
  <hyperlinks>
    <hyperlink ref="A1" location="Contents!A1" display="Contents"/>
    <hyperlink ref="C1" location="About!A1" display="About the publication"/>
  </hyperlinks>
  <pageMargins left="0.51181102362204722" right="0.51181102362204722" top="0.55118110236220474" bottom="0.55118110236220474" header="0.11811023622047245" footer="0.11811023622047245"/>
  <pageSetup paperSize="9" scale="79" fitToHeight="0" orientation="landscape" r:id="rId1"/>
  <headerFooter>
    <oddFooter>&amp;L&amp;8&amp;K01+020Report on Maternity, 2015: accompanying tables&amp;R&amp;8&amp;K01+020Page &amp;P of &amp;N</oddFooter>
  </headerFooter>
  <rowBreaks count="3" manualBreakCount="3">
    <brk id="22" max="16383" man="1"/>
    <brk id="58" max="16383" man="1"/>
    <brk id="86" max="16383"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80"/>
  <sheetViews>
    <sheetView zoomScaleNormal="100" workbookViewId="0">
      <pane ySplit="3" topLeftCell="A4" activePane="bottomLeft" state="frozen"/>
      <selection activeCell="B31" sqref="B31"/>
      <selection pane="bottomLeft" activeCell="A4" sqref="A4"/>
    </sheetView>
  </sheetViews>
  <sheetFormatPr defaultRowHeight="12"/>
  <cols>
    <col min="1" max="1" width="15.7109375" style="69" customWidth="1"/>
    <col min="2" max="3" width="12.28515625" style="69" customWidth="1"/>
    <col min="4" max="4" width="12.7109375" style="69" customWidth="1"/>
    <col min="5" max="8" width="12.28515625" style="69" customWidth="1"/>
    <col min="9" max="9" width="13" style="69" customWidth="1"/>
    <col min="10" max="11" width="12.28515625" style="69" customWidth="1"/>
    <col min="12" max="12" width="14.140625" style="69" customWidth="1"/>
    <col min="13" max="14" width="17.28515625" style="69" customWidth="1"/>
    <col min="15" max="15" width="14.140625" style="69" customWidth="1"/>
    <col min="16" max="16384" width="9.140625" style="69"/>
  </cols>
  <sheetData>
    <row r="1" spans="1:16">
      <c r="A1" s="292" t="s">
        <v>24</v>
      </c>
      <c r="B1" s="143"/>
      <c r="C1" s="143"/>
      <c r="D1" s="292" t="s">
        <v>34</v>
      </c>
      <c r="E1" s="143"/>
      <c r="F1" s="143"/>
    </row>
    <row r="2" spans="1:16" ht="10.5" customHeight="1"/>
    <row r="3" spans="1:16" ht="19.5">
      <c r="A3" s="19" t="s">
        <v>126</v>
      </c>
    </row>
    <row r="5" spans="1:16" s="39" customFormat="1" ht="15" customHeight="1">
      <c r="A5" s="86" t="str">
        <f>Contents!B45</f>
        <v>Table 37: Number and percentage of women having a normal birth, induction, augmentation, epidural or episiotomy, 2006–2015</v>
      </c>
      <c r="O5" s="37"/>
      <c r="P5" s="37"/>
    </row>
    <row r="6" spans="1:16" ht="18" customHeight="1">
      <c r="A6" s="482" t="s">
        <v>37</v>
      </c>
      <c r="B6" s="480" t="s">
        <v>25</v>
      </c>
      <c r="C6" s="480"/>
      <c r="D6" s="480"/>
      <c r="E6" s="480"/>
      <c r="F6" s="481"/>
      <c r="G6" s="493" t="s">
        <v>279</v>
      </c>
      <c r="H6" s="480"/>
      <c r="I6" s="480"/>
      <c r="J6" s="480"/>
      <c r="K6" s="481"/>
      <c r="L6" s="517" t="s">
        <v>359</v>
      </c>
      <c r="M6" s="515" t="s">
        <v>132</v>
      </c>
      <c r="N6" s="493" t="s">
        <v>131</v>
      </c>
      <c r="O6" s="336"/>
      <c r="P6" s="67"/>
    </row>
    <row r="7" spans="1:16" ht="18" customHeight="1">
      <c r="A7" s="483"/>
      <c r="B7" s="124" t="s">
        <v>367</v>
      </c>
      <c r="C7" s="333" t="s">
        <v>127</v>
      </c>
      <c r="D7" s="124" t="s">
        <v>128</v>
      </c>
      <c r="E7" s="124" t="s">
        <v>129</v>
      </c>
      <c r="F7" s="125" t="s">
        <v>130</v>
      </c>
      <c r="G7" s="126" t="str">
        <f>B7</f>
        <v>Normal</v>
      </c>
      <c r="H7" s="333" t="str">
        <f t="shared" ref="H7:K7" si="0">C7</f>
        <v>Induction</v>
      </c>
      <c r="I7" s="124" t="str">
        <f t="shared" si="0"/>
        <v>Augmentation</v>
      </c>
      <c r="J7" s="124" t="str">
        <f t="shared" si="0"/>
        <v>Epidural</v>
      </c>
      <c r="K7" s="125" t="str">
        <f t="shared" si="0"/>
        <v>Episiotomy</v>
      </c>
      <c r="L7" s="516"/>
      <c r="M7" s="516"/>
      <c r="N7" s="514"/>
      <c r="O7" s="336"/>
      <c r="P7" s="67"/>
    </row>
    <row r="8" spans="1:16">
      <c r="A8" s="155">
        <f>Extra!K4</f>
        <v>2006</v>
      </c>
      <c r="B8" s="153">
        <v>19663</v>
      </c>
      <c r="C8" s="153">
        <v>10333</v>
      </c>
      <c r="D8" s="153">
        <v>17345</v>
      </c>
      <c r="E8" s="153">
        <v>15009</v>
      </c>
      <c r="F8" s="171">
        <v>5402</v>
      </c>
      <c r="G8" s="146">
        <f>B8/$L8*100</f>
        <v>32.477206659619448</v>
      </c>
      <c r="H8" s="147">
        <f t="shared" ref="H8:H17" si="1">C8/$M8*100</f>
        <v>19.427679696166354</v>
      </c>
      <c r="I8" s="147">
        <f t="shared" ref="I8:I17" si="2">D8/$M8*100</f>
        <v>32.611352398142401</v>
      </c>
      <c r="J8" s="147">
        <f t="shared" ref="J8:J17" si="3">E8/$M8*100</f>
        <v>28.219301709064244</v>
      </c>
      <c r="K8" s="226">
        <f>F8/N8*100</f>
        <v>12.085281549922817</v>
      </c>
      <c r="L8" s="376">
        <v>60544</v>
      </c>
      <c r="M8" s="230">
        <v>53187</v>
      </c>
      <c r="N8" s="373">
        <v>44699</v>
      </c>
      <c r="O8" s="153"/>
      <c r="P8" s="67"/>
    </row>
    <row r="9" spans="1:16">
      <c r="A9" s="155">
        <f>Extra!K5</f>
        <v>2007</v>
      </c>
      <c r="B9" s="153">
        <v>21643</v>
      </c>
      <c r="C9" s="153">
        <v>10411</v>
      </c>
      <c r="D9" s="153">
        <v>18173</v>
      </c>
      <c r="E9" s="153">
        <v>14966</v>
      </c>
      <c r="F9" s="171">
        <v>5858</v>
      </c>
      <c r="G9" s="89">
        <f t="shared" ref="G9:G17" si="4">B9/$L9*100</f>
        <v>33.732855361596009</v>
      </c>
      <c r="H9" s="90">
        <f t="shared" si="1"/>
        <v>18.508773489306478</v>
      </c>
      <c r="I9" s="90">
        <f t="shared" si="2"/>
        <v>32.308129922309732</v>
      </c>
      <c r="J9" s="90">
        <f t="shared" si="3"/>
        <v>26.606695230137422</v>
      </c>
      <c r="K9" s="91">
        <f t="shared" ref="K9:K17" si="5">F9/N9*100</f>
        <v>12.277576341877475</v>
      </c>
      <c r="L9" s="376">
        <v>64160</v>
      </c>
      <c r="M9" s="230">
        <v>56249</v>
      </c>
      <c r="N9" s="373">
        <v>47713</v>
      </c>
      <c r="O9" s="153"/>
      <c r="P9" s="67"/>
    </row>
    <row r="10" spans="1:16">
      <c r="A10" s="155">
        <f>Extra!K6</f>
        <v>2008</v>
      </c>
      <c r="B10" s="153">
        <v>22637</v>
      </c>
      <c r="C10" s="153">
        <v>10359</v>
      </c>
      <c r="D10" s="153">
        <v>17271</v>
      </c>
      <c r="E10" s="153">
        <v>14795</v>
      </c>
      <c r="F10" s="171">
        <v>5738</v>
      </c>
      <c r="G10" s="89">
        <f t="shared" si="4"/>
        <v>35.026071887233286</v>
      </c>
      <c r="H10" s="90">
        <f t="shared" si="1"/>
        <v>18.25857054728122</v>
      </c>
      <c r="I10" s="90">
        <f t="shared" si="2"/>
        <v>30.441526394641755</v>
      </c>
      <c r="J10" s="90">
        <f t="shared" si="3"/>
        <v>26.077377280338414</v>
      </c>
      <c r="K10" s="91">
        <f t="shared" si="5"/>
        <v>11.884346133134501</v>
      </c>
      <c r="L10" s="376">
        <v>64629</v>
      </c>
      <c r="M10" s="230">
        <v>56735</v>
      </c>
      <c r="N10" s="373">
        <v>48282</v>
      </c>
      <c r="O10" s="153"/>
      <c r="P10" s="67"/>
    </row>
    <row r="11" spans="1:16">
      <c r="A11" s="155">
        <f>Extra!K7</f>
        <v>2009</v>
      </c>
      <c r="B11" s="153">
        <v>22096</v>
      </c>
      <c r="C11" s="153">
        <v>11135</v>
      </c>
      <c r="D11" s="153">
        <v>16266</v>
      </c>
      <c r="E11" s="153">
        <v>14480</v>
      </c>
      <c r="F11" s="171">
        <v>5855</v>
      </c>
      <c r="G11" s="89">
        <f t="shared" si="4"/>
        <v>34.394408729355732</v>
      </c>
      <c r="H11" s="90">
        <f t="shared" si="1"/>
        <v>19.886769538505501</v>
      </c>
      <c r="I11" s="90">
        <f t="shared" si="2"/>
        <v>29.050578654093439</v>
      </c>
      <c r="J11" s="90">
        <f t="shared" si="3"/>
        <v>25.86083726246607</v>
      </c>
      <c r="K11" s="91">
        <f t="shared" si="5"/>
        <v>12.341125139641255</v>
      </c>
      <c r="L11" s="376">
        <v>64243</v>
      </c>
      <c r="M11" s="230">
        <v>55992</v>
      </c>
      <c r="N11" s="373">
        <v>47443</v>
      </c>
      <c r="O11" s="153"/>
      <c r="P11" s="67"/>
    </row>
    <row r="12" spans="1:16">
      <c r="A12" s="155">
        <f>Extra!K8</f>
        <v>2010</v>
      </c>
      <c r="B12" s="153">
        <v>21964</v>
      </c>
      <c r="C12" s="153">
        <v>11340</v>
      </c>
      <c r="D12" s="153">
        <v>16395</v>
      </c>
      <c r="E12" s="153">
        <v>14287</v>
      </c>
      <c r="F12" s="171">
        <v>6144</v>
      </c>
      <c r="G12" s="89">
        <f t="shared" si="4"/>
        <v>34.068559019699087</v>
      </c>
      <c r="H12" s="90">
        <f t="shared" si="1"/>
        <v>20.230492025546795</v>
      </c>
      <c r="I12" s="90">
        <f t="shared" si="2"/>
        <v>29.248581724765405</v>
      </c>
      <c r="J12" s="90">
        <f t="shared" si="3"/>
        <v>25.487922360580868</v>
      </c>
      <c r="K12" s="91">
        <f t="shared" si="5"/>
        <v>12.877533482844628</v>
      </c>
      <c r="L12" s="376">
        <v>64470</v>
      </c>
      <c r="M12" s="230">
        <v>56054</v>
      </c>
      <c r="N12" s="373">
        <v>47711</v>
      </c>
      <c r="O12" s="153"/>
      <c r="P12" s="67"/>
    </row>
    <row r="13" spans="1:16">
      <c r="A13" s="155">
        <f>Extra!K9</f>
        <v>2011</v>
      </c>
      <c r="B13" s="153">
        <v>21222</v>
      </c>
      <c r="C13" s="153">
        <v>11978</v>
      </c>
      <c r="D13" s="153">
        <v>15000</v>
      </c>
      <c r="E13" s="153">
        <v>13684</v>
      </c>
      <c r="F13" s="171">
        <v>5648</v>
      </c>
      <c r="G13" s="89">
        <f t="shared" si="4"/>
        <v>34.056552299643741</v>
      </c>
      <c r="H13" s="90">
        <f t="shared" si="1"/>
        <v>22.12453129906352</v>
      </c>
      <c r="I13" s="90">
        <f t="shared" si="2"/>
        <v>27.706459299211289</v>
      </c>
      <c r="J13" s="90">
        <f t="shared" si="3"/>
        <v>25.275679270027151</v>
      </c>
      <c r="K13" s="91">
        <f t="shared" si="5"/>
        <v>12.25721044293496</v>
      </c>
      <c r="L13" s="376">
        <v>62314</v>
      </c>
      <c r="M13" s="230">
        <v>54139</v>
      </c>
      <c r="N13" s="373">
        <v>46079</v>
      </c>
      <c r="O13" s="153"/>
      <c r="P13" s="67"/>
    </row>
    <row r="14" spans="1:16">
      <c r="A14" s="155">
        <f>Extra!K10</f>
        <v>2012</v>
      </c>
      <c r="B14" s="153">
        <v>20679</v>
      </c>
      <c r="C14" s="153">
        <v>12276</v>
      </c>
      <c r="D14" s="153">
        <v>15222</v>
      </c>
      <c r="E14" s="153">
        <v>14173</v>
      </c>
      <c r="F14" s="171">
        <v>5656</v>
      </c>
      <c r="G14" s="89">
        <f t="shared" si="4"/>
        <v>33.170254403131118</v>
      </c>
      <c r="H14" s="90">
        <f t="shared" si="1"/>
        <v>22.633995243099729</v>
      </c>
      <c r="I14" s="90">
        <f t="shared" si="2"/>
        <v>28.065711599092868</v>
      </c>
      <c r="J14" s="90">
        <f t="shared" si="3"/>
        <v>26.131607574165237</v>
      </c>
      <c r="K14" s="91">
        <f t="shared" si="5"/>
        <v>12.337761490303862</v>
      </c>
      <c r="L14" s="376">
        <v>62342</v>
      </c>
      <c r="M14" s="230">
        <v>54237</v>
      </c>
      <c r="N14" s="373">
        <v>45843</v>
      </c>
      <c r="O14" s="153"/>
      <c r="P14" s="67"/>
    </row>
    <row r="15" spans="1:16">
      <c r="A15" s="155">
        <f>Extra!K11</f>
        <v>2013</v>
      </c>
      <c r="B15" s="153">
        <v>19336</v>
      </c>
      <c r="C15" s="153">
        <v>12458</v>
      </c>
      <c r="D15" s="153">
        <v>13695</v>
      </c>
      <c r="E15" s="153">
        <v>13816</v>
      </c>
      <c r="F15" s="171">
        <v>5703</v>
      </c>
      <c r="G15" s="89">
        <f t="shared" si="4"/>
        <v>32.643414255326334</v>
      </c>
      <c r="H15" s="90">
        <f t="shared" si="1"/>
        <v>24.315409388113594</v>
      </c>
      <c r="I15" s="90">
        <f t="shared" si="2"/>
        <v>26.729774568166292</v>
      </c>
      <c r="J15" s="90">
        <f t="shared" si="3"/>
        <v>26.965941251097881</v>
      </c>
      <c r="K15" s="91">
        <f t="shared" si="5"/>
        <v>13.261865451247587</v>
      </c>
      <c r="L15" s="376">
        <v>59234</v>
      </c>
      <c r="M15" s="230">
        <v>51235</v>
      </c>
      <c r="N15" s="373">
        <v>43003</v>
      </c>
      <c r="O15" s="153"/>
      <c r="P15" s="67"/>
    </row>
    <row r="16" spans="1:16">
      <c r="A16" s="155">
        <f>Extra!K12</f>
        <v>2014</v>
      </c>
      <c r="B16" s="153">
        <v>19650</v>
      </c>
      <c r="C16" s="153">
        <v>12485</v>
      </c>
      <c r="D16" s="153">
        <v>13096</v>
      </c>
      <c r="E16" s="153">
        <v>13881</v>
      </c>
      <c r="F16" s="171">
        <v>6321</v>
      </c>
      <c r="G16" s="89">
        <f t="shared" si="4"/>
        <v>33.192006891775478</v>
      </c>
      <c r="H16" s="90">
        <f t="shared" si="1"/>
        <v>24.355272911708479</v>
      </c>
      <c r="I16" s="90">
        <f t="shared" si="2"/>
        <v>25.547188950879796</v>
      </c>
      <c r="J16" s="90">
        <f t="shared" si="3"/>
        <v>27.078537708243921</v>
      </c>
      <c r="K16" s="91">
        <f t="shared" si="5"/>
        <v>14.62179042331714</v>
      </c>
      <c r="L16" s="376">
        <v>59201</v>
      </c>
      <c r="M16" s="230">
        <v>51262</v>
      </c>
      <c r="N16" s="373">
        <v>43230</v>
      </c>
      <c r="O16" s="153"/>
      <c r="P16" s="67"/>
    </row>
    <row r="17" spans="1:16">
      <c r="A17" s="244">
        <f>Extra!K13</f>
        <v>2015</v>
      </c>
      <c r="B17" s="169">
        <v>20234</v>
      </c>
      <c r="C17" s="169">
        <v>12329</v>
      </c>
      <c r="D17" s="169">
        <v>12656</v>
      </c>
      <c r="E17" s="169">
        <v>13891</v>
      </c>
      <c r="F17" s="172">
        <v>6194</v>
      </c>
      <c r="G17" s="95">
        <f t="shared" si="4"/>
        <v>34.319928083179271</v>
      </c>
      <c r="H17" s="96">
        <f t="shared" si="1"/>
        <v>23.99244945219608</v>
      </c>
      <c r="I17" s="96">
        <f t="shared" si="2"/>
        <v>24.628797166598556</v>
      </c>
      <c r="J17" s="96">
        <f t="shared" si="3"/>
        <v>27.032128748516161</v>
      </c>
      <c r="K17" s="97">
        <f t="shared" si="5"/>
        <v>14.271560563120666</v>
      </c>
      <c r="L17" s="377">
        <v>58957</v>
      </c>
      <c r="M17" s="231">
        <v>51387</v>
      </c>
      <c r="N17" s="374">
        <v>43401</v>
      </c>
      <c r="O17" s="153"/>
      <c r="P17" s="67"/>
    </row>
    <row r="18" spans="1:16">
      <c r="A18" s="99" t="s">
        <v>264</v>
      </c>
      <c r="O18" s="67"/>
      <c r="P18" s="67"/>
    </row>
    <row r="19" spans="1:16">
      <c r="A19" s="189" t="s">
        <v>133</v>
      </c>
      <c r="O19" s="67"/>
      <c r="P19" s="67"/>
    </row>
    <row r="20" spans="1:16">
      <c r="A20" s="189" t="s">
        <v>134</v>
      </c>
      <c r="O20" s="67"/>
      <c r="P20" s="67"/>
    </row>
    <row r="21" spans="1:16">
      <c r="A21" s="189" t="s">
        <v>135</v>
      </c>
    </row>
    <row r="24" spans="1:16" s="39" customFormat="1" ht="15" customHeight="1">
      <c r="A24" s="86" t="str">
        <f>Contents!B46</f>
        <v>Table 38: Number and percentage of women having a normal birth, induction, augmentation, epidural or episiotomy, by age group, ethnic group, neighbourhood deprivation quintile, parity and DHB of residence, 2015</v>
      </c>
    </row>
    <row r="25" spans="1:16" ht="18" customHeight="1">
      <c r="A25" s="482" t="s">
        <v>56</v>
      </c>
      <c r="B25" s="480" t="str">
        <f>B6</f>
        <v>Women giving birth</v>
      </c>
      <c r="C25" s="480"/>
      <c r="D25" s="480"/>
      <c r="E25" s="480"/>
      <c r="F25" s="481"/>
      <c r="G25" s="493" t="str">
        <f>G6</f>
        <v>Percentage of women giving birth</v>
      </c>
      <c r="H25" s="480"/>
      <c r="I25" s="480"/>
      <c r="J25" s="480"/>
      <c r="K25" s="481"/>
      <c r="L25" s="517" t="s">
        <v>359</v>
      </c>
      <c r="M25" s="515" t="s">
        <v>132</v>
      </c>
      <c r="N25" s="480" t="s">
        <v>131</v>
      </c>
    </row>
    <row r="26" spans="1:16" ht="18" customHeight="1">
      <c r="A26" s="483"/>
      <c r="B26" s="124" t="str">
        <f>B7</f>
        <v>Normal</v>
      </c>
      <c r="C26" s="333" t="str">
        <f t="shared" ref="C26:K26" si="6">C7</f>
        <v>Induction</v>
      </c>
      <c r="D26" s="124" t="str">
        <f t="shared" si="6"/>
        <v>Augmentation</v>
      </c>
      <c r="E26" s="124" t="str">
        <f t="shared" si="6"/>
        <v>Epidural</v>
      </c>
      <c r="F26" s="125" t="str">
        <f t="shared" si="6"/>
        <v>Episiotomy</v>
      </c>
      <c r="G26" s="126" t="str">
        <f t="shared" si="6"/>
        <v>Normal</v>
      </c>
      <c r="H26" s="333" t="str">
        <f t="shared" si="6"/>
        <v>Induction</v>
      </c>
      <c r="I26" s="124" t="str">
        <f t="shared" si="6"/>
        <v>Augmentation</v>
      </c>
      <c r="J26" s="124" t="str">
        <f t="shared" si="6"/>
        <v>Epidural</v>
      </c>
      <c r="K26" s="125" t="str">
        <f t="shared" si="6"/>
        <v>Episiotomy</v>
      </c>
      <c r="L26" s="516"/>
      <c r="M26" s="516"/>
      <c r="N26" s="507"/>
    </row>
    <row r="27" spans="1:16">
      <c r="A27" s="128" t="s">
        <v>236</v>
      </c>
      <c r="B27" s="128"/>
      <c r="C27" s="334"/>
      <c r="D27" s="128"/>
      <c r="E27" s="128"/>
      <c r="F27" s="128"/>
      <c r="G27" s="128"/>
      <c r="H27" s="334"/>
      <c r="I27" s="128"/>
      <c r="J27" s="128"/>
      <c r="K27" s="128"/>
      <c r="L27" s="334"/>
      <c r="M27" s="128"/>
      <c r="N27" s="128"/>
    </row>
    <row r="28" spans="1:16">
      <c r="A28" s="144" t="s">
        <v>41</v>
      </c>
      <c r="B28" s="144">
        <f>B17</f>
        <v>20234</v>
      </c>
      <c r="C28" s="144">
        <f>C17</f>
        <v>12329</v>
      </c>
      <c r="D28" s="144">
        <f>D17</f>
        <v>12656</v>
      </c>
      <c r="E28" s="144">
        <f>E17</f>
        <v>13891</v>
      </c>
      <c r="F28" s="163">
        <f>F17</f>
        <v>6194</v>
      </c>
      <c r="G28" s="232">
        <f>B28/$L28*100</f>
        <v>34.319928083179271</v>
      </c>
      <c r="H28" s="233">
        <f>C28/$M28*100</f>
        <v>23.99244945219608</v>
      </c>
      <c r="I28" s="233">
        <f>D28/$M28*100</f>
        <v>24.628797166598556</v>
      </c>
      <c r="J28" s="233">
        <f>E28/$M28*100</f>
        <v>27.032128748516161</v>
      </c>
      <c r="K28" s="234">
        <f>F28/N28*100</f>
        <v>14.271560563120666</v>
      </c>
      <c r="L28" s="163">
        <f>L17</f>
        <v>58957</v>
      </c>
      <c r="M28" s="163">
        <f>M17</f>
        <v>51387</v>
      </c>
      <c r="N28" s="143">
        <f>N17</f>
        <v>43401</v>
      </c>
    </row>
    <row r="29" spans="1:16">
      <c r="A29" s="128" t="str">
        <f>Extra!B2</f>
        <v>Age group (years)</v>
      </c>
      <c r="B29" s="128"/>
      <c r="C29" s="334"/>
      <c r="D29" s="128"/>
      <c r="E29" s="128"/>
      <c r="F29" s="128"/>
      <c r="G29" s="128"/>
      <c r="H29" s="334"/>
      <c r="I29" s="128"/>
      <c r="J29" s="128"/>
      <c r="K29" s="128"/>
      <c r="L29" s="334"/>
      <c r="M29" s="128"/>
      <c r="N29" s="128"/>
    </row>
    <row r="30" spans="1:16">
      <c r="A30" s="144" t="str">
        <f>Extra!B3</f>
        <v xml:space="preserve"> &lt;20</v>
      </c>
      <c r="B30" s="144">
        <v>1041</v>
      </c>
      <c r="C30" s="144">
        <v>587</v>
      </c>
      <c r="D30" s="144">
        <v>800</v>
      </c>
      <c r="E30" s="144">
        <v>742</v>
      </c>
      <c r="F30" s="163">
        <v>301</v>
      </c>
      <c r="G30" s="232">
        <f t="shared" ref="G30:G35" si="7">B30/$L30*100</f>
        <v>37.191854233654873</v>
      </c>
      <c r="H30" s="233">
        <f>C30/$M30*100</f>
        <v>21.829676459650425</v>
      </c>
      <c r="I30" s="233">
        <f>D30/$M30*100</f>
        <v>29.750836742283376</v>
      </c>
      <c r="J30" s="233">
        <f>E30/$M30*100</f>
        <v>27.59390107846783</v>
      </c>
      <c r="K30" s="234">
        <f>F30/N30*100</f>
        <v>12.695065373260228</v>
      </c>
      <c r="L30" s="378">
        <f>PrimMatCare!E27</f>
        <v>2799</v>
      </c>
      <c r="M30" s="163">
        <v>2689</v>
      </c>
      <c r="N30" s="143">
        <v>2371</v>
      </c>
    </row>
    <row r="31" spans="1:16">
      <c r="A31" s="144" t="str">
        <f>Extra!B4</f>
        <v>20−24</v>
      </c>
      <c r="B31" s="144">
        <v>3939</v>
      </c>
      <c r="C31" s="144">
        <v>1948</v>
      </c>
      <c r="D31" s="144">
        <v>2559</v>
      </c>
      <c r="E31" s="144">
        <v>2335</v>
      </c>
      <c r="F31" s="163">
        <v>914</v>
      </c>
      <c r="G31" s="235">
        <f t="shared" si="7"/>
        <v>39.287851585876723</v>
      </c>
      <c r="H31" s="142">
        <f t="shared" ref="H31:I35" si="8">C31/$M31*100</f>
        <v>20.754314937140421</v>
      </c>
      <c r="I31" s="142">
        <f t="shared" si="8"/>
        <v>27.264010227999147</v>
      </c>
      <c r="J31" s="142">
        <f t="shared" ref="J31:J35" si="9">E31/$M31*100</f>
        <v>24.877477093543575</v>
      </c>
      <c r="K31" s="166">
        <f t="shared" ref="K31:K35" si="10">F31/N31*100</f>
        <v>11.234021632251721</v>
      </c>
      <c r="L31" s="378">
        <f>PrimMatCare!E28</f>
        <v>10026</v>
      </c>
      <c r="M31" s="163">
        <v>9386</v>
      </c>
      <c r="N31" s="143">
        <v>8136</v>
      </c>
    </row>
    <row r="32" spans="1:16">
      <c r="A32" s="144" t="str">
        <f>Extra!B5</f>
        <v>25−29</v>
      </c>
      <c r="B32" s="144">
        <v>5826</v>
      </c>
      <c r="C32" s="144">
        <v>3235</v>
      </c>
      <c r="D32" s="144">
        <v>3641</v>
      </c>
      <c r="E32" s="144">
        <v>3715</v>
      </c>
      <c r="F32" s="163">
        <v>1766</v>
      </c>
      <c r="G32" s="235">
        <f t="shared" si="7"/>
        <v>36.80121281030889</v>
      </c>
      <c r="H32" s="142">
        <f t="shared" si="8"/>
        <v>22.579744538284359</v>
      </c>
      <c r="I32" s="142">
        <f t="shared" si="8"/>
        <v>25.413554826551266</v>
      </c>
      <c r="J32" s="142">
        <f t="shared" si="9"/>
        <v>25.930062120471835</v>
      </c>
      <c r="K32" s="166">
        <f t="shared" si="10"/>
        <v>14.411620695283172</v>
      </c>
      <c r="L32" s="378">
        <f>PrimMatCare!E29</f>
        <v>15831</v>
      </c>
      <c r="M32" s="163">
        <v>14327</v>
      </c>
      <c r="N32" s="143">
        <v>12254</v>
      </c>
    </row>
    <row r="33" spans="1:14">
      <c r="A33" s="144" t="str">
        <f>Extra!B6</f>
        <v>30−34</v>
      </c>
      <c r="B33" s="144">
        <v>5995</v>
      </c>
      <c r="C33" s="144">
        <v>3652</v>
      </c>
      <c r="D33" s="144">
        <v>3689</v>
      </c>
      <c r="E33" s="144">
        <v>4400</v>
      </c>
      <c r="F33" s="163">
        <v>2153</v>
      </c>
      <c r="G33" s="235">
        <f t="shared" si="7"/>
        <v>33.26120727918331</v>
      </c>
      <c r="H33" s="142">
        <f t="shared" si="8"/>
        <v>23.772946230959509</v>
      </c>
      <c r="I33" s="142">
        <f t="shared" si="8"/>
        <v>24.013800286421038</v>
      </c>
      <c r="J33" s="142">
        <f t="shared" si="9"/>
        <v>28.642103892722304</v>
      </c>
      <c r="K33" s="166">
        <f t="shared" si="10"/>
        <v>16.701574742068111</v>
      </c>
      <c r="L33" s="378">
        <f>PrimMatCare!E30</f>
        <v>18024</v>
      </c>
      <c r="M33" s="163">
        <v>15362</v>
      </c>
      <c r="N33" s="143">
        <v>12891</v>
      </c>
    </row>
    <row r="34" spans="1:14">
      <c r="A34" s="144" t="str">
        <f>Extra!B7</f>
        <v>35−39</v>
      </c>
      <c r="B34" s="144">
        <v>2914</v>
      </c>
      <c r="C34" s="144">
        <v>2150</v>
      </c>
      <c r="D34" s="144">
        <v>1701</v>
      </c>
      <c r="E34" s="144">
        <v>2193</v>
      </c>
      <c r="F34" s="163">
        <v>901</v>
      </c>
      <c r="G34" s="235">
        <f t="shared" si="7"/>
        <v>29.701355621241465</v>
      </c>
      <c r="H34" s="142">
        <f t="shared" si="8"/>
        <v>27.378072074366482</v>
      </c>
      <c r="I34" s="142">
        <f t="shared" si="8"/>
        <v>21.660511906277854</v>
      </c>
      <c r="J34" s="142">
        <f t="shared" si="9"/>
        <v>27.925633515853814</v>
      </c>
      <c r="K34" s="166">
        <f t="shared" si="10"/>
        <v>14.133333333333335</v>
      </c>
      <c r="L34" s="378">
        <f>PrimMatCare!E31</f>
        <v>9811</v>
      </c>
      <c r="M34" s="163">
        <v>7853</v>
      </c>
      <c r="N34" s="143">
        <v>6375</v>
      </c>
    </row>
    <row r="35" spans="1:14">
      <c r="A35" s="144" t="str">
        <f>Extra!B8</f>
        <v>40+</v>
      </c>
      <c r="B35" s="144">
        <v>519</v>
      </c>
      <c r="C35" s="144">
        <v>757</v>
      </c>
      <c r="D35" s="144">
        <v>266</v>
      </c>
      <c r="E35" s="144">
        <v>506</v>
      </c>
      <c r="F35" s="163">
        <v>159</v>
      </c>
      <c r="G35" s="235">
        <f t="shared" si="7"/>
        <v>21.046228710462287</v>
      </c>
      <c r="H35" s="142">
        <f t="shared" si="8"/>
        <v>42.768361581920907</v>
      </c>
      <c r="I35" s="142">
        <f t="shared" si="8"/>
        <v>15.028248587570623</v>
      </c>
      <c r="J35" s="142">
        <f t="shared" si="9"/>
        <v>28.587570621468927</v>
      </c>
      <c r="K35" s="166">
        <f t="shared" si="10"/>
        <v>11.572052401746726</v>
      </c>
      <c r="L35" s="379">
        <f>PrimMatCare!E32</f>
        <v>2466</v>
      </c>
      <c r="M35" s="163">
        <v>1770</v>
      </c>
      <c r="N35" s="143">
        <v>1374</v>
      </c>
    </row>
    <row r="36" spans="1:14">
      <c r="A36" s="128" t="str">
        <f>Extra!B9</f>
        <v>Ethnic group</v>
      </c>
      <c r="B36" s="128"/>
      <c r="C36" s="334"/>
      <c r="D36" s="128"/>
      <c r="E36" s="128"/>
      <c r="F36" s="128"/>
      <c r="G36" s="33"/>
      <c r="H36" s="33"/>
      <c r="I36" s="33"/>
      <c r="J36" s="33"/>
      <c r="K36" s="33"/>
      <c r="L36" s="33"/>
      <c r="M36" s="128"/>
      <c r="N36" s="128"/>
    </row>
    <row r="37" spans="1:14">
      <c r="A37" s="213" t="str">
        <f>Extra!B10</f>
        <v>Māori</v>
      </c>
      <c r="B37" s="144">
        <v>6367</v>
      </c>
      <c r="C37" s="144">
        <v>2693</v>
      </c>
      <c r="D37" s="144">
        <v>3141</v>
      </c>
      <c r="E37" s="144">
        <v>2445</v>
      </c>
      <c r="F37" s="163">
        <v>738</v>
      </c>
      <c r="G37" s="235">
        <f t="shared" ref="G37:G41" si="11">B37/$L37*100</f>
        <v>43.345360473823952</v>
      </c>
      <c r="H37" s="142">
        <f t="shared" ref="H37:I41" si="12">C37/$M37*100</f>
        <v>20.164732309996257</v>
      </c>
      <c r="I37" s="142">
        <f t="shared" si="12"/>
        <v>23.519281168101834</v>
      </c>
      <c r="J37" s="142">
        <f t="shared" ref="J37:J41" si="13">E37/$M37*100</f>
        <v>18.307749906402098</v>
      </c>
      <c r="K37" s="166">
        <f t="shared" ref="K37:K41" si="14">F37/N37*100</f>
        <v>6.2723100458949519</v>
      </c>
      <c r="L37" s="379">
        <f>PrimMatCare!E34</f>
        <v>14689</v>
      </c>
      <c r="M37" s="163">
        <v>13355</v>
      </c>
      <c r="N37" s="143">
        <v>11766</v>
      </c>
    </row>
    <row r="38" spans="1:14">
      <c r="A38" s="213" t="str">
        <f>Extra!B11</f>
        <v>Pacific</v>
      </c>
      <c r="B38" s="144">
        <v>2100</v>
      </c>
      <c r="C38" s="144">
        <v>1503</v>
      </c>
      <c r="D38" s="144">
        <v>1428</v>
      </c>
      <c r="E38" s="144">
        <v>1171</v>
      </c>
      <c r="F38" s="163">
        <v>494</v>
      </c>
      <c r="G38" s="235">
        <f t="shared" si="11"/>
        <v>34.443168771526985</v>
      </c>
      <c r="H38" s="142">
        <f t="shared" si="12"/>
        <v>27.071325648414984</v>
      </c>
      <c r="I38" s="142">
        <f t="shared" si="12"/>
        <v>25.720461095100866</v>
      </c>
      <c r="J38" s="142">
        <f t="shared" si="13"/>
        <v>21.091498559077809</v>
      </c>
      <c r="K38" s="166">
        <f t="shared" si="14"/>
        <v>10.497237569060774</v>
      </c>
      <c r="L38" s="379">
        <f>PrimMatCare!E35</f>
        <v>6097</v>
      </c>
      <c r="M38" s="163">
        <v>5552</v>
      </c>
      <c r="N38" s="143">
        <v>4706</v>
      </c>
    </row>
    <row r="39" spans="1:14">
      <c r="A39" s="213" t="str">
        <f>Extra!B12</f>
        <v>Indian</v>
      </c>
      <c r="B39" s="144">
        <v>630</v>
      </c>
      <c r="C39" s="144">
        <v>852</v>
      </c>
      <c r="D39" s="144">
        <v>720</v>
      </c>
      <c r="E39" s="144">
        <v>1072</v>
      </c>
      <c r="F39" s="163">
        <v>629</v>
      </c>
      <c r="G39" s="235">
        <f t="shared" si="11"/>
        <v>20.568070519098921</v>
      </c>
      <c r="H39" s="142">
        <f t="shared" si="12"/>
        <v>31.767337807606268</v>
      </c>
      <c r="I39" s="142">
        <f t="shared" si="12"/>
        <v>26.845637583892618</v>
      </c>
      <c r="J39" s="142">
        <f t="shared" si="13"/>
        <v>39.970171513795677</v>
      </c>
      <c r="K39" s="166">
        <f t="shared" si="14"/>
        <v>31.077075098814227</v>
      </c>
      <c r="L39" s="379">
        <f>PrimMatCare!E36</f>
        <v>3063</v>
      </c>
      <c r="M39" s="163">
        <v>2682</v>
      </c>
      <c r="N39" s="143">
        <v>2024</v>
      </c>
    </row>
    <row r="40" spans="1:14">
      <c r="A40" s="213" t="str">
        <f>Extra!B13</f>
        <v>Asian (excl. Indian)</v>
      </c>
      <c r="B40" s="144">
        <v>1723</v>
      </c>
      <c r="C40" s="144">
        <v>1200</v>
      </c>
      <c r="D40" s="144">
        <v>1525</v>
      </c>
      <c r="E40" s="144">
        <v>1741</v>
      </c>
      <c r="F40" s="163">
        <v>1113</v>
      </c>
      <c r="G40" s="235">
        <f t="shared" si="11"/>
        <v>27.857720291026677</v>
      </c>
      <c r="H40" s="142">
        <f t="shared" ref="H40" si="15">C40/$M40*100</f>
        <v>22.766078542970973</v>
      </c>
      <c r="I40" s="142">
        <f t="shared" ref="I40" si="16">D40/$M40*100</f>
        <v>28.931891481692279</v>
      </c>
      <c r="J40" s="142">
        <f t="shared" ref="J40" si="17">E40/$M40*100</f>
        <v>33.029785619427052</v>
      </c>
      <c r="K40" s="166">
        <f t="shared" ref="K40" si="18">F40/N40*100</f>
        <v>25.992526856609061</v>
      </c>
      <c r="L40" s="379">
        <f>PrimMatCare!E37</f>
        <v>6185</v>
      </c>
      <c r="M40" s="163">
        <v>5271</v>
      </c>
      <c r="N40" s="143">
        <v>4282</v>
      </c>
    </row>
    <row r="41" spans="1:14">
      <c r="A41" s="213" t="str">
        <f>Extra!B14</f>
        <v>European or Other</v>
      </c>
      <c r="B41" s="144">
        <v>9409</v>
      </c>
      <c r="C41" s="144">
        <v>6080</v>
      </c>
      <c r="D41" s="144">
        <v>5839</v>
      </c>
      <c r="E41" s="144">
        <v>7460</v>
      </c>
      <c r="F41" s="163">
        <v>3220</v>
      </c>
      <c r="G41" s="235">
        <f t="shared" si="11"/>
        <v>32.566108265263743</v>
      </c>
      <c r="H41" s="142">
        <f t="shared" si="12"/>
        <v>24.800130527002771</v>
      </c>
      <c r="I41" s="142">
        <f t="shared" si="12"/>
        <v>23.817099037363356</v>
      </c>
      <c r="J41" s="142">
        <f t="shared" si="13"/>
        <v>30.429107521618537</v>
      </c>
      <c r="K41" s="166">
        <f t="shared" si="14"/>
        <v>15.621209916072381</v>
      </c>
      <c r="L41" s="379">
        <f>PrimMatCare!E38</f>
        <v>28892</v>
      </c>
      <c r="M41" s="163">
        <v>24516</v>
      </c>
      <c r="N41" s="143">
        <v>20613</v>
      </c>
    </row>
    <row r="42" spans="1:14">
      <c r="A42" s="160" t="str">
        <f>Extra!B15</f>
        <v>Unknown</v>
      </c>
      <c r="B42" s="144">
        <v>5</v>
      </c>
      <c r="C42" s="144">
        <v>1</v>
      </c>
      <c r="D42" s="144">
        <v>3</v>
      </c>
      <c r="E42" s="144">
        <v>2</v>
      </c>
      <c r="F42" s="163">
        <v>0</v>
      </c>
      <c r="G42" s="236" t="s">
        <v>81</v>
      </c>
      <c r="H42" s="237" t="s">
        <v>81</v>
      </c>
      <c r="I42" s="237" t="s">
        <v>81</v>
      </c>
      <c r="J42" s="237" t="s">
        <v>81</v>
      </c>
      <c r="K42" s="238" t="s">
        <v>81</v>
      </c>
      <c r="L42" s="379">
        <f>PrimMatCare!E39</f>
        <v>31</v>
      </c>
      <c r="M42" s="163">
        <v>11</v>
      </c>
      <c r="N42" s="143">
        <v>10</v>
      </c>
    </row>
    <row r="43" spans="1:14">
      <c r="A43" s="128" t="str">
        <f>Extra!B16</f>
        <v>Deprivation quintile</v>
      </c>
      <c r="B43" s="128"/>
      <c r="C43" s="334"/>
      <c r="D43" s="128"/>
      <c r="E43" s="128"/>
      <c r="F43" s="128"/>
      <c r="G43" s="33"/>
      <c r="H43" s="33"/>
      <c r="I43" s="33"/>
      <c r="J43" s="33"/>
      <c r="K43" s="33"/>
      <c r="L43" s="33"/>
      <c r="M43" s="128"/>
      <c r="N43" s="128"/>
    </row>
    <row r="44" spans="1:14">
      <c r="A44" s="239" t="str">
        <f>Extra!B17</f>
        <v>1 (least deprived)</v>
      </c>
      <c r="B44" s="144">
        <v>2262</v>
      </c>
      <c r="C44" s="144">
        <v>1600</v>
      </c>
      <c r="D44" s="144">
        <v>1692</v>
      </c>
      <c r="E44" s="144">
        <v>2228</v>
      </c>
      <c r="F44" s="163">
        <v>991</v>
      </c>
      <c r="G44" s="235">
        <f t="shared" ref="G44:G48" si="19">B44/$L44*100</f>
        <v>29.156999226604796</v>
      </c>
      <c r="H44" s="142">
        <f t="shared" ref="H44:I48" si="20">C44/$M44*100</f>
        <v>24.844720496894411</v>
      </c>
      <c r="I44" s="142">
        <f t="shared" si="20"/>
        <v>26.273291925465834</v>
      </c>
      <c r="J44" s="142">
        <f t="shared" ref="J44:J48" si="21">E44/$M44*100</f>
        <v>34.596273291925463</v>
      </c>
      <c r="K44" s="166">
        <f t="shared" ref="K44:K48" si="22">F44/N44*100</f>
        <v>18.464691634059996</v>
      </c>
      <c r="L44" s="379">
        <f>PrimMatCare!E41</f>
        <v>7758</v>
      </c>
      <c r="M44" s="163">
        <v>6440</v>
      </c>
      <c r="N44" s="143">
        <v>5367</v>
      </c>
    </row>
    <row r="45" spans="1:14">
      <c r="A45" s="239">
        <f>Extra!B18</f>
        <v>2</v>
      </c>
      <c r="B45" s="144">
        <v>2792</v>
      </c>
      <c r="C45" s="144">
        <v>1863</v>
      </c>
      <c r="D45" s="144">
        <v>1932</v>
      </c>
      <c r="E45" s="144">
        <v>2424</v>
      </c>
      <c r="F45" s="163">
        <v>1147</v>
      </c>
      <c r="G45" s="235">
        <f t="shared" si="19"/>
        <v>31.091314031180399</v>
      </c>
      <c r="H45" s="142">
        <f t="shared" si="20"/>
        <v>24.381625441696116</v>
      </c>
      <c r="I45" s="142">
        <f t="shared" si="20"/>
        <v>25.284648606203376</v>
      </c>
      <c r="J45" s="142">
        <f t="shared" si="21"/>
        <v>31.723596387907342</v>
      </c>
      <c r="K45" s="166">
        <f t="shared" si="22"/>
        <v>18.054462458680938</v>
      </c>
      <c r="L45" s="379">
        <f>PrimMatCare!E42</f>
        <v>8980</v>
      </c>
      <c r="M45" s="163">
        <v>7641</v>
      </c>
      <c r="N45" s="143">
        <v>6353</v>
      </c>
    </row>
    <row r="46" spans="1:14">
      <c r="A46" s="239">
        <f>Extra!B19</f>
        <v>3</v>
      </c>
      <c r="B46" s="144">
        <v>3392</v>
      </c>
      <c r="C46" s="144">
        <v>2217</v>
      </c>
      <c r="D46" s="144">
        <v>2118</v>
      </c>
      <c r="E46" s="144">
        <v>2602</v>
      </c>
      <c r="F46" s="163">
        <v>1157</v>
      </c>
      <c r="G46" s="235">
        <f t="shared" si="19"/>
        <v>33.294071456615626</v>
      </c>
      <c r="H46" s="142">
        <f t="shared" si="20"/>
        <v>25.065008479366874</v>
      </c>
      <c r="I46" s="142">
        <f t="shared" si="20"/>
        <v>23.945732052006782</v>
      </c>
      <c r="J46" s="142">
        <f t="shared" si="21"/>
        <v>29.417750141322781</v>
      </c>
      <c r="K46" s="166">
        <f t="shared" si="22"/>
        <v>15.578295408644136</v>
      </c>
      <c r="L46" s="379">
        <f>PrimMatCare!E43</f>
        <v>10188</v>
      </c>
      <c r="M46" s="163">
        <v>8845</v>
      </c>
      <c r="N46" s="143">
        <v>7427</v>
      </c>
    </row>
    <row r="47" spans="1:14">
      <c r="A47" s="239">
        <f>Extra!B20</f>
        <v>4</v>
      </c>
      <c r="B47" s="144">
        <v>4595</v>
      </c>
      <c r="C47" s="144">
        <v>2687</v>
      </c>
      <c r="D47" s="144">
        <v>2887</v>
      </c>
      <c r="E47" s="144">
        <v>2941</v>
      </c>
      <c r="F47" s="163">
        <v>1347</v>
      </c>
      <c r="G47" s="235">
        <f t="shared" si="19"/>
        <v>35.272894757043069</v>
      </c>
      <c r="H47" s="142">
        <f t="shared" si="20"/>
        <v>23.344917463075589</v>
      </c>
      <c r="I47" s="142">
        <f t="shared" si="20"/>
        <v>25.082536924413549</v>
      </c>
      <c r="J47" s="142">
        <f t="shared" si="21"/>
        <v>25.551694178974806</v>
      </c>
      <c r="K47" s="166">
        <f t="shared" si="22"/>
        <v>13.830988807885818</v>
      </c>
      <c r="L47" s="379">
        <f>PrimMatCare!E44</f>
        <v>13027</v>
      </c>
      <c r="M47" s="163">
        <v>11510</v>
      </c>
      <c r="N47" s="143">
        <v>9739</v>
      </c>
    </row>
    <row r="48" spans="1:14">
      <c r="A48" s="240" t="str">
        <f>Extra!B21</f>
        <v>5 (most deprived)</v>
      </c>
      <c r="B48" s="144">
        <v>6480</v>
      </c>
      <c r="C48" s="144">
        <v>3634</v>
      </c>
      <c r="D48" s="144">
        <v>3645</v>
      </c>
      <c r="E48" s="144">
        <v>3248</v>
      </c>
      <c r="F48" s="163">
        <v>1346</v>
      </c>
      <c r="G48" s="235">
        <f t="shared" si="19"/>
        <v>38.167039698433264</v>
      </c>
      <c r="H48" s="142">
        <f t="shared" si="20"/>
        <v>23.697424193022499</v>
      </c>
      <c r="I48" s="142">
        <f t="shared" si="20"/>
        <v>23.769155526573201</v>
      </c>
      <c r="J48" s="142">
        <f t="shared" si="21"/>
        <v>21.18030648842517</v>
      </c>
      <c r="K48" s="166">
        <f t="shared" si="22"/>
        <v>10.265405735204393</v>
      </c>
      <c r="L48" s="379">
        <f>PrimMatCare!E45</f>
        <v>16978</v>
      </c>
      <c r="M48" s="163">
        <v>15335</v>
      </c>
      <c r="N48" s="143">
        <v>13112</v>
      </c>
    </row>
    <row r="49" spans="1:14">
      <c r="A49" s="219" t="str">
        <f>Extra!B22</f>
        <v>Unknown</v>
      </c>
      <c r="B49" s="160">
        <v>713</v>
      </c>
      <c r="C49" s="160">
        <v>328</v>
      </c>
      <c r="D49" s="160">
        <v>382</v>
      </c>
      <c r="E49" s="160">
        <v>448</v>
      </c>
      <c r="F49" s="164">
        <v>206</v>
      </c>
      <c r="G49" s="241" t="s">
        <v>81</v>
      </c>
      <c r="H49" s="242" t="s">
        <v>81</v>
      </c>
      <c r="I49" s="242" t="s">
        <v>81</v>
      </c>
      <c r="J49" s="242" t="s">
        <v>81</v>
      </c>
      <c r="K49" s="243" t="s">
        <v>81</v>
      </c>
      <c r="L49" s="379">
        <f>PrimMatCare!E46</f>
        <v>2026</v>
      </c>
      <c r="M49" s="164">
        <v>1616</v>
      </c>
      <c r="N49" s="160">
        <v>1403</v>
      </c>
    </row>
    <row r="50" spans="1:14">
      <c r="A50" s="128" t="s">
        <v>30</v>
      </c>
      <c r="B50" s="128"/>
      <c r="C50" s="334"/>
      <c r="D50" s="128"/>
      <c r="E50" s="128"/>
      <c r="F50" s="128"/>
      <c r="G50" s="33"/>
      <c r="H50" s="33"/>
      <c r="I50" s="33"/>
      <c r="J50" s="33"/>
      <c r="K50" s="33"/>
      <c r="L50" s="33"/>
      <c r="M50" s="128"/>
      <c r="N50" s="128"/>
    </row>
    <row r="51" spans="1:14">
      <c r="A51" s="239">
        <v>0</v>
      </c>
      <c r="B51" s="144">
        <v>5529</v>
      </c>
      <c r="C51" s="144">
        <v>5867</v>
      </c>
      <c r="D51" s="144">
        <v>6353</v>
      </c>
      <c r="E51" s="144">
        <v>8730</v>
      </c>
      <c r="F51" s="163">
        <v>4473</v>
      </c>
      <c r="G51" s="235">
        <f t="shared" ref="G51:G52" si="23">B51/$L51*100</f>
        <v>24.628062360801781</v>
      </c>
      <c r="H51" s="142">
        <f t="shared" ref="H51:I52" si="24">C51/$M51*100</f>
        <v>27.998091147697444</v>
      </c>
      <c r="I51" s="142">
        <f t="shared" si="24"/>
        <v>30.317346695299452</v>
      </c>
      <c r="J51" s="142">
        <f t="shared" ref="J51:J52" si="25">E51/$M51*100</f>
        <v>41.66070150322119</v>
      </c>
      <c r="K51" s="166">
        <f t="shared" ref="K51:K52" si="26">F51/N51*100</f>
        <v>27.742975872976494</v>
      </c>
      <c r="L51" s="379">
        <f>PrimMatCare!E48</f>
        <v>22450</v>
      </c>
      <c r="M51" s="163">
        <v>20955</v>
      </c>
      <c r="N51" s="143">
        <v>16123</v>
      </c>
    </row>
    <row r="52" spans="1:14">
      <c r="A52" s="361" t="s">
        <v>365</v>
      </c>
      <c r="B52" s="144">
        <v>13890</v>
      </c>
      <c r="C52" s="144">
        <v>5562</v>
      </c>
      <c r="D52" s="144">
        <v>5646</v>
      </c>
      <c r="E52" s="144">
        <v>4324</v>
      </c>
      <c r="F52" s="163">
        <v>1375</v>
      </c>
      <c r="G52" s="235">
        <f t="shared" si="23"/>
        <v>41.726748377793797</v>
      </c>
      <c r="H52" s="142">
        <f t="shared" si="24"/>
        <v>20.08667388949079</v>
      </c>
      <c r="I52" s="142">
        <f t="shared" si="24"/>
        <v>20.390032502708557</v>
      </c>
      <c r="J52" s="142">
        <f t="shared" si="25"/>
        <v>15.615745756590826</v>
      </c>
      <c r="K52" s="166">
        <f t="shared" si="26"/>
        <v>5.4778694075933227</v>
      </c>
      <c r="L52" s="379">
        <f>PrimMatCare!E49</f>
        <v>33288</v>
      </c>
      <c r="M52" s="163">
        <v>27690</v>
      </c>
      <c r="N52" s="143">
        <v>25101</v>
      </c>
    </row>
    <row r="53" spans="1:14">
      <c r="A53" s="303" t="s">
        <v>48</v>
      </c>
      <c r="B53" s="160">
        <v>815</v>
      </c>
      <c r="C53" s="160">
        <v>900</v>
      </c>
      <c r="D53" s="160">
        <v>657</v>
      </c>
      <c r="E53" s="160">
        <v>837</v>
      </c>
      <c r="F53" s="164">
        <v>346</v>
      </c>
      <c r="G53" s="241" t="s">
        <v>81</v>
      </c>
      <c r="H53" s="242" t="s">
        <v>81</v>
      </c>
      <c r="I53" s="242" t="s">
        <v>81</v>
      </c>
      <c r="J53" s="242" t="s">
        <v>81</v>
      </c>
      <c r="K53" s="243" t="s">
        <v>81</v>
      </c>
      <c r="L53" s="379">
        <f>PrimMatCare!E50</f>
        <v>3219</v>
      </c>
      <c r="M53" s="164">
        <v>2742</v>
      </c>
      <c r="N53" s="160">
        <v>2177</v>
      </c>
    </row>
    <row r="54" spans="1:14">
      <c r="A54" s="334" t="str">
        <f>Extra!B23</f>
        <v>DHB of residence</v>
      </c>
      <c r="B54" s="334"/>
      <c r="C54" s="334"/>
      <c r="D54" s="334"/>
      <c r="E54" s="334"/>
      <c r="F54" s="334"/>
      <c r="G54" s="33"/>
      <c r="H54" s="33"/>
      <c r="I54" s="33"/>
      <c r="J54" s="33"/>
      <c r="K54" s="33"/>
      <c r="L54" s="33"/>
      <c r="M54" s="334"/>
      <c r="N54" s="334"/>
    </row>
    <row r="55" spans="1:14">
      <c r="A55" s="239" t="str">
        <f>Extra!B24</f>
        <v>Northland</v>
      </c>
      <c r="B55" s="144">
        <v>1088</v>
      </c>
      <c r="C55" s="144">
        <v>320</v>
      </c>
      <c r="D55" s="144">
        <v>423</v>
      </c>
      <c r="E55" s="144">
        <v>374</v>
      </c>
      <c r="F55" s="163">
        <v>108</v>
      </c>
      <c r="G55" s="235">
        <f t="shared" ref="G55:G75" si="27">B55/$L55*100</f>
        <v>50.984067478912841</v>
      </c>
      <c r="H55" s="142">
        <f t="shared" ref="H55:I55" si="28">C55/$M55*100</f>
        <v>15.833745670460168</v>
      </c>
      <c r="I55" s="142">
        <f t="shared" si="28"/>
        <v>20.930232558139537</v>
      </c>
      <c r="J55" s="142">
        <f t="shared" ref="J55" si="29">E55/$M55*100</f>
        <v>18.50569025235032</v>
      </c>
      <c r="K55" s="166">
        <f t="shared" ref="K55" si="30">F55/N55*100</f>
        <v>6.0167130919220053</v>
      </c>
      <c r="L55" s="379">
        <f>RegLMC!P21</f>
        <v>2134</v>
      </c>
      <c r="M55" s="163">
        <v>2021</v>
      </c>
      <c r="N55" s="143">
        <v>1795</v>
      </c>
    </row>
    <row r="56" spans="1:14">
      <c r="A56" s="239" t="str">
        <f>Extra!B25</f>
        <v>Waitemata</v>
      </c>
      <c r="B56" s="144">
        <v>2235</v>
      </c>
      <c r="C56" s="144">
        <v>1582</v>
      </c>
      <c r="D56" s="144">
        <v>1772</v>
      </c>
      <c r="E56" s="144">
        <v>2288</v>
      </c>
      <c r="F56" s="163">
        <v>911</v>
      </c>
      <c r="G56" s="235">
        <f t="shared" si="27"/>
        <v>29.575228265184595</v>
      </c>
      <c r="H56" s="142">
        <f t="shared" ref="H56:I75" si="31">C56/$M56*100</f>
        <v>24.29734295807096</v>
      </c>
      <c r="I56" s="142">
        <f t="shared" si="31"/>
        <v>27.215481492858238</v>
      </c>
      <c r="J56" s="142">
        <f t="shared" ref="J56:J75" si="32">E56/$M56*100</f>
        <v>35.140531408385812</v>
      </c>
      <c r="K56" s="166">
        <f t="shared" ref="K56:K75" si="33">F56/N56*100</f>
        <v>17.034405385190727</v>
      </c>
      <c r="L56" s="379">
        <f>RegLMC!P22</f>
        <v>7557</v>
      </c>
      <c r="M56" s="163">
        <v>6511</v>
      </c>
      <c r="N56" s="143">
        <v>5348</v>
      </c>
    </row>
    <row r="57" spans="1:14">
      <c r="A57" s="239" t="str">
        <f>Extra!B26</f>
        <v>Auckland</v>
      </c>
      <c r="B57" s="144">
        <v>1457</v>
      </c>
      <c r="C57" s="144">
        <v>1567</v>
      </c>
      <c r="D57" s="144">
        <v>1289</v>
      </c>
      <c r="E57" s="144">
        <v>2073</v>
      </c>
      <c r="F57" s="163">
        <v>945</v>
      </c>
      <c r="G57" s="235">
        <f t="shared" si="27"/>
        <v>24.686546933242965</v>
      </c>
      <c r="H57" s="142">
        <f t="shared" si="31"/>
        <v>31.415396952686446</v>
      </c>
      <c r="I57" s="142">
        <f t="shared" si="31"/>
        <v>25.842020850040097</v>
      </c>
      <c r="J57" s="142">
        <f t="shared" si="32"/>
        <v>41.559743384121894</v>
      </c>
      <c r="K57" s="166">
        <f t="shared" si="33"/>
        <v>23.127753303964756</v>
      </c>
      <c r="L57" s="379">
        <f>RegLMC!P23</f>
        <v>5902</v>
      </c>
      <c r="M57" s="163">
        <v>4988</v>
      </c>
      <c r="N57" s="143">
        <v>4086</v>
      </c>
    </row>
    <row r="58" spans="1:14">
      <c r="A58" s="239" t="str">
        <f>Extra!B27</f>
        <v>Counties Manukau</v>
      </c>
      <c r="B58" s="144">
        <v>2557</v>
      </c>
      <c r="C58" s="144">
        <v>2085</v>
      </c>
      <c r="D58" s="144">
        <v>1850</v>
      </c>
      <c r="E58" s="144">
        <v>2000</v>
      </c>
      <c r="F58" s="163">
        <v>965</v>
      </c>
      <c r="G58" s="235">
        <f t="shared" si="27"/>
        <v>31.160126736534245</v>
      </c>
      <c r="H58" s="142">
        <f t="shared" si="31"/>
        <v>28.468050245767341</v>
      </c>
      <c r="I58" s="142">
        <f t="shared" si="31"/>
        <v>25.259421081376299</v>
      </c>
      <c r="J58" s="142">
        <f t="shared" si="32"/>
        <v>27.307482250136538</v>
      </c>
      <c r="K58" s="166">
        <f t="shared" si="33"/>
        <v>15.830052493438322</v>
      </c>
      <c r="L58" s="379">
        <f>RegLMC!P24</f>
        <v>8206</v>
      </c>
      <c r="M58" s="163">
        <v>7324</v>
      </c>
      <c r="N58" s="143">
        <v>6096</v>
      </c>
    </row>
    <row r="59" spans="1:14">
      <c r="A59" s="239" t="str">
        <f>Extra!B28</f>
        <v>Waikato</v>
      </c>
      <c r="B59" s="144">
        <v>2362</v>
      </c>
      <c r="C59" s="144">
        <v>966</v>
      </c>
      <c r="D59" s="144">
        <v>977</v>
      </c>
      <c r="E59" s="144">
        <v>1122</v>
      </c>
      <c r="F59" s="163">
        <v>380</v>
      </c>
      <c r="G59" s="235">
        <f t="shared" si="27"/>
        <v>44.684071131290196</v>
      </c>
      <c r="H59" s="142">
        <f t="shared" si="31"/>
        <v>20.289855072463769</v>
      </c>
      <c r="I59" s="142">
        <f t="shared" si="31"/>
        <v>20.520898970804453</v>
      </c>
      <c r="J59" s="142">
        <f t="shared" si="32"/>
        <v>23.566477630749844</v>
      </c>
      <c r="K59" s="166">
        <f t="shared" si="33"/>
        <v>8.9898273006860645</v>
      </c>
      <c r="L59" s="379">
        <f>RegLMC!P25</f>
        <v>5286</v>
      </c>
      <c r="M59" s="163">
        <v>4761</v>
      </c>
      <c r="N59" s="143">
        <v>4227</v>
      </c>
    </row>
    <row r="60" spans="1:14">
      <c r="A60" s="239" t="str">
        <f>Extra!B29</f>
        <v>Lakes</v>
      </c>
      <c r="B60" s="144">
        <v>602</v>
      </c>
      <c r="C60" s="144">
        <v>286</v>
      </c>
      <c r="D60" s="144">
        <v>343</v>
      </c>
      <c r="E60" s="144">
        <v>55</v>
      </c>
      <c r="F60" s="163">
        <v>65</v>
      </c>
      <c r="G60" s="235">
        <f t="shared" si="27"/>
        <v>39.946914399469144</v>
      </c>
      <c r="H60" s="142">
        <f t="shared" si="31"/>
        <v>21.439280359820089</v>
      </c>
      <c r="I60" s="142">
        <f t="shared" si="31"/>
        <v>25.712143928035978</v>
      </c>
      <c r="J60" s="142">
        <f t="shared" si="32"/>
        <v>4.1229385307346327</v>
      </c>
      <c r="K60" s="166">
        <f t="shared" si="33"/>
        <v>5.6325823223570186</v>
      </c>
      <c r="L60" s="379">
        <f>RegLMC!P26</f>
        <v>1507</v>
      </c>
      <c r="M60" s="163">
        <v>1334</v>
      </c>
      <c r="N60" s="143">
        <v>1154</v>
      </c>
    </row>
    <row r="61" spans="1:14">
      <c r="A61" s="239" t="str">
        <f>Extra!B30</f>
        <v>Bay of Plenty</v>
      </c>
      <c r="B61" s="144">
        <v>1073</v>
      </c>
      <c r="C61" s="144">
        <v>534</v>
      </c>
      <c r="D61" s="144">
        <v>556</v>
      </c>
      <c r="E61" s="144">
        <v>421</v>
      </c>
      <c r="F61" s="163">
        <v>219</v>
      </c>
      <c r="G61" s="235">
        <f t="shared" si="27"/>
        <v>38.458781362007166</v>
      </c>
      <c r="H61" s="142">
        <f t="shared" si="31"/>
        <v>21.80481829318089</v>
      </c>
      <c r="I61" s="142">
        <f t="shared" si="31"/>
        <v>22.703144140465493</v>
      </c>
      <c r="J61" s="142">
        <f t="shared" si="32"/>
        <v>17.190690077582687</v>
      </c>
      <c r="K61" s="166">
        <f t="shared" si="33"/>
        <v>10.418648905803996</v>
      </c>
      <c r="L61" s="379">
        <f>RegLMC!P27</f>
        <v>2790</v>
      </c>
      <c r="M61" s="163">
        <v>2449</v>
      </c>
      <c r="N61" s="143">
        <v>2102</v>
      </c>
    </row>
    <row r="62" spans="1:14">
      <c r="A62" s="239" t="str">
        <f>Extra!B31</f>
        <v>Tairāwhiti</v>
      </c>
      <c r="B62" s="144">
        <v>404</v>
      </c>
      <c r="C62" s="144">
        <v>111</v>
      </c>
      <c r="D62" s="144">
        <v>95</v>
      </c>
      <c r="E62" s="144">
        <v>62</v>
      </c>
      <c r="F62" s="163">
        <v>6</v>
      </c>
      <c r="G62" s="235">
        <f t="shared" si="27"/>
        <v>54.447439353099739</v>
      </c>
      <c r="H62" s="142">
        <f t="shared" si="31"/>
        <v>16.691729323308273</v>
      </c>
      <c r="I62" s="142">
        <f t="shared" si="31"/>
        <v>14.285714285714285</v>
      </c>
      <c r="J62" s="142">
        <f t="shared" si="32"/>
        <v>9.3233082706766925</v>
      </c>
      <c r="K62" s="166">
        <f t="shared" si="33"/>
        <v>1.0273972602739725</v>
      </c>
      <c r="L62" s="379">
        <f>RegLMC!P28</f>
        <v>742</v>
      </c>
      <c r="M62" s="163">
        <v>665</v>
      </c>
      <c r="N62" s="143">
        <v>584</v>
      </c>
    </row>
    <row r="63" spans="1:14">
      <c r="A63" s="239" t="str">
        <f>Extra!B32</f>
        <v>Hawke's Bay</v>
      </c>
      <c r="B63" s="144">
        <v>715</v>
      </c>
      <c r="C63" s="144">
        <v>336</v>
      </c>
      <c r="D63" s="144">
        <v>442</v>
      </c>
      <c r="E63" s="144">
        <v>454</v>
      </c>
      <c r="F63" s="163">
        <v>146</v>
      </c>
      <c r="G63" s="235">
        <f t="shared" si="27"/>
        <v>35.732133933033481</v>
      </c>
      <c r="H63" s="142">
        <f t="shared" si="31"/>
        <v>19.299253302699597</v>
      </c>
      <c r="I63" s="142">
        <f t="shared" si="31"/>
        <v>25.387708213670308</v>
      </c>
      <c r="J63" s="142">
        <f t="shared" si="32"/>
        <v>26.076967260195289</v>
      </c>
      <c r="K63" s="166">
        <f t="shared" si="33"/>
        <v>9.8983050847457612</v>
      </c>
      <c r="L63" s="379">
        <f>RegLMC!P29</f>
        <v>2001</v>
      </c>
      <c r="M63" s="163">
        <v>1741</v>
      </c>
      <c r="N63" s="143">
        <v>1475</v>
      </c>
    </row>
    <row r="64" spans="1:14">
      <c r="A64" s="239" t="str">
        <f>Extra!B33</f>
        <v>Taranaki</v>
      </c>
      <c r="B64" s="144">
        <v>532</v>
      </c>
      <c r="C64" s="144">
        <v>377</v>
      </c>
      <c r="D64" s="144">
        <v>295</v>
      </c>
      <c r="E64" s="144">
        <v>224</v>
      </c>
      <c r="F64" s="163">
        <v>113</v>
      </c>
      <c r="G64" s="235">
        <f t="shared" si="27"/>
        <v>35.138705416116252</v>
      </c>
      <c r="H64" s="142">
        <f t="shared" si="31"/>
        <v>28.625664388762338</v>
      </c>
      <c r="I64" s="142">
        <f t="shared" si="31"/>
        <v>22.399392558845861</v>
      </c>
      <c r="J64" s="142">
        <f t="shared" si="32"/>
        <v>17.008352315869399</v>
      </c>
      <c r="K64" s="166">
        <f t="shared" si="33"/>
        <v>10.08028545941124</v>
      </c>
      <c r="L64" s="379">
        <f>RegLMC!P30</f>
        <v>1514</v>
      </c>
      <c r="M64" s="163">
        <v>1317</v>
      </c>
      <c r="N64" s="143">
        <v>1121</v>
      </c>
    </row>
    <row r="65" spans="1:14">
      <c r="A65" s="239" t="str">
        <f>Extra!B34</f>
        <v>MidCentral</v>
      </c>
      <c r="B65" s="144">
        <v>761</v>
      </c>
      <c r="C65" s="144">
        <v>422</v>
      </c>
      <c r="D65" s="144">
        <v>406</v>
      </c>
      <c r="E65" s="144">
        <v>421</v>
      </c>
      <c r="F65" s="163">
        <v>220</v>
      </c>
      <c r="G65" s="235">
        <f t="shared" si="27"/>
        <v>36.066350710900473</v>
      </c>
      <c r="H65" s="142">
        <f t="shared" si="31"/>
        <v>22.603106588109267</v>
      </c>
      <c r="I65" s="142">
        <f t="shared" si="31"/>
        <v>21.746116764863419</v>
      </c>
      <c r="J65" s="142">
        <f t="shared" si="32"/>
        <v>22.549544724156402</v>
      </c>
      <c r="K65" s="166">
        <f t="shared" si="33"/>
        <v>14.369693011103854</v>
      </c>
      <c r="L65" s="379">
        <f>RegLMC!P31</f>
        <v>2110</v>
      </c>
      <c r="M65" s="163">
        <v>1867</v>
      </c>
      <c r="N65" s="143">
        <v>1531</v>
      </c>
    </row>
    <row r="66" spans="1:14">
      <c r="A66" s="239" t="str">
        <f>Extra!B35</f>
        <v>Whanganui</v>
      </c>
      <c r="B66" s="144">
        <v>395</v>
      </c>
      <c r="C66" s="144">
        <v>127</v>
      </c>
      <c r="D66" s="144">
        <v>175</v>
      </c>
      <c r="E66" s="144">
        <v>92</v>
      </c>
      <c r="F66" s="163">
        <v>24</v>
      </c>
      <c r="G66" s="235">
        <f t="shared" si="27"/>
        <v>48.406862745098039</v>
      </c>
      <c r="H66" s="142">
        <f t="shared" si="31"/>
        <v>16.933333333333334</v>
      </c>
      <c r="I66" s="142">
        <f t="shared" si="31"/>
        <v>23.333333333333332</v>
      </c>
      <c r="J66" s="142">
        <f t="shared" si="32"/>
        <v>12.266666666666666</v>
      </c>
      <c r="K66" s="166">
        <f t="shared" si="33"/>
        <v>3.5608308605341246</v>
      </c>
      <c r="L66" s="379">
        <f>RegLMC!P32</f>
        <v>816</v>
      </c>
      <c r="M66" s="163">
        <v>750</v>
      </c>
      <c r="N66" s="143">
        <v>674</v>
      </c>
    </row>
    <row r="67" spans="1:14">
      <c r="A67" s="239" t="str">
        <f>Extra!B36</f>
        <v>Capital &amp; Coast</v>
      </c>
      <c r="B67" s="144">
        <v>1047</v>
      </c>
      <c r="C67" s="144">
        <v>702</v>
      </c>
      <c r="D67" s="144">
        <v>836</v>
      </c>
      <c r="E67" s="144">
        <v>1140</v>
      </c>
      <c r="F67" s="163">
        <v>561</v>
      </c>
      <c r="G67" s="235">
        <f t="shared" si="27"/>
        <v>29.634871214265495</v>
      </c>
      <c r="H67" s="142">
        <f t="shared" si="31"/>
        <v>22.725801230171577</v>
      </c>
      <c r="I67" s="142">
        <f t="shared" si="31"/>
        <v>27.063774684363871</v>
      </c>
      <c r="J67" s="142">
        <f t="shared" si="32"/>
        <v>36.905147296859823</v>
      </c>
      <c r="K67" s="166">
        <f t="shared" si="33"/>
        <v>22.315035799522672</v>
      </c>
      <c r="L67" s="379">
        <f>RegLMC!P33</f>
        <v>3533</v>
      </c>
      <c r="M67" s="163">
        <v>3089</v>
      </c>
      <c r="N67" s="143">
        <v>2514</v>
      </c>
    </row>
    <row r="68" spans="1:14">
      <c r="A68" s="239" t="str">
        <f>Extra!B37</f>
        <v>Hutt Valley</v>
      </c>
      <c r="B68" s="144">
        <v>493</v>
      </c>
      <c r="C68" s="144">
        <v>429</v>
      </c>
      <c r="D68" s="144">
        <v>566</v>
      </c>
      <c r="E68" s="144">
        <v>581</v>
      </c>
      <c r="F68" s="163">
        <v>189</v>
      </c>
      <c r="G68" s="235">
        <f t="shared" si="27"/>
        <v>25.08905852417303</v>
      </c>
      <c r="H68" s="142">
        <f t="shared" si="31"/>
        <v>24.669350201265093</v>
      </c>
      <c r="I68" s="142">
        <f t="shared" si="31"/>
        <v>32.547441058079357</v>
      </c>
      <c r="J68" s="142">
        <f t="shared" si="32"/>
        <v>33.410005750431282</v>
      </c>
      <c r="K68" s="166">
        <f t="shared" si="33"/>
        <v>13.795620437956204</v>
      </c>
      <c r="L68" s="379">
        <f>RegLMC!P34</f>
        <v>1965</v>
      </c>
      <c r="M68" s="163">
        <v>1739</v>
      </c>
      <c r="N68" s="143">
        <v>1370</v>
      </c>
    </row>
    <row r="69" spans="1:14">
      <c r="A69" s="239" t="str">
        <f>Extra!B38</f>
        <v>Wairarapa</v>
      </c>
      <c r="B69" s="144">
        <v>162</v>
      </c>
      <c r="C69" s="144">
        <v>86</v>
      </c>
      <c r="D69" s="144">
        <v>89</v>
      </c>
      <c r="E69" s="144">
        <v>48</v>
      </c>
      <c r="F69" s="163">
        <v>41</v>
      </c>
      <c r="G69" s="235">
        <f t="shared" si="27"/>
        <v>35.064935064935064</v>
      </c>
      <c r="H69" s="142">
        <f t="shared" si="31"/>
        <v>21.5</v>
      </c>
      <c r="I69" s="142">
        <f t="shared" si="31"/>
        <v>22.25</v>
      </c>
      <c r="J69" s="142">
        <f t="shared" si="32"/>
        <v>12</v>
      </c>
      <c r="K69" s="166">
        <f t="shared" si="33"/>
        <v>13.486842105263158</v>
      </c>
      <c r="L69" s="379">
        <f>RegLMC!P35</f>
        <v>462</v>
      </c>
      <c r="M69" s="163">
        <v>400</v>
      </c>
      <c r="N69" s="143">
        <v>304</v>
      </c>
    </row>
    <row r="70" spans="1:14">
      <c r="A70" s="239" t="str">
        <f>Extra!B39</f>
        <v>Nelson Marlborough</v>
      </c>
      <c r="B70" s="144">
        <v>527</v>
      </c>
      <c r="C70" s="144">
        <v>195</v>
      </c>
      <c r="D70" s="144">
        <v>250</v>
      </c>
      <c r="E70" s="144">
        <v>335</v>
      </c>
      <c r="F70" s="163">
        <v>117</v>
      </c>
      <c r="G70" s="235">
        <f t="shared" si="27"/>
        <v>37.191249117854625</v>
      </c>
      <c r="H70" s="142">
        <f t="shared" si="31"/>
        <v>16.455696202531644</v>
      </c>
      <c r="I70" s="142">
        <f t="shared" si="31"/>
        <v>21.09704641350211</v>
      </c>
      <c r="J70" s="142">
        <f t="shared" si="32"/>
        <v>28.270042194092827</v>
      </c>
      <c r="K70" s="166">
        <f t="shared" si="33"/>
        <v>11.700000000000001</v>
      </c>
      <c r="L70" s="379">
        <f>RegLMC!P36</f>
        <v>1417</v>
      </c>
      <c r="M70" s="163">
        <v>1185</v>
      </c>
      <c r="N70" s="143">
        <v>1000</v>
      </c>
    </row>
    <row r="71" spans="1:14">
      <c r="A71" s="239" t="str">
        <f>Extra!B40</f>
        <v>West Coast</v>
      </c>
      <c r="B71" s="144">
        <v>136</v>
      </c>
      <c r="C71" s="144">
        <v>61</v>
      </c>
      <c r="D71" s="144">
        <v>98</v>
      </c>
      <c r="E71" s="144">
        <v>49</v>
      </c>
      <c r="F71" s="163">
        <v>30</v>
      </c>
      <c r="G71" s="235">
        <f t="shared" si="27"/>
        <v>37.883008356545957</v>
      </c>
      <c r="H71" s="142">
        <f t="shared" si="31"/>
        <v>19.365079365079367</v>
      </c>
      <c r="I71" s="142">
        <f t="shared" si="31"/>
        <v>31.111111111111111</v>
      </c>
      <c r="J71" s="142">
        <f t="shared" si="32"/>
        <v>15.555555555555555</v>
      </c>
      <c r="K71" s="166">
        <f t="shared" si="33"/>
        <v>11.71875</v>
      </c>
      <c r="L71" s="379">
        <f>RegLMC!P37</f>
        <v>359</v>
      </c>
      <c r="M71" s="163">
        <v>315</v>
      </c>
      <c r="N71" s="143">
        <v>256</v>
      </c>
    </row>
    <row r="72" spans="1:14">
      <c r="A72" s="239" t="str">
        <f>Extra!B41</f>
        <v>Canterbury</v>
      </c>
      <c r="B72" s="144">
        <v>2150</v>
      </c>
      <c r="C72" s="144">
        <v>1256</v>
      </c>
      <c r="D72" s="144">
        <v>1294</v>
      </c>
      <c r="E72" s="144">
        <v>1286</v>
      </c>
      <c r="F72" s="163">
        <v>800</v>
      </c>
      <c r="G72" s="235">
        <f t="shared" si="27"/>
        <v>34.643893006767648</v>
      </c>
      <c r="H72" s="142">
        <f t="shared" ref="H72:I74" si="34">C72/$M72*100</f>
        <v>23.846591987848871</v>
      </c>
      <c r="I72" s="142">
        <f t="shared" si="34"/>
        <v>24.568065312322005</v>
      </c>
      <c r="J72" s="142">
        <f t="shared" ref="J72:J74" si="35">E72/$M72*100</f>
        <v>24.416176191380291</v>
      </c>
      <c r="K72" s="166">
        <f t="shared" ref="K72:K74" si="36">F72/N72*100</f>
        <v>17.59788825340959</v>
      </c>
      <c r="L72" s="379">
        <f>RegLMC!P38</f>
        <v>6206</v>
      </c>
      <c r="M72" s="163">
        <v>5267</v>
      </c>
      <c r="N72" s="143">
        <v>4546</v>
      </c>
    </row>
    <row r="73" spans="1:14">
      <c r="A73" s="239" t="str">
        <f>Extra!B42</f>
        <v>South Canterbury</v>
      </c>
      <c r="B73" s="144">
        <v>239</v>
      </c>
      <c r="C73" s="144">
        <v>119</v>
      </c>
      <c r="D73" s="144">
        <v>135</v>
      </c>
      <c r="E73" s="144">
        <v>147</v>
      </c>
      <c r="F73" s="163">
        <v>37</v>
      </c>
      <c r="G73" s="235">
        <f t="shared" si="27"/>
        <v>36.26707132018209</v>
      </c>
      <c r="H73" s="142">
        <f t="shared" si="34"/>
        <v>20.623916811091856</v>
      </c>
      <c r="I73" s="142">
        <f t="shared" si="34"/>
        <v>23.39688041594454</v>
      </c>
      <c r="J73" s="142">
        <f t="shared" si="35"/>
        <v>25.476603119584055</v>
      </c>
      <c r="K73" s="166">
        <f t="shared" si="36"/>
        <v>7.3558648111332001</v>
      </c>
      <c r="L73" s="379">
        <f>RegLMC!P39</f>
        <v>659</v>
      </c>
      <c r="M73" s="163">
        <v>577</v>
      </c>
      <c r="N73" s="143">
        <v>503</v>
      </c>
    </row>
    <row r="74" spans="1:14">
      <c r="A74" s="239" t="str">
        <f>Extra!B43</f>
        <v>Southern</v>
      </c>
      <c r="B74" s="144">
        <v>1147</v>
      </c>
      <c r="C74" s="144">
        <v>748</v>
      </c>
      <c r="D74" s="144">
        <v>745</v>
      </c>
      <c r="E74" s="144">
        <v>698</v>
      </c>
      <c r="F74" s="163">
        <v>310</v>
      </c>
      <c r="G74" s="235">
        <f t="shared" si="27"/>
        <v>33.596953719976568</v>
      </c>
      <c r="H74" s="142">
        <f t="shared" si="34"/>
        <v>25.927209705372618</v>
      </c>
      <c r="I74" s="142">
        <f t="shared" si="34"/>
        <v>25.823223570190638</v>
      </c>
      <c r="J74" s="142">
        <f t="shared" si="35"/>
        <v>24.19410745233969</v>
      </c>
      <c r="K74" s="166">
        <f t="shared" si="36"/>
        <v>12.301587301587301</v>
      </c>
      <c r="L74" s="379">
        <f>RegLMC!P40</f>
        <v>3414</v>
      </c>
      <c r="M74" s="163">
        <v>2885</v>
      </c>
      <c r="N74" s="143">
        <v>2520</v>
      </c>
    </row>
    <row r="75" spans="1:14">
      <c r="A75" s="244" t="str">
        <f>Extra!B44</f>
        <v>Unknown</v>
      </c>
      <c r="B75" s="160">
        <v>152</v>
      </c>
      <c r="C75" s="160">
        <v>20</v>
      </c>
      <c r="D75" s="160">
        <v>20</v>
      </c>
      <c r="E75" s="160">
        <v>21</v>
      </c>
      <c r="F75" s="164">
        <v>7</v>
      </c>
      <c r="G75" s="375">
        <f t="shared" si="27"/>
        <v>40.318302387267906</v>
      </c>
      <c r="H75" s="161">
        <f t="shared" si="31"/>
        <v>9.9009900990099009</v>
      </c>
      <c r="I75" s="161">
        <f t="shared" si="31"/>
        <v>9.9009900990099009</v>
      </c>
      <c r="J75" s="161">
        <f t="shared" si="32"/>
        <v>10.396039603960396</v>
      </c>
      <c r="K75" s="167">
        <f t="shared" si="33"/>
        <v>3.5897435897435894</v>
      </c>
      <c r="L75" s="380">
        <f>RegLMC!P41</f>
        <v>377</v>
      </c>
      <c r="M75" s="164">
        <v>202</v>
      </c>
      <c r="N75" s="160">
        <v>195</v>
      </c>
    </row>
    <row r="76" spans="1:14">
      <c r="A76" s="99" t="s">
        <v>264</v>
      </c>
    </row>
    <row r="77" spans="1:14">
      <c r="A77" s="189" t="s">
        <v>133</v>
      </c>
    </row>
    <row r="78" spans="1:14">
      <c r="A78" s="189" t="s">
        <v>134</v>
      </c>
    </row>
    <row r="79" spans="1:14">
      <c r="A79" s="189" t="s">
        <v>368</v>
      </c>
    </row>
    <row r="80" spans="1:14">
      <c r="A80" s="189" t="s">
        <v>135</v>
      </c>
    </row>
  </sheetData>
  <mergeCells count="12">
    <mergeCell ref="N6:N7"/>
    <mergeCell ref="A25:A26"/>
    <mergeCell ref="B25:F25"/>
    <mergeCell ref="G25:K25"/>
    <mergeCell ref="M25:M26"/>
    <mergeCell ref="N25:N26"/>
    <mergeCell ref="A6:A7"/>
    <mergeCell ref="G6:K6"/>
    <mergeCell ref="B6:F6"/>
    <mergeCell ref="M6:M7"/>
    <mergeCell ref="L6:L7"/>
    <mergeCell ref="L25:L26"/>
  </mergeCells>
  <hyperlinks>
    <hyperlink ref="A1" location="Contents!A1" display="Contents"/>
    <hyperlink ref="D1" location="About!A1" display="About the publication"/>
  </hyperlinks>
  <pageMargins left="0.51181102362204722" right="0.51181102362204722" top="0.55118110236220474" bottom="0.55118110236220474" header="0.11811023622047245" footer="0.11811023622047245"/>
  <pageSetup paperSize="9" scale="75" fitToHeight="0" orientation="landscape" r:id="rId1"/>
  <headerFooter>
    <oddFooter>&amp;L&amp;8&amp;K01+020Report on Maternity, 2015: accompanying tables&amp;R&amp;8&amp;K01+020Page &amp;P of &amp;N</oddFooter>
  </headerFooter>
  <rowBreaks count="1" manualBreakCount="1">
    <brk id="22" max="11"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8"/>
  <sheetViews>
    <sheetView zoomScaleNormal="100" workbookViewId="0">
      <pane ySplit="3" topLeftCell="A4" activePane="bottomLeft" state="frozen"/>
      <selection activeCell="B31" sqref="B31"/>
      <selection pane="bottomLeft" activeCell="A4" sqref="A4"/>
    </sheetView>
  </sheetViews>
  <sheetFormatPr defaultRowHeight="12"/>
  <cols>
    <col min="1" max="1" width="9.140625" style="69"/>
    <col min="2" max="9" width="13.140625" style="69" customWidth="1"/>
    <col min="10" max="16384" width="9.140625" style="69"/>
  </cols>
  <sheetData>
    <row r="1" spans="1:9">
      <c r="A1" s="292" t="s">
        <v>24</v>
      </c>
      <c r="B1" s="143"/>
      <c r="C1" s="292" t="s">
        <v>34</v>
      </c>
      <c r="D1" s="143"/>
      <c r="E1" s="143"/>
    </row>
    <row r="2" spans="1:9" ht="10.5" customHeight="1"/>
    <row r="3" spans="1:9" ht="19.5">
      <c r="A3" s="19" t="s">
        <v>116</v>
      </c>
    </row>
    <row r="5" spans="1:9" s="39" customFormat="1" ht="15" customHeight="1">
      <c r="A5" s="86" t="str">
        <f>Contents!B47</f>
        <v>Table 39: Number and percentage of women giving birth, by plurality, 2006–2015</v>
      </c>
    </row>
    <row r="6" spans="1:9">
      <c r="A6" s="484" t="s">
        <v>37</v>
      </c>
      <c r="B6" s="472" t="s">
        <v>25</v>
      </c>
      <c r="C6" s="472"/>
      <c r="D6" s="472"/>
      <c r="E6" s="472"/>
      <c r="F6" s="473"/>
      <c r="G6" s="472" t="s">
        <v>279</v>
      </c>
      <c r="H6" s="472"/>
      <c r="I6" s="472"/>
    </row>
    <row r="7" spans="1:9">
      <c r="A7" s="477"/>
      <c r="B7" s="131" t="s">
        <v>123</v>
      </c>
      <c r="C7" s="131" t="s">
        <v>124</v>
      </c>
      <c r="D7" s="131" t="s">
        <v>125</v>
      </c>
      <c r="E7" s="131" t="s">
        <v>48</v>
      </c>
      <c r="F7" s="165" t="s">
        <v>41</v>
      </c>
      <c r="G7" s="131" t="str">
        <f>B7</f>
        <v>Singleton</v>
      </c>
      <c r="H7" s="131" t="str">
        <f>C7</f>
        <v>Twin</v>
      </c>
      <c r="I7" s="131" t="str">
        <f>D7</f>
        <v>Multiple</v>
      </c>
    </row>
    <row r="8" spans="1:9">
      <c r="A8" s="155">
        <f>Extra!K4</f>
        <v>2006</v>
      </c>
      <c r="B8" s="153">
        <v>59258</v>
      </c>
      <c r="C8" s="153">
        <v>882</v>
      </c>
      <c r="D8" s="153">
        <v>14</v>
      </c>
      <c r="E8" s="153">
        <v>390</v>
      </c>
      <c r="F8" s="171">
        <v>60544</v>
      </c>
      <c r="G8" s="198">
        <f>B8/($F8-$E8)*100</f>
        <v>98.510489742992974</v>
      </c>
      <c r="H8" s="198">
        <f>C8/($F8-$E8)*100</f>
        <v>1.4662366592412808</v>
      </c>
      <c r="I8" s="227">
        <f>D8/($F8-$E8)*100</f>
        <v>2.3273597765734615E-2</v>
      </c>
    </row>
    <row r="9" spans="1:9">
      <c r="A9" s="155">
        <f>Extra!K5</f>
        <v>2007</v>
      </c>
      <c r="B9" s="153">
        <v>62575</v>
      </c>
      <c r="C9" s="153">
        <v>990</v>
      </c>
      <c r="D9" s="153">
        <v>10</v>
      </c>
      <c r="E9" s="153">
        <v>585</v>
      </c>
      <c r="F9" s="171">
        <v>64160</v>
      </c>
      <c r="G9" s="154">
        <f t="shared" ref="G9:I17" si="0">B9/($F9-$E9)*100</f>
        <v>98.427054659850569</v>
      </c>
      <c r="H9" s="154">
        <f t="shared" si="0"/>
        <v>1.5572158867479355</v>
      </c>
      <c r="I9" s="228">
        <f t="shared" si="0"/>
        <v>1.5729453401494297E-2</v>
      </c>
    </row>
    <row r="10" spans="1:9">
      <c r="A10" s="155">
        <f>Extra!K6</f>
        <v>2008</v>
      </c>
      <c r="B10" s="153">
        <v>63092</v>
      </c>
      <c r="C10" s="153">
        <v>940</v>
      </c>
      <c r="D10" s="153">
        <v>13</v>
      </c>
      <c r="E10" s="153">
        <v>584</v>
      </c>
      <c r="F10" s="171">
        <v>64629</v>
      </c>
      <c r="G10" s="154">
        <f t="shared" si="0"/>
        <v>98.511983761417753</v>
      </c>
      <c r="H10" s="154">
        <f t="shared" si="0"/>
        <v>1.4677180107736749</v>
      </c>
      <c r="I10" s="228">
        <f t="shared" si="0"/>
        <v>2.0298227808572097E-2</v>
      </c>
    </row>
    <row r="11" spans="1:9">
      <c r="A11" s="155">
        <f>Extra!K7</f>
        <v>2009</v>
      </c>
      <c r="B11" s="153">
        <v>62773</v>
      </c>
      <c r="C11" s="153">
        <v>893</v>
      </c>
      <c r="D11" s="153">
        <v>20</v>
      </c>
      <c r="E11" s="153">
        <v>557</v>
      </c>
      <c r="F11" s="171">
        <v>64243</v>
      </c>
      <c r="G11" s="154">
        <f t="shared" si="0"/>
        <v>98.566403919228719</v>
      </c>
      <c r="H11" s="154">
        <f t="shared" si="0"/>
        <v>1.402192004522187</v>
      </c>
      <c r="I11" s="228">
        <f t="shared" si="0"/>
        <v>3.1404076249097135E-2</v>
      </c>
    </row>
    <row r="12" spans="1:9">
      <c r="A12" s="155">
        <f>Extra!K8</f>
        <v>2010</v>
      </c>
      <c r="B12" s="153">
        <v>63051</v>
      </c>
      <c r="C12" s="153">
        <v>927</v>
      </c>
      <c r="D12" s="153">
        <v>18</v>
      </c>
      <c r="E12" s="153">
        <v>474</v>
      </c>
      <c r="F12" s="171">
        <v>64470</v>
      </c>
      <c r="G12" s="154">
        <f t="shared" si="0"/>
        <v>98.523345209075558</v>
      </c>
      <c r="H12" s="154">
        <f t="shared" si="0"/>
        <v>1.4485280330020627</v>
      </c>
      <c r="I12" s="228">
        <f t="shared" si="0"/>
        <v>2.8126757922370148E-2</v>
      </c>
    </row>
    <row r="13" spans="1:9">
      <c r="A13" s="155">
        <f>Extra!K9</f>
        <v>2011</v>
      </c>
      <c r="B13" s="153">
        <v>60985</v>
      </c>
      <c r="C13" s="153">
        <v>887</v>
      </c>
      <c r="D13" s="153">
        <v>15</v>
      </c>
      <c r="E13" s="153">
        <v>427</v>
      </c>
      <c r="F13" s="171">
        <v>62314</v>
      </c>
      <c r="G13" s="154">
        <f t="shared" si="0"/>
        <v>98.542504887940936</v>
      </c>
      <c r="H13" s="154">
        <f t="shared" si="0"/>
        <v>1.4332573884660753</v>
      </c>
      <c r="I13" s="228">
        <f t="shared" si="0"/>
        <v>2.4237723593000145E-2</v>
      </c>
    </row>
    <row r="14" spans="1:9">
      <c r="A14" s="155">
        <f>Extra!K10</f>
        <v>2012</v>
      </c>
      <c r="B14" s="153">
        <v>61071</v>
      </c>
      <c r="C14" s="153">
        <v>876</v>
      </c>
      <c r="D14" s="153">
        <v>17</v>
      </c>
      <c r="E14" s="153">
        <v>378</v>
      </c>
      <c r="F14" s="171">
        <v>62342</v>
      </c>
      <c r="G14" s="154">
        <f t="shared" si="0"/>
        <v>98.558840617132532</v>
      </c>
      <c r="H14" s="154">
        <f t="shared" si="0"/>
        <v>1.4137240978632755</v>
      </c>
      <c r="I14" s="228">
        <f t="shared" si="0"/>
        <v>2.7435285004195984E-2</v>
      </c>
    </row>
    <row r="15" spans="1:9">
      <c r="A15" s="155">
        <f>Extra!K11</f>
        <v>2013</v>
      </c>
      <c r="B15" s="153">
        <v>57983</v>
      </c>
      <c r="C15" s="153">
        <v>853</v>
      </c>
      <c r="D15" s="153">
        <v>13</v>
      </c>
      <c r="E15" s="153">
        <v>385</v>
      </c>
      <c r="F15" s="171">
        <v>59234</v>
      </c>
      <c r="G15" s="154">
        <f t="shared" si="0"/>
        <v>98.528437186698156</v>
      </c>
      <c r="H15" s="154">
        <f t="shared" si="0"/>
        <v>1.4494723784601267</v>
      </c>
      <c r="I15" s="228">
        <f t="shared" si="0"/>
        <v>2.2090434841713538E-2</v>
      </c>
    </row>
    <row r="16" spans="1:9">
      <c r="A16" s="155">
        <f>Extra!K12</f>
        <v>2014</v>
      </c>
      <c r="B16" s="153">
        <v>57953</v>
      </c>
      <c r="C16" s="153">
        <v>846</v>
      </c>
      <c r="D16" s="153">
        <v>10</v>
      </c>
      <c r="E16" s="153">
        <v>392</v>
      </c>
      <c r="F16" s="171">
        <v>59201</v>
      </c>
      <c r="G16" s="154">
        <f t="shared" si="0"/>
        <v>98.544440476797774</v>
      </c>
      <c r="H16" s="154">
        <f t="shared" si="0"/>
        <v>1.4385553231648216</v>
      </c>
      <c r="I16" s="228">
        <f t="shared" si="0"/>
        <v>1.7004200037409239E-2</v>
      </c>
    </row>
    <row r="17" spans="1:9">
      <c r="A17" s="244">
        <f>Extra!K13</f>
        <v>2015</v>
      </c>
      <c r="B17" s="169">
        <v>57819</v>
      </c>
      <c r="C17" s="169">
        <v>809</v>
      </c>
      <c r="D17" s="169">
        <v>14</v>
      </c>
      <c r="E17" s="169">
        <v>315</v>
      </c>
      <c r="F17" s="172">
        <v>58957</v>
      </c>
      <c r="G17" s="170">
        <f t="shared" si="0"/>
        <v>98.596569011970942</v>
      </c>
      <c r="H17" s="170">
        <f t="shared" si="0"/>
        <v>1.3795573138706048</v>
      </c>
      <c r="I17" s="229">
        <f t="shared" si="0"/>
        <v>2.3873674158452988E-2</v>
      </c>
    </row>
    <row r="18" spans="1:9" ht="12.75">
      <c r="A18" s="108"/>
    </row>
  </sheetData>
  <mergeCells count="3">
    <mergeCell ref="A6:A7"/>
    <mergeCell ref="B6:F6"/>
    <mergeCell ref="G6:I6"/>
  </mergeCells>
  <hyperlinks>
    <hyperlink ref="A1" location="Contents!A1" display="Contents"/>
    <hyperlink ref="C1" location="About!A1" display="About the publication"/>
  </hyperlinks>
  <pageMargins left="0.51181102362204722" right="0.51181102362204722" top="0.55118110236220474" bottom="0.55118110236220474" header="0.11811023622047245" footer="0.11811023622047245"/>
  <pageSetup paperSize="9" fitToHeight="0" orientation="landscape" r:id="rId1"/>
  <headerFooter>
    <oddFooter>&amp;L&amp;8&amp;K01+020Report on Maternity, 2015: accompanying tables&amp;R&amp;8&amp;K01+020Page &amp;P of &amp;N</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66"/>
  <sheetViews>
    <sheetView zoomScaleNormal="100" workbookViewId="0">
      <pane ySplit="3" topLeftCell="A4" activePane="bottomLeft" state="frozen"/>
      <selection activeCell="B31" sqref="B31"/>
      <selection pane="bottomLeft" activeCell="A4" sqref="A4"/>
    </sheetView>
  </sheetViews>
  <sheetFormatPr defaultRowHeight="12"/>
  <cols>
    <col min="1" max="1" width="17.7109375" style="69" customWidth="1"/>
    <col min="2" max="21" width="10.85546875" style="69" customWidth="1"/>
    <col min="22" max="22" width="7.7109375" style="69" customWidth="1"/>
    <col min="23" max="16384" width="9.140625" style="69"/>
  </cols>
  <sheetData>
    <row r="1" spans="1:12">
      <c r="A1" s="292" t="s">
        <v>24</v>
      </c>
      <c r="B1" s="143"/>
      <c r="C1" s="292" t="s">
        <v>34</v>
      </c>
      <c r="D1" s="143"/>
      <c r="E1" s="143"/>
    </row>
    <row r="2" spans="1:12" ht="10.5" customHeight="1"/>
    <row r="3" spans="1:12" ht="19.5">
      <c r="A3" s="19" t="s">
        <v>136</v>
      </c>
    </row>
    <row r="5" spans="1:12" s="39" customFormat="1" ht="15" customHeight="1">
      <c r="A5" s="86" t="str">
        <f>Contents!B48</f>
        <v>Table 40: Number and percentage of women giving birth, by place of birth, 2006–2015</v>
      </c>
    </row>
    <row r="6" spans="1:12">
      <c r="A6" s="495" t="s">
        <v>37</v>
      </c>
      <c r="B6" s="496" t="s">
        <v>25</v>
      </c>
      <c r="C6" s="496"/>
      <c r="D6" s="496"/>
      <c r="E6" s="496"/>
      <c r="F6" s="496"/>
      <c r="G6" s="497"/>
      <c r="H6" s="496" t="s">
        <v>43</v>
      </c>
      <c r="I6" s="496"/>
      <c r="J6" s="496"/>
      <c r="K6" s="496"/>
      <c r="L6" s="496"/>
    </row>
    <row r="7" spans="1:12" ht="15" customHeight="1">
      <c r="A7" s="489"/>
      <c r="B7" s="525" t="s">
        <v>220</v>
      </c>
      <c r="C7" s="532" t="s">
        <v>143</v>
      </c>
      <c r="D7" s="532"/>
      <c r="E7" s="532"/>
      <c r="F7" s="532"/>
      <c r="G7" s="533" t="s">
        <v>48</v>
      </c>
      <c r="H7" s="525" t="s">
        <v>220</v>
      </c>
      <c r="I7" s="532" t="s">
        <v>143</v>
      </c>
      <c r="J7" s="532"/>
      <c r="K7" s="532"/>
      <c r="L7" s="532"/>
    </row>
    <row r="8" spans="1:12">
      <c r="A8" s="489"/>
      <c r="B8" s="525"/>
      <c r="C8" s="245" t="s">
        <v>137</v>
      </c>
      <c r="D8" s="245" t="s">
        <v>138</v>
      </c>
      <c r="E8" s="245" t="s">
        <v>139</v>
      </c>
      <c r="F8" s="245" t="s">
        <v>41</v>
      </c>
      <c r="G8" s="533"/>
      <c r="H8" s="525"/>
      <c r="I8" s="245" t="s">
        <v>137</v>
      </c>
      <c r="J8" s="245" t="s">
        <v>138</v>
      </c>
      <c r="K8" s="245" t="s">
        <v>139</v>
      </c>
      <c r="L8" s="245" t="s">
        <v>41</v>
      </c>
    </row>
    <row r="9" spans="1:12">
      <c r="A9" s="246">
        <f>Extra!K4</f>
        <v>2006</v>
      </c>
      <c r="B9" s="153">
        <v>1933</v>
      </c>
      <c r="C9" s="153">
        <v>9007</v>
      </c>
      <c r="D9" s="153">
        <v>24019</v>
      </c>
      <c r="E9" s="153">
        <v>24667</v>
      </c>
      <c r="F9" s="153">
        <f>SUM(C9:E9)</f>
        <v>57693</v>
      </c>
      <c r="G9" s="171">
        <v>918</v>
      </c>
      <c r="H9" s="247">
        <f>B9/SUM($B9,$F9)*100</f>
        <v>3.2418743501157214</v>
      </c>
      <c r="I9" s="247">
        <f t="shared" ref="I9:L18" si="0">C9/SUM($B9,$F9)*100</f>
        <v>15.105826317378323</v>
      </c>
      <c r="J9" s="247">
        <f t="shared" si="0"/>
        <v>40.282762553248588</v>
      </c>
      <c r="K9" s="247">
        <f t="shared" si="0"/>
        <v>41.369536779257373</v>
      </c>
      <c r="L9" s="247">
        <f>F9/SUM($B9,$F9)*100</f>
        <v>96.758125649884278</v>
      </c>
    </row>
    <row r="10" spans="1:12">
      <c r="A10" s="246">
        <f>Extra!K5</f>
        <v>2007</v>
      </c>
      <c r="B10" s="153">
        <v>2067</v>
      </c>
      <c r="C10" s="153">
        <v>9818</v>
      </c>
      <c r="D10" s="153">
        <v>25386</v>
      </c>
      <c r="E10" s="153">
        <v>25823</v>
      </c>
      <c r="F10" s="153">
        <f t="shared" ref="F10:F18" si="1">SUM(C10:E10)</f>
        <v>61027</v>
      </c>
      <c r="G10" s="171">
        <v>1066</v>
      </c>
      <c r="H10" s="247">
        <f t="shared" ref="H10:H18" si="2">B10/SUM($B10,$F10)*100</f>
        <v>3.276064285035027</v>
      </c>
      <c r="I10" s="247">
        <f t="shared" si="0"/>
        <v>15.560909119726125</v>
      </c>
      <c r="J10" s="247">
        <f t="shared" si="0"/>
        <v>40.235204615335846</v>
      </c>
      <c r="K10" s="247">
        <f t="shared" si="0"/>
        <v>40.927821979903001</v>
      </c>
      <c r="L10" s="247">
        <f t="shared" si="0"/>
        <v>96.723935714964966</v>
      </c>
    </row>
    <row r="11" spans="1:12">
      <c r="A11" s="246">
        <f>Extra!K6</f>
        <v>2008</v>
      </c>
      <c r="B11" s="153">
        <v>2110</v>
      </c>
      <c r="C11" s="153">
        <v>8313</v>
      </c>
      <c r="D11" s="153">
        <v>25933</v>
      </c>
      <c r="E11" s="153">
        <v>27159</v>
      </c>
      <c r="F11" s="153">
        <f t="shared" si="1"/>
        <v>61405</v>
      </c>
      <c r="G11" s="171">
        <v>1114</v>
      </c>
      <c r="H11" s="247">
        <f t="shared" si="2"/>
        <v>3.3220499094702038</v>
      </c>
      <c r="I11" s="247">
        <f t="shared" si="0"/>
        <v>13.088246870817919</v>
      </c>
      <c r="J11" s="247">
        <f t="shared" si="0"/>
        <v>40.829725261749196</v>
      </c>
      <c r="K11" s="247">
        <f t="shared" si="0"/>
        <v>42.759977957962683</v>
      </c>
      <c r="L11" s="247">
        <f t="shared" si="0"/>
        <v>96.677950090529791</v>
      </c>
    </row>
    <row r="12" spans="1:12">
      <c r="A12" s="246">
        <f>Extra!K7</f>
        <v>2009</v>
      </c>
      <c r="B12" s="153">
        <v>2106</v>
      </c>
      <c r="C12" s="153">
        <v>6692</v>
      </c>
      <c r="D12" s="153">
        <v>25777</v>
      </c>
      <c r="E12" s="153">
        <v>28483</v>
      </c>
      <c r="F12" s="153">
        <f t="shared" si="1"/>
        <v>60952</v>
      </c>
      <c r="G12" s="171">
        <v>1185</v>
      </c>
      <c r="H12" s="247">
        <f t="shared" si="2"/>
        <v>3.3397824225316377</v>
      </c>
      <c r="I12" s="247">
        <f t="shared" si="0"/>
        <v>10.612452028291413</v>
      </c>
      <c r="J12" s="247">
        <f t="shared" si="0"/>
        <v>40.878239081480544</v>
      </c>
      <c r="K12" s="247">
        <f t="shared" si="0"/>
        <v>45.169526467696407</v>
      </c>
      <c r="L12" s="247">
        <f t="shared" si="0"/>
        <v>96.660217577468359</v>
      </c>
    </row>
    <row r="13" spans="1:12">
      <c r="A13" s="246">
        <f>Extra!K8</f>
        <v>2010</v>
      </c>
      <c r="B13" s="153">
        <v>2076</v>
      </c>
      <c r="C13" s="153">
        <v>6764</v>
      </c>
      <c r="D13" s="153">
        <v>25978</v>
      </c>
      <c r="E13" s="153">
        <v>28490</v>
      </c>
      <c r="F13" s="153">
        <f t="shared" si="1"/>
        <v>61232</v>
      </c>
      <c r="G13" s="171">
        <v>1162</v>
      </c>
      <c r="H13" s="247">
        <f t="shared" si="2"/>
        <v>3.2792064194098689</v>
      </c>
      <c r="I13" s="247">
        <f t="shared" si="0"/>
        <v>10.684273709483794</v>
      </c>
      <c r="J13" s="247">
        <f t="shared" si="0"/>
        <v>41.034308460226192</v>
      </c>
      <c r="K13" s="247">
        <f t="shared" si="0"/>
        <v>45.002211410880143</v>
      </c>
      <c r="L13" s="247">
        <f t="shared" si="0"/>
        <v>96.720793580590126</v>
      </c>
    </row>
    <row r="14" spans="1:12">
      <c r="A14" s="246">
        <f>Extra!K9</f>
        <v>2011</v>
      </c>
      <c r="B14" s="153">
        <v>2044</v>
      </c>
      <c r="C14" s="153">
        <v>6181</v>
      </c>
      <c r="D14" s="153">
        <v>25078</v>
      </c>
      <c r="E14" s="153">
        <v>27990</v>
      </c>
      <c r="F14" s="153">
        <f t="shared" si="1"/>
        <v>59249</v>
      </c>
      <c r="G14" s="171">
        <v>1021</v>
      </c>
      <c r="H14" s="247">
        <f t="shared" si="2"/>
        <v>3.3348016902419531</v>
      </c>
      <c r="I14" s="247">
        <f t="shared" si="0"/>
        <v>10.084348946861795</v>
      </c>
      <c r="J14" s="247">
        <f t="shared" si="0"/>
        <v>40.914949504837423</v>
      </c>
      <c r="K14" s="247">
        <f t="shared" si="0"/>
        <v>45.665899858058836</v>
      </c>
      <c r="L14" s="247">
        <f t="shared" si="0"/>
        <v>96.665198309758054</v>
      </c>
    </row>
    <row r="15" spans="1:12">
      <c r="A15" s="246">
        <f>Extra!K10</f>
        <v>2012</v>
      </c>
      <c r="B15" s="153">
        <v>1926</v>
      </c>
      <c r="C15" s="153">
        <v>5986</v>
      </c>
      <c r="D15" s="153">
        <v>25146</v>
      </c>
      <c r="E15" s="153">
        <v>28428</v>
      </c>
      <c r="F15" s="153">
        <f t="shared" si="1"/>
        <v>59560</v>
      </c>
      <c r="G15" s="171">
        <v>856</v>
      </c>
      <c r="H15" s="247">
        <f t="shared" si="2"/>
        <v>3.132420388381095</v>
      </c>
      <c r="I15" s="247">
        <f t="shared" si="0"/>
        <v>9.7355495559964869</v>
      </c>
      <c r="J15" s="247">
        <f t="shared" si="0"/>
        <v>40.897114790358778</v>
      </c>
      <c r="K15" s="247">
        <f t="shared" si="0"/>
        <v>46.234915265263638</v>
      </c>
      <c r="L15" s="247">
        <f t="shared" si="0"/>
        <v>96.867579611618908</v>
      </c>
    </row>
    <row r="16" spans="1:12">
      <c r="A16" s="246">
        <f>Extra!K11</f>
        <v>2013</v>
      </c>
      <c r="B16" s="153">
        <v>1969</v>
      </c>
      <c r="C16" s="153">
        <v>5310</v>
      </c>
      <c r="D16" s="153">
        <v>24191</v>
      </c>
      <c r="E16" s="153">
        <v>27049</v>
      </c>
      <c r="F16" s="153">
        <f t="shared" si="1"/>
        <v>56550</v>
      </c>
      <c r="G16" s="171">
        <v>715</v>
      </c>
      <c r="H16" s="247">
        <f t="shared" si="2"/>
        <v>3.3647191510449601</v>
      </c>
      <c r="I16" s="247">
        <f t="shared" si="0"/>
        <v>9.0739759736154078</v>
      </c>
      <c r="J16" s="247">
        <f t="shared" si="0"/>
        <v>41.338710504280662</v>
      </c>
      <c r="K16" s="247">
        <f t="shared" si="0"/>
        <v>46.222594371058975</v>
      </c>
      <c r="L16" s="247">
        <f t="shared" si="0"/>
        <v>96.635280848955034</v>
      </c>
    </row>
    <row r="17" spans="1:14">
      <c r="A17" s="246">
        <f>Extra!K12</f>
        <v>2014</v>
      </c>
      <c r="B17" s="153">
        <v>1967</v>
      </c>
      <c r="C17" s="153">
        <v>5307</v>
      </c>
      <c r="D17" s="153">
        <v>23993</v>
      </c>
      <c r="E17" s="153">
        <v>27235</v>
      </c>
      <c r="F17" s="153">
        <f t="shared" si="1"/>
        <v>56535</v>
      </c>
      <c r="G17" s="171">
        <v>699</v>
      </c>
      <c r="H17" s="247">
        <f t="shared" si="2"/>
        <v>3.3622782127106765</v>
      </c>
      <c r="I17" s="247">
        <f t="shared" si="0"/>
        <v>9.0714847355645958</v>
      </c>
      <c r="J17" s="247">
        <f t="shared" si="0"/>
        <v>41.012273084680864</v>
      </c>
      <c r="K17" s="247">
        <f t="shared" si="0"/>
        <v>46.553963967043863</v>
      </c>
      <c r="L17" s="247">
        <f t="shared" si="0"/>
        <v>96.637721787289323</v>
      </c>
    </row>
    <row r="18" spans="1:14">
      <c r="A18" s="168">
        <f>Extra!K13</f>
        <v>2015</v>
      </c>
      <c r="B18" s="169">
        <v>2151</v>
      </c>
      <c r="C18" s="169">
        <v>5764</v>
      </c>
      <c r="D18" s="169">
        <v>23566</v>
      </c>
      <c r="E18" s="169">
        <v>26824</v>
      </c>
      <c r="F18" s="169">
        <f t="shared" si="1"/>
        <v>56154</v>
      </c>
      <c r="G18" s="172">
        <v>652</v>
      </c>
      <c r="H18" s="174">
        <f t="shared" si="2"/>
        <v>3.6892204785181377</v>
      </c>
      <c r="I18" s="174">
        <f t="shared" si="0"/>
        <v>9.885944601663665</v>
      </c>
      <c r="J18" s="174">
        <f t="shared" si="0"/>
        <v>40.418488980361886</v>
      </c>
      <c r="K18" s="174">
        <f t="shared" si="0"/>
        <v>46.006345939456303</v>
      </c>
      <c r="L18" s="174">
        <f t="shared" si="0"/>
        <v>96.310779521481862</v>
      </c>
    </row>
    <row r="19" spans="1:14" ht="12.75">
      <c r="A19" s="12"/>
      <c r="B19" s="12"/>
      <c r="C19" s="12"/>
      <c r="D19" s="12"/>
      <c r="E19" s="12"/>
      <c r="F19" s="12"/>
      <c r="G19" s="12"/>
      <c r="H19" s="83"/>
      <c r="I19" s="83"/>
      <c r="J19" s="83"/>
      <c r="K19" s="83"/>
      <c r="L19" s="83"/>
    </row>
    <row r="21" spans="1:14" s="39" customFormat="1" ht="15" customHeight="1">
      <c r="A21" s="86" t="str">
        <f>Contents!B49</f>
        <v>Table 41: Number of women giving birth at a maternity facility, by facility of birth, 2011–2015</v>
      </c>
    </row>
    <row r="22" spans="1:14">
      <c r="A22" s="132" t="s">
        <v>143</v>
      </c>
      <c r="B22" s="133">
        <v>2011</v>
      </c>
      <c r="C22" s="133">
        <v>2012</v>
      </c>
      <c r="D22" s="133">
        <v>2013</v>
      </c>
      <c r="E22" s="133">
        <v>2014</v>
      </c>
      <c r="F22" s="133">
        <v>2015</v>
      </c>
      <c r="H22" s="495" t="s">
        <v>143</v>
      </c>
      <c r="I22" s="495"/>
      <c r="J22" s="133">
        <f>B22</f>
        <v>2011</v>
      </c>
      <c r="K22" s="133">
        <f t="shared" ref="K22:N22" si="3">C22</f>
        <v>2012</v>
      </c>
      <c r="L22" s="133">
        <f t="shared" si="3"/>
        <v>2013</v>
      </c>
      <c r="M22" s="133">
        <f t="shared" si="3"/>
        <v>2014</v>
      </c>
      <c r="N22" s="133">
        <f t="shared" si="3"/>
        <v>2015</v>
      </c>
    </row>
    <row r="23" spans="1:14">
      <c r="A23" s="128" t="s">
        <v>140</v>
      </c>
      <c r="B23" s="128">
        <f>SUM(B24:B82)</f>
        <v>6181</v>
      </c>
      <c r="C23" s="334">
        <f t="shared" ref="C23:F23" si="4">SUM(C24:C82)</f>
        <v>5986</v>
      </c>
      <c r="D23" s="334">
        <f t="shared" si="4"/>
        <v>5310</v>
      </c>
      <c r="E23" s="334">
        <f t="shared" si="4"/>
        <v>5307</v>
      </c>
      <c r="F23" s="334">
        <f t="shared" si="4"/>
        <v>5764</v>
      </c>
      <c r="H23" s="534" t="s">
        <v>141</v>
      </c>
      <c r="I23" s="534"/>
      <c r="J23" s="128">
        <f>SUM(J24:J41)</f>
        <v>25078</v>
      </c>
      <c r="K23" s="334">
        <f t="shared" ref="K23:N23" si="5">SUM(K24:K41)</f>
        <v>25146</v>
      </c>
      <c r="L23" s="334">
        <f t="shared" si="5"/>
        <v>24191</v>
      </c>
      <c r="M23" s="334">
        <f t="shared" si="5"/>
        <v>23993</v>
      </c>
      <c r="N23" s="334">
        <f t="shared" si="5"/>
        <v>23566</v>
      </c>
    </row>
    <row r="24" spans="1:14">
      <c r="A24" s="249" t="s">
        <v>144</v>
      </c>
      <c r="B24" s="249">
        <v>1</v>
      </c>
      <c r="C24" s="419" t="s">
        <v>81</v>
      </c>
      <c r="D24" s="419" t="s">
        <v>81</v>
      </c>
      <c r="E24" s="419" t="s">
        <v>81</v>
      </c>
      <c r="F24" s="419" t="s">
        <v>81</v>
      </c>
      <c r="H24" s="535" t="s">
        <v>200</v>
      </c>
      <c r="I24" s="535"/>
      <c r="J24" s="250">
        <v>683</v>
      </c>
      <c r="K24" s="250">
        <v>675</v>
      </c>
      <c r="L24" s="250">
        <v>660</v>
      </c>
      <c r="M24" s="250">
        <v>629</v>
      </c>
      <c r="N24" s="250">
        <v>669</v>
      </c>
    </row>
    <row r="25" spans="1:14">
      <c r="A25" s="249" t="s">
        <v>145</v>
      </c>
      <c r="B25" s="249">
        <v>133</v>
      </c>
      <c r="C25" s="249">
        <v>144</v>
      </c>
      <c r="D25" s="249">
        <v>114</v>
      </c>
      <c r="E25" s="249">
        <v>119</v>
      </c>
      <c r="F25" s="249">
        <v>132</v>
      </c>
      <c r="H25" s="535" t="s">
        <v>201</v>
      </c>
      <c r="I25" s="535"/>
      <c r="J25" s="250">
        <v>286</v>
      </c>
      <c r="K25" s="250">
        <v>289</v>
      </c>
      <c r="L25" s="250">
        <v>270</v>
      </c>
      <c r="M25" s="250">
        <v>266</v>
      </c>
      <c r="N25" s="250">
        <v>228</v>
      </c>
    </row>
    <row r="26" spans="1:14">
      <c r="A26" s="249" t="s">
        <v>146</v>
      </c>
      <c r="B26" s="249">
        <v>169</v>
      </c>
      <c r="C26" s="249">
        <v>219</v>
      </c>
      <c r="D26" s="249">
        <v>182</v>
      </c>
      <c r="E26" s="249">
        <v>176</v>
      </c>
      <c r="F26" s="249">
        <v>175</v>
      </c>
      <c r="H26" s="535" t="s">
        <v>69</v>
      </c>
      <c r="I26" s="535"/>
      <c r="J26" s="250">
        <v>2106</v>
      </c>
      <c r="K26" s="250">
        <v>2149</v>
      </c>
      <c r="L26" s="250">
        <v>2011</v>
      </c>
      <c r="M26" s="250">
        <v>1937</v>
      </c>
      <c r="N26" s="250">
        <v>1816</v>
      </c>
    </row>
    <row r="27" spans="1:14">
      <c r="A27" s="249" t="s">
        <v>369</v>
      </c>
      <c r="B27" s="419" t="s">
        <v>81</v>
      </c>
      <c r="C27" s="419" t="s">
        <v>81</v>
      </c>
      <c r="D27" s="419" t="s">
        <v>81</v>
      </c>
      <c r="E27" s="249">
        <v>37</v>
      </c>
      <c r="F27" s="249">
        <v>258</v>
      </c>
      <c r="H27" s="535" t="s">
        <v>202</v>
      </c>
      <c r="I27" s="535"/>
      <c r="J27" s="250">
        <v>1962</v>
      </c>
      <c r="K27" s="250">
        <v>1976</v>
      </c>
      <c r="L27" s="250">
        <v>1846</v>
      </c>
      <c r="M27" s="250">
        <v>1790</v>
      </c>
      <c r="N27" s="250">
        <v>1857</v>
      </c>
    </row>
    <row r="28" spans="1:14">
      <c r="A28" s="249" t="s">
        <v>147</v>
      </c>
      <c r="B28" s="249">
        <v>417</v>
      </c>
      <c r="C28" s="249">
        <v>390</v>
      </c>
      <c r="D28" s="249">
        <v>340</v>
      </c>
      <c r="E28" s="249">
        <v>331</v>
      </c>
      <c r="F28" s="249">
        <v>303</v>
      </c>
      <c r="H28" s="535" t="s">
        <v>203</v>
      </c>
      <c r="I28" s="535"/>
      <c r="J28" s="250">
        <v>998</v>
      </c>
      <c r="K28" s="250">
        <v>875</v>
      </c>
      <c r="L28" s="250">
        <v>930</v>
      </c>
      <c r="M28" s="250">
        <v>822</v>
      </c>
      <c r="N28" s="250">
        <v>822</v>
      </c>
    </row>
    <row r="29" spans="1:14">
      <c r="A29" s="249" t="s">
        <v>148</v>
      </c>
      <c r="B29" s="249">
        <v>152</v>
      </c>
      <c r="C29" s="249">
        <v>126</v>
      </c>
      <c r="D29" s="249">
        <v>110</v>
      </c>
      <c r="E29" s="249">
        <v>112</v>
      </c>
      <c r="F29" s="249">
        <v>112</v>
      </c>
      <c r="H29" s="535" t="s">
        <v>204</v>
      </c>
      <c r="I29" s="535"/>
      <c r="J29" s="250">
        <v>3727</v>
      </c>
      <c r="K29" s="250">
        <v>3827</v>
      </c>
      <c r="L29" s="250">
        <v>3710</v>
      </c>
      <c r="M29" s="250">
        <v>3957</v>
      </c>
      <c r="N29" s="250">
        <v>3749</v>
      </c>
    </row>
    <row r="30" spans="1:14">
      <c r="A30" s="249" t="s">
        <v>149</v>
      </c>
      <c r="B30" s="249">
        <v>402</v>
      </c>
      <c r="C30" s="249">
        <v>379</v>
      </c>
      <c r="D30" s="249">
        <v>377</v>
      </c>
      <c r="E30" s="249">
        <v>324</v>
      </c>
      <c r="F30" s="249">
        <v>336</v>
      </c>
      <c r="H30" s="535" t="s">
        <v>205</v>
      </c>
      <c r="I30" s="535"/>
      <c r="J30" s="250">
        <v>2032</v>
      </c>
      <c r="K30" s="250">
        <v>1925</v>
      </c>
      <c r="L30" s="250">
        <v>1886</v>
      </c>
      <c r="M30" s="250">
        <v>1854</v>
      </c>
      <c r="N30" s="250">
        <v>1846</v>
      </c>
    </row>
    <row r="31" spans="1:14">
      <c r="A31" s="249" t="s">
        <v>150</v>
      </c>
      <c r="B31" s="249">
        <v>18</v>
      </c>
      <c r="C31" s="249">
        <v>20</v>
      </c>
      <c r="D31" s="249">
        <v>8</v>
      </c>
      <c r="E31" s="249">
        <v>14</v>
      </c>
      <c r="F31" s="249">
        <v>23</v>
      </c>
      <c r="H31" s="535" t="s">
        <v>206</v>
      </c>
      <c r="I31" s="535"/>
      <c r="J31" s="250">
        <v>1353</v>
      </c>
      <c r="K31" s="250">
        <v>1328</v>
      </c>
      <c r="L31" s="250">
        <v>1219</v>
      </c>
      <c r="M31" s="250">
        <v>1230</v>
      </c>
      <c r="N31" s="250">
        <v>1253</v>
      </c>
    </row>
    <row r="32" spans="1:14">
      <c r="A32" s="249" t="s">
        <v>151</v>
      </c>
      <c r="B32" s="249">
        <v>196</v>
      </c>
      <c r="C32" s="249">
        <v>192</v>
      </c>
      <c r="D32" s="249">
        <v>185</v>
      </c>
      <c r="E32" s="249">
        <v>146</v>
      </c>
      <c r="F32" s="249">
        <v>184</v>
      </c>
      <c r="H32" s="535" t="s">
        <v>207</v>
      </c>
      <c r="I32" s="535"/>
      <c r="J32" s="250">
        <v>1282</v>
      </c>
      <c r="K32" s="250">
        <v>1247</v>
      </c>
      <c r="L32" s="250">
        <v>1230</v>
      </c>
      <c r="M32" s="250">
        <v>1161</v>
      </c>
      <c r="N32" s="250">
        <v>1187</v>
      </c>
    </row>
    <row r="33" spans="1:14">
      <c r="A33" s="249" t="s">
        <v>152</v>
      </c>
      <c r="B33" s="249">
        <v>95</v>
      </c>
      <c r="C33" s="249">
        <v>59</v>
      </c>
      <c r="D33" s="249">
        <v>64</v>
      </c>
      <c r="E33" s="249">
        <v>56</v>
      </c>
      <c r="F33" s="249">
        <v>53</v>
      </c>
      <c r="H33" s="535" t="s">
        <v>208</v>
      </c>
      <c r="I33" s="535"/>
      <c r="J33" s="250">
        <v>1297</v>
      </c>
      <c r="K33" s="250">
        <v>1297</v>
      </c>
      <c r="L33" s="250">
        <v>1295</v>
      </c>
      <c r="M33" s="250">
        <v>1302</v>
      </c>
      <c r="N33" s="250">
        <v>1352</v>
      </c>
    </row>
    <row r="34" spans="1:14">
      <c r="A34" s="249" t="s">
        <v>153</v>
      </c>
      <c r="B34" s="249">
        <v>23</v>
      </c>
      <c r="C34" s="249">
        <v>29</v>
      </c>
      <c r="D34" s="249">
        <v>33</v>
      </c>
      <c r="E34" s="249">
        <v>38</v>
      </c>
      <c r="F34" s="249">
        <v>45</v>
      </c>
      <c r="H34" s="535" t="s">
        <v>209</v>
      </c>
      <c r="I34" s="535"/>
      <c r="J34" s="250">
        <v>2025</v>
      </c>
      <c r="K34" s="250">
        <v>2121</v>
      </c>
      <c r="L34" s="250">
        <v>1956</v>
      </c>
      <c r="M34" s="250">
        <v>1930</v>
      </c>
      <c r="N34" s="250">
        <v>1765</v>
      </c>
    </row>
    <row r="35" spans="1:14">
      <c r="A35" s="249" t="s">
        <v>154</v>
      </c>
      <c r="B35" s="249">
        <v>45</v>
      </c>
      <c r="C35" s="249">
        <v>37</v>
      </c>
      <c r="D35" s="249">
        <v>44</v>
      </c>
      <c r="E35" s="249">
        <v>33</v>
      </c>
      <c r="F35" s="249">
        <v>44</v>
      </c>
      <c r="H35" s="535" t="s">
        <v>210</v>
      </c>
      <c r="I35" s="535"/>
      <c r="J35" s="250">
        <v>538</v>
      </c>
      <c r="K35" s="250">
        <v>598</v>
      </c>
      <c r="L35" s="250">
        <v>587</v>
      </c>
      <c r="M35" s="250">
        <v>615</v>
      </c>
      <c r="N35" s="250">
        <v>592</v>
      </c>
    </row>
    <row r="36" spans="1:14">
      <c r="A36" s="249" t="s">
        <v>155</v>
      </c>
      <c r="B36" s="249">
        <v>20</v>
      </c>
      <c r="C36" s="249">
        <v>7</v>
      </c>
      <c r="D36" s="249">
        <v>4</v>
      </c>
      <c r="E36" s="249">
        <v>5</v>
      </c>
      <c r="F36" s="249">
        <v>5</v>
      </c>
      <c r="H36" s="535" t="s">
        <v>75</v>
      </c>
      <c r="I36" s="535"/>
      <c r="J36" s="250">
        <v>493</v>
      </c>
      <c r="K36" s="250">
        <v>476</v>
      </c>
      <c r="L36" s="250">
        <v>456</v>
      </c>
      <c r="M36" s="250">
        <v>426</v>
      </c>
      <c r="N36" s="250">
        <v>410</v>
      </c>
    </row>
    <row r="37" spans="1:14">
      <c r="A37" s="249" t="s">
        <v>156</v>
      </c>
      <c r="B37" s="249">
        <v>8</v>
      </c>
      <c r="C37" s="249">
        <v>6</v>
      </c>
      <c r="D37" s="249">
        <v>2</v>
      </c>
      <c r="E37" s="249">
        <v>4</v>
      </c>
      <c r="F37" s="249">
        <v>4</v>
      </c>
      <c r="H37" s="535" t="s">
        <v>211</v>
      </c>
      <c r="I37" s="535"/>
      <c r="J37" s="250">
        <v>514</v>
      </c>
      <c r="K37" s="250">
        <v>476</v>
      </c>
      <c r="L37" s="250">
        <v>476</v>
      </c>
      <c r="M37" s="250">
        <v>445</v>
      </c>
      <c r="N37" s="250">
        <v>453</v>
      </c>
    </row>
    <row r="38" spans="1:14">
      <c r="A38" s="249" t="s">
        <v>157</v>
      </c>
      <c r="B38" s="249">
        <v>0</v>
      </c>
      <c r="C38" s="249">
        <v>1</v>
      </c>
      <c r="D38" s="249">
        <v>0</v>
      </c>
      <c r="E38" s="249">
        <v>0</v>
      </c>
      <c r="F38" s="249">
        <v>0</v>
      </c>
      <c r="H38" s="535" t="s">
        <v>212</v>
      </c>
      <c r="I38" s="535"/>
      <c r="J38" s="250">
        <v>2862</v>
      </c>
      <c r="K38" s="250">
        <v>3039</v>
      </c>
      <c r="L38" s="250">
        <v>2939</v>
      </c>
      <c r="M38" s="250">
        <v>2894</v>
      </c>
      <c r="N38" s="250">
        <v>2890</v>
      </c>
    </row>
    <row r="39" spans="1:14">
      <c r="A39" s="249" t="s">
        <v>158</v>
      </c>
      <c r="B39" s="249">
        <v>91</v>
      </c>
      <c r="C39" s="249">
        <v>89</v>
      </c>
      <c r="D39" s="249">
        <v>63</v>
      </c>
      <c r="E39" s="249">
        <v>52</v>
      </c>
      <c r="F39" s="419" t="s">
        <v>81</v>
      </c>
      <c r="H39" s="535" t="s">
        <v>213</v>
      </c>
      <c r="I39" s="535"/>
      <c r="J39" s="250">
        <v>590</v>
      </c>
      <c r="K39" s="250">
        <v>557</v>
      </c>
      <c r="L39" s="250">
        <v>548</v>
      </c>
      <c r="M39" s="250">
        <v>598</v>
      </c>
      <c r="N39" s="250">
        <v>533</v>
      </c>
    </row>
    <row r="40" spans="1:14">
      <c r="A40" s="249" t="s">
        <v>159</v>
      </c>
      <c r="B40" s="249">
        <v>9</v>
      </c>
      <c r="C40" s="249">
        <v>10</v>
      </c>
      <c r="D40" s="249">
        <v>13</v>
      </c>
      <c r="E40" s="249">
        <v>9</v>
      </c>
      <c r="F40" s="249">
        <v>12</v>
      </c>
      <c r="H40" s="535" t="s">
        <v>72</v>
      </c>
      <c r="I40" s="535"/>
      <c r="J40" s="250">
        <v>665</v>
      </c>
      <c r="K40" s="250">
        <v>705</v>
      </c>
      <c r="L40" s="250">
        <v>676</v>
      </c>
      <c r="M40" s="250">
        <v>659</v>
      </c>
      <c r="N40" s="250">
        <v>681</v>
      </c>
    </row>
    <row r="41" spans="1:14">
      <c r="A41" s="249" t="s">
        <v>160</v>
      </c>
      <c r="B41" s="249">
        <v>90</v>
      </c>
      <c r="C41" s="249">
        <v>76</v>
      </c>
      <c r="D41" s="249">
        <v>83</v>
      </c>
      <c r="E41" s="249">
        <v>76</v>
      </c>
      <c r="F41" s="249">
        <v>78</v>
      </c>
      <c r="H41" s="535" t="s">
        <v>214</v>
      </c>
      <c r="I41" s="535"/>
      <c r="J41" s="250">
        <v>1665</v>
      </c>
      <c r="K41" s="250">
        <v>1586</v>
      </c>
      <c r="L41" s="250">
        <v>1496</v>
      </c>
      <c r="M41" s="250">
        <v>1478</v>
      </c>
      <c r="N41" s="250">
        <v>1463</v>
      </c>
    </row>
    <row r="42" spans="1:14">
      <c r="A42" s="249" t="s">
        <v>161</v>
      </c>
      <c r="B42" s="249">
        <v>100</v>
      </c>
      <c r="C42" s="249">
        <v>91</v>
      </c>
      <c r="D42" s="249">
        <v>75</v>
      </c>
      <c r="E42" s="249">
        <v>81</v>
      </c>
      <c r="F42" s="249">
        <v>88</v>
      </c>
      <c r="H42" s="534" t="s">
        <v>142</v>
      </c>
      <c r="I42" s="534"/>
      <c r="J42" s="128">
        <f>SUM(J43:J48)</f>
        <v>27990</v>
      </c>
      <c r="K42" s="334">
        <f t="shared" ref="K42:N42" si="6">SUM(K43:K48)</f>
        <v>28428</v>
      </c>
      <c r="L42" s="334">
        <f t="shared" si="6"/>
        <v>27049</v>
      </c>
      <c r="M42" s="334">
        <f t="shared" si="6"/>
        <v>27235</v>
      </c>
      <c r="N42" s="334">
        <f t="shared" si="6"/>
        <v>26824</v>
      </c>
    </row>
    <row r="43" spans="1:14">
      <c r="A43" s="249" t="s">
        <v>162</v>
      </c>
      <c r="B43" s="249">
        <v>52</v>
      </c>
      <c r="C43" s="249">
        <v>38</v>
      </c>
      <c r="D43" s="249">
        <v>46</v>
      </c>
      <c r="E43" s="249">
        <v>39</v>
      </c>
      <c r="F43" s="249">
        <v>45</v>
      </c>
      <c r="H43" s="535" t="s">
        <v>215</v>
      </c>
      <c r="I43" s="535"/>
      <c r="J43" s="250">
        <v>7424</v>
      </c>
      <c r="K43" s="250">
        <v>7634</v>
      </c>
      <c r="L43" s="250">
        <v>7162</v>
      </c>
      <c r="M43" s="250">
        <v>7342</v>
      </c>
      <c r="N43" s="250">
        <v>6879</v>
      </c>
    </row>
    <row r="44" spans="1:14">
      <c r="A44" s="249" t="s">
        <v>163</v>
      </c>
      <c r="B44" s="249">
        <v>34</v>
      </c>
      <c r="C44" s="249">
        <v>46</v>
      </c>
      <c r="D44" s="249">
        <v>41</v>
      </c>
      <c r="E44" s="249">
        <v>31</v>
      </c>
      <c r="F44" s="249">
        <v>45</v>
      </c>
      <c r="H44" s="535" t="s">
        <v>216</v>
      </c>
      <c r="I44" s="535"/>
      <c r="J44" s="250">
        <v>5137</v>
      </c>
      <c r="K44" s="250">
        <v>5222</v>
      </c>
      <c r="L44" s="250">
        <v>5150</v>
      </c>
      <c r="M44" s="250">
        <v>5118</v>
      </c>
      <c r="N44" s="250">
        <v>5153</v>
      </c>
    </row>
    <row r="45" spans="1:14">
      <c r="A45" s="249" t="s">
        <v>164</v>
      </c>
      <c r="B45" s="249">
        <v>144</v>
      </c>
      <c r="C45" s="249">
        <v>125</v>
      </c>
      <c r="D45" s="249">
        <v>105</v>
      </c>
      <c r="E45" s="249">
        <v>122</v>
      </c>
      <c r="F45" s="249">
        <v>115</v>
      </c>
      <c r="H45" s="535" t="s">
        <v>217</v>
      </c>
      <c r="I45" s="535"/>
      <c r="J45" s="250">
        <v>1745</v>
      </c>
      <c r="K45" s="250">
        <v>1834</v>
      </c>
      <c r="L45" s="250">
        <v>1664</v>
      </c>
      <c r="M45" s="250">
        <v>1649</v>
      </c>
      <c r="N45" s="250">
        <v>1689</v>
      </c>
    </row>
    <row r="46" spans="1:14">
      <c r="A46" s="249" t="s">
        <v>165</v>
      </c>
      <c r="B46" s="249">
        <v>9</v>
      </c>
      <c r="C46" s="249">
        <v>11</v>
      </c>
      <c r="D46" s="249">
        <v>15</v>
      </c>
      <c r="E46" s="249">
        <v>11</v>
      </c>
      <c r="F46" s="249">
        <v>9</v>
      </c>
      <c r="H46" s="535" t="s">
        <v>218</v>
      </c>
      <c r="I46" s="535"/>
      <c r="J46" s="250">
        <v>6809</v>
      </c>
      <c r="K46" s="250">
        <v>6826</v>
      </c>
      <c r="L46" s="250">
        <v>6348</v>
      </c>
      <c r="M46" s="250">
        <v>6407</v>
      </c>
      <c r="N46" s="250">
        <v>6310</v>
      </c>
    </row>
    <row r="47" spans="1:14">
      <c r="A47" s="249" t="s">
        <v>166</v>
      </c>
      <c r="B47" s="249">
        <v>170</v>
      </c>
      <c r="C47" s="249">
        <v>165</v>
      </c>
      <c r="D47" s="249">
        <v>156</v>
      </c>
      <c r="E47" s="249">
        <v>152</v>
      </c>
      <c r="F47" s="249">
        <v>171</v>
      </c>
      <c r="H47" s="535" t="s">
        <v>65</v>
      </c>
      <c r="I47" s="535"/>
      <c r="J47" s="250">
        <v>3381</v>
      </c>
      <c r="K47" s="250">
        <v>3466</v>
      </c>
      <c r="L47" s="250">
        <v>3404</v>
      </c>
      <c r="M47" s="250">
        <v>3467</v>
      </c>
      <c r="N47" s="250">
        <v>3504</v>
      </c>
    </row>
    <row r="48" spans="1:14">
      <c r="A48" s="249" t="s">
        <v>437</v>
      </c>
      <c r="B48" s="249">
        <v>128</v>
      </c>
      <c r="C48" s="249">
        <v>134</v>
      </c>
      <c r="D48" s="249">
        <v>108</v>
      </c>
      <c r="E48" s="249">
        <v>104</v>
      </c>
      <c r="F48" s="249">
        <v>97</v>
      </c>
      <c r="H48" s="536" t="s">
        <v>17</v>
      </c>
      <c r="I48" s="536"/>
      <c r="J48" s="169">
        <v>3494</v>
      </c>
      <c r="K48" s="169">
        <v>3446</v>
      </c>
      <c r="L48" s="169">
        <v>3321</v>
      </c>
      <c r="M48" s="169">
        <v>3252</v>
      </c>
      <c r="N48" s="169">
        <v>3289</v>
      </c>
    </row>
    <row r="49" spans="1:8">
      <c r="A49" s="249" t="s">
        <v>167</v>
      </c>
      <c r="B49" s="249">
        <v>242</v>
      </c>
      <c r="C49" s="249">
        <v>242</v>
      </c>
      <c r="D49" s="249">
        <v>187</v>
      </c>
      <c r="E49" s="249">
        <v>209</v>
      </c>
      <c r="F49" s="249">
        <v>207</v>
      </c>
    </row>
    <row r="50" spans="1:8">
      <c r="A50" s="249" t="s">
        <v>168</v>
      </c>
      <c r="B50" s="249">
        <v>55</v>
      </c>
      <c r="C50" s="249">
        <v>54</v>
      </c>
      <c r="D50" s="249">
        <v>48</v>
      </c>
      <c r="E50" s="249">
        <v>74</v>
      </c>
      <c r="F50" s="249">
        <v>65</v>
      </c>
      <c r="H50" s="420" t="s">
        <v>370</v>
      </c>
    </row>
    <row r="51" spans="1:8">
      <c r="A51" s="249" t="s">
        <v>169</v>
      </c>
      <c r="B51" s="249">
        <v>110</v>
      </c>
      <c r="C51" s="249">
        <v>107</v>
      </c>
      <c r="D51" s="249">
        <v>80</v>
      </c>
      <c r="E51" s="249">
        <v>107</v>
      </c>
      <c r="F51" s="249">
        <v>129</v>
      </c>
    </row>
    <row r="52" spans="1:8">
      <c r="A52" s="249" t="s">
        <v>170</v>
      </c>
      <c r="B52" s="249">
        <v>46</v>
      </c>
      <c r="C52" s="249">
        <v>29</v>
      </c>
      <c r="D52" s="249">
        <v>10</v>
      </c>
      <c r="E52" s="249">
        <v>17</v>
      </c>
      <c r="F52" s="249">
        <v>41</v>
      </c>
    </row>
    <row r="53" spans="1:8">
      <c r="A53" s="249" t="s">
        <v>171</v>
      </c>
      <c r="B53" s="249">
        <v>2</v>
      </c>
      <c r="C53" s="249">
        <v>2</v>
      </c>
      <c r="D53" s="249">
        <v>0</v>
      </c>
      <c r="E53" s="249">
        <v>1</v>
      </c>
      <c r="F53" s="249">
        <v>3</v>
      </c>
    </row>
    <row r="54" spans="1:8">
      <c r="A54" s="249" t="s">
        <v>172</v>
      </c>
      <c r="B54" s="249">
        <v>82</v>
      </c>
      <c r="C54" s="249">
        <v>76</v>
      </c>
      <c r="D54" s="249">
        <v>73</v>
      </c>
      <c r="E54" s="249">
        <v>50</v>
      </c>
      <c r="F54" s="249">
        <v>8</v>
      </c>
    </row>
    <row r="55" spans="1:8">
      <c r="A55" s="249" t="s">
        <v>173</v>
      </c>
      <c r="B55" s="249">
        <v>22</v>
      </c>
      <c r="C55" s="249">
        <v>56</v>
      </c>
      <c r="D55" s="249">
        <v>45</v>
      </c>
      <c r="E55" s="249">
        <v>39</v>
      </c>
      <c r="F55" s="249">
        <v>42</v>
      </c>
    </row>
    <row r="56" spans="1:8">
      <c r="A56" s="249" t="s">
        <v>174</v>
      </c>
      <c r="B56" s="249">
        <v>4</v>
      </c>
      <c r="C56" s="249">
        <v>2</v>
      </c>
      <c r="D56" s="249">
        <v>2</v>
      </c>
      <c r="E56" s="249">
        <v>2</v>
      </c>
      <c r="F56" s="249">
        <v>0</v>
      </c>
    </row>
    <row r="57" spans="1:8">
      <c r="A57" s="249" t="s">
        <v>175</v>
      </c>
      <c r="B57" s="249">
        <v>23</v>
      </c>
      <c r="C57" s="249">
        <v>12</v>
      </c>
      <c r="D57" s="249">
        <v>12</v>
      </c>
      <c r="E57" s="249">
        <v>26</v>
      </c>
      <c r="F57" s="249">
        <v>23</v>
      </c>
    </row>
    <row r="58" spans="1:8">
      <c r="A58" s="249" t="s">
        <v>176</v>
      </c>
      <c r="B58" s="249">
        <v>118</v>
      </c>
      <c r="C58" s="249">
        <v>79</v>
      </c>
      <c r="D58" s="249">
        <v>103</v>
      </c>
      <c r="E58" s="249">
        <v>75</v>
      </c>
      <c r="F58" s="249">
        <v>83</v>
      </c>
    </row>
    <row r="59" spans="1:8">
      <c r="A59" s="249" t="s">
        <v>177</v>
      </c>
      <c r="B59" s="249">
        <v>58</v>
      </c>
      <c r="C59" s="249">
        <v>72</v>
      </c>
      <c r="D59" s="249">
        <v>42</v>
      </c>
      <c r="E59" s="249">
        <v>55</v>
      </c>
      <c r="F59" s="249">
        <v>60</v>
      </c>
    </row>
    <row r="60" spans="1:8">
      <c r="A60" s="249" t="s">
        <v>178</v>
      </c>
      <c r="B60" s="249">
        <v>29</v>
      </c>
      <c r="C60" s="249">
        <v>28</v>
      </c>
      <c r="D60" s="249">
        <v>26</v>
      </c>
      <c r="E60" s="249">
        <v>38</v>
      </c>
      <c r="F60" s="249">
        <v>25</v>
      </c>
    </row>
    <row r="61" spans="1:8">
      <c r="A61" s="249" t="s">
        <v>179</v>
      </c>
      <c r="B61" s="249">
        <v>395</v>
      </c>
      <c r="C61" s="249">
        <v>372</v>
      </c>
      <c r="D61" s="249">
        <v>311</v>
      </c>
      <c r="E61" s="249">
        <v>262</v>
      </c>
      <c r="F61" s="249">
        <v>254</v>
      </c>
    </row>
    <row r="62" spans="1:8">
      <c r="A62" s="249" t="s">
        <v>180</v>
      </c>
      <c r="B62" s="249">
        <v>106</v>
      </c>
      <c r="C62" s="249">
        <v>112</v>
      </c>
      <c r="D62" s="249">
        <v>88</v>
      </c>
      <c r="E62" s="249">
        <v>112</v>
      </c>
      <c r="F62" s="249">
        <v>110</v>
      </c>
    </row>
    <row r="63" spans="1:8">
      <c r="A63" s="249" t="s">
        <v>181</v>
      </c>
      <c r="B63" s="249">
        <v>382</v>
      </c>
      <c r="C63" s="249">
        <v>371</v>
      </c>
      <c r="D63" s="249">
        <v>322</v>
      </c>
      <c r="E63" s="249">
        <v>298</v>
      </c>
      <c r="F63" s="249">
        <v>271</v>
      </c>
    </row>
    <row r="64" spans="1:8">
      <c r="A64" s="249" t="s">
        <v>182</v>
      </c>
      <c r="B64" s="249">
        <v>120</v>
      </c>
      <c r="C64" s="249">
        <v>114</v>
      </c>
      <c r="D64" s="249">
        <v>90</v>
      </c>
      <c r="E64" s="249">
        <v>122</v>
      </c>
      <c r="F64" s="249">
        <v>178</v>
      </c>
    </row>
    <row r="65" spans="1:6">
      <c r="A65" s="249" t="s">
        <v>183</v>
      </c>
      <c r="B65" s="249">
        <v>66</v>
      </c>
      <c r="C65" s="249">
        <v>85</v>
      </c>
      <c r="D65" s="249">
        <v>76</v>
      </c>
      <c r="E65" s="249">
        <v>54</v>
      </c>
      <c r="F65" s="249">
        <v>5</v>
      </c>
    </row>
    <row r="66" spans="1:6">
      <c r="A66" s="249" t="s">
        <v>184</v>
      </c>
      <c r="B66" s="249">
        <v>518</v>
      </c>
      <c r="C66" s="249">
        <v>522</v>
      </c>
      <c r="D66" s="249">
        <v>477</v>
      </c>
      <c r="E66" s="249">
        <v>474</v>
      </c>
      <c r="F66" s="249">
        <v>489</v>
      </c>
    </row>
    <row r="67" spans="1:6">
      <c r="A67" s="249" t="s">
        <v>185</v>
      </c>
      <c r="B67" s="249">
        <v>46</v>
      </c>
      <c r="C67" s="419" t="s">
        <v>81</v>
      </c>
      <c r="D67" s="419" t="s">
        <v>81</v>
      </c>
      <c r="E67" s="249">
        <v>141</v>
      </c>
      <c r="F67" s="249">
        <v>205</v>
      </c>
    </row>
    <row r="68" spans="1:6">
      <c r="A68" s="249" t="s">
        <v>186</v>
      </c>
      <c r="B68" s="249">
        <v>59</v>
      </c>
      <c r="C68" s="249">
        <v>48</v>
      </c>
      <c r="D68" s="249">
        <v>61</v>
      </c>
      <c r="E68" s="249">
        <v>54</v>
      </c>
      <c r="F68" s="249">
        <v>69</v>
      </c>
    </row>
    <row r="69" spans="1:6">
      <c r="A69" s="249" t="s">
        <v>187</v>
      </c>
      <c r="B69" s="249">
        <v>184</v>
      </c>
      <c r="C69" s="249">
        <v>160</v>
      </c>
      <c r="D69" s="249">
        <v>160</v>
      </c>
      <c r="E69" s="249">
        <v>140</v>
      </c>
      <c r="F69" s="249">
        <v>191</v>
      </c>
    </row>
    <row r="70" spans="1:6">
      <c r="A70" s="249" t="s">
        <v>434</v>
      </c>
      <c r="B70" s="419" t="s">
        <v>81</v>
      </c>
      <c r="C70" s="419" t="s">
        <v>81</v>
      </c>
      <c r="D70" s="419" t="s">
        <v>81</v>
      </c>
      <c r="E70" s="419" t="s">
        <v>81</v>
      </c>
      <c r="F70" s="249">
        <v>89</v>
      </c>
    </row>
    <row r="71" spans="1:6">
      <c r="A71" s="249" t="s">
        <v>188</v>
      </c>
      <c r="B71" s="249">
        <v>44</v>
      </c>
      <c r="C71" s="249">
        <v>48</v>
      </c>
      <c r="D71" s="249">
        <v>43</v>
      </c>
      <c r="E71" s="249">
        <v>34</v>
      </c>
      <c r="F71" s="249">
        <v>28</v>
      </c>
    </row>
    <row r="72" spans="1:6">
      <c r="A72" s="249" t="s">
        <v>189</v>
      </c>
      <c r="B72" s="249">
        <v>80</v>
      </c>
      <c r="C72" s="249">
        <v>120</v>
      </c>
      <c r="D72" s="249">
        <v>111</v>
      </c>
      <c r="E72" s="249">
        <v>104</v>
      </c>
      <c r="F72" s="249">
        <v>104</v>
      </c>
    </row>
    <row r="73" spans="1:6">
      <c r="A73" s="249" t="s">
        <v>190</v>
      </c>
      <c r="B73" s="249">
        <v>99</v>
      </c>
      <c r="C73" s="249">
        <v>99</v>
      </c>
      <c r="D73" s="249">
        <v>85</v>
      </c>
      <c r="E73" s="249">
        <v>91</v>
      </c>
      <c r="F73" s="249">
        <v>64</v>
      </c>
    </row>
    <row r="74" spans="1:6">
      <c r="A74" s="249" t="s">
        <v>191</v>
      </c>
      <c r="B74" s="249">
        <v>16</v>
      </c>
      <c r="C74" s="249">
        <v>22</v>
      </c>
      <c r="D74" s="249">
        <v>19</v>
      </c>
      <c r="E74" s="249">
        <v>14</v>
      </c>
      <c r="F74" s="249">
        <v>9</v>
      </c>
    </row>
    <row r="75" spans="1:6">
      <c r="A75" s="249" t="s">
        <v>192</v>
      </c>
      <c r="B75" s="249">
        <v>53</v>
      </c>
      <c r="C75" s="249">
        <v>64</v>
      </c>
      <c r="D75" s="249">
        <v>52</v>
      </c>
      <c r="E75" s="249">
        <v>31</v>
      </c>
      <c r="F75" s="249">
        <v>45</v>
      </c>
    </row>
    <row r="76" spans="1:6">
      <c r="A76" s="249" t="s">
        <v>193</v>
      </c>
      <c r="B76" s="249">
        <v>0</v>
      </c>
      <c r="C76" s="419" t="s">
        <v>81</v>
      </c>
      <c r="D76" s="419" t="s">
        <v>81</v>
      </c>
      <c r="E76" s="419" t="s">
        <v>81</v>
      </c>
      <c r="F76" s="419" t="s">
        <v>81</v>
      </c>
    </row>
    <row r="77" spans="1:6">
      <c r="A77" s="249" t="s">
        <v>194</v>
      </c>
      <c r="B77" s="249">
        <v>11</v>
      </c>
      <c r="C77" s="249">
        <v>16</v>
      </c>
      <c r="D77" s="249">
        <v>13</v>
      </c>
      <c r="E77" s="249">
        <v>16</v>
      </c>
      <c r="F77" s="249">
        <v>16</v>
      </c>
    </row>
    <row r="78" spans="1:6">
      <c r="A78" s="249" t="s">
        <v>195</v>
      </c>
      <c r="B78" s="249">
        <v>47</v>
      </c>
      <c r="C78" s="249">
        <v>30</v>
      </c>
      <c r="D78" s="249">
        <v>31</v>
      </c>
      <c r="E78" s="249">
        <v>31</v>
      </c>
      <c r="F78" s="249">
        <v>40</v>
      </c>
    </row>
    <row r="79" spans="1:6">
      <c r="A79" s="249" t="s">
        <v>196</v>
      </c>
      <c r="B79" s="249">
        <v>134</v>
      </c>
      <c r="C79" s="249">
        <v>123</v>
      </c>
      <c r="D79" s="249">
        <v>123</v>
      </c>
      <c r="E79" s="249">
        <v>124</v>
      </c>
      <c r="F79" s="249">
        <v>120</v>
      </c>
    </row>
    <row r="80" spans="1:6">
      <c r="A80" s="249" t="s">
        <v>197</v>
      </c>
      <c r="B80" s="249">
        <v>448</v>
      </c>
      <c r="C80" s="249">
        <v>443</v>
      </c>
      <c r="D80" s="249">
        <v>394</v>
      </c>
      <c r="E80" s="249">
        <v>388</v>
      </c>
      <c r="F80" s="249">
        <v>393</v>
      </c>
    </row>
    <row r="81" spans="1:16">
      <c r="A81" s="249" t="s">
        <v>198</v>
      </c>
      <c r="B81" s="249">
        <v>33</v>
      </c>
      <c r="C81" s="249">
        <v>32</v>
      </c>
      <c r="D81" s="249">
        <v>18</v>
      </c>
      <c r="E81" s="249">
        <v>22</v>
      </c>
      <c r="F81" s="249">
        <v>29</v>
      </c>
    </row>
    <row r="82" spans="1:16">
      <c r="A82" s="413" t="s">
        <v>199</v>
      </c>
      <c r="B82" s="413">
        <v>43</v>
      </c>
      <c r="C82" s="413">
        <v>52</v>
      </c>
      <c r="D82" s="413">
        <v>40</v>
      </c>
      <c r="E82" s="413">
        <v>30</v>
      </c>
      <c r="F82" s="413">
        <v>35</v>
      </c>
    </row>
    <row r="85" spans="1:16" s="39" customFormat="1" ht="15" customHeight="1">
      <c r="A85" s="86" t="str">
        <f>Contents!B50</f>
        <v>Table 42: Number and percentage of women giving birth, by place of birth, age group, ethnic group, neighbourhood deprivation quintile, parity and DHB of residence, 2015</v>
      </c>
      <c r="M85" s="37"/>
    </row>
    <row r="86" spans="1:16">
      <c r="A86" s="498" t="s">
        <v>37</v>
      </c>
      <c r="B86" s="500" t="s">
        <v>25</v>
      </c>
      <c r="C86" s="500"/>
      <c r="D86" s="500"/>
      <c r="E86" s="500"/>
      <c r="F86" s="500"/>
      <c r="G86" s="501"/>
      <c r="H86" s="523" t="s">
        <v>279</v>
      </c>
      <c r="I86" s="500"/>
      <c r="J86" s="500"/>
      <c r="K86" s="500"/>
      <c r="L86" s="501"/>
      <c r="M86" s="530" t="s">
        <v>376</v>
      </c>
      <c r="N86" s="531"/>
      <c r="O86" s="531"/>
    </row>
    <row r="87" spans="1:16" ht="12" customHeight="1">
      <c r="A87" s="499"/>
      <c r="B87" s="524" t="s">
        <v>220</v>
      </c>
      <c r="C87" s="500" t="s">
        <v>143</v>
      </c>
      <c r="D87" s="500"/>
      <c r="E87" s="500"/>
      <c r="F87" s="500"/>
      <c r="G87" s="526" t="s">
        <v>48</v>
      </c>
      <c r="H87" s="528" t="s">
        <v>220</v>
      </c>
      <c r="I87" s="525" t="s">
        <v>143</v>
      </c>
      <c r="J87" s="525"/>
      <c r="K87" s="525"/>
      <c r="L87" s="527"/>
      <c r="M87" s="529"/>
      <c r="N87" s="525"/>
      <c r="O87" s="525"/>
      <c r="P87" s="393"/>
    </row>
    <row r="88" spans="1:16">
      <c r="A88" s="499"/>
      <c r="B88" s="525"/>
      <c r="C88" s="130" t="s">
        <v>137</v>
      </c>
      <c r="D88" s="130" t="s">
        <v>138</v>
      </c>
      <c r="E88" s="130" t="s">
        <v>139</v>
      </c>
      <c r="F88" s="130" t="s">
        <v>41</v>
      </c>
      <c r="G88" s="527"/>
      <c r="H88" s="529"/>
      <c r="I88" s="388" t="s">
        <v>137</v>
      </c>
      <c r="J88" s="388" t="s">
        <v>138</v>
      </c>
      <c r="K88" s="388" t="s">
        <v>139</v>
      </c>
      <c r="L88" s="389" t="s">
        <v>41</v>
      </c>
      <c r="M88" s="388" t="s">
        <v>137</v>
      </c>
      <c r="N88" s="388" t="s">
        <v>138</v>
      </c>
      <c r="O88" s="388" t="s">
        <v>139</v>
      </c>
      <c r="P88" s="387"/>
    </row>
    <row r="89" spans="1:16">
      <c r="A89" s="217" t="s">
        <v>236</v>
      </c>
      <c r="B89" s="217"/>
      <c r="C89" s="217"/>
      <c r="D89" s="217"/>
      <c r="E89" s="217"/>
      <c r="F89" s="217"/>
      <c r="G89" s="217"/>
      <c r="H89" s="217"/>
      <c r="I89" s="217"/>
      <c r="J89" s="217"/>
      <c r="K89" s="217"/>
      <c r="L89" s="392"/>
      <c r="M89" s="217"/>
      <c r="N89" s="217"/>
      <c r="O89" s="217"/>
      <c r="P89" s="390"/>
    </row>
    <row r="90" spans="1:16">
      <c r="A90" s="144" t="s">
        <v>41</v>
      </c>
      <c r="B90" s="143">
        <f>B18</f>
        <v>2151</v>
      </c>
      <c r="C90" s="144">
        <f t="shared" ref="C90:E90" si="7">C18</f>
        <v>5764</v>
      </c>
      <c r="D90" s="144">
        <f t="shared" si="7"/>
        <v>23566</v>
      </c>
      <c r="E90" s="144">
        <f t="shared" si="7"/>
        <v>26824</v>
      </c>
      <c r="F90" s="144">
        <f>SUM(C90:E90)</f>
        <v>56154</v>
      </c>
      <c r="G90" s="163">
        <f>G18</f>
        <v>652</v>
      </c>
      <c r="H90" s="215">
        <f t="shared" ref="H90" si="8">B90/SUM($B90,$F90)*100</f>
        <v>3.6892204785181377</v>
      </c>
      <c r="I90" s="215">
        <f t="shared" ref="I90" si="9">C90/SUM($B90,$F90)*100</f>
        <v>9.885944601663665</v>
      </c>
      <c r="J90" s="215">
        <f t="shared" ref="J90" si="10">D90/SUM($B90,$F90)*100</f>
        <v>40.418488980361886</v>
      </c>
      <c r="K90" s="215">
        <f t="shared" ref="K90" si="11">E90/SUM($B90,$F90)*100</f>
        <v>46.006345939456303</v>
      </c>
      <c r="L90" s="238">
        <f t="shared" ref="L90" si="12">F90/SUM($B90,$F90)*100</f>
        <v>96.310779521481862</v>
      </c>
      <c r="M90" s="215">
        <f>C90/$F90*100</f>
        <v>10.264629411974212</v>
      </c>
      <c r="N90" s="215">
        <f t="shared" ref="N90:O90" si="13">D90/$F90*100</f>
        <v>41.966734337714144</v>
      </c>
      <c r="O90" s="215">
        <f t="shared" si="13"/>
        <v>47.768636250311644</v>
      </c>
      <c r="P90" s="142"/>
    </row>
    <row r="91" spans="1:16">
      <c r="A91" s="217" t="str">
        <f>Extra!B2</f>
        <v>Age group (years)</v>
      </c>
      <c r="B91" s="217"/>
      <c r="C91" s="217"/>
      <c r="D91" s="217"/>
      <c r="E91" s="217"/>
      <c r="F91" s="217"/>
      <c r="G91" s="217"/>
      <c r="H91" s="217"/>
      <c r="I91" s="217"/>
      <c r="J91" s="217"/>
      <c r="K91" s="217"/>
      <c r="L91" s="392"/>
      <c r="M91" s="217"/>
      <c r="N91" s="217"/>
      <c r="O91" s="217"/>
      <c r="P91" s="390"/>
    </row>
    <row r="92" spans="1:16">
      <c r="A92" s="144" t="str">
        <f>Extra!B3</f>
        <v xml:space="preserve"> &lt;20</v>
      </c>
      <c r="B92" s="143">
        <v>33</v>
      </c>
      <c r="C92" s="144">
        <v>324</v>
      </c>
      <c r="D92" s="144">
        <v>1321</v>
      </c>
      <c r="E92" s="144">
        <v>1086</v>
      </c>
      <c r="F92" s="144">
        <f t="shared" ref="F92:F97" si="14">SUM(C92:E92)</f>
        <v>2731</v>
      </c>
      <c r="G92" s="163">
        <v>35</v>
      </c>
      <c r="H92" s="215">
        <f t="shared" ref="H92:H97" si="15">B92/SUM($B92,$F92)*100</f>
        <v>1.1939218523878437</v>
      </c>
      <c r="I92" s="215">
        <f t="shared" ref="I92:I97" si="16">C92/SUM($B92,$F92)*100</f>
        <v>11.722141823444284</v>
      </c>
      <c r="J92" s="215">
        <f t="shared" ref="J92:J97" si="17">D92/SUM($B92,$F92)*100</f>
        <v>47.793053545586105</v>
      </c>
      <c r="K92" s="215">
        <f t="shared" ref="K92:K97" si="18">E92/SUM($B92,$F92)*100</f>
        <v>39.290882778581768</v>
      </c>
      <c r="L92" s="238">
        <f t="shared" ref="L92:L97" si="19">F92/SUM($B92,$F92)*100</f>
        <v>98.806078147612155</v>
      </c>
      <c r="M92" s="215">
        <f>C92/$F92*100</f>
        <v>11.863786158916149</v>
      </c>
      <c r="N92" s="215">
        <f t="shared" ref="N92:N97" si="20">D92/$F92*100</f>
        <v>48.370560234346392</v>
      </c>
      <c r="O92" s="215">
        <f t="shared" ref="O92:O97" si="21">E92/$F92*100</f>
        <v>39.765653606737459</v>
      </c>
      <c r="P92" s="142"/>
    </row>
    <row r="93" spans="1:16">
      <c r="A93" s="144" t="str">
        <f>Extra!B4</f>
        <v>20−24</v>
      </c>
      <c r="B93" s="143">
        <v>271</v>
      </c>
      <c r="C93" s="144">
        <v>1331</v>
      </c>
      <c r="D93" s="144">
        <v>4317</v>
      </c>
      <c r="E93" s="144">
        <v>3953</v>
      </c>
      <c r="F93" s="144">
        <f t="shared" si="14"/>
        <v>9601</v>
      </c>
      <c r="G93" s="163">
        <v>154</v>
      </c>
      <c r="H93" s="215">
        <f t="shared" si="15"/>
        <v>2.7451377633711505</v>
      </c>
      <c r="I93" s="215">
        <f t="shared" si="16"/>
        <v>13.482576985413289</v>
      </c>
      <c r="J93" s="215">
        <f t="shared" si="17"/>
        <v>43.729740680713128</v>
      </c>
      <c r="K93" s="215">
        <f t="shared" si="18"/>
        <v>40.042544570502429</v>
      </c>
      <c r="L93" s="238">
        <f t="shared" si="19"/>
        <v>97.254862236628853</v>
      </c>
      <c r="M93" s="215">
        <f t="shared" ref="M93:M97" si="22">C93/$F93*100</f>
        <v>13.863139256327466</v>
      </c>
      <c r="N93" s="215">
        <f t="shared" si="20"/>
        <v>44.96406624309968</v>
      </c>
      <c r="O93" s="215">
        <f t="shared" si="21"/>
        <v>41.172794500572856</v>
      </c>
      <c r="P93" s="142"/>
    </row>
    <row r="94" spans="1:16">
      <c r="A94" s="144" t="str">
        <f>Extra!B5</f>
        <v>25−29</v>
      </c>
      <c r="B94" s="143">
        <v>627</v>
      </c>
      <c r="C94" s="144">
        <v>1752</v>
      </c>
      <c r="D94" s="144">
        <v>6526</v>
      </c>
      <c r="E94" s="144">
        <v>6762</v>
      </c>
      <c r="F94" s="144">
        <f t="shared" si="14"/>
        <v>15040</v>
      </c>
      <c r="G94" s="163">
        <v>164</v>
      </c>
      <c r="H94" s="215">
        <f t="shared" si="15"/>
        <v>4.0020425097338359</v>
      </c>
      <c r="I94" s="215">
        <f t="shared" si="16"/>
        <v>11.18274079274909</v>
      </c>
      <c r="J94" s="215">
        <f t="shared" si="17"/>
        <v>41.654432884406717</v>
      </c>
      <c r="K94" s="215">
        <f t="shared" si="18"/>
        <v>43.160783813110356</v>
      </c>
      <c r="L94" s="238">
        <f t="shared" si="19"/>
        <v>95.99795749026616</v>
      </c>
      <c r="M94" s="215">
        <f t="shared" si="22"/>
        <v>11.648936170212766</v>
      </c>
      <c r="N94" s="215">
        <f t="shared" si="20"/>
        <v>43.390957446808507</v>
      </c>
      <c r="O94" s="215">
        <f t="shared" si="21"/>
        <v>44.960106382978722</v>
      </c>
      <c r="P94" s="142"/>
    </row>
    <row r="95" spans="1:16">
      <c r="A95" s="144" t="str">
        <f>Extra!B6</f>
        <v>30−34</v>
      </c>
      <c r="B95" s="143">
        <v>739</v>
      </c>
      <c r="C95" s="144">
        <v>1534</v>
      </c>
      <c r="D95" s="144">
        <v>6908</v>
      </c>
      <c r="E95" s="144">
        <v>8655</v>
      </c>
      <c r="F95" s="144">
        <f t="shared" si="14"/>
        <v>17097</v>
      </c>
      <c r="G95" s="163">
        <v>188</v>
      </c>
      <c r="H95" s="215">
        <f t="shared" si="15"/>
        <v>4.1433056739179186</v>
      </c>
      <c r="I95" s="215">
        <f t="shared" si="16"/>
        <v>8.6005830903790095</v>
      </c>
      <c r="J95" s="215">
        <f t="shared" si="17"/>
        <v>38.730657098004038</v>
      </c>
      <c r="K95" s="215">
        <f t="shared" si="18"/>
        <v>48.525454137699036</v>
      </c>
      <c r="L95" s="238">
        <f t="shared" si="19"/>
        <v>95.856694326082078</v>
      </c>
      <c r="M95" s="215">
        <f t="shared" si="22"/>
        <v>8.9723343276598229</v>
      </c>
      <c r="N95" s="215">
        <f t="shared" si="20"/>
        <v>40.404749371234722</v>
      </c>
      <c r="O95" s="215">
        <f t="shared" si="21"/>
        <v>50.622916301105455</v>
      </c>
      <c r="P95" s="142"/>
    </row>
    <row r="96" spans="1:16">
      <c r="A96" s="144" t="str">
        <f>Extra!B7</f>
        <v>35−39</v>
      </c>
      <c r="B96" s="143">
        <v>389</v>
      </c>
      <c r="C96" s="144">
        <v>720</v>
      </c>
      <c r="D96" s="144">
        <v>3579</v>
      </c>
      <c r="E96" s="144">
        <v>5051</v>
      </c>
      <c r="F96" s="144">
        <f t="shared" si="14"/>
        <v>9350</v>
      </c>
      <c r="G96" s="163">
        <v>72</v>
      </c>
      <c r="H96" s="215">
        <f t="shared" si="15"/>
        <v>3.9942499229900403</v>
      </c>
      <c r="I96" s="215">
        <f t="shared" si="16"/>
        <v>7.3929561556627981</v>
      </c>
      <c r="J96" s="215">
        <f t="shared" si="17"/>
        <v>36.749152890440499</v>
      </c>
      <c r="K96" s="215">
        <f t="shared" si="18"/>
        <v>51.863641030906663</v>
      </c>
      <c r="L96" s="238">
        <f t="shared" si="19"/>
        <v>96.005750077009949</v>
      </c>
      <c r="M96" s="215">
        <f t="shared" si="22"/>
        <v>7.7005347593582893</v>
      </c>
      <c r="N96" s="215">
        <f t="shared" si="20"/>
        <v>38.278074866310156</v>
      </c>
      <c r="O96" s="215">
        <f t="shared" si="21"/>
        <v>54.021390374331546</v>
      </c>
      <c r="P96" s="142"/>
    </row>
    <row r="97" spans="1:16">
      <c r="A97" s="144" t="str">
        <f>Extra!B8</f>
        <v>40+</v>
      </c>
      <c r="B97" s="143">
        <v>92</v>
      </c>
      <c r="C97" s="144">
        <v>103</v>
      </c>
      <c r="D97" s="144">
        <v>915</v>
      </c>
      <c r="E97" s="144">
        <v>1317</v>
      </c>
      <c r="F97" s="144">
        <f t="shared" si="14"/>
        <v>2335</v>
      </c>
      <c r="G97" s="163">
        <v>39</v>
      </c>
      <c r="H97" s="215">
        <f t="shared" si="15"/>
        <v>3.7906880922950146</v>
      </c>
      <c r="I97" s="215">
        <f t="shared" si="16"/>
        <v>4.2439225381128969</v>
      </c>
      <c r="J97" s="215">
        <f t="shared" si="17"/>
        <v>37.7008652657602</v>
      </c>
      <c r="K97" s="215">
        <f t="shared" si="18"/>
        <v>54.264524103831889</v>
      </c>
      <c r="L97" s="238">
        <f t="shared" si="19"/>
        <v>96.209311907704986</v>
      </c>
      <c r="M97" s="215">
        <f t="shared" si="22"/>
        <v>4.4111349036402565</v>
      </c>
      <c r="N97" s="215">
        <f t="shared" si="20"/>
        <v>39.186295503211994</v>
      </c>
      <c r="O97" s="215">
        <f t="shared" si="21"/>
        <v>56.402569593147753</v>
      </c>
      <c r="P97" s="142"/>
    </row>
    <row r="98" spans="1:16">
      <c r="A98" s="217" t="str">
        <f>Extra!B9</f>
        <v>Ethnic group</v>
      </c>
      <c r="B98" s="217"/>
      <c r="C98" s="217"/>
      <c r="D98" s="217"/>
      <c r="E98" s="217"/>
      <c r="F98" s="217"/>
      <c r="G98" s="217"/>
      <c r="H98" s="218"/>
      <c r="I98" s="218"/>
      <c r="J98" s="218"/>
      <c r="K98" s="218"/>
      <c r="L98" s="392"/>
      <c r="M98" s="218"/>
      <c r="N98" s="218"/>
      <c r="O98" s="218"/>
      <c r="P98" s="391"/>
    </row>
    <row r="99" spans="1:16">
      <c r="A99" s="213" t="str">
        <f>Extra!B10</f>
        <v>Māori</v>
      </c>
      <c r="B99" s="143">
        <v>652</v>
      </c>
      <c r="C99" s="144">
        <v>2208</v>
      </c>
      <c r="D99" s="144">
        <v>6999</v>
      </c>
      <c r="E99" s="144">
        <v>4577</v>
      </c>
      <c r="F99" s="144">
        <f t="shared" ref="F99:F104" si="23">SUM(C99:E99)</f>
        <v>13784</v>
      </c>
      <c r="G99" s="163">
        <v>253</v>
      </c>
      <c r="H99" s="215">
        <f t="shared" ref="H99:H103" si="24">B99/SUM($B99,$F99)*100</f>
        <v>4.5164865613743421</v>
      </c>
      <c r="I99" s="215">
        <f t="shared" ref="I99:I103" si="25">C99/SUM($B99,$F99)*100</f>
        <v>15.295095594347465</v>
      </c>
      <c r="J99" s="215">
        <f t="shared" ref="J99:J103" si="26">D99/SUM($B99,$F99)*100</f>
        <v>48.482959268495428</v>
      </c>
      <c r="K99" s="215">
        <f t="shared" ref="K99:K103" si="27">E99/SUM($B99,$F99)*100</f>
        <v>31.705458575782764</v>
      </c>
      <c r="L99" s="238">
        <f t="shared" ref="L99:L103" si="28">F99/SUM($B99,$F99)*100</f>
        <v>95.48351343862565</v>
      </c>
      <c r="M99" s="215">
        <f t="shared" ref="M99:M103" si="29">C99/$F99*100</f>
        <v>16.018572257690074</v>
      </c>
      <c r="N99" s="215">
        <f t="shared" ref="N99:N103" si="30">D99/$F99*100</f>
        <v>50.776262333139876</v>
      </c>
      <c r="O99" s="215">
        <f t="shared" ref="O99:O103" si="31">E99/$F99*100</f>
        <v>33.20516540917005</v>
      </c>
      <c r="P99" s="142"/>
    </row>
    <row r="100" spans="1:16">
      <c r="A100" s="213" t="str">
        <f>Extra!B11</f>
        <v>Pacific</v>
      </c>
      <c r="B100" s="143">
        <v>100</v>
      </c>
      <c r="C100" s="144">
        <v>398</v>
      </c>
      <c r="D100" s="144">
        <v>1457</v>
      </c>
      <c r="E100" s="144">
        <v>4060</v>
      </c>
      <c r="F100" s="144">
        <f t="shared" si="23"/>
        <v>5915</v>
      </c>
      <c r="G100" s="163">
        <v>82</v>
      </c>
      <c r="H100" s="215">
        <f t="shared" si="24"/>
        <v>1.6625103906899419</v>
      </c>
      <c r="I100" s="215">
        <f t="shared" si="25"/>
        <v>6.6167913549459678</v>
      </c>
      <c r="J100" s="215">
        <f t="shared" si="26"/>
        <v>24.222776392352451</v>
      </c>
      <c r="K100" s="215">
        <f t="shared" si="27"/>
        <v>67.497921862011637</v>
      </c>
      <c r="L100" s="238">
        <f t="shared" si="28"/>
        <v>98.337489609310055</v>
      </c>
      <c r="M100" s="215">
        <f t="shared" si="29"/>
        <v>6.7286559594251907</v>
      </c>
      <c r="N100" s="215">
        <f t="shared" si="30"/>
        <v>24.632290786136942</v>
      </c>
      <c r="O100" s="215">
        <f t="shared" si="31"/>
        <v>68.639053254437869</v>
      </c>
      <c r="P100" s="142"/>
    </row>
    <row r="101" spans="1:16">
      <c r="A101" s="213" t="str">
        <f>Extra!B12</f>
        <v>Indian</v>
      </c>
      <c r="B101" s="143">
        <v>24</v>
      </c>
      <c r="C101" s="144">
        <v>123</v>
      </c>
      <c r="D101" s="144">
        <v>987</v>
      </c>
      <c r="E101" s="144">
        <v>1904</v>
      </c>
      <c r="F101" s="144">
        <f t="shared" si="23"/>
        <v>3014</v>
      </c>
      <c r="G101" s="163">
        <v>25</v>
      </c>
      <c r="H101" s="215">
        <f t="shared" si="24"/>
        <v>0.78999341672152734</v>
      </c>
      <c r="I101" s="215">
        <f t="shared" si="25"/>
        <v>4.0487162606978275</v>
      </c>
      <c r="J101" s="215">
        <f t="shared" si="26"/>
        <v>32.488479262672811</v>
      </c>
      <c r="K101" s="215">
        <f t="shared" si="27"/>
        <v>62.672811059907829</v>
      </c>
      <c r="L101" s="238">
        <f t="shared" si="28"/>
        <v>99.210006583278471</v>
      </c>
      <c r="M101" s="215">
        <f t="shared" si="29"/>
        <v>4.0809555408095557</v>
      </c>
      <c r="N101" s="215">
        <f t="shared" si="30"/>
        <v>32.747179827471804</v>
      </c>
      <c r="O101" s="215">
        <f t="shared" si="31"/>
        <v>63.171864631718641</v>
      </c>
      <c r="P101" s="142"/>
    </row>
    <row r="102" spans="1:16">
      <c r="A102" s="213" t="str">
        <f>Extra!B13</f>
        <v>Asian (excl. Indian)</v>
      </c>
      <c r="B102" s="143">
        <v>108</v>
      </c>
      <c r="C102" s="144">
        <v>301</v>
      </c>
      <c r="D102" s="144">
        <v>2234</v>
      </c>
      <c r="E102" s="144">
        <v>3497</v>
      </c>
      <c r="F102" s="144">
        <f t="shared" si="23"/>
        <v>6032</v>
      </c>
      <c r="G102" s="163">
        <v>45</v>
      </c>
      <c r="H102" s="215">
        <f t="shared" ref="H102" si="32">B102/SUM($B102,$F102)*100</f>
        <v>1.7589576547231269</v>
      </c>
      <c r="I102" s="215">
        <f t="shared" ref="I102" si="33">C102/SUM($B102,$F102)*100</f>
        <v>4.9022801302931596</v>
      </c>
      <c r="J102" s="215">
        <f t="shared" ref="J102" si="34">D102/SUM($B102,$F102)*100</f>
        <v>36.384364820846905</v>
      </c>
      <c r="K102" s="215">
        <f t="shared" ref="K102" si="35">E102/SUM($B102,$F102)*100</f>
        <v>56.954397394136812</v>
      </c>
      <c r="L102" s="238">
        <f t="shared" ref="L102" si="36">F102/SUM($B102,$F102)*100</f>
        <v>98.241042345276881</v>
      </c>
      <c r="M102" s="215">
        <f t="shared" si="29"/>
        <v>4.9900530503978784</v>
      </c>
      <c r="N102" s="215">
        <f t="shared" si="30"/>
        <v>37.03580901856764</v>
      </c>
      <c r="O102" s="215">
        <f t="shared" si="31"/>
        <v>57.974137931034484</v>
      </c>
      <c r="P102" s="142"/>
    </row>
    <row r="103" spans="1:16">
      <c r="A103" s="213" t="str">
        <f>Extra!B14</f>
        <v>European or Other</v>
      </c>
      <c r="B103" s="143">
        <v>1267</v>
      </c>
      <c r="C103" s="144">
        <v>2731</v>
      </c>
      <c r="D103" s="144">
        <v>11888</v>
      </c>
      <c r="E103" s="144">
        <v>12777</v>
      </c>
      <c r="F103" s="144">
        <f t="shared" si="23"/>
        <v>27396</v>
      </c>
      <c r="G103" s="163">
        <v>229</v>
      </c>
      <c r="H103" s="215">
        <f t="shared" si="24"/>
        <v>4.4203328332693719</v>
      </c>
      <c r="I103" s="215">
        <f t="shared" si="25"/>
        <v>9.5279628789728914</v>
      </c>
      <c r="J103" s="215">
        <f t="shared" si="26"/>
        <v>41.475072392980501</v>
      </c>
      <c r="K103" s="215">
        <f t="shared" si="27"/>
        <v>44.576631894777243</v>
      </c>
      <c r="L103" s="238">
        <f t="shared" si="28"/>
        <v>95.57966716673063</v>
      </c>
      <c r="M103" s="215">
        <f t="shared" si="29"/>
        <v>9.9686085559935762</v>
      </c>
      <c r="N103" s="215">
        <f t="shared" si="30"/>
        <v>43.393196087020002</v>
      </c>
      <c r="O103" s="215">
        <f t="shared" si="31"/>
        <v>46.638195356986422</v>
      </c>
      <c r="P103" s="142"/>
    </row>
    <row r="104" spans="1:16">
      <c r="A104" s="160" t="str">
        <f>Extra!B15</f>
        <v>Unknown</v>
      </c>
      <c r="B104" s="143">
        <v>0</v>
      </c>
      <c r="C104" s="144">
        <v>3</v>
      </c>
      <c r="D104" s="144">
        <v>1</v>
      </c>
      <c r="E104" s="144">
        <v>9</v>
      </c>
      <c r="F104" s="144">
        <f t="shared" si="23"/>
        <v>13</v>
      </c>
      <c r="G104" s="163">
        <v>18</v>
      </c>
      <c r="H104" s="267" t="s">
        <v>81</v>
      </c>
      <c r="I104" s="276" t="s">
        <v>81</v>
      </c>
      <c r="J104" s="276" t="s">
        <v>81</v>
      </c>
      <c r="K104" s="276" t="s">
        <v>81</v>
      </c>
      <c r="L104" s="238" t="s">
        <v>81</v>
      </c>
      <c r="M104" s="276" t="s">
        <v>81</v>
      </c>
      <c r="N104" s="276" t="s">
        <v>81</v>
      </c>
      <c r="O104" s="276" t="s">
        <v>81</v>
      </c>
      <c r="P104" s="237"/>
    </row>
    <row r="105" spans="1:16">
      <c r="A105" s="217" t="str">
        <f>Extra!B16</f>
        <v>Deprivation quintile</v>
      </c>
      <c r="B105" s="217"/>
      <c r="C105" s="217"/>
      <c r="D105" s="217"/>
      <c r="E105" s="217"/>
      <c r="F105" s="217"/>
      <c r="G105" s="217"/>
      <c r="H105" s="218"/>
      <c r="I105" s="218"/>
      <c r="J105" s="218"/>
      <c r="K105" s="218"/>
      <c r="L105" s="392"/>
      <c r="M105" s="218"/>
      <c r="N105" s="218"/>
      <c r="O105" s="218"/>
      <c r="P105" s="391"/>
    </row>
    <row r="106" spans="1:16">
      <c r="A106" s="239" t="str">
        <f>Extra!B17</f>
        <v>1 (least deprived)</v>
      </c>
      <c r="B106" s="143">
        <v>262</v>
      </c>
      <c r="C106" s="144">
        <v>565</v>
      </c>
      <c r="D106" s="144">
        <v>2705</v>
      </c>
      <c r="E106" s="144">
        <v>4195</v>
      </c>
      <c r="F106" s="144">
        <f t="shared" ref="F106:F111" si="37">SUM(C106:E106)</f>
        <v>7465</v>
      </c>
      <c r="G106" s="163">
        <v>31</v>
      </c>
      <c r="H106" s="215">
        <f t="shared" ref="H106:H110" si="38">B106/SUM($B106,$F106)*100</f>
        <v>3.3907079073379061</v>
      </c>
      <c r="I106" s="215">
        <f t="shared" ref="I106:I110" si="39">C106/SUM($B106,$F106)*100</f>
        <v>7.3120227772744917</v>
      </c>
      <c r="J106" s="215">
        <f t="shared" ref="J106:J110" si="40">D106/SUM($B106,$F106)*100</f>
        <v>35.007117898278764</v>
      </c>
      <c r="K106" s="215">
        <f t="shared" ref="K106:K110" si="41">E106/SUM($B106,$F106)*100</f>
        <v>54.290151417108831</v>
      </c>
      <c r="L106" s="238">
        <f t="shared" ref="L106:L110" si="42">F106/SUM($B106,$F106)*100</f>
        <v>96.609292092662088</v>
      </c>
      <c r="M106" s="215">
        <f t="shared" ref="M106:M110" si="43">C106/$F106*100</f>
        <v>7.5686537173476216</v>
      </c>
      <c r="N106" s="215">
        <f t="shared" ref="N106:N110" si="44">D106/$F106*100</f>
        <v>36.235766912257198</v>
      </c>
      <c r="O106" s="215">
        <f t="shared" ref="O106:O110" si="45">E106/$F106*100</f>
        <v>56.19557937039518</v>
      </c>
      <c r="P106" s="142"/>
    </row>
    <row r="107" spans="1:16">
      <c r="A107" s="239">
        <f>Extra!B18</f>
        <v>2</v>
      </c>
      <c r="B107" s="143">
        <v>331</v>
      </c>
      <c r="C107" s="144">
        <v>723</v>
      </c>
      <c r="D107" s="144">
        <v>3679</v>
      </c>
      <c r="E107" s="144">
        <v>4192</v>
      </c>
      <c r="F107" s="144">
        <f t="shared" si="37"/>
        <v>8594</v>
      </c>
      <c r="G107" s="163">
        <v>55</v>
      </c>
      <c r="H107" s="215">
        <f t="shared" si="38"/>
        <v>3.7086834733893554</v>
      </c>
      <c r="I107" s="215">
        <f t="shared" si="39"/>
        <v>8.1008403361344552</v>
      </c>
      <c r="J107" s="215">
        <f t="shared" si="40"/>
        <v>41.221288515406165</v>
      </c>
      <c r="K107" s="215">
        <f t="shared" si="41"/>
        <v>46.969187675070032</v>
      </c>
      <c r="L107" s="238">
        <f t="shared" si="42"/>
        <v>96.291316526610643</v>
      </c>
      <c r="M107" s="215">
        <f t="shared" si="43"/>
        <v>8.4128461717477308</v>
      </c>
      <c r="N107" s="215">
        <f t="shared" si="44"/>
        <v>42.808936467302772</v>
      </c>
      <c r="O107" s="215">
        <f t="shared" si="45"/>
        <v>48.778217360949498</v>
      </c>
      <c r="P107" s="142"/>
    </row>
    <row r="108" spans="1:16">
      <c r="A108" s="239">
        <f>Extra!B19</f>
        <v>3</v>
      </c>
      <c r="B108" s="143">
        <v>383</v>
      </c>
      <c r="C108" s="144">
        <v>1023</v>
      </c>
      <c r="D108" s="144">
        <v>4438</v>
      </c>
      <c r="E108" s="144">
        <v>4260</v>
      </c>
      <c r="F108" s="144">
        <f t="shared" si="37"/>
        <v>9721</v>
      </c>
      <c r="G108" s="163">
        <v>84</v>
      </c>
      <c r="H108" s="215">
        <f t="shared" si="38"/>
        <v>3.7905779889152806</v>
      </c>
      <c r="I108" s="215">
        <f t="shared" si="39"/>
        <v>10.124703087885987</v>
      </c>
      <c r="J108" s="215">
        <f t="shared" si="40"/>
        <v>43.923198733174978</v>
      </c>
      <c r="K108" s="215">
        <f t="shared" si="41"/>
        <v>42.161520190023758</v>
      </c>
      <c r="L108" s="238">
        <f t="shared" si="42"/>
        <v>96.209422011084726</v>
      </c>
      <c r="M108" s="215">
        <f t="shared" si="43"/>
        <v>10.523608682234338</v>
      </c>
      <c r="N108" s="215">
        <f t="shared" si="44"/>
        <v>45.653739327229708</v>
      </c>
      <c r="O108" s="215">
        <f t="shared" si="45"/>
        <v>43.822651990535952</v>
      </c>
      <c r="P108" s="142"/>
    </row>
    <row r="109" spans="1:16">
      <c r="A109" s="239">
        <f>Extra!B20</f>
        <v>4</v>
      </c>
      <c r="B109" s="143">
        <v>516</v>
      </c>
      <c r="C109" s="144">
        <v>1303</v>
      </c>
      <c r="D109" s="144">
        <v>5723</v>
      </c>
      <c r="E109" s="144">
        <v>5390</v>
      </c>
      <c r="F109" s="144">
        <f t="shared" si="37"/>
        <v>12416</v>
      </c>
      <c r="G109" s="163">
        <v>95</v>
      </c>
      <c r="H109" s="215">
        <f t="shared" si="38"/>
        <v>3.9901020723785958</v>
      </c>
      <c r="I109" s="215">
        <f t="shared" si="39"/>
        <v>10.075781008351377</v>
      </c>
      <c r="J109" s="215">
        <f t="shared" si="40"/>
        <v>44.254562326012994</v>
      </c>
      <c r="K109" s="215">
        <f t="shared" si="41"/>
        <v>41.679554593257038</v>
      </c>
      <c r="L109" s="238">
        <f t="shared" si="42"/>
        <v>96.009897927621395</v>
      </c>
      <c r="M109" s="215">
        <f t="shared" si="43"/>
        <v>10.494523195876289</v>
      </c>
      <c r="N109" s="215">
        <f t="shared" si="44"/>
        <v>46.09375</v>
      </c>
      <c r="O109" s="215">
        <f t="shared" si="45"/>
        <v>43.41172680412371</v>
      </c>
      <c r="P109" s="142"/>
    </row>
    <row r="110" spans="1:16">
      <c r="A110" s="240" t="str">
        <f>Extra!B21</f>
        <v>5 (most deprived)</v>
      </c>
      <c r="B110" s="143">
        <v>485</v>
      </c>
      <c r="C110" s="144">
        <v>1953</v>
      </c>
      <c r="D110" s="144">
        <v>6571</v>
      </c>
      <c r="E110" s="144">
        <v>7770</v>
      </c>
      <c r="F110" s="144">
        <f t="shared" si="37"/>
        <v>16294</v>
      </c>
      <c r="G110" s="163">
        <v>199</v>
      </c>
      <c r="H110" s="215">
        <f t="shared" si="38"/>
        <v>2.890517909291376</v>
      </c>
      <c r="I110" s="215">
        <f t="shared" si="39"/>
        <v>11.639549436795996</v>
      </c>
      <c r="J110" s="215">
        <f t="shared" si="40"/>
        <v>39.16204779784254</v>
      </c>
      <c r="K110" s="215">
        <f t="shared" si="41"/>
        <v>46.307884856070089</v>
      </c>
      <c r="L110" s="238">
        <f t="shared" si="42"/>
        <v>97.109482090708624</v>
      </c>
      <c r="M110" s="215">
        <f t="shared" si="43"/>
        <v>11.986007119184976</v>
      </c>
      <c r="N110" s="215">
        <f t="shared" si="44"/>
        <v>40.327727998036089</v>
      </c>
      <c r="O110" s="215">
        <f t="shared" si="45"/>
        <v>47.686264882778943</v>
      </c>
      <c r="P110" s="142"/>
    </row>
    <row r="111" spans="1:16">
      <c r="A111" s="219" t="str">
        <f>Extra!B22</f>
        <v>Unknown</v>
      </c>
      <c r="B111" s="160">
        <v>174</v>
      </c>
      <c r="C111" s="160">
        <v>197</v>
      </c>
      <c r="D111" s="160">
        <v>450</v>
      </c>
      <c r="E111" s="160">
        <v>1017</v>
      </c>
      <c r="F111" s="160">
        <f t="shared" si="37"/>
        <v>1664</v>
      </c>
      <c r="G111" s="164">
        <v>188</v>
      </c>
      <c r="H111" s="241" t="s">
        <v>81</v>
      </c>
      <c r="I111" s="242" t="s">
        <v>81</v>
      </c>
      <c r="J111" s="242" t="s">
        <v>81</v>
      </c>
      <c r="K111" s="242" t="s">
        <v>81</v>
      </c>
      <c r="L111" s="243" t="s">
        <v>81</v>
      </c>
      <c r="M111" s="242" t="s">
        <v>81</v>
      </c>
      <c r="N111" s="242" t="s">
        <v>81</v>
      </c>
      <c r="O111" s="242" t="s">
        <v>81</v>
      </c>
      <c r="P111" s="237"/>
    </row>
    <row r="112" spans="1:16">
      <c r="A112" s="217" t="s">
        <v>30</v>
      </c>
      <c r="B112" s="217"/>
      <c r="C112" s="217"/>
      <c r="D112" s="217"/>
      <c r="E112" s="217"/>
      <c r="F112" s="217"/>
      <c r="G112" s="217"/>
      <c r="H112" s="218"/>
      <c r="I112" s="218"/>
      <c r="J112" s="218"/>
      <c r="K112" s="218"/>
      <c r="L112" s="392"/>
      <c r="M112" s="218"/>
      <c r="N112" s="218"/>
      <c r="O112" s="218"/>
      <c r="P112" s="391"/>
    </row>
    <row r="113" spans="1:16">
      <c r="A113" s="239">
        <v>0</v>
      </c>
      <c r="B113" s="143">
        <v>429</v>
      </c>
      <c r="C113" s="144">
        <v>1634</v>
      </c>
      <c r="D113" s="144">
        <v>9410</v>
      </c>
      <c r="E113" s="144">
        <v>10846</v>
      </c>
      <c r="F113" s="144">
        <f t="shared" ref="F113:F115" si="46">SUM(C113:E113)</f>
        <v>21890</v>
      </c>
      <c r="G113" s="163">
        <v>131</v>
      </c>
      <c r="H113" s="215">
        <f t="shared" ref="H113:H114" si="47">B113/SUM($B113,$F113)*100</f>
        <v>1.9221291276490884</v>
      </c>
      <c r="I113" s="215">
        <f t="shared" ref="I113:I114" si="48">C113/SUM($B113,$F113)*100</f>
        <v>7.321116537479277</v>
      </c>
      <c r="J113" s="215">
        <f t="shared" ref="J113:J114" si="49">D113/SUM($B113,$F113)*100</f>
        <v>42.161387158922892</v>
      </c>
      <c r="K113" s="215">
        <f t="shared" ref="K113:K114" si="50">E113/SUM($B113,$F113)*100</f>
        <v>48.595367175948745</v>
      </c>
      <c r="L113" s="238">
        <f t="shared" ref="L113:L114" si="51">F113/SUM($B113,$F113)*100</f>
        <v>98.077870872350914</v>
      </c>
      <c r="M113" s="215">
        <f t="shared" ref="M113:M114" si="52">C113/$F113*100</f>
        <v>7.4645957058017354</v>
      </c>
      <c r="N113" s="215">
        <f t="shared" ref="N113:N114" si="53">D113/$F113*100</f>
        <v>42.987665600730928</v>
      </c>
      <c r="O113" s="215">
        <f t="shared" ref="O113:O114" si="54">E113/$F113*100</f>
        <v>49.547738693467338</v>
      </c>
      <c r="P113" s="142"/>
    </row>
    <row r="114" spans="1:16">
      <c r="A114" s="361" t="s">
        <v>365</v>
      </c>
      <c r="B114" s="143">
        <v>1719</v>
      </c>
      <c r="C114" s="144">
        <v>3957</v>
      </c>
      <c r="D114" s="144">
        <v>13478</v>
      </c>
      <c r="E114" s="144">
        <v>13729</v>
      </c>
      <c r="F114" s="144">
        <f t="shared" si="46"/>
        <v>31164</v>
      </c>
      <c r="G114" s="163">
        <v>405</v>
      </c>
      <c r="H114" s="215">
        <f t="shared" si="47"/>
        <v>5.2276252166773105</v>
      </c>
      <c r="I114" s="215">
        <f t="shared" si="48"/>
        <v>12.033573579053005</v>
      </c>
      <c r="J114" s="215">
        <f t="shared" si="49"/>
        <v>40.987744427211631</v>
      </c>
      <c r="K114" s="215">
        <f t="shared" si="50"/>
        <v>41.751056777058054</v>
      </c>
      <c r="L114" s="238">
        <f t="shared" si="51"/>
        <v>94.772374783322689</v>
      </c>
      <c r="M114" s="215">
        <f t="shared" si="52"/>
        <v>12.697343088178666</v>
      </c>
      <c r="N114" s="215">
        <f t="shared" si="53"/>
        <v>43.248620202798101</v>
      </c>
      <c r="O114" s="215">
        <f t="shared" si="54"/>
        <v>44.054036709023229</v>
      </c>
      <c r="P114" s="142"/>
    </row>
    <row r="115" spans="1:16">
      <c r="A115" s="361" t="s">
        <v>48</v>
      </c>
      <c r="B115" s="143">
        <v>3</v>
      </c>
      <c r="C115" s="144">
        <v>173</v>
      </c>
      <c r="D115" s="144">
        <v>678</v>
      </c>
      <c r="E115" s="144">
        <v>2249</v>
      </c>
      <c r="F115" s="144">
        <f t="shared" si="46"/>
        <v>3100</v>
      </c>
      <c r="G115" s="163">
        <v>116</v>
      </c>
      <c r="H115" s="268" t="s">
        <v>81</v>
      </c>
      <c r="I115" s="242" t="s">
        <v>81</v>
      </c>
      <c r="J115" s="242" t="s">
        <v>81</v>
      </c>
      <c r="K115" s="242" t="s">
        <v>81</v>
      </c>
      <c r="L115" s="238" t="s">
        <v>81</v>
      </c>
      <c r="M115" s="242" t="s">
        <v>81</v>
      </c>
      <c r="N115" s="242" t="s">
        <v>81</v>
      </c>
      <c r="O115" s="242" t="s">
        <v>81</v>
      </c>
      <c r="P115" s="237"/>
    </row>
    <row r="116" spans="1:16">
      <c r="A116" s="217" t="str">
        <f>Extra!B23</f>
        <v>DHB of residence</v>
      </c>
      <c r="B116" s="217"/>
      <c r="C116" s="217"/>
      <c r="D116" s="217"/>
      <c r="E116" s="217"/>
      <c r="F116" s="217"/>
      <c r="G116" s="217"/>
      <c r="H116" s="218"/>
      <c r="I116" s="218"/>
      <c r="J116" s="218"/>
      <c r="K116" s="218"/>
      <c r="L116" s="392"/>
      <c r="M116" s="218"/>
      <c r="N116" s="218"/>
      <c r="O116" s="218"/>
      <c r="P116" s="391"/>
    </row>
    <row r="117" spans="1:16">
      <c r="A117" s="213" t="str">
        <f>Extra!B24</f>
        <v>Northland</v>
      </c>
      <c r="B117" s="144">
        <v>187</v>
      </c>
      <c r="C117" s="144">
        <v>416</v>
      </c>
      <c r="D117" s="144">
        <v>1463</v>
      </c>
      <c r="E117" s="144">
        <v>49</v>
      </c>
      <c r="F117" s="144">
        <f t="shared" ref="F117:F137" si="55">SUM(C117:E117)</f>
        <v>1928</v>
      </c>
      <c r="G117" s="163">
        <v>19</v>
      </c>
      <c r="H117" s="215">
        <f t="shared" ref="H117:H121" si="56">B117/SUM($B117,$F117)*100</f>
        <v>8.8416075650118202</v>
      </c>
      <c r="I117" s="215">
        <f t="shared" ref="I117:I121" si="57">C117/SUM($B117,$F117)*100</f>
        <v>19.66903073286052</v>
      </c>
      <c r="J117" s="215">
        <f t="shared" ref="J117:J121" si="58">D117/SUM($B117,$F117)*100</f>
        <v>69.172576832151293</v>
      </c>
      <c r="K117" s="215">
        <f t="shared" ref="K117:K121" si="59">E117/SUM($B117,$F117)*100</f>
        <v>2.3167848699763591</v>
      </c>
      <c r="L117" s="238">
        <f t="shared" ref="L117:L121" si="60">F117/SUM($B117,$F117)*100</f>
        <v>91.158392434988173</v>
      </c>
      <c r="M117" s="215">
        <f t="shared" ref="M117:M136" si="61">C117/$F117*100</f>
        <v>21.57676348547718</v>
      </c>
      <c r="N117" s="215">
        <f t="shared" ref="N117:N136" si="62">D117/$F117*100</f>
        <v>75.88174273858921</v>
      </c>
      <c r="O117" s="215">
        <f t="shared" ref="O117:O136" si="63">E117/$F117*100</f>
        <v>2.5414937759336098</v>
      </c>
      <c r="P117" s="142"/>
    </row>
    <row r="118" spans="1:16">
      <c r="A118" s="213" t="str">
        <f>Extra!B25</f>
        <v>Waitemata</v>
      </c>
      <c r="B118" s="144">
        <v>230</v>
      </c>
      <c r="C118" s="144">
        <v>218</v>
      </c>
      <c r="D118" s="144">
        <v>6073</v>
      </c>
      <c r="E118" s="144">
        <v>994</v>
      </c>
      <c r="F118" s="144">
        <f t="shared" si="55"/>
        <v>7285</v>
      </c>
      <c r="G118" s="163">
        <v>42</v>
      </c>
      <c r="H118" s="215">
        <f t="shared" si="56"/>
        <v>3.0605455755156354</v>
      </c>
      <c r="I118" s="215">
        <f t="shared" si="57"/>
        <v>2.9008649367930803</v>
      </c>
      <c r="J118" s="215">
        <f t="shared" si="58"/>
        <v>80.81170991350632</v>
      </c>
      <c r="K118" s="215">
        <f t="shared" si="59"/>
        <v>13.226879574184963</v>
      </c>
      <c r="L118" s="238">
        <f t="shared" si="60"/>
        <v>96.939454424484367</v>
      </c>
      <c r="M118" s="215">
        <f t="shared" si="61"/>
        <v>2.9924502402196294</v>
      </c>
      <c r="N118" s="215">
        <f t="shared" si="62"/>
        <v>83.363074811256013</v>
      </c>
      <c r="O118" s="215">
        <f t="shared" si="63"/>
        <v>13.644474948524365</v>
      </c>
      <c r="P118" s="142"/>
    </row>
    <row r="119" spans="1:16">
      <c r="A119" s="213" t="str">
        <f>Extra!B26</f>
        <v>Auckland</v>
      </c>
      <c r="B119" s="144">
        <v>122</v>
      </c>
      <c r="C119" s="144">
        <v>240</v>
      </c>
      <c r="D119" s="144">
        <v>513</v>
      </c>
      <c r="E119" s="144">
        <v>4985</v>
      </c>
      <c r="F119" s="144">
        <f t="shared" si="55"/>
        <v>5738</v>
      </c>
      <c r="G119" s="163">
        <v>42</v>
      </c>
      <c r="H119" s="215">
        <f t="shared" si="56"/>
        <v>2.0819112627986347</v>
      </c>
      <c r="I119" s="215">
        <f t="shared" si="57"/>
        <v>4.0955631399317403</v>
      </c>
      <c r="J119" s="215">
        <f t="shared" si="58"/>
        <v>8.7542662116040955</v>
      </c>
      <c r="K119" s="215">
        <f t="shared" si="59"/>
        <v>85.068259385665527</v>
      </c>
      <c r="L119" s="238">
        <f t="shared" si="60"/>
        <v>97.918088737201373</v>
      </c>
      <c r="M119" s="215">
        <f t="shared" si="61"/>
        <v>4.1826420355524574</v>
      </c>
      <c r="N119" s="215">
        <f t="shared" si="62"/>
        <v>8.9403973509933774</v>
      </c>
      <c r="O119" s="215">
        <f t="shared" si="63"/>
        <v>86.876960613454173</v>
      </c>
      <c r="P119" s="142"/>
    </row>
    <row r="120" spans="1:16">
      <c r="A120" s="213" t="str">
        <f>Extra!B27</f>
        <v>Counties Manukau</v>
      </c>
      <c r="B120" s="144">
        <v>122</v>
      </c>
      <c r="C120" s="144">
        <v>890</v>
      </c>
      <c r="D120" s="144">
        <v>62</v>
      </c>
      <c r="E120" s="144">
        <v>7037</v>
      </c>
      <c r="F120" s="144">
        <f t="shared" si="55"/>
        <v>7989</v>
      </c>
      <c r="G120" s="163">
        <v>95</v>
      </c>
      <c r="H120" s="215">
        <f t="shared" si="56"/>
        <v>1.5041301935642954</v>
      </c>
      <c r="I120" s="215">
        <f t="shared" si="57"/>
        <v>10.972753051411663</v>
      </c>
      <c r="J120" s="215">
        <f t="shared" si="58"/>
        <v>0.76439403279496976</v>
      </c>
      <c r="K120" s="215">
        <f t="shared" si="59"/>
        <v>86.758722722229081</v>
      </c>
      <c r="L120" s="238">
        <f t="shared" si="60"/>
        <v>98.495869806435707</v>
      </c>
      <c r="M120" s="215">
        <f t="shared" si="61"/>
        <v>11.1403179371636</v>
      </c>
      <c r="N120" s="215">
        <f t="shared" si="62"/>
        <v>0.77606709225184622</v>
      </c>
      <c r="O120" s="215">
        <f t="shared" si="63"/>
        <v>88.083614970584563</v>
      </c>
      <c r="P120" s="142"/>
    </row>
    <row r="121" spans="1:16">
      <c r="A121" s="213" t="str">
        <f>Extra!B28</f>
        <v>Waikato</v>
      </c>
      <c r="B121" s="144">
        <v>201</v>
      </c>
      <c r="C121" s="144">
        <v>1447</v>
      </c>
      <c r="D121" s="144">
        <v>75</v>
      </c>
      <c r="E121" s="144">
        <v>3492</v>
      </c>
      <c r="F121" s="144">
        <f t="shared" si="55"/>
        <v>5014</v>
      </c>
      <c r="G121" s="163">
        <v>71</v>
      </c>
      <c r="H121" s="215">
        <f t="shared" si="56"/>
        <v>3.8542665388302968</v>
      </c>
      <c r="I121" s="215">
        <f t="shared" si="57"/>
        <v>27.746883988494726</v>
      </c>
      <c r="J121" s="215">
        <f t="shared" si="58"/>
        <v>1.4381591562799616</v>
      </c>
      <c r="K121" s="215">
        <f t="shared" si="59"/>
        <v>66.960690316395016</v>
      </c>
      <c r="L121" s="238">
        <f t="shared" si="60"/>
        <v>96.145733461169698</v>
      </c>
      <c r="M121" s="215">
        <f t="shared" si="61"/>
        <v>28.859194256082965</v>
      </c>
      <c r="N121" s="215">
        <f t="shared" si="62"/>
        <v>1.4958117271639408</v>
      </c>
      <c r="O121" s="215">
        <f t="shared" si="63"/>
        <v>69.644994016753088</v>
      </c>
      <c r="P121" s="142"/>
    </row>
    <row r="122" spans="1:16">
      <c r="A122" s="213" t="str">
        <f>Extra!B29</f>
        <v>Lakes</v>
      </c>
      <c r="B122" s="144">
        <v>42</v>
      </c>
      <c r="C122" s="143">
        <v>204</v>
      </c>
      <c r="D122" s="143">
        <v>1198</v>
      </c>
      <c r="E122" s="143">
        <v>47</v>
      </c>
      <c r="F122" s="143">
        <f t="shared" si="55"/>
        <v>1449</v>
      </c>
      <c r="G122" s="163">
        <v>16</v>
      </c>
      <c r="H122" s="215">
        <f t="shared" ref="H122:H136" si="64">B122/SUM($B122,$F122)*100</f>
        <v>2.8169014084507045</v>
      </c>
      <c r="I122" s="215">
        <f t="shared" ref="I122:I136" si="65">C122/SUM($B122,$F122)*100</f>
        <v>13.682092555331993</v>
      </c>
      <c r="J122" s="215">
        <f t="shared" ref="J122:J136" si="66">D122/SUM($B122,$F122)*100</f>
        <v>80.348759221998662</v>
      </c>
      <c r="K122" s="215">
        <f t="shared" ref="K122:K136" si="67">E122/SUM($B122,$F122)*100</f>
        <v>3.1522468142186453</v>
      </c>
      <c r="L122" s="238">
        <f t="shared" ref="L122:L136" si="68">F122/SUM($B122,$F122)*100</f>
        <v>97.183098591549296</v>
      </c>
      <c r="M122" s="215">
        <f t="shared" si="61"/>
        <v>14.078674948240167</v>
      </c>
      <c r="N122" s="215">
        <f t="shared" si="62"/>
        <v>82.677708764665297</v>
      </c>
      <c r="O122" s="215">
        <f t="shared" si="63"/>
        <v>3.243616287094548</v>
      </c>
      <c r="P122" s="142"/>
    </row>
    <row r="123" spans="1:16">
      <c r="A123" s="213" t="str">
        <f>Extra!B30</f>
        <v>Bay of Plenty</v>
      </c>
      <c r="B123" s="144">
        <v>125</v>
      </c>
      <c r="C123" s="143">
        <v>330</v>
      </c>
      <c r="D123" s="143">
        <v>2266</v>
      </c>
      <c r="E123" s="143">
        <v>33</v>
      </c>
      <c r="F123" s="143">
        <f t="shared" si="55"/>
        <v>2629</v>
      </c>
      <c r="G123" s="163">
        <v>36</v>
      </c>
      <c r="H123" s="215">
        <f t="shared" si="64"/>
        <v>4.5388525780682638</v>
      </c>
      <c r="I123" s="215">
        <f t="shared" si="65"/>
        <v>11.982570806100219</v>
      </c>
      <c r="J123" s="215">
        <f t="shared" si="66"/>
        <v>82.280319535221494</v>
      </c>
      <c r="K123" s="215">
        <f t="shared" si="67"/>
        <v>1.1982570806100217</v>
      </c>
      <c r="L123" s="238">
        <f t="shared" si="68"/>
        <v>95.461147421931742</v>
      </c>
      <c r="M123" s="215">
        <f t="shared" si="61"/>
        <v>12.552301255230125</v>
      </c>
      <c r="N123" s="215">
        <f t="shared" si="62"/>
        <v>86.192468619246867</v>
      </c>
      <c r="O123" s="215">
        <f t="shared" si="63"/>
        <v>1.2552301255230125</v>
      </c>
      <c r="P123" s="142"/>
    </row>
    <row r="124" spans="1:16">
      <c r="A124" s="213" t="str">
        <f>Extra!B31</f>
        <v>Tairāwhiti</v>
      </c>
      <c r="B124" s="144">
        <v>30</v>
      </c>
      <c r="C124" s="143">
        <v>27</v>
      </c>
      <c r="D124" s="143">
        <v>663</v>
      </c>
      <c r="E124" s="143">
        <v>13</v>
      </c>
      <c r="F124" s="143">
        <f t="shared" si="55"/>
        <v>703</v>
      </c>
      <c r="G124" s="163">
        <v>9</v>
      </c>
      <c r="H124" s="215">
        <f t="shared" si="64"/>
        <v>4.0927694406548438</v>
      </c>
      <c r="I124" s="215">
        <f t="shared" si="65"/>
        <v>3.6834924965893587</v>
      </c>
      <c r="J124" s="215">
        <f t="shared" si="66"/>
        <v>90.45020463847203</v>
      </c>
      <c r="K124" s="215">
        <f t="shared" si="67"/>
        <v>1.7735334242837655</v>
      </c>
      <c r="L124" s="238">
        <f t="shared" si="68"/>
        <v>95.907230559345152</v>
      </c>
      <c r="M124" s="215">
        <f t="shared" si="61"/>
        <v>3.8406827880512093</v>
      </c>
      <c r="N124" s="215">
        <f t="shared" si="62"/>
        <v>94.31009957325746</v>
      </c>
      <c r="O124" s="215">
        <f t="shared" si="63"/>
        <v>1.8492176386913231</v>
      </c>
      <c r="P124" s="142"/>
    </row>
    <row r="125" spans="1:16">
      <c r="A125" s="213" t="str">
        <f>Extra!B32</f>
        <v>Hawke's Bay</v>
      </c>
      <c r="B125" s="144">
        <v>84</v>
      </c>
      <c r="C125" s="143">
        <v>44</v>
      </c>
      <c r="D125" s="143">
        <v>1819</v>
      </c>
      <c r="E125" s="143">
        <v>14</v>
      </c>
      <c r="F125" s="143">
        <f t="shared" si="55"/>
        <v>1877</v>
      </c>
      <c r="G125" s="163">
        <v>40</v>
      </c>
      <c r="H125" s="215">
        <f t="shared" si="64"/>
        <v>4.2835288118306991</v>
      </c>
      <c r="I125" s="215">
        <f t="shared" si="65"/>
        <v>2.2437531871494132</v>
      </c>
      <c r="J125" s="215">
        <f t="shared" si="66"/>
        <v>92.758796532381439</v>
      </c>
      <c r="K125" s="215">
        <f t="shared" si="67"/>
        <v>0.71392146863844974</v>
      </c>
      <c r="L125" s="238">
        <f t="shared" si="68"/>
        <v>95.716471188169308</v>
      </c>
      <c r="M125" s="215">
        <f t="shared" si="61"/>
        <v>2.3441662226957911</v>
      </c>
      <c r="N125" s="215">
        <f t="shared" si="62"/>
        <v>96.909962706446464</v>
      </c>
      <c r="O125" s="215">
        <f t="shared" si="63"/>
        <v>0.74587107085775173</v>
      </c>
      <c r="P125" s="142"/>
    </row>
    <row r="126" spans="1:16">
      <c r="A126" s="213" t="str">
        <f>Extra!B33</f>
        <v>Taranaki</v>
      </c>
      <c r="B126" s="144">
        <v>58</v>
      </c>
      <c r="C126" s="143">
        <v>87</v>
      </c>
      <c r="D126" s="143">
        <v>1350</v>
      </c>
      <c r="E126" s="143">
        <v>11</v>
      </c>
      <c r="F126" s="143">
        <f t="shared" si="55"/>
        <v>1448</v>
      </c>
      <c r="G126" s="163">
        <v>8</v>
      </c>
      <c r="H126" s="215">
        <f t="shared" si="64"/>
        <v>3.8512616201859231</v>
      </c>
      <c r="I126" s="215">
        <f t="shared" si="65"/>
        <v>5.7768924302788838</v>
      </c>
      <c r="J126" s="215">
        <f t="shared" si="66"/>
        <v>89.641434262948209</v>
      </c>
      <c r="K126" s="215">
        <f t="shared" si="67"/>
        <v>0.7304116865869853</v>
      </c>
      <c r="L126" s="238">
        <f t="shared" si="68"/>
        <v>96.148738379814077</v>
      </c>
      <c r="M126" s="215">
        <f t="shared" si="61"/>
        <v>6.0082872928176796</v>
      </c>
      <c r="N126" s="215">
        <f t="shared" si="62"/>
        <v>93.232044198895025</v>
      </c>
      <c r="O126" s="215">
        <f t="shared" si="63"/>
        <v>0.75966850828729282</v>
      </c>
      <c r="P126" s="142"/>
    </row>
    <row r="127" spans="1:16">
      <c r="A127" s="213" t="str">
        <f>Extra!B34</f>
        <v>MidCentral</v>
      </c>
      <c r="B127" s="144">
        <v>81</v>
      </c>
      <c r="C127" s="143">
        <v>172</v>
      </c>
      <c r="D127" s="143">
        <v>1788</v>
      </c>
      <c r="E127" s="143">
        <v>54</v>
      </c>
      <c r="F127" s="143">
        <f t="shared" si="55"/>
        <v>2014</v>
      </c>
      <c r="G127" s="163">
        <v>15</v>
      </c>
      <c r="H127" s="215">
        <f t="shared" si="64"/>
        <v>3.8663484486873512</v>
      </c>
      <c r="I127" s="215">
        <f t="shared" si="65"/>
        <v>8.2100238663484486</v>
      </c>
      <c r="J127" s="215">
        <f t="shared" si="66"/>
        <v>85.346062052505971</v>
      </c>
      <c r="K127" s="215">
        <f t="shared" si="67"/>
        <v>2.5775656324582337</v>
      </c>
      <c r="L127" s="238">
        <f t="shared" si="68"/>
        <v>96.133651551312653</v>
      </c>
      <c r="M127" s="215">
        <f t="shared" si="61"/>
        <v>8.5402184707050655</v>
      </c>
      <c r="N127" s="215">
        <f t="shared" si="62"/>
        <v>88.778550148957308</v>
      </c>
      <c r="O127" s="215">
        <f t="shared" si="63"/>
        <v>2.6812313803376364</v>
      </c>
      <c r="P127" s="142"/>
    </row>
    <row r="128" spans="1:16">
      <c r="A128" s="213" t="str">
        <f>Extra!B35</f>
        <v>Whanganui</v>
      </c>
      <c r="B128" s="144">
        <v>35</v>
      </c>
      <c r="C128" s="143">
        <v>43</v>
      </c>
      <c r="D128" s="143">
        <v>719</v>
      </c>
      <c r="E128" s="143">
        <v>16</v>
      </c>
      <c r="F128" s="143">
        <f t="shared" si="55"/>
        <v>778</v>
      </c>
      <c r="G128" s="163">
        <v>3</v>
      </c>
      <c r="H128" s="215">
        <f t="shared" si="64"/>
        <v>4.3050430504305046</v>
      </c>
      <c r="I128" s="215">
        <f t="shared" si="65"/>
        <v>5.2890528905289047</v>
      </c>
      <c r="J128" s="215">
        <f t="shared" si="66"/>
        <v>88.437884378843791</v>
      </c>
      <c r="K128" s="215">
        <f t="shared" si="67"/>
        <v>1.968019680196802</v>
      </c>
      <c r="L128" s="238">
        <f t="shared" si="68"/>
        <v>95.694956949569502</v>
      </c>
      <c r="M128" s="215">
        <f t="shared" si="61"/>
        <v>5.5269922879177376</v>
      </c>
      <c r="N128" s="215">
        <f t="shared" si="62"/>
        <v>92.416452442159382</v>
      </c>
      <c r="O128" s="215">
        <f t="shared" si="63"/>
        <v>2.0565552699228791</v>
      </c>
      <c r="P128" s="142"/>
    </row>
    <row r="129" spans="1:16">
      <c r="A129" s="213" t="str">
        <f>Extra!B36</f>
        <v>Capital &amp; Coast</v>
      </c>
      <c r="B129" s="144">
        <v>114</v>
      </c>
      <c r="C129" s="143">
        <v>297</v>
      </c>
      <c r="D129" s="143">
        <v>82</v>
      </c>
      <c r="E129" s="143">
        <v>3020</v>
      </c>
      <c r="F129" s="143">
        <f t="shared" si="55"/>
        <v>3399</v>
      </c>
      <c r="G129" s="163">
        <v>20</v>
      </c>
      <c r="H129" s="215">
        <f t="shared" si="64"/>
        <v>3.2450896669513236</v>
      </c>
      <c r="I129" s="215">
        <f t="shared" si="65"/>
        <v>8.4543125533731853</v>
      </c>
      <c r="J129" s="215">
        <f t="shared" si="66"/>
        <v>2.3341873042983208</v>
      </c>
      <c r="K129" s="215">
        <f t="shared" si="67"/>
        <v>85.966410475377174</v>
      </c>
      <c r="L129" s="238">
        <f t="shared" si="68"/>
        <v>96.75491033304867</v>
      </c>
      <c r="M129" s="215">
        <f t="shared" si="61"/>
        <v>8.7378640776699026</v>
      </c>
      <c r="N129" s="215">
        <f t="shared" si="62"/>
        <v>2.4124742571344515</v>
      </c>
      <c r="O129" s="215">
        <f t="shared" si="63"/>
        <v>88.84966166519564</v>
      </c>
      <c r="P129" s="142"/>
    </row>
    <row r="130" spans="1:16">
      <c r="A130" s="213" t="str">
        <f>Extra!B37</f>
        <v>Hutt Valley</v>
      </c>
      <c r="B130" s="144">
        <v>60</v>
      </c>
      <c r="C130" s="143">
        <v>3</v>
      </c>
      <c r="D130" s="143">
        <v>1756</v>
      </c>
      <c r="E130" s="143">
        <v>142</v>
      </c>
      <c r="F130" s="143">
        <f t="shared" si="55"/>
        <v>1901</v>
      </c>
      <c r="G130" s="163">
        <v>4</v>
      </c>
      <c r="H130" s="215">
        <f t="shared" si="64"/>
        <v>3.0596634370219276</v>
      </c>
      <c r="I130" s="215">
        <f t="shared" si="65"/>
        <v>0.15298317185109639</v>
      </c>
      <c r="J130" s="215">
        <f t="shared" si="66"/>
        <v>89.546149923508409</v>
      </c>
      <c r="K130" s="215">
        <f t="shared" si="67"/>
        <v>7.2412034676185622</v>
      </c>
      <c r="L130" s="238">
        <f t="shared" si="68"/>
        <v>96.940336562978075</v>
      </c>
      <c r="M130" s="215">
        <f t="shared" si="61"/>
        <v>0.15781167806417673</v>
      </c>
      <c r="N130" s="215">
        <f t="shared" si="62"/>
        <v>92.372435560231452</v>
      </c>
      <c r="O130" s="215">
        <f t="shared" si="63"/>
        <v>7.4697527617043669</v>
      </c>
      <c r="P130" s="142"/>
    </row>
    <row r="131" spans="1:16">
      <c r="A131" s="213" t="str">
        <f>Extra!B38</f>
        <v>Wairarapa</v>
      </c>
      <c r="B131" s="144">
        <v>25</v>
      </c>
      <c r="C131" s="143">
        <v>1</v>
      </c>
      <c r="D131" s="143">
        <v>412</v>
      </c>
      <c r="E131" s="143">
        <v>21</v>
      </c>
      <c r="F131" s="143">
        <f t="shared" si="55"/>
        <v>434</v>
      </c>
      <c r="G131" s="163">
        <v>3</v>
      </c>
      <c r="H131" s="215">
        <f t="shared" si="64"/>
        <v>5.4466230936819171</v>
      </c>
      <c r="I131" s="215">
        <f t="shared" si="65"/>
        <v>0.2178649237472767</v>
      </c>
      <c r="J131" s="215">
        <f t="shared" si="66"/>
        <v>89.760348583877985</v>
      </c>
      <c r="K131" s="215">
        <f t="shared" si="67"/>
        <v>4.5751633986928102</v>
      </c>
      <c r="L131" s="238">
        <f t="shared" si="68"/>
        <v>94.553376906318093</v>
      </c>
      <c r="M131" s="215">
        <f t="shared" si="61"/>
        <v>0.2304147465437788</v>
      </c>
      <c r="N131" s="215">
        <f t="shared" si="62"/>
        <v>94.930875576036868</v>
      </c>
      <c r="O131" s="215">
        <f t="shared" si="63"/>
        <v>4.838709677419355</v>
      </c>
      <c r="P131" s="142"/>
    </row>
    <row r="132" spans="1:16">
      <c r="A132" s="213" t="str">
        <f>Extra!B39</f>
        <v>Nelson Marlborough</v>
      </c>
      <c r="B132" s="144">
        <v>72</v>
      </c>
      <c r="C132" s="143">
        <v>55</v>
      </c>
      <c r="D132" s="143">
        <v>1253</v>
      </c>
      <c r="E132" s="143">
        <v>28</v>
      </c>
      <c r="F132" s="143">
        <f t="shared" si="55"/>
        <v>1336</v>
      </c>
      <c r="G132" s="163">
        <v>9</v>
      </c>
      <c r="H132" s="215">
        <f t="shared" si="64"/>
        <v>5.1136363636363642</v>
      </c>
      <c r="I132" s="215">
        <f t="shared" si="65"/>
        <v>3.90625</v>
      </c>
      <c r="J132" s="215">
        <f t="shared" si="66"/>
        <v>88.991477272727266</v>
      </c>
      <c r="K132" s="215">
        <f t="shared" si="67"/>
        <v>1.9886363636363635</v>
      </c>
      <c r="L132" s="238">
        <f t="shared" si="68"/>
        <v>94.88636363636364</v>
      </c>
      <c r="M132" s="215">
        <f t="shared" si="61"/>
        <v>4.1167664670658679</v>
      </c>
      <c r="N132" s="215">
        <f t="shared" si="62"/>
        <v>93.787425149700596</v>
      </c>
      <c r="O132" s="215">
        <f t="shared" si="63"/>
        <v>2.0958083832335328</v>
      </c>
      <c r="P132" s="142"/>
    </row>
    <row r="133" spans="1:16">
      <c r="A133" s="213" t="str">
        <f>Extra!B40</f>
        <v>West Coast</v>
      </c>
      <c r="B133" s="144">
        <v>51</v>
      </c>
      <c r="C133" s="143">
        <v>23</v>
      </c>
      <c r="D133" s="143">
        <v>236</v>
      </c>
      <c r="E133" s="143">
        <v>48</v>
      </c>
      <c r="F133" s="143">
        <f t="shared" si="55"/>
        <v>307</v>
      </c>
      <c r="G133" s="163">
        <v>1</v>
      </c>
      <c r="H133" s="215">
        <f>B133/SUM($B133,$F133)*100</f>
        <v>14.24581005586592</v>
      </c>
      <c r="I133" s="215">
        <f t="shared" si="65"/>
        <v>6.4245810055865924</v>
      </c>
      <c r="J133" s="215">
        <f t="shared" si="66"/>
        <v>65.92178770949721</v>
      </c>
      <c r="K133" s="215">
        <f t="shared" si="67"/>
        <v>13.407821229050279</v>
      </c>
      <c r="L133" s="238">
        <f t="shared" si="68"/>
        <v>85.754189944134069</v>
      </c>
      <c r="M133" s="215">
        <f t="shared" si="61"/>
        <v>7.4918566775244306</v>
      </c>
      <c r="N133" s="215">
        <f t="shared" si="62"/>
        <v>76.872964169381106</v>
      </c>
      <c r="O133" s="215">
        <f t="shared" si="63"/>
        <v>15.635179153094461</v>
      </c>
      <c r="P133" s="142"/>
    </row>
    <row r="134" spans="1:16">
      <c r="A134" s="213" t="str">
        <f>Extra!B41</f>
        <v>Canterbury</v>
      </c>
      <c r="B134" s="144">
        <v>241</v>
      </c>
      <c r="C134" s="143">
        <v>837</v>
      </c>
      <c r="D134" s="143">
        <v>16</v>
      </c>
      <c r="E134" s="143">
        <v>5089</v>
      </c>
      <c r="F134" s="143">
        <f t="shared" si="55"/>
        <v>5942</v>
      </c>
      <c r="G134" s="163">
        <v>23</v>
      </c>
      <c r="H134" s="215">
        <f t="shared" si="64"/>
        <v>3.8977842471292252</v>
      </c>
      <c r="I134" s="215">
        <f t="shared" si="65"/>
        <v>13.537117903930133</v>
      </c>
      <c r="J134" s="215">
        <f t="shared" si="66"/>
        <v>0.25877405790069546</v>
      </c>
      <c r="K134" s="215">
        <f t="shared" si="67"/>
        <v>82.306323791039944</v>
      </c>
      <c r="L134" s="238">
        <f t="shared" si="68"/>
        <v>96.102215752870777</v>
      </c>
      <c r="M134" s="215">
        <f t="shared" si="61"/>
        <v>14.086166273981823</v>
      </c>
      <c r="N134" s="215">
        <f t="shared" si="62"/>
        <v>0.26926960619320095</v>
      </c>
      <c r="O134" s="215">
        <f t="shared" si="63"/>
        <v>85.644564119824977</v>
      </c>
      <c r="P134" s="142"/>
    </row>
    <row r="135" spans="1:16">
      <c r="A135" s="213" t="str">
        <f>Extra!B42</f>
        <v>South Canterbury</v>
      </c>
      <c r="B135" s="144">
        <v>23</v>
      </c>
      <c r="C135" s="143">
        <v>6</v>
      </c>
      <c r="D135" s="143">
        <v>590</v>
      </c>
      <c r="E135" s="143">
        <v>37</v>
      </c>
      <c r="F135" s="143">
        <f t="shared" si="55"/>
        <v>633</v>
      </c>
      <c r="G135" s="163">
        <v>3</v>
      </c>
      <c r="H135" s="215">
        <f t="shared" si="64"/>
        <v>3.50609756097561</v>
      </c>
      <c r="I135" s="215">
        <f t="shared" si="65"/>
        <v>0.91463414634146334</v>
      </c>
      <c r="J135" s="215">
        <f t="shared" si="66"/>
        <v>89.939024390243901</v>
      </c>
      <c r="K135" s="215">
        <f t="shared" si="67"/>
        <v>5.6402439024390247</v>
      </c>
      <c r="L135" s="238">
        <f t="shared" si="68"/>
        <v>96.493902439024396</v>
      </c>
      <c r="M135" s="215">
        <f t="shared" si="61"/>
        <v>0.94786729857819907</v>
      </c>
      <c r="N135" s="215">
        <f t="shared" si="62"/>
        <v>93.206951026856245</v>
      </c>
      <c r="O135" s="215">
        <f t="shared" si="63"/>
        <v>5.8451816745655609</v>
      </c>
      <c r="P135" s="142"/>
    </row>
    <row r="136" spans="1:16">
      <c r="A136" s="213" t="str">
        <f>Extra!B43</f>
        <v>Southern</v>
      </c>
      <c r="B136" s="144">
        <v>135</v>
      </c>
      <c r="C136" s="143">
        <v>409</v>
      </c>
      <c r="D136" s="143">
        <v>1189</v>
      </c>
      <c r="E136" s="143">
        <v>1657</v>
      </c>
      <c r="F136" s="143">
        <f t="shared" si="55"/>
        <v>3255</v>
      </c>
      <c r="G136" s="163">
        <v>24</v>
      </c>
      <c r="H136" s="215">
        <f t="shared" si="64"/>
        <v>3.9823008849557522</v>
      </c>
      <c r="I136" s="215">
        <f t="shared" si="65"/>
        <v>12.064896755162243</v>
      </c>
      <c r="J136" s="215">
        <f t="shared" si="66"/>
        <v>35.073746312684371</v>
      </c>
      <c r="K136" s="215">
        <f t="shared" si="67"/>
        <v>48.879056047197636</v>
      </c>
      <c r="L136" s="238">
        <f t="shared" si="68"/>
        <v>96.017699115044252</v>
      </c>
      <c r="M136" s="215">
        <f t="shared" si="61"/>
        <v>12.565284178187405</v>
      </c>
      <c r="N136" s="215">
        <f t="shared" si="62"/>
        <v>36.528417818740401</v>
      </c>
      <c r="O136" s="215">
        <f t="shared" si="63"/>
        <v>50.906298003072195</v>
      </c>
      <c r="P136" s="142"/>
    </row>
    <row r="137" spans="1:16">
      <c r="A137" s="219" t="str">
        <f>Extra!B44</f>
        <v>Unknown</v>
      </c>
      <c r="B137" s="160">
        <v>113</v>
      </c>
      <c r="C137" s="160">
        <v>15</v>
      </c>
      <c r="D137" s="160">
        <v>43</v>
      </c>
      <c r="E137" s="160">
        <v>37</v>
      </c>
      <c r="F137" s="160">
        <f t="shared" si="55"/>
        <v>95</v>
      </c>
      <c r="G137" s="164">
        <v>169</v>
      </c>
      <c r="H137" s="268" t="s">
        <v>81</v>
      </c>
      <c r="I137" s="242" t="s">
        <v>81</v>
      </c>
      <c r="J137" s="242" t="s">
        <v>81</v>
      </c>
      <c r="K137" s="242" t="s">
        <v>81</v>
      </c>
      <c r="L137" s="243" t="s">
        <v>81</v>
      </c>
      <c r="M137" s="242" t="s">
        <v>81</v>
      </c>
      <c r="N137" s="242" t="s">
        <v>81</v>
      </c>
      <c r="O137" s="242" t="s">
        <v>81</v>
      </c>
      <c r="P137" s="237"/>
    </row>
    <row r="138" spans="1:16">
      <c r="A138" s="99" t="s">
        <v>350</v>
      </c>
      <c r="B138" s="144"/>
      <c r="C138" s="144"/>
      <c r="D138" s="144"/>
      <c r="E138" s="144"/>
      <c r="F138" s="144"/>
      <c r="G138" s="144"/>
      <c r="H138" s="381"/>
      <c r="I138" s="237"/>
      <c r="J138" s="237"/>
      <c r="K138" s="237"/>
      <c r="L138" s="237"/>
    </row>
    <row r="141" spans="1:16" s="39" customFormat="1" ht="15" customHeight="1">
      <c r="A141" s="86" t="str">
        <f>Contents!B51</f>
        <v>Table 43: Number and percentage of home births, by DHB of residence, 2011–2015</v>
      </c>
    </row>
    <row r="142" spans="1:16">
      <c r="A142" s="518" t="s">
        <v>219</v>
      </c>
      <c r="B142" s="520" t="s">
        <v>221</v>
      </c>
      <c r="C142" s="520"/>
      <c r="D142" s="520"/>
      <c r="E142" s="520"/>
      <c r="F142" s="521"/>
      <c r="G142" s="522" t="s">
        <v>222</v>
      </c>
      <c r="H142" s="520"/>
      <c r="I142" s="520"/>
      <c r="J142" s="520"/>
      <c r="K142" s="521"/>
      <c r="L142" s="520" t="s">
        <v>25</v>
      </c>
      <c r="M142" s="520"/>
      <c r="N142" s="520"/>
      <c r="O142" s="520"/>
      <c r="P142" s="520"/>
    </row>
    <row r="143" spans="1:16">
      <c r="A143" s="519"/>
      <c r="B143" s="296">
        <f>Extra!P3</f>
        <v>2011</v>
      </c>
      <c r="C143" s="296">
        <f>Extra!Q3</f>
        <v>2012</v>
      </c>
      <c r="D143" s="296">
        <f>Extra!R3</f>
        <v>2013</v>
      </c>
      <c r="E143" s="296">
        <f>Extra!S3</f>
        <v>2014</v>
      </c>
      <c r="F143" s="296">
        <f>Extra!T3</f>
        <v>2015</v>
      </c>
      <c r="G143" s="298">
        <f>B143</f>
        <v>2011</v>
      </c>
      <c r="H143" s="296">
        <f t="shared" ref="H143:P143" si="69">C143</f>
        <v>2012</v>
      </c>
      <c r="I143" s="296">
        <f t="shared" si="69"/>
        <v>2013</v>
      </c>
      <c r="J143" s="296">
        <f t="shared" si="69"/>
        <v>2014</v>
      </c>
      <c r="K143" s="297">
        <f t="shared" si="69"/>
        <v>2015</v>
      </c>
      <c r="L143" s="296">
        <f t="shared" si="69"/>
        <v>2011</v>
      </c>
      <c r="M143" s="296">
        <f t="shared" si="69"/>
        <v>2012</v>
      </c>
      <c r="N143" s="296">
        <f t="shared" si="69"/>
        <v>2013</v>
      </c>
      <c r="O143" s="296">
        <f t="shared" si="69"/>
        <v>2014</v>
      </c>
      <c r="P143" s="296">
        <f t="shared" si="69"/>
        <v>2015</v>
      </c>
    </row>
    <row r="144" spans="1:16">
      <c r="A144" s="213" t="s">
        <v>61</v>
      </c>
      <c r="B144" s="144">
        <v>148</v>
      </c>
      <c r="C144" s="144">
        <v>169</v>
      </c>
      <c r="D144" s="144">
        <v>141</v>
      </c>
      <c r="E144" s="144">
        <v>159</v>
      </c>
      <c r="F144" s="163">
        <v>187</v>
      </c>
      <c r="G144" s="232">
        <f>B144/L144*100</f>
        <v>6.5544729849424259</v>
      </c>
      <c r="H144" s="233">
        <f t="shared" ref="H144:K159" si="70">C144/M144*100</f>
        <v>7.4878156845369954</v>
      </c>
      <c r="I144" s="233">
        <f t="shared" si="70"/>
        <v>6.7335243553008599</v>
      </c>
      <c r="J144" s="233">
        <f t="shared" si="70"/>
        <v>7.6737451737451741</v>
      </c>
      <c r="K144" s="234">
        <f t="shared" si="70"/>
        <v>8.8416075650118202</v>
      </c>
      <c r="L144" s="213">
        <v>2258</v>
      </c>
      <c r="M144" s="213">
        <v>2257</v>
      </c>
      <c r="N144" s="213">
        <v>2094</v>
      </c>
      <c r="O144" s="213">
        <v>2072</v>
      </c>
      <c r="P144" s="213">
        <v>2115</v>
      </c>
    </row>
    <row r="145" spans="1:16">
      <c r="A145" s="213" t="s">
        <v>62</v>
      </c>
      <c r="B145" s="144">
        <v>190</v>
      </c>
      <c r="C145" s="144">
        <v>218</v>
      </c>
      <c r="D145" s="144">
        <v>190</v>
      </c>
      <c r="E145" s="144">
        <v>195</v>
      </c>
      <c r="F145" s="163">
        <v>230</v>
      </c>
      <c r="G145" s="232">
        <f t="shared" ref="G145:K163" si="71">B145/L145*100</f>
        <v>2.4343369634849452</v>
      </c>
      <c r="H145" s="233">
        <f t="shared" si="70"/>
        <v>2.7563535213048427</v>
      </c>
      <c r="I145" s="233">
        <f t="shared" si="70"/>
        <v>2.5023047543790331</v>
      </c>
      <c r="J145" s="233">
        <f t="shared" si="70"/>
        <v>2.502887947631883</v>
      </c>
      <c r="K145" s="234">
        <f t="shared" si="70"/>
        <v>3.0605455755156354</v>
      </c>
      <c r="L145" s="213">
        <v>7805</v>
      </c>
      <c r="M145" s="213">
        <v>7909</v>
      </c>
      <c r="N145" s="213">
        <v>7593</v>
      </c>
      <c r="O145" s="213">
        <v>7791</v>
      </c>
      <c r="P145" s="213">
        <v>7515</v>
      </c>
    </row>
    <row r="146" spans="1:16">
      <c r="A146" s="213" t="s">
        <v>63</v>
      </c>
      <c r="B146" s="144">
        <v>112</v>
      </c>
      <c r="C146" s="144">
        <v>91</v>
      </c>
      <c r="D146" s="144">
        <v>91</v>
      </c>
      <c r="E146" s="144">
        <v>92</v>
      </c>
      <c r="F146" s="163">
        <v>122</v>
      </c>
      <c r="G146" s="232">
        <f t="shared" si="71"/>
        <v>1.7329413585022435</v>
      </c>
      <c r="H146" s="233">
        <f t="shared" si="70"/>
        <v>1.3692446584411675</v>
      </c>
      <c r="I146" s="233">
        <f t="shared" si="70"/>
        <v>1.4686894770819885</v>
      </c>
      <c r="J146" s="233">
        <f t="shared" si="70"/>
        <v>1.4729426833173231</v>
      </c>
      <c r="K146" s="234">
        <f t="shared" si="70"/>
        <v>2.0819112627986347</v>
      </c>
      <c r="L146" s="213">
        <v>6463</v>
      </c>
      <c r="M146" s="213">
        <v>6646</v>
      </c>
      <c r="N146" s="213">
        <v>6196</v>
      </c>
      <c r="O146" s="213">
        <v>6246</v>
      </c>
      <c r="P146" s="213">
        <v>5860</v>
      </c>
    </row>
    <row r="147" spans="1:16">
      <c r="A147" s="213" t="s">
        <v>64</v>
      </c>
      <c r="B147" s="144">
        <v>111</v>
      </c>
      <c r="C147" s="144">
        <v>78</v>
      </c>
      <c r="D147" s="144">
        <v>88</v>
      </c>
      <c r="E147" s="144">
        <v>102</v>
      </c>
      <c r="F147" s="163">
        <v>122</v>
      </c>
      <c r="G147" s="232">
        <f t="shared" si="71"/>
        <v>1.285019680481593</v>
      </c>
      <c r="H147" s="233">
        <f t="shared" si="70"/>
        <v>0.89975775752681975</v>
      </c>
      <c r="I147" s="233">
        <f t="shared" si="70"/>
        <v>1.0861515675141942</v>
      </c>
      <c r="J147" s="233">
        <f t="shared" si="70"/>
        <v>1.2432959531935641</v>
      </c>
      <c r="K147" s="234">
        <f t="shared" si="70"/>
        <v>1.5041301935642954</v>
      </c>
      <c r="L147" s="213">
        <v>8638</v>
      </c>
      <c r="M147" s="213">
        <v>8669</v>
      </c>
      <c r="N147" s="213">
        <v>8102</v>
      </c>
      <c r="O147" s="213">
        <v>8204</v>
      </c>
      <c r="P147" s="213">
        <v>8111</v>
      </c>
    </row>
    <row r="148" spans="1:16">
      <c r="A148" s="213" t="s">
        <v>65</v>
      </c>
      <c r="B148" s="144">
        <v>194</v>
      </c>
      <c r="C148" s="144">
        <v>185</v>
      </c>
      <c r="D148" s="144">
        <v>191</v>
      </c>
      <c r="E148" s="144">
        <v>202</v>
      </c>
      <c r="F148" s="163">
        <v>201</v>
      </c>
      <c r="G148" s="232">
        <f t="shared" si="71"/>
        <v>3.6438767843726523</v>
      </c>
      <c r="H148" s="233">
        <f t="shared" si="70"/>
        <v>3.4101382488479262</v>
      </c>
      <c r="I148" s="233">
        <f t="shared" si="70"/>
        <v>3.6965357073737182</v>
      </c>
      <c r="J148" s="233">
        <f t="shared" si="70"/>
        <v>3.895102198225993</v>
      </c>
      <c r="K148" s="234">
        <f t="shared" si="70"/>
        <v>3.8542665388302968</v>
      </c>
      <c r="L148" s="213">
        <v>5324</v>
      </c>
      <c r="M148" s="213">
        <v>5425</v>
      </c>
      <c r="N148" s="213">
        <v>5167</v>
      </c>
      <c r="O148" s="213">
        <v>5186</v>
      </c>
      <c r="P148" s="213">
        <v>5215</v>
      </c>
    </row>
    <row r="149" spans="1:16">
      <c r="A149" s="213" t="s">
        <v>66</v>
      </c>
      <c r="B149" s="144">
        <v>46</v>
      </c>
      <c r="C149" s="144">
        <v>45</v>
      </c>
      <c r="D149" s="144">
        <v>43</v>
      </c>
      <c r="E149" s="144">
        <v>39</v>
      </c>
      <c r="F149" s="163">
        <v>42</v>
      </c>
      <c r="G149" s="232">
        <f t="shared" si="71"/>
        <v>2.9299363057324843</v>
      </c>
      <c r="H149" s="233">
        <f t="shared" si="70"/>
        <v>2.9182879377431905</v>
      </c>
      <c r="I149" s="233">
        <f t="shared" si="70"/>
        <v>3.0604982206405693</v>
      </c>
      <c r="J149" s="233">
        <f t="shared" si="70"/>
        <v>2.8118240807498198</v>
      </c>
      <c r="K149" s="234">
        <f t="shared" si="70"/>
        <v>2.8169014084507045</v>
      </c>
      <c r="L149" s="213">
        <v>1570</v>
      </c>
      <c r="M149" s="213">
        <v>1542</v>
      </c>
      <c r="N149" s="213">
        <v>1405</v>
      </c>
      <c r="O149" s="213">
        <v>1387</v>
      </c>
      <c r="P149" s="213">
        <v>1491</v>
      </c>
    </row>
    <row r="150" spans="1:16">
      <c r="A150" s="213" t="s">
        <v>67</v>
      </c>
      <c r="B150" s="144">
        <v>141</v>
      </c>
      <c r="C150" s="144">
        <v>126</v>
      </c>
      <c r="D150" s="144">
        <v>154</v>
      </c>
      <c r="E150" s="144">
        <v>126</v>
      </c>
      <c r="F150" s="163">
        <v>125</v>
      </c>
      <c r="G150" s="232">
        <f t="shared" si="71"/>
        <v>4.9840933191940611</v>
      </c>
      <c r="H150" s="233">
        <f t="shared" si="70"/>
        <v>4.3062200956937797</v>
      </c>
      <c r="I150" s="233">
        <f t="shared" si="70"/>
        <v>5.6307129798903111</v>
      </c>
      <c r="J150" s="233">
        <f t="shared" si="70"/>
        <v>4.5668720550924249</v>
      </c>
      <c r="K150" s="234">
        <f t="shared" si="70"/>
        <v>4.5388525780682638</v>
      </c>
      <c r="L150" s="213">
        <v>2829</v>
      </c>
      <c r="M150" s="213">
        <v>2926</v>
      </c>
      <c r="N150" s="213">
        <v>2735</v>
      </c>
      <c r="O150" s="213">
        <v>2759</v>
      </c>
      <c r="P150" s="213">
        <v>2754</v>
      </c>
    </row>
    <row r="151" spans="1:16">
      <c r="A151" s="213" t="s">
        <v>68</v>
      </c>
      <c r="B151" s="144">
        <v>27</v>
      </c>
      <c r="C151" s="144">
        <v>31</v>
      </c>
      <c r="D151" s="144">
        <v>32</v>
      </c>
      <c r="E151" s="144">
        <v>34</v>
      </c>
      <c r="F151" s="163">
        <v>30</v>
      </c>
      <c r="G151" s="232">
        <f t="shared" si="71"/>
        <v>3.6784741144414173</v>
      </c>
      <c r="H151" s="233">
        <f t="shared" si="70"/>
        <v>4.2699724517906334</v>
      </c>
      <c r="I151" s="233">
        <f t="shared" si="70"/>
        <v>4.5584045584045585</v>
      </c>
      <c r="J151" s="233">
        <f t="shared" si="70"/>
        <v>4.9062049062049065</v>
      </c>
      <c r="K151" s="234">
        <f t="shared" si="70"/>
        <v>4.0927694406548438</v>
      </c>
      <c r="L151" s="213">
        <v>734</v>
      </c>
      <c r="M151" s="213">
        <v>726</v>
      </c>
      <c r="N151" s="213">
        <v>702</v>
      </c>
      <c r="O151" s="213">
        <v>693</v>
      </c>
      <c r="P151" s="213">
        <v>733</v>
      </c>
    </row>
    <row r="152" spans="1:16">
      <c r="A152" s="213" t="s">
        <v>69</v>
      </c>
      <c r="B152" s="144">
        <v>56</v>
      </c>
      <c r="C152" s="144">
        <v>44</v>
      </c>
      <c r="D152" s="144">
        <v>58</v>
      </c>
      <c r="E152" s="144">
        <v>71</v>
      </c>
      <c r="F152" s="163">
        <v>84</v>
      </c>
      <c r="G152" s="232">
        <f t="shared" si="71"/>
        <v>2.5022341376228776</v>
      </c>
      <c r="H152" s="233">
        <f t="shared" si="70"/>
        <v>1.9581664441477526</v>
      </c>
      <c r="I152" s="233">
        <f t="shared" si="70"/>
        <v>2.7153558052434459</v>
      </c>
      <c r="J152" s="233">
        <f t="shared" si="70"/>
        <v>3.4549878345498781</v>
      </c>
      <c r="K152" s="234">
        <f t="shared" si="70"/>
        <v>4.2835288118306991</v>
      </c>
      <c r="L152" s="213">
        <v>2238</v>
      </c>
      <c r="M152" s="213">
        <v>2247</v>
      </c>
      <c r="N152" s="213">
        <v>2136</v>
      </c>
      <c r="O152" s="213">
        <v>2055</v>
      </c>
      <c r="P152" s="213">
        <v>1961</v>
      </c>
    </row>
    <row r="153" spans="1:16">
      <c r="A153" s="213" t="s">
        <v>70</v>
      </c>
      <c r="B153" s="144">
        <v>52</v>
      </c>
      <c r="C153" s="144">
        <v>41</v>
      </c>
      <c r="D153" s="144">
        <v>52</v>
      </c>
      <c r="E153" s="144">
        <v>55</v>
      </c>
      <c r="F153" s="163">
        <v>58</v>
      </c>
      <c r="G153" s="232">
        <f t="shared" si="71"/>
        <v>3.354838709677419</v>
      </c>
      <c r="H153" s="233">
        <f t="shared" si="70"/>
        <v>2.646868947708199</v>
      </c>
      <c r="I153" s="233">
        <f t="shared" si="70"/>
        <v>3.4528552456839305</v>
      </c>
      <c r="J153" s="233">
        <f t="shared" si="70"/>
        <v>3.6544850498338874</v>
      </c>
      <c r="K153" s="234">
        <f t="shared" si="70"/>
        <v>3.8512616201859231</v>
      </c>
      <c r="L153" s="213">
        <v>1550</v>
      </c>
      <c r="M153" s="213">
        <v>1549</v>
      </c>
      <c r="N153" s="213">
        <v>1506</v>
      </c>
      <c r="O153" s="213">
        <v>1505</v>
      </c>
      <c r="P153" s="213">
        <v>1506</v>
      </c>
    </row>
    <row r="154" spans="1:16">
      <c r="A154" s="213" t="s">
        <v>71</v>
      </c>
      <c r="B154" s="144">
        <v>111</v>
      </c>
      <c r="C154" s="144">
        <v>105</v>
      </c>
      <c r="D154" s="144">
        <v>93</v>
      </c>
      <c r="E154" s="144">
        <v>102</v>
      </c>
      <c r="F154" s="163">
        <v>81</v>
      </c>
      <c r="G154" s="232">
        <f t="shared" si="71"/>
        <v>4.8556430446194225</v>
      </c>
      <c r="H154" s="233">
        <f t="shared" si="70"/>
        <v>4.9111318989710009</v>
      </c>
      <c r="I154" s="233">
        <f t="shared" si="70"/>
        <v>4.4222539229671902</v>
      </c>
      <c r="J154" s="233">
        <f t="shared" si="70"/>
        <v>4.9014896684286402</v>
      </c>
      <c r="K154" s="234">
        <f t="shared" si="70"/>
        <v>3.8663484486873512</v>
      </c>
      <c r="L154" s="213">
        <v>2286</v>
      </c>
      <c r="M154" s="213">
        <v>2138</v>
      </c>
      <c r="N154" s="213">
        <v>2103</v>
      </c>
      <c r="O154" s="213">
        <v>2081</v>
      </c>
      <c r="P154" s="213">
        <v>2095</v>
      </c>
    </row>
    <row r="155" spans="1:16">
      <c r="A155" s="213" t="s">
        <v>72</v>
      </c>
      <c r="B155" s="144">
        <v>23</v>
      </c>
      <c r="C155" s="144">
        <v>30</v>
      </c>
      <c r="D155" s="144">
        <v>21</v>
      </c>
      <c r="E155" s="144">
        <v>20</v>
      </c>
      <c r="F155" s="163">
        <v>35</v>
      </c>
      <c r="G155" s="232">
        <f t="shared" si="71"/>
        <v>2.7946537059538272</v>
      </c>
      <c r="H155" s="233">
        <f t="shared" si="70"/>
        <v>3.4642032332563506</v>
      </c>
      <c r="I155" s="233">
        <f t="shared" si="70"/>
        <v>2.5735294117647056</v>
      </c>
      <c r="J155" s="233">
        <f t="shared" si="70"/>
        <v>2.4721878862793574</v>
      </c>
      <c r="K155" s="234">
        <f t="shared" si="70"/>
        <v>4.3050430504305046</v>
      </c>
      <c r="L155" s="213">
        <v>823</v>
      </c>
      <c r="M155" s="213">
        <v>866</v>
      </c>
      <c r="N155" s="213">
        <v>816</v>
      </c>
      <c r="O155" s="213">
        <v>809</v>
      </c>
      <c r="P155" s="213">
        <v>813</v>
      </c>
    </row>
    <row r="156" spans="1:16">
      <c r="A156" s="213" t="s">
        <v>73</v>
      </c>
      <c r="B156" s="144">
        <v>126</v>
      </c>
      <c r="C156" s="144">
        <v>130</v>
      </c>
      <c r="D156" s="144">
        <v>146</v>
      </c>
      <c r="E156" s="144">
        <v>95</v>
      </c>
      <c r="F156" s="163">
        <v>114</v>
      </c>
      <c r="G156" s="232">
        <f t="shared" si="71"/>
        <v>3.2898172323759791</v>
      </c>
      <c r="H156" s="233">
        <f t="shared" si="70"/>
        <v>3.3775006495193556</v>
      </c>
      <c r="I156" s="233">
        <f t="shared" si="70"/>
        <v>4.0376106194690262</v>
      </c>
      <c r="J156" s="233">
        <f t="shared" si="70"/>
        <v>2.7057818285388779</v>
      </c>
      <c r="K156" s="234">
        <f t="shared" si="70"/>
        <v>3.2450896669513236</v>
      </c>
      <c r="L156" s="213">
        <v>3830</v>
      </c>
      <c r="M156" s="213">
        <v>3849</v>
      </c>
      <c r="N156" s="213">
        <v>3616</v>
      </c>
      <c r="O156" s="213">
        <v>3511</v>
      </c>
      <c r="P156" s="213">
        <v>3513</v>
      </c>
    </row>
    <row r="157" spans="1:16">
      <c r="A157" s="213" t="s">
        <v>74</v>
      </c>
      <c r="B157" s="144">
        <v>61</v>
      </c>
      <c r="C157" s="144">
        <v>50</v>
      </c>
      <c r="D157" s="144">
        <v>61</v>
      </c>
      <c r="E157" s="144">
        <v>51</v>
      </c>
      <c r="F157" s="163">
        <v>60</v>
      </c>
      <c r="G157" s="232">
        <f t="shared" si="71"/>
        <v>2.9931305201177625</v>
      </c>
      <c r="H157" s="233">
        <f t="shared" si="70"/>
        <v>2.5</v>
      </c>
      <c r="I157" s="233">
        <f t="shared" si="70"/>
        <v>3.2020997375328082</v>
      </c>
      <c r="J157" s="233">
        <f t="shared" si="70"/>
        <v>2.768729641693811</v>
      </c>
      <c r="K157" s="234">
        <f t="shared" si="70"/>
        <v>3.0596634370219276</v>
      </c>
      <c r="L157" s="213">
        <v>2038</v>
      </c>
      <c r="M157" s="213">
        <v>2000</v>
      </c>
      <c r="N157" s="213">
        <v>1905</v>
      </c>
      <c r="O157" s="213">
        <v>1842</v>
      </c>
      <c r="P157" s="213">
        <v>1961</v>
      </c>
    </row>
    <row r="158" spans="1:16">
      <c r="A158" s="213" t="s">
        <v>75</v>
      </c>
      <c r="B158" s="144">
        <v>24</v>
      </c>
      <c r="C158" s="144">
        <v>12</v>
      </c>
      <c r="D158" s="144">
        <v>21</v>
      </c>
      <c r="E158" s="144">
        <v>23</v>
      </c>
      <c r="F158" s="163">
        <v>25</v>
      </c>
      <c r="G158" s="232">
        <f t="shared" si="71"/>
        <v>4.536862003780719</v>
      </c>
      <c r="H158" s="233">
        <f t="shared" si="70"/>
        <v>2.3762376237623761</v>
      </c>
      <c r="I158" s="233">
        <f t="shared" si="70"/>
        <v>4.225352112676056</v>
      </c>
      <c r="J158" s="233">
        <f t="shared" si="70"/>
        <v>4.946236559139785</v>
      </c>
      <c r="K158" s="234">
        <f t="shared" si="70"/>
        <v>5.4466230936819171</v>
      </c>
      <c r="L158" s="213">
        <v>529</v>
      </c>
      <c r="M158" s="213">
        <v>505</v>
      </c>
      <c r="N158" s="213">
        <v>497</v>
      </c>
      <c r="O158" s="213">
        <v>465</v>
      </c>
      <c r="P158" s="213">
        <v>459</v>
      </c>
    </row>
    <row r="159" spans="1:16">
      <c r="A159" s="213" t="s">
        <v>76</v>
      </c>
      <c r="B159" s="144">
        <v>77</v>
      </c>
      <c r="C159" s="144">
        <v>93</v>
      </c>
      <c r="D159" s="144">
        <v>78</v>
      </c>
      <c r="E159" s="144">
        <v>80</v>
      </c>
      <c r="F159" s="163">
        <v>72</v>
      </c>
      <c r="G159" s="232">
        <f t="shared" si="71"/>
        <v>4.7678018575851393</v>
      </c>
      <c r="H159" s="233">
        <f t="shared" si="70"/>
        <v>6.1184210526315796</v>
      </c>
      <c r="I159" s="233">
        <f t="shared" si="70"/>
        <v>5.0518134715025909</v>
      </c>
      <c r="J159" s="233">
        <f t="shared" si="70"/>
        <v>5.6657223796034</v>
      </c>
      <c r="K159" s="234">
        <f t="shared" si="70"/>
        <v>5.1136363636363642</v>
      </c>
      <c r="L159" s="213">
        <v>1615</v>
      </c>
      <c r="M159" s="213">
        <v>1520</v>
      </c>
      <c r="N159" s="213">
        <v>1544</v>
      </c>
      <c r="O159" s="213">
        <v>1412</v>
      </c>
      <c r="P159" s="213">
        <v>1408</v>
      </c>
    </row>
    <row r="160" spans="1:16">
      <c r="A160" s="213" t="s">
        <v>77</v>
      </c>
      <c r="B160" s="144">
        <v>52</v>
      </c>
      <c r="C160" s="144">
        <v>55</v>
      </c>
      <c r="D160" s="144">
        <v>41</v>
      </c>
      <c r="E160" s="144">
        <v>20</v>
      </c>
      <c r="F160" s="163">
        <v>51</v>
      </c>
      <c r="G160" s="232">
        <f t="shared" si="71"/>
        <v>12.871287128712872</v>
      </c>
      <c r="H160" s="233">
        <f t="shared" si="71"/>
        <v>13.480392156862745</v>
      </c>
      <c r="I160" s="233">
        <f t="shared" si="71"/>
        <v>10.933333333333334</v>
      </c>
      <c r="J160" s="233">
        <f t="shared" si="71"/>
        <v>5.7971014492753623</v>
      </c>
      <c r="K160" s="234">
        <f t="shared" si="71"/>
        <v>14.24581005586592</v>
      </c>
      <c r="L160" s="213">
        <v>404</v>
      </c>
      <c r="M160" s="213">
        <v>408</v>
      </c>
      <c r="N160" s="213">
        <v>375</v>
      </c>
      <c r="O160" s="213">
        <v>345</v>
      </c>
      <c r="P160" s="213">
        <v>358</v>
      </c>
    </row>
    <row r="161" spans="1:16">
      <c r="A161" s="213" t="s">
        <v>78</v>
      </c>
      <c r="B161" s="144">
        <v>241</v>
      </c>
      <c r="C161" s="144">
        <v>202</v>
      </c>
      <c r="D161" s="144">
        <v>200</v>
      </c>
      <c r="E161" s="144">
        <v>239</v>
      </c>
      <c r="F161" s="163">
        <v>241</v>
      </c>
      <c r="G161" s="232">
        <f t="shared" si="71"/>
        <v>4.0026573658860656</v>
      </c>
      <c r="H161" s="233">
        <f t="shared" si="71"/>
        <v>3.3915379449294827</v>
      </c>
      <c r="I161" s="233">
        <f t="shared" si="71"/>
        <v>3.4524426031417228</v>
      </c>
      <c r="J161" s="233">
        <f t="shared" si="71"/>
        <v>3.9986615358875688</v>
      </c>
      <c r="K161" s="234">
        <f t="shared" si="71"/>
        <v>3.8977842471292252</v>
      </c>
      <c r="L161" s="213">
        <v>6021</v>
      </c>
      <c r="M161" s="213">
        <v>5956</v>
      </c>
      <c r="N161" s="213">
        <v>5793</v>
      </c>
      <c r="O161" s="213">
        <v>5977</v>
      </c>
      <c r="P161" s="213">
        <v>6183</v>
      </c>
    </row>
    <row r="162" spans="1:16">
      <c r="A162" s="213" t="s">
        <v>79</v>
      </c>
      <c r="B162" s="144">
        <v>16</v>
      </c>
      <c r="C162" s="144">
        <v>9</v>
      </c>
      <c r="D162" s="144">
        <v>13</v>
      </c>
      <c r="E162" s="144">
        <v>18</v>
      </c>
      <c r="F162" s="163">
        <v>23</v>
      </c>
      <c r="G162" s="232">
        <f t="shared" si="71"/>
        <v>2.831858407079646</v>
      </c>
      <c r="H162" s="233">
        <f t="shared" si="71"/>
        <v>1.4106583072100314</v>
      </c>
      <c r="I162" s="233">
        <f t="shared" si="71"/>
        <v>2.0602218700475436</v>
      </c>
      <c r="J162" s="233">
        <f t="shared" si="71"/>
        <v>2.773497688751926</v>
      </c>
      <c r="K162" s="234">
        <f t="shared" si="71"/>
        <v>3.50609756097561</v>
      </c>
      <c r="L162" s="213">
        <v>565</v>
      </c>
      <c r="M162" s="213">
        <v>638</v>
      </c>
      <c r="N162" s="213">
        <v>631</v>
      </c>
      <c r="O162" s="213">
        <v>649</v>
      </c>
      <c r="P162" s="213">
        <v>656</v>
      </c>
    </row>
    <row r="163" spans="1:16">
      <c r="A163" s="213" t="s">
        <v>80</v>
      </c>
      <c r="B163" s="144">
        <v>138</v>
      </c>
      <c r="C163" s="144">
        <v>107</v>
      </c>
      <c r="D163" s="144">
        <v>138</v>
      </c>
      <c r="E163" s="144">
        <v>97</v>
      </c>
      <c r="F163" s="163">
        <v>135</v>
      </c>
      <c r="G163" s="232">
        <f t="shared" si="71"/>
        <v>3.7828947368421053</v>
      </c>
      <c r="H163" s="233">
        <f t="shared" si="71"/>
        <v>2.9930069930069929</v>
      </c>
      <c r="I163" s="233">
        <f t="shared" si="71"/>
        <v>4.0339082139725226</v>
      </c>
      <c r="J163" s="233">
        <f t="shared" si="71"/>
        <v>2.9672682777607831</v>
      </c>
      <c r="K163" s="234">
        <f t="shared" si="71"/>
        <v>3.9823008849557522</v>
      </c>
      <c r="L163" s="213">
        <v>3648</v>
      </c>
      <c r="M163" s="213">
        <v>3575</v>
      </c>
      <c r="N163" s="213">
        <v>3421</v>
      </c>
      <c r="O163" s="213">
        <v>3269</v>
      </c>
      <c r="P163" s="213">
        <v>3390</v>
      </c>
    </row>
    <row r="164" spans="1:16">
      <c r="A164" s="219" t="s">
        <v>48</v>
      </c>
      <c r="B164" s="144">
        <v>98</v>
      </c>
      <c r="C164" s="144">
        <v>105</v>
      </c>
      <c r="D164" s="144">
        <v>117</v>
      </c>
      <c r="E164" s="144">
        <v>147</v>
      </c>
      <c r="F164" s="163">
        <v>113</v>
      </c>
      <c r="G164" s="269" t="s">
        <v>81</v>
      </c>
      <c r="H164" s="222" t="s">
        <v>81</v>
      </c>
      <c r="I164" s="222" t="s">
        <v>81</v>
      </c>
      <c r="J164" s="222" t="s">
        <v>81</v>
      </c>
      <c r="K164" s="270" t="s">
        <v>81</v>
      </c>
      <c r="L164" s="222">
        <v>125</v>
      </c>
      <c r="M164" s="222">
        <v>135</v>
      </c>
      <c r="N164" s="222">
        <v>182</v>
      </c>
      <c r="O164" s="222">
        <v>244</v>
      </c>
      <c r="P164" s="222">
        <v>208</v>
      </c>
    </row>
    <row r="165" spans="1:16">
      <c r="A165" s="271" t="s">
        <v>41</v>
      </c>
      <c r="B165" s="271">
        <f>SUM(B144:B164)</f>
        <v>2044</v>
      </c>
      <c r="C165" s="271">
        <f t="shared" ref="C165:F165" si="72">SUM(C144:C164)</f>
        <v>1926</v>
      </c>
      <c r="D165" s="271">
        <f t="shared" si="72"/>
        <v>1969</v>
      </c>
      <c r="E165" s="271">
        <f t="shared" si="72"/>
        <v>1967</v>
      </c>
      <c r="F165" s="271">
        <f t="shared" si="72"/>
        <v>2151</v>
      </c>
      <c r="G165" s="273">
        <f t="shared" ref="G165:K165" si="73">B165/L165*100</f>
        <v>3.3348016902419531</v>
      </c>
      <c r="H165" s="274">
        <f t="shared" si="73"/>
        <v>3.132420388381095</v>
      </c>
      <c r="I165" s="274">
        <f t="shared" si="73"/>
        <v>3.3647191510449601</v>
      </c>
      <c r="J165" s="274">
        <f t="shared" si="73"/>
        <v>3.3622782127106765</v>
      </c>
      <c r="K165" s="275">
        <f t="shared" si="73"/>
        <v>3.6892204785181377</v>
      </c>
      <c r="L165" s="271">
        <f>SUM(L144:L164)</f>
        <v>61293</v>
      </c>
      <c r="M165" s="271">
        <f t="shared" ref="M165:P165" si="74">SUM(M144:M164)</f>
        <v>61486</v>
      </c>
      <c r="N165" s="271">
        <f t="shared" si="74"/>
        <v>58519</v>
      </c>
      <c r="O165" s="271">
        <f t="shared" si="74"/>
        <v>58502</v>
      </c>
      <c r="P165" s="271">
        <f t="shared" si="74"/>
        <v>58305</v>
      </c>
    </row>
    <row r="166" spans="1:16">
      <c r="A166" s="189" t="s">
        <v>274</v>
      </c>
    </row>
  </sheetData>
  <sortState ref="H43:M48">
    <sortCondition ref="H43:H48"/>
  </sortState>
  <mergeCells count="48">
    <mergeCell ref="H48:I48"/>
    <mergeCell ref="H43:I43"/>
    <mergeCell ref="H44:I44"/>
    <mergeCell ref="H45:I45"/>
    <mergeCell ref="H46:I46"/>
    <mergeCell ref="H47:I47"/>
    <mergeCell ref="H37:I37"/>
    <mergeCell ref="H38:I38"/>
    <mergeCell ref="H39:I39"/>
    <mergeCell ref="H40:I40"/>
    <mergeCell ref="H41:I41"/>
    <mergeCell ref="H22:I22"/>
    <mergeCell ref="H23:I23"/>
    <mergeCell ref="H42:I42"/>
    <mergeCell ref="H24:I24"/>
    <mergeCell ref="H25:I25"/>
    <mergeCell ref="H26:I26"/>
    <mergeCell ref="H27:I27"/>
    <mergeCell ref="H28:I28"/>
    <mergeCell ref="H29:I29"/>
    <mergeCell ref="H30:I30"/>
    <mergeCell ref="H31:I31"/>
    <mergeCell ref="H32:I32"/>
    <mergeCell ref="H33:I33"/>
    <mergeCell ref="H34:I34"/>
    <mergeCell ref="H35:I35"/>
    <mergeCell ref="H36:I36"/>
    <mergeCell ref="A6:A8"/>
    <mergeCell ref="B6:G6"/>
    <mergeCell ref="H6:L6"/>
    <mergeCell ref="B7:B8"/>
    <mergeCell ref="C7:F7"/>
    <mergeCell ref="G7:G8"/>
    <mergeCell ref="I7:L7"/>
    <mergeCell ref="H7:H8"/>
    <mergeCell ref="A142:A143"/>
    <mergeCell ref="B142:F142"/>
    <mergeCell ref="G142:K142"/>
    <mergeCell ref="L142:P142"/>
    <mergeCell ref="H86:L86"/>
    <mergeCell ref="B87:B88"/>
    <mergeCell ref="C87:F87"/>
    <mergeCell ref="G87:G88"/>
    <mergeCell ref="H87:H88"/>
    <mergeCell ref="I87:L87"/>
    <mergeCell ref="A86:A88"/>
    <mergeCell ref="B86:G86"/>
    <mergeCell ref="M86:O87"/>
  </mergeCells>
  <hyperlinks>
    <hyperlink ref="A1" location="Contents!A1" display="Contents"/>
    <hyperlink ref="C1" location="About!A1" display="About the publication"/>
  </hyperlinks>
  <pageMargins left="0.51181102362204722" right="0.51181102362204722" top="0.55118110236220474" bottom="0.55118110236220474" header="0.11811023622047245" footer="0.11811023622047245"/>
  <pageSetup paperSize="9" scale="62" fitToHeight="0" orientation="landscape" r:id="rId1"/>
  <headerFooter>
    <oddFooter>&amp;L&amp;8&amp;K01+020Report on Maternity, 2015: accompanying tables&amp;R&amp;8&amp;K01+020Page &amp;P of &amp;N</oddFooter>
  </headerFooter>
  <rowBreaks count="3" manualBreakCount="3">
    <brk id="19" max="21" man="1"/>
    <brk id="82" max="21" man="1"/>
    <brk id="139" max="21"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Y45"/>
  <sheetViews>
    <sheetView topLeftCell="B1" workbookViewId="0">
      <selection activeCell="F32" sqref="F32"/>
    </sheetView>
  </sheetViews>
  <sheetFormatPr defaultRowHeight="12"/>
  <cols>
    <col min="3" max="3" width="9.140625" style="68"/>
  </cols>
  <sheetData>
    <row r="2" spans="1:25">
      <c r="B2" s="342" t="s">
        <v>57</v>
      </c>
      <c r="C2" s="342"/>
      <c r="F2" s="342" t="s">
        <v>227</v>
      </c>
    </row>
    <row r="3" spans="1:25">
      <c r="B3" t="s">
        <v>58</v>
      </c>
      <c r="E3" s="68"/>
      <c r="F3" s="68" t="s">
        <v>58</v>
      </c>
      <c r="M3" s="68">
        <v>2008</v>
      </c>
      <c r="P3" s="68">
        <v>2011</v>
      </c>
      <c r="Q3" s="68">
        <v>2012</v>
      </c>
      <c r="R3" s="68">
        <v>2013</v>
      </c>
      <c r="S3" s="68">
        <v>2014</v>
      </c>
      <c r="T3">
        <v>2015</v>
      </c>
    </row>
    <row r="4" spans="1:25">
      <c r="B4" t="s">
        <v>42</v>
      </c>
      <c r="E4" s="68"/>
      <c r="F4" s="68" t="s">
        <v>42</v>
      </c>
      <c r="K4" s="68">
        <v>2006</v>
      </c>
      <c r="M4" s="68">
        <v>2009</v>
      </c>
    </row>
    <row r="5" spans="1:25">
      <c r="B5" t="s">
        <v>38</v>
      </c>
      <c r="E5" s="68"/>
      <c r="F5" s="68" t="s">
        <v>38</v>
      </c>
      <c r="K5" s="68">
        <v>2007</v>
      </c>
      <c r="M5" s="68">
        <v>2010</v>
      </c>
      <c r="O5" s="68"/>
      <c r="P5">
        <v>2006</v>
      </c>
      <c r="Q5">
        <v>2007</v>
      </c>
      <c r="R5">
        <v>2008</v>
      </c>
      <c r="S5">
        <v>2009</v>
      </c>
      <c r="T5">
        <v>2010</v>
      </c>
      <c r="U5">
        <v>2011</v>
      </c>
      <c r="V5">
        <v>2012</v>
      </c>
      <c r="W5">
        <v>2013</v>
      </c>
      <c r="X5">
        <v>2014</v>
      </c>
      <c r="Y5">
        <v>2015</v>
      </c>
    </row>
    <row r="6" spans="1:25">
      <c r="B6" t="s">
        <v>39</v>
      </c>
      <c r="E6" s="68"/>
      <c r="F6" s="68" t="s">
        <v>39</v>
      </c>
      <c r="K6" s="68">
        <v>2008</v>
      </c>
      <c r="M6" s="68">
        <v>2011</v>
      </c>
    </row>
    <row r="7" spans="1:25">
      <c r="B7" t="s">
        <v>40</v>
      </c>
      <c r="E7" s="68"/>
      <c r="F7" s="68" t="s">
        <v>40</v>
      </c>
      <c r="K7" s="68">
        <v>2009</v>
      </c>
      <c r="M7" s="68">
        <v>2012</v>
      </c>
    </row>
    <row r="8" spans="1:25">
      <c r="B8" t="s">
        <v>36</v>
      </c>
      <c r="E8" s="68"/>
      <c r="F8" s="68" t="s">
        <v>36</v>
      </c>
      <c r="K8" s="68">
        <v>2010</v>
      </c>
      <c r="M8" s="68">
        <v>2013</v>
      </c>
    </row>
    <row r="9" spans="1:25">
      <c r="B9" s="342" t="s">
        <v>59</v>
      </c>
      <c r="C9" s="342"/>
      <c r="E9" s="68"/>
      <c r="F9" t="s">
        <v>48</v>
      </c>
      <c r="K9" s="68">
        <v>2011</v>
      </c>
      <c r="M9" s="68">
        <v>2014</v>
      </c>
    </row>
    <row r="10" spans="1:25">
      <c r="B10" t="s">
        <v>60</v>
      </c>
      <c r="E10" s="68"/>
      <c r="F10" s="342" t="s">
        <v>59</v>
      </c>
      <c r="K10" s="68">
        <v>2012</v>
      </c>
      <c r="M10" s="68">
        <v>2015</v>
      </c>
    </row>
    <row r="11" spans="1:25">
      <c r="B11" t="s">
        <v>310</v>
      </c>
      <c r="E11" s="68"/>
      <c r="F11" s="68" t="s">
        <v>60</v>
      </c>
      <c r="K11" s="68">
        <v>2013</v>
      </c>
      <c r="M11" s="68"/>
    </row>
    <row r="12" spans="1:25">
      <c r="A12" s="68"/>
      <c r="B12" t="s">
        <v>340</v>
      </c>
      <c r="D12" s="68"/>
      <c r="E12" s="68"/>
      <c r="F12" s="68" t="s">
        <v>310</v>
      </c>
      <c r="K12" s="68">
        <v>2014</v>
      </c>
      <c r="M12" s="68"/>
    </row>
    <row r="13" spans="1:25">
      <c r="B13" s="68" t="s">
        <v>341</v>
      </c>
      <c r="E13" s="68"/>
      <c r="F13" s="68" t="s">
        <v>340</v>
      </c>
      <c r="K13" s="68">
        <v>2015</v>
      </c>
    </row>
    <row r="14" spans="1:25">
      <c r="B14" t="s">
        <v>49</v>
      </c>
      <c r="E14" s="68"/>
      <c r="F14" s="68" t="s">
        <v>341</v>
      </c>
      <c r="K14" s="68"/>
    </row>
    <row r="15" spans="1:25">
      <c r="B15" t="s">
        <v>48</v>
      </c>
      <c r="E15" s="68"/>
      <c r="F15" s="68" t="s">
        <v>49</v>
      </c>
      <c r="K15" s="68"/>
    </row>
    <row r="16" spans="1:25">
      <c r="B16" s="342" t="s">
        <v>84</v>
      </c>
      <c r="C16" s="342"/>
      <c r="E16" s="68"/>
      <c r="F16" s="68" t="s">
        <v>48</v>
      </c>
      <c r="K16" s="68"/>
    </row>
    <row r="17" spans="2:15">
      <c r="B17" s="290" t="s">
        <v>85</v>
      </c>
      <c r="C17" s="290"/>
      <c r="E17" s="68"/>
      <c r="F17" s="342" t="s">
        <v>84</v>
      </c>
      <c r="K17" s="68" t="s">
        <v>57</v>
      </c>
      <c r="L17" t="s">
        <v>58</v>
      </c>
      <c r="N17" t="s">
        <v>227</v>
      </c>
      <c r="O17" t="s">
        <v>58</v>
      </c>
    </row>
    <row r="18" spans="2:15">
      <c r="B18" s="290">
        <v>2</v>
      </c>
      <c r="C18" s="290"/>
      <c r="E18" s="68"/>
      <c r="F18" s="290" t="s">
        <v>85</v>
      </c>
      <c r="L18" t="s">
        <v>42</v>
      </c>
      <c r="O18" t="s">
        <v>42</v>
      </c>
    </row>
    <row r="19" spans="2:15">
      <c r="B19" s="290">
        <v>3</v>
      </c>
      <c r="C19" s="290"/>
      <c r="F19" s="290">
        <v>2</v>
      </c>
      <c r="L19" t="s">
        <v>38</v>
      </c>
      <c r="O19" t="s">
        <v>38</v>
      </c>
    </row>
    <row r="20" spans="2:15">
      <c r="B20" s="290">
        <v>4</v>
      </c>
      <c r="C20" s="290"/>
      <c r="F20" s="290">
        <v>3</v>
      </c>
      <c r="L20" t="s">
        <v>39</v>
      </c>
      <c r="O20" t="s">
        <v>39</v>
      </c>
    </row>
    <row r="21" spans="2:15">
      <c r="B21" s="290" t="s">
        <v>86</v>
      </c>
      <c r="C21" s="290"/>
      <c r="F21" s="290">
        <v>4</v>
      </c>
      <c r="L21" t="s">
        <v>40</v>
      </c>
      <c r="O21" t="s">
        <v>40</v>
      </c>
    </row>
    <row r="22" spans="2:15">
      <c r="B22" s="68" t="s">
        <v>48</v>
      </c>
      <c r="F22" s="290" t="s">
        <v>86</v>
      </c>
      <c r="L22" t="s">
        <v>36</v>
      </c>
      <c r="O22" t="s">
        <v>36</v>
      </c>
    </row>
    <row r="23" spans="2:15">
      <c r="B23" s="342" t="s">
        <v>219</v>
      </c>
      <c r="C23" s="342"/>
      <c r="F23" s="68" t="s">
        <v>48</v>
      </c>
      <c r="K23" t="s">
        <v>59</v>
      </c>
      <c r="L23" t="s">
        <v>60</v>
      </c>
      <c r="N23" t="s">
        <v>59</v>
      </c>
      <c r="O23" t="s">
        <v>60</v>
      </c>
    </row>
    <row r="24" spans="2:15">
      <c r="B24" t="s">
        <v>61</v>
      </c>
      <c r="F24" s="342" t="s">
        <v>219</v>
      </c>
      <c r="L24" t="s">
        <v>430</v>
      </c>
      <c r="O24" t="s">
        <v>430</v>
      </c>
    </row>
    <row r="25" spans="2:15">
      <c r="B25" t="s">
        <v>62</v>
      </c>
      <c r="F25" s="68" t="s">
        <v>61</v>
      </c>
      <c r="L25" t="s">
        <v>340</v>
      </c>
      <c r="O25" t="s">
        <v>340</v>
      </c>
    </row>
    <row r="26" spans="2:15">
      <c r="B26" t="s">
        <v>63</v>
      </c>
      <c r="F26" s="68" t="s">
        <v>62</v>
      </c>
      <c r="L26" t="s">
        <v>341</v>
      </c>
      <c r="O26" s="68" t="s">
        <v>341</v>
      </c>
    </row>
    <row r="27" spans="2:15">
      <c r="B27" t="s">
        <v>64</v>
      </c>
      <c r="F27" s="68" t="s">
        <v>63</v>
      </c>
      <c r="L27" t="s">
        <v>49</v>
      </c>
      <c r="O27" t="s">
        <v>49</v>
      </c>
    </row>
    <row r="28" spans="2:15">
      <c r="B28" t="s">
        <v>65</v>
      </c>
      <c r="F28" s="68" t="s">
        <v>64</v>
      </c>
      <c r="K28" t="s">
        <v>84</v>
      </c>
      <c r="L28" t="s">
        <v>85</v>
      </c>
      <c r="N28" t="s">
        <v>84</v>
      </c>
      <c r="O28" t="s">
        <v>85</v>
      </c>
    </row>
    <row r="29" spans="2:15">
      <c r="B29" t="s">
        <v>66</v>
      </c>
      <c r="F29" s="68" t="s">
        <v>65</v>
      </c>
      <c r="L29">
        <v>2</v>
      </c>
      <c r="O29">
        <v>2</v>
      </c>
    </row>
    <row r="30" spans="2:15">
      <c r="B30" t="s">
        <v>67</v>
      </c>
      <c r="F30" s="68" t="s">
        <v>66</v>
      </c>
      <c r="L30">
        <v>3</v>
      </c>
      <c r="O30">
        <v>3</v>
      </c>
    </row>
    <row r="31" spans="2:15">
      <c r="B31" t="s">
        <v>431</v>
      </c>
      <c r="F31" s="68" t="s">
        <v>67</v>
      </c>
      <c r="L31">
        <v>4</v>
      </c>
      <c r="O31">
        <v>4</v>
      </c>
    </row>
    <row r="32" spans="2:15">
      <c r="B32" t="s">
        <v>69</v>
      </c>
      <c r="F32" s="68" t="s">
        <v>431</v>
      </c>
      <c r="L32" t="s">
        <v>86</v>
      </c>
      <c r="O32" t="s">
        <v>86</v>
      </c>
    </row>
    <row r="33" spans="2:6">
      <c r="B33" t="s">
        <v>70</v>
      </c>
      <c r="F33" s="68" t="s">
        <v>69</v>
      </c>
    </row>
    <row r="34" spans="2:6">
      <c r="B34" t="s">
        <v>71</v>
      </c>
      <c r="F34" s="68" t="s">
        <v>70</v>
      </c>
    </row>
    <row r="35" spans="2:6">
      <c r="B35" t="s">
        <v>72</v>
      </c>
      <c r="F35" s="68" t="s">
        <v>71</v>
      </c>
    </row>
    <row r="36" spans="2:6">
      <c r="B36" t="s">
        <v>73</v>
      </c>
      <c r="F36" s="68" t="s">
        <v>72</v>
      </c>
    </row>
    <row r="37" spans="2:6">
      <c r="B37" t="s">
        <v>74</v>
      </c>
      <c r="F37" s="68" t="s">
        <v>73</v>
      </c>
    </row>
    <row r="38" spans="2:6">
      <c r="B38" t="s">
        <v>75</v>
      </c>
      <c r="F38" s="68" t="s">
        <v>74</v>
      </c>
    </row>
    <row r="39" spans="2:6">
      <c r="B39" t="s">
        <v>76</v>
      </c>
      <c r="F39" s="68" t="s">
        <v>75</v>
      </c>
    </row>
    <row r="40" spans="2:6">
      <c r="B40" t="s">
        <v>77</v>
      </c>
      <c r="F40" s="68" t="s">
        <v>76</v>
      </c>
    </row>
    <row r="41" spans="2:6">
      <c r="B41" t="s">
        <v>78</v>
      </c>
      <c r="F41" s="68" t="s">
        <v>77</v>
      </c>
    </row>
    <row r="42" spans="2:6">
      <c r="B42" t="s">
        <v>79</v>
      </c>
      <c r="F42" s="68" t="s">
        <v>78</v>
      </c>
    </row>
    <row r="43" spans="2:6">
      <c r="B43" t="s">
        <v>80</v>
      </c>
      <c r="F43" s="68" t="s">
        <v>79</v>
      </c>
    </row>
    <row r="44" spans="2:6">
      <c r="B44" t="s">
        <v>48</v>
      </c>
      <c r="F44" s="68" t="s">
        <v>80</v>
      </c>
    </row>
    <row r="45" spans="2:6">
      <c r="F45" s="68" t="s">
        <v>48</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0"/>
  <sheetViews>
    <sheetView zoomScaleNormal="100" workbookViewId="0">
      <pane ySplit="3" topLeftCell="A4" activePane="bottomLeft" state="frozen"/>
      <selection activeCell="B31" sqref="B31"/>
      <selection pane="bottomLeft" activeCell="A4" sqref="A4"/>
    </sheetView>
  </sheetViews>
  <sheetFormatPr defaultRowHeight="12"/>
  <cols>
    <col min="1" max="1" width="40.5703125" style="53" bestFit="1" customWidth="1"/>
    <col min="2" max="2" width="142" style="53" bestFit="1" customWidth="1"/>
    <col min="3" max="3" width="7.5703125" style="111" hidden="1" customWidth="1"/>
    <col min="4" max="4" width="195.140625" style="111" hidden="1" customWidth="1"/>
    <col min="5" max="5" width="9.85546875" style="111" hidden="1" customWidth="1"/>
    <col min="6" max="6" width="3.28515625" style="53" hidden="1" customWidth="1"/>
    <col min="7" max="10" width="9.140625" style="53"/>
    <col min="11" max="11" width="15.5703125" style="53" customWidth="1"/>
    <col min="12" max="16384" width="9.140625" style="53"/>
  </cols>
  <sheetData>
    <row r="1" spans="1:5" ht="19.5">
      <c r="A1" s="19" t="s">
        <v>24</v>
      </c>
      <c r="C1" s="250"/>
      <c r="D1" s="250"/>
      <c r="E1" s="250"/>
    </row>
    <row r="2" spans="1:5" ht="15">
      <c r="A2" s="59"/>
      <c r="B2" s="59"/>
    </row>
    <row r="3" spans="1:5" s="39" customFormat="1" ht="18" customHeight="1">
      <c r="A3" s="71" t="s">
        <v>82</v>
      </c>
      <c r="B3" s="72" t="s">
        <v>23</v>
      </c>
      <c r="C3" s="350" t="s">
        <v>93</v>
      </c>
      <c r="D3" s="350" t="s">
        <v>94</v>
      </c>
      <c r="E3" s="350" t="s">
        <v>92</v>
      </c>
    </row>
    <row r="4" spans="1:5" s="39" customFormat="1" ht="18" customHeight="1">
      <c r="A4" s="217" t="s">
        <v>243</v>
      </c>
      <c r="B4" s="293"/>
      <c r="C4" s="351"/>
      <c r="D4" s="351"/>
      <c r="E4" s="351"/>
    </row>
    <row r="5" spans="1:5" s="39" customFormat="1" ht="18" customHeight="1">
      <c r="A5" s="279" t="s">
        <v>34</v>
      </c>
      <c r="B5" s="157" t="s">
        <v>336</v>
      </c>
      <c r="C5" s="111"/>
      <c r="D5" s="111"/>
      <c r="E5" s="111"/>
    </row>
    <row r="6" spans="1:5" s="39" customFormat="1" ht="18" customHeight="1">
      <c r="A6" s="447" t="s">
        <v>443</v>
      </c>
      <c r="B6" s="157" t="s">
        <v>444</v>
      </c>
      <c r="C6" s="111"/>
      <c r="D6" s="111"/>
      <c r="E6" s="111"/>
    </row>
    <row r="7" spans="1:5" s="39" customFormat="1" ht="18" customHeight="1">
      <c r="A7" s="217" t="s">
        <v>25</v>
      </c>
      <c r="B7" s="293"/>
      <c r="C7" s="351"/>
      <c r="D7" s="351"/>
      <c r="E7" s="351"/>
    </row>
    <row r="8" spans="1:5" s="39" customFormat="1" ht="18" customHeight="1">
      <c r="A8" s="279" t="s">
        <v>26</v>
      </c>
      <c r="B8" s="285" t="str">
        <f>"Table "&amp;C8&amp;": "&amp;D8</f>
        <v>Table 1: Number and percentage of women giving birth, by age group, 2006–2015</v>
      </c>
      <c r="C8" s="157">
        <v>1</v>
      </c>
      <c r="D8" s="157" t="s">
        <v>377</v>
      </c>
      <c r="E8" s="157" t="str">
        <f>"Table "&amp;C8</f>
        <v>Table 1</v>
      </c>
    </row>
    <row r="9" spans="1:5" s="39" customFormat="1" ht="18" customHeight="1">
      <c r="A9" s="280"/>
      <c r="B9" s="286" t="str">
        <f>"Table "&amp;C9&amp;": "&amp;D9</f>
        <v>Table 2: Birth rate, by age group, 2006−2015</v>
      </c>
      <c r="C9" s="140">
        <f>C8+1</f>
        <v>2</v>
      </c>
      <c r="D9" s="140" t="s">
        <v>408</v>
      </c>
      <c r="E9" s="140" t="str">
        <f>"Table "&amp;C9</f>
        <v>Table 2</v>
      </c>
    </row>
    <row r="10" spans="1:5" s="39" customFormat="1" ht="18" customHeight="1">
      <c r="A10" s="281" t="s">
        <v>27</v>
      </c>
      <c r="B10" s="287" t="str">
        <f t="shared" ref="B10:B21" si="0">"Table "&amp;C10&amp;": "&amp;D10</f>
        <v>Table 3: Number and percentage of women giving birth, by ethnic group, 2006–2015</v>
      </c>
      <c r="C10" s="194">
        <f t="shared" ref="C10:C39" si="1">C9+1</f>
        <v>3</v>
      </c>
      <c r="D10" s="194" t="s">
        <v>409</v>
      </c>
      <c r="E10" s="111" t="str">
        <f t="shared" ref="E10:E42" si="2">"Table "&amp;C10</f>
        <v>Table 3</v>
      </c>
    </row>
    <row r="11" spans="1:5" s="39" customFormat="1" ht="18" customHeight="1">
      <c r="A11" s="282"/>
      <c r="B11" s="285" t="str">
        <f t="shared" si="0"/>
        <v>Table 4: Birth rate, by ethnic group, 2006−2015</v>
      </c>
      <c r="C11" s="157">
        <f t="shared" si="1"/>
        <v>4</v>
      </c>
      <c r="D11" s="157" t="s">
        <v>410</v>
      </c>
      <c r="E11" s="111" t="str">
        <f t="shared" si="2"/>
        <v>Table 4</v>
      </c>
    </row>
    <row r="12" spans="1:5" s="39" customFormat="1" ht="18" customHeight="1">
      <c r="A12" s="280"/>
      <c r="B12" s="286" t="str">
        <f t="shared" si="0"/>
        <v>Table 5: Number and percentage of women giving birth for each ethnic group, by age group, 2015</v>
      </c>
      <c r="C12" s="140">
        <f t="shared" si="1"/>
        <v>5</v>
      </c>
      <c r="D12" s="140" t="s">
        <v>378</v>
      </c>
      <c r="E12" s="111" t="str">
        <f t="shared" si="2"/>
        <v>Table 5</v>
      </c>
    </row>
    <row r="13" spans="1:5" s="39" customFormat="1" ht="18" customHeight="1">
      <c r="A13" s="279" t="s">
        <v>28</v>
      </c>
      <c r="B13" s="285" t="str">
        <f>"Table "&amp;C13&amp;": "&amp;D13</f>
        <v>Table 6: Number and percentage of women giving birth, by neighbourhood deprivation quintile, 2006–2015</v>
      </c>
      <c r="C13" s="157">
        <f t="shared" si="1"/>
        <v>6</v>
      </c>
      <c r="D13" s="157" t="s">
        <v>411</v>
      </c>
      <c r="E13" s="157" t="str">
        <f t="shared" si="2"/>
        <v>Table 6</v>
      </c>
    </row>
    <row r="14" spans="1:5" s="39" customFormat="1" ht="18" customHeight="1">
      <c r="A14" s="282"/>
      <c r="B14" s="285" t="str">
        <f t="shared" si="0"/>
        <v>Table 7: Birth rate, by neighbourhood deprivation quintile, 2006−2015</v>
      </c>
      <c r="C14" s="157">
        <f t="shared" si="1"/>
        <v>7</v>
      </c>
      <c r="D14" s="157" t="s">
        <v>412</v>
      </c>
      <c r="E14" s="157" t="str">
        <f t="shared" si="2"/>
        <v>Table 7</v>
      </c>
    </row>
    <row r="15" spans="1:5" s="39" customFormat="1" ht="18" customHeight="1">
      <c r="A15" s="280"/>
      <c r="B15" s="286" t="str">
        <f t="shared" si="0"/>
        <v>Table 8: Number and percentage of women giving birth, by neighbourhood deprivation quintile for each age group and ethnic group, 2015</v>
      </c>
      <c r="C15" s="140">
        <f t="shared" si="1"/>
        <v>8</v>
      </c>
      <c r="D15" s="140" t="s">
        <v>379</v>
      </c>
      <c r="E15" s="140" t="str">
        <f t="shared" si="2"/>
        <v>Table 8</v>
      </c>
    </row>
    <row r="16" spans="1:5" s="39" customFormat="1" ht="18" customHeight="1">
      <c r="A16" s="281" t="s">
        <v>29</v>
      </c>
      <c r="B16" s="287" t="str">
        <f t="shared" si="0"/>
        <v>Table 9: Birth rate, by DHB of residence, 2011−2015</v>
      </c>
      <c r="C16" s="194">
        <f t="shared" si="1"/>
        <v>9</v>
      </c>
      <c r="D16" s="194" t="s">
        <v>419</v>
      </c>
      <c r="E16" s="194" t="str">
        <f t="shared" si="2"/>
        <v>Table 9</v>
      </c>
    </row>
    <row r="17" spans="1:7" s="39" customFormat="1" ht="18" customHeight="1">
      <c r="A17" s="282"/>
      <c r="B17" s="285" t="str">
        <f t="shared" si="0"/>
        <v>Table 10: Birth rate, by age group and DHB of residence, 2015</v>
      </c>
      <c r="C17" s="157">
        <f t="shared" si="1"/>
        <v>10</v>
      </c>
      <c r="D17" s="157" t="s">
        <v>380</v>
      </c>
      <c r="E17" s="157" t="str">
        <f t="shared" si="2"/>
        <v>Table 10</v>
      </c>
    </row>
    <row r="18" spans="1:7" s="39" customFormat="1" ht="18" customHeight="1">
      <c r="A18" s="282"/>
      <c r="B18" s="285" t="str">
        <f t="shared" si="0"/>
        <v>Table 11: Birth rate, by ethnic group DHB of residence, 2015</v>
      </c>
      <c r="C18" s="157">
        <f t="shared" si="1"/>
        <v>11</v>
      </c>
      <c r="D18" s="157" t="s">
        <v>381</v>
      </c>
      <c r="E18" s="157" t="str">
        <f t="shared" si="2"/>
        <v>Table 11</v>
      </c>
    </row>
    <row r="19" spans="1:7" s="39" customFormat="1" ht="18" customHeight="1">
      <c r="A19" s="280"/>
      <c r="B19" s="286" t="str">
        <f t="shared" si="0"/>
        <v>Table 12: Birth rate, by deprivation quintile and DHB of residence, 2015</v>
      </c>
      <c r="C19" s="140">
        <f t="shared" si="1"/>
        <v>12</v>
      </c>
      <c r="D19" s="140" t="s">
        <v>382</v>
      </c>
      <c r="E19" s="140" t="str">
        <f t="shared" si="2"/>
        <v>Table 12</v>
      </c>
    </row>
    <row r="20" spans="1:7" s="39" customFormat="1" ht="18" customHeight="1">
      <c r="A20" s="281" t="s">
        <v>30</v>
      </c>
      <c r="B20" s="287" t="str">
        <f t="shared" si="0"/>
        <v>Table 13: Number and percentage of women giving birth, by number of previous births (parity), 2008−2015</v>
      </c>
      <c r="C20" s="194">
        <f t="shared" si="1"/>
        <v>13</v>
      </c>
      <c r="D20" s="194" t="s">
        <v>383</v>
      </c>
      <c r="E20" s="194" t="str">
        <f t="shared" si="2"/>
        <v>Table 13</v>
      </c>
    </row>
    <row r="21" spans="1:7" ht="30" customHeight="1">
      <c r="A21" s="280"/>
      <c r="B21" s="286" t="str">
        <f t="shared" si="0"/>
        <v>Table 14: Number and percentage of women giving birth, by number of previous births (parity), age group, ethnic group, neighbourhood deprivation quintile and DHB of residence, 2015</v>
      </c>
      <c r="C21" s="140">
        <f t="shared" si="1"/>
        <v>14</v>
      </c>
      <c r="D21" s="140" t="s">
        <v>384</v>
      </c>
      <c r="E21" s="140" t="str">
        <f t="shared" si="2"/>
        <v>Table 14</v>
      </c>
      <c r="F21" s="39"/>
    </row>
    <row r="22" spans="1:7" ht="20.25" customHeight="1">
      <c r="A22" s="279" t="s">
        <v>252</v>
      </c>
      <c r="B22" s="285" t="str">
        <f>"Table "&amp;C22&amp;": "&amp;D22</f>
        <v>Table 15: Number and percentage of women giving birth, by body mass index (BMI) weight category at first registration with their primary maternity care provider, 2008–2015</v>
      </c>
      <c r="C22" s="157">
        <f t="shared" si="1"/>
        <v>15</v>
      </c>
      <c r="D22" s="157" t="s">
        <v>385</v>
      </c>
      <c r="E22" s="157" t="str">
        <f t="shared" si="2"/>
        <v>Table 15</v>
      </c>
      <c r="F22" s="39"/>
    </row>
    <row r="23" spans="1:7" s="69" customFormat="1" ht="30" customHeight="1">
      <c r="A23" s="279"/>
      <c r="B23" s="285" t="str">
        <f>"Table "&amp;C23&amp;": "&amp;D23</f>
        <v>Table 16: Number and percentage of women giving birth, by body mass index (BMI) weight category at first registration with their primary maternity care provider, by age group, ethnic group, neighbourhood deprivation quintile and DHB of residence, 2015</v>
      </c>
      <c r="C23" s="157">
        <f t="shared" si="1"/>
        <v>16</v>
      </c>
      <c r="D23" s="157" t="s">
        <v>386</v>
      </c>
      <c r="E23" s="157" t="str">
        <f t="shared" ref="E23" si="3">"Table "&amp;C23</f>
        <v>Table 16</v>
      </c>
      <c r="F23" s="39"/>
    </row>
    <row r="24" spans="1:7" s="39" customFormat="1" ht="18" customHeight="1">
      <c r="A24" s="281" t="s">
        <v>251</v>
      </c>
      <c r="B24" s="287" t="str">
        <f>"Table "&amp;C24&amp;": "&amp;D24</f>
        <v>Table 17: Number and percentage of women identified as smokers at first registration with their primary maternity care provider, 2008–2015</v>
      </c>
      <c r="C24" s="194">
        <f>C23+1</f>
        <v>17</v>
      </c>
      <c r="D24" s="194" t="s">
        <v>387</v>
      </c>
      <c r="E24" s="194" t="str">
        <f t="shared" si="2"/>
        <v>Table 17</v>
      </c>
    </row>
    <row r="25" spans="1:7" ht="18" customHeight="1">
      <c r="A25" s="144"/>
      <c r="B25" s="285" t="str">
        <f>"Table "&amp;C25&amp;": "&amp;D25</f>
        <v>Table 18: Number and percentage of women identified as smokers at two weeks after birth, 2008–2015</v>
      </c>
      <c r="C25" s="157">
        <f t="shared" si="1"/>
        <v>18</v>
      </c>
      <c r="D25" s="157" t="s">
        <v>388</v>
      </c>
      <c r="E25" s="157" t="str">
        <f t="shared" si="2"/>
        <v>Table 18</v>
      </c>
      <c r="F25" s="39"/>
      <c r="G25" s="157"/>
    </row>
    <row r="26" spans="1:7" s="69" customFormat="1" ht="30" customHeight="1">
      <c r="A26" s="144"/>
      <c r="B26" s="285" t="str">
        <f t="shared" ref="B26:B28" si="4">"Table "&amp;C26&amp;": "&amp;D26</f>
        <v>Table 19: Number and percentage of women identified as smokers at first registration with their primary maternity care provider, by age group, ethnic group, neighbourhood deprivation quintile and DHB of residence, 2015</v>
      </c>
      <c r="C26" s="157">
        <f>C25+1</f>
        <v>19</v>
      </c>
      <c r="D26" s="157" t="s">
        <v>389</v>
      </c>
      <c r="E26" s="157" t="str">
        <f t="shared" ref="E26:E27" si="5">"Table "&amp;C26</f>
        <v>Table 19</v>
      </c>
      <c r="F26" s="37"/>
    </row>
    <row r="27" spans="1:7" s="69" customFormat="1" ht="30" customHeight="1">
      <c r="A27" s="144"/>
      <c r="B27" s="285" t="str">
        <f t="shared" si="4"/>
        <v>Table 20: Number and percentage of women identified as smokers at two weeks after birth, by age group, ethnic group, neighbourhood deprivation quintile and DHB of residence, 2015</v>
      </c>
      <c r="C27" s="157">
        <f t="shared" si="1"/>
        <v>20</v>
      </c>
      <c r="D27" s="157" t="s">
        <v>390</v>
      </c>
      <c r="E27" s="157" t="str">
        <f t="shared" si="5"/>
        <v>Table 20</v>
      </c>
      <c r="F27" s="39"/>
    </row>
    <row r="28" spans="1:7" s="69" customFormat="1" ht="30" customHeight="1">
      <c r="A28" s="160"/>
      <c r="B28" s="286" t="str">
        <f t="shared" si="4"/>
        <v>Table 21: Number and percentage of women who were smoking at first registration with their primary maternity care provider and were still smoking at two weeks after birth, by age group, ethnic group and neighbourhood deprivation quintile, 2015</v>
      </c>
      <c r="C28" s="140">
        <f t="shared" si="1"/>
        <v>21</v>
      </c>
      <c r="D28" s="140" t="s">
        <v>391</v>
      </c>
      <c r="E28" s="140" t="str">
        <f t="shared" ref="E28:E39" si="6">"Table "&amp;C28</f>
        <v>Table 21</v>
      </c>
      <c r="F28" s="39"/>
    </row>
    <row r="29" spans="1:7" s="39" customFormat="1" ht="18" customHeight="1">
      <c r="A29" s="467" t="s">
        <v>339</v>
      </c>
      <c r="B29" s="287" t="str">
        <f t="shared" ref="B29:B39" si="7">"Table "&amp;C29&amp;": "&amp;D29</f>
        <v>Table 22: Number and percentage of women by primary maternity care provider, 2008–2015</v>
      </c>
      <c r="C29" s="194">
        <f t="shared" ref="C29:C34" si="8">C28+1</f>
        <v>22</v>
      </c>
      <c r="D29" s="194" t="s">
        <v>392</v>
      </c>
      <c r="E29" s="194" t="str">
        <f>"Table "&amp;C29</f>
        <v>Table 22</v>
      </c>
    </row>
    <row r="30" spans="1:7" s="39" customFormat="1" ht="18" customHeight="1">
      <c r="A30" s="468"/>
      <c r="B30" s="285" t="str">
        <f t="shared" si="7"/>
        <v>Table 23: Number and percentage of women by primary maternity care provider, age group, ethnic group, neighbourhood deprivation quintile and parity, 2015</v>
      </c>
      <c r="C30" s="157">
        <f t="shared" si="8"/>
        <v>23</v>
      </c>
      <c r="D30" s="157" t="s">
        <v>393</v>
      </c>
      <c r="E30" s="157" t="str">
        <f>"Table "&amp;C30</f>
        <v>Table 23</v>
      </c>
    </row>
    <row r="31" spans="1:7" s="39" customFormat="1" ht="18" customHeight="1">
      <c r="A31" s="468"/>
      <c r="B31" s="285" t="str">
        <f t="shared" si="7"/>
        <v>Table 24: Number and percentage of women registered with an LMC, by DHB of residence, 2008–2015</v>
      </c>
      <c r="C31" s="157">
        <f t="shared" si="8"/>
        <v>24</v>
      </c>
      <c r="D31" s="157" t="s">
        <v>394</v>
      </c>
      <c r="E31" s="157" t="str">
        <f>"Table "&amp;C31</f>
        <v>Table 24</v>
      </c>
    </row>
    <row r="32" spans="1:7" s="39" customFormat="1" ht="18" customHeight="1">
      <c r="A32" s="469"/>
      <c r="B32" s="286" t="str">
        <f t="shared" si="7"/>
        <v>Table 25: Number and percentage of women registered with a DHB primary maternity service, by DHB of residence, 2008–2015</v>
      </c>
      <c r="C32" s="140">
        <f t="shared" si="8"/>
        <v>25</v>
      </c>
      <c r="D32" s="140" t="s">
        <v>395</v>
      </c>
      <c r="E32" s="140" t="str">
        <f>"Table "&amp;C32</f>
        <v>Table 25</v>
      </c>
    </row>
    <row r="33" spans="1:6" s="69" customFormat="1" ht="18" customHeight="1">
      <c r="A33" s="283" t="s">
        <v>31</v>
      </c>
      <c r="B33" s="288" t="str">
        <f t="shared" si="7"/>
        <v>Table 26: Number and percentage of women registered with an LMC, by trimester of registration, 2008–2015</v>
      </c>
      <c r="C33" s="157">
        <f t="shared" si="8"/>
        <v>26</v>
      </c>
      <c r="D33" s="111" t="s">
        <v>396</v>
      </c>
      <c r="E33" s="111" t="str">
        <f t="shared" si="6"/>
        <v>Table 26</v>
      </c>
      <c r="F33" s="39"/>
    </row>
    <row r="34" spans="1:6" s="69" customFormat="1" ht="18" customHeight="1">
      <c r="A34" s="284"/>
      <c r="B34" s="288" t="str">
        <f t="shared" si="7"/>
        <v>Table 27: Number and percentage of women registered with an LMC within the first trimester of pregnancy, by DHB of residence, 2011−2015</v>
      </c>
      <c r="C34" s="111">
        <f t="shared" si="8"/>
        <v>27</v>
      </c>
      <c r="D34" s="111" t="s">
        <v>420</v>
      </c>
      <c r="E34" s="111" t="str">
        <f t="shared" si="6"/>
        <v>Table 27</v>
      </c>
      <c r="F34" s="39"/>
    </row>
    <row r="35" spans="1:6" s="69" customFormat="1" ht="18" customHeight="1">
      <c r="A35" s="284"/>
      <c r="B35" s="288" t="str">
        <f t="shared" si="7"/>
        <v>Table 28: Number and percentage of women registered with an LMC, by trimester of registration, age group, ethnic group and neighbourhood deprivation quintile, 2015</v>
      </c>
      <c r="C35" s="111">
        <f t="shared" si="1"/>
        <v>28</v>
      </c>
      <c r="D35" s="111" t="s">
        <v>397</v>
      </c>
      <c r="E35" s="111" t="str">
        <f t="shared" si="6"/>
        <v>Table 28</v>
      </c>
      <c r="F35" s="39"/>
    </row>
    <row r="36" spans="1:6" s="69" customFormat="1" ht="18" customHeight="1">
      <c r="A36" s="286"/>
      <c r="B36" s="286" t="str">
        <f t="shared" si="7"/>
        <v>Table 29: Number and percentage of women registered with an LMC, by type of LMC, 2008–2015</v>
      </c>
      <c r="C36" s="111">
        <f t="shared" si="1"/>
        <v>29</v>
      </c>
      <c r="D36" s="111" t="s">
        <v>398</v>
      </c>
      <c r="E36" s="111" t="str">
        <f t="shared" si="6"/>
        <v>Table 29</v>
      </c>
      <c r="F36" s="39"/>
    </row>
    <row r="37" spans="1:6" s="69" customFormat="1" ht="18" customHeight="1">
      <c r="A37" s="283" t="s">
        <v>523</v>
      </c>
      <c r="B37" s="285" t="str">
        <f t="shared" si="7"/>
        <v>Table 30: Number and percentage of women registered with a DHB primary maternity service, by trimester of registration, 2008–2015</v>
      </c>
      <c r="C37" s="111">
        <f t="shared" si="1"/>
        <v>30</v>
      </c>
      <c r="D37" s="111" t="s">
        <v>524</v>
      </c>
      <c r="E37" s="111" t="str">
        <f t="shared" si="6"/>
        <v>Table 30</v>
      </c>
      <c r="F37" s="39"/>
    </row>
    <row r="38" spans="1:6" s="69" customFormat="1" ht="18" customHeight="1">
      <c r="A38" s="284"/>
      <c r="B38" s="285" t="str">
        <f t="shared" si="7"/>
        <v>Table 31: Number and percentage of women registered with a DHB primary maternity service within the first trimester of pregnancy, by DHB of residence, 2011−2015</v>
      </c>
      <c r="C38" s="111">
        <f t="shared" si="1"/>
        <v>31</v>
      </c>
      <c r="D38" s="111" t="s">
        <v>525</v>
      </c>
      <c r="E38" s="111" t="str">
        <f t="shared" si="6"/>
        <v>Table 31</v>
      </c>
      <c r="F38" s="39"/>
    </row>
    <row r="39" spans="1:6" s="69" customFormat="1" ht="24">
      <c r="A39" s="284"/>
      <c r="B39" s="286" t="str">
        <f t="shared" si="7"/>
        <v>Table 32: Number and percentage of women registered with a DHB primary maternity service, by trimester of registration, age group, ethnic group and neighbourhood deprivation quintile, 2015</v>
      </c>
      <c r="C39" s="111">
        <f t="shared" si="1"/>
        <v>32</v>
      </c>
      <c r="D39" s="111" t="s">
        <v>526</v>
      </c>
      <c r="E39" s="111" t="str">
        <f t="shared" si="6"/>
        <v>Table 32</v>
      </c>
      <c r="F39" s="39"/>
    </row>
    <row r="40" spans="1:6" s="69" customFormat="1" ht="18" customHeight="1">
      <c r="A40" s="278" t="s">
        <v>32</v>
      </c>
      <c r="B40" s="289"/>
      <c r="C40" s="351"/>
      <c r="D40" s="351"/>
      <c r="E40" s="351"/>
      <c r="F40" s="39"/>
    </row>
    <row r="41" spans="1:6" s="39" customFormat="1" ht="18" customHeight="1">
      <c r="A41" s="283" t="s">
        <v>95</v>
      </c>
      <c r="B41" s="288" t="str">
        <f t="shared" ref="B41:B51" si="9">"Table "&amp;C41&amp;": "&amp;D41</f>
        <v>Table 33: Number and percentage of women giving birth, by type of birth, 2006–2015</v>
      </c>
      <c r="C41" s="111">
        <f>C39+1</f>
        <v>33</v>
      </c>
      <c r="D41" s="111" t="s">
        <v>413</v>
      </c>
      <c r="E41" s="111" t="str">
        <f t="shared" si="2"/>
        <v>Table 33</v>
      </c>
    </row>
    <row r="42" spans="1:6" s="39" customFormat="1" ht="30" customHeight="1">
      <c r="A42" s="284"/>
      <c r="B42" s="288" t="str">
        <f t="shared" si="9"/>
        <v>Table 34: Number and percentage of women having a caesarean section, by type of caesarean section, age group, ethnic group, neighbourhood deprivation quintile and parity, 2015</v>
      </c>
      <c r="C42" s="111">
        <f>C41+1</f>
        <v>34</v>
      </c>
      <c r="D42" s="111" t="s">
        <v>399</v>
      </c>
      <c r="E42" s="111" t="str">
        <f t="shared" si="2"/>
        <v>Table 34</v>
      </c>
    </row>
    <row r="43" spans="1:6" s="39" customFormat="1" ht="18" customHeight="1">
      <c r="A43" s="284"/>
      <c r="B43" s="288" t="str">
        <f t="shared" si="9"/>
        <v>Table 35: Number and percentage of emergency caesarean sections, by DHB of residence, 2011–2015</v>
      </c>
      <c r="C43" s="111">
        <f t="shared" ref="C43:C50" si="10">C42+1</f>
        <v>35</v>
      </c>
      <c r="D43" s="111" t="s">
        <v>421</v>
      </c>
      <c r="E43" s="111" t="str">
        <f t="shared" ref="E43:E51" si="11">"Table "&amp;C43</f>
        <v>Table 35</v>
      </c>
    </row>
    <row r="44" spans="1:6" s="39" customFormat="1" ht="18" customHeight="1">
      <c r="A44" s="284"/>
      <c r="B44" s="288" t="str">
        <f t="shared" si="9"/>
        <v>Table 36: Number and percentage of elective caesarean sections, by DHB of residence, 2011–2015</v>
      </c>
      <c r="C44" s="111">
        <f t="shared" si="10"/>
        <v>36</v>
      </c>
      <c r="D44" s="111" t="s">
        <v>422</v>
      </c>
      <c r="E44" s="111" t="str">
        <f t="shared" si="11"/>
        <v>Table 36</v>
      </c>
    </row>
    <row r="45" spans="1:6" s="39" customFormat="1" ht="18" customHeight="1">
      <c r="A45" s="281" t="s">
        <v>97</v>
      </c>
      <c r="B45" s="287" t="str">
        <f>"Table "&amp;C45&amp;": "&amp;D45</f>
        <v>Table 37: Number and percentage of women having a normal birth, induction, augmentation, epidural or episiotomy, 2006–2015</v>
      </c>
      <c r="C45" s="194">
        <f>C44+1</f>
        <v>37</v>
      </c>
      <c r="D45" s="194" t="s">
        <v>414</v>
      </c>
      <c r="E45" s="194" t="str">
        <f>"Table "&amp;C45</f>
        <v>Table 37</v>
      </c>
    </row>
    <row r="46" spans="1:6" s="39" customFormat="1" ht="30" customHeight="1">
      <c r="A46" s="284"/>
      <c r="B46" s="288" t="str">
        <f>"Table "&amp;C46&amp;": "&amp;D46</f>
        <v>Table 38: Number and percentage of women having a normal birth, induction, augmentation, epidural or episiotomy, by age group, ethnic group, neighbourhood deprivation quintile, parity and DHB of residence, 2015</v>
      </c>
      <c r="C46" s="111">
        <f>C45+1</f>
        <v>38</v>
      </c>
      <c r="D46" s="111" t="s">
        <v>400</v>
      </c>
      <c r="E46" s="111" t="str">
        <f>"Table "&amp;C46</f>
        <v>Table 38</v>
      </c>
    </row>
    <row r="47" spans="1:6" s="39" customFormat="1" ht="18" customHeight="1">
      <c r="A47" s="281" t="s">
        <v>96</v>
      </c>
      <c r="B47" s="287" t="str">
        <f t="shared" si="9"/>
        <v>Table 39: Number and percentage of women giving birth, by plurality, 2006–2015</v>
      </c>
      <c r="C47" s="194">
        <f>C46+1</f>
        <v>39</v>
      </c>
      <c r="D47" s="194" t="s">
        <v>415</v>
      </c>
      <c r="E47" s="194" t="str">
        <f t="shared" si="11"/>
        <v>Table 39</v>
      </c>
    </row>
    <row r="48" spans="1:6" ht="18" customHeight="1">
      <c r="A48" s="281" t="s">
        <v>98</v>
      </c>
      <c r="B48" s="287" t="str">
        <f t="shared" si="9"/>
        <v>Table 40: Number and percentage of women giving birth, by place of birth, 2006–2015</v>
      </c>
      <c r="C48" s="194">
        <f>C47+1</f>
        <v>40</v>
      </c>
      <c r="D48" s="194" t="s">
        <v>416</v>
      </c>
      <c r="E48" s="194" t="str">
        <f t="shared" si="11"/>
        <v>Table 40</v>
      </c>
      <c r="F48" s="39"/>
    </row>
    <row r="49" spans="1:6" ht="18" customHeight="1">
      <c r="A49" s="284"/>
      <c r="B49" s="288" t="str">
        <f t="shared" si="9"/>
        <v>Table 41: Number of women giving birth at a maternity facility, by facility of birth, 2011–2015</v>
      </c>
      <c r="C49" s="111">
        <f t="shared" si="10"/>
        <v>41</v>
      </c>
      <c r="D49" s="111" t="s">
        <v>423</v>
      </c>
      <c r="E49" s="111" t="str">
        <f t="shared" si="11"/>
        <v>Table 41</v>
      </c>
      <c r="F49" s="39"/>
    </row>
    <row r="50" spans="1:6" ht="18" customHeight="1">
      <c r="A50" s="284"/>
      <c r="B50" s="288" t="str">
        <f t="shared" si="9"/>
        <v>Table 42: Number and percentage of women giving birth, by place of birth, age group, ethnic group, neighbourhood deprivation quintile, parity and DHB of residence, 2015</v>
      </c>
      <c r="C50" s="111">
        <f t="shared" si="10"/>
        <v>42</v>
      </c>
      <c r="D50" s="111" t="s">
        <v>401</v>
      </c>
      <c r="E50" s="111" t="str">
        <f t="shared" si="11"/>
        <v>Table 42</v>
      </c>
      <c r="F50" s="39"/>
    </row>
    <row r="51" spans="1:6" ht="18" customHeight="1">
      <c r="A51" s="284"/>
      <c r="B51" s="288" t="str">
        <f t="shared" si="9"/>
        <v>Table 43: Number and percentage of home births, by DHB of residence, 2011–2015</v>
      </c>
      <c r="C51" s="111">
        <f>C50+1</f>
        <v>43</v>
      </c>
      <c r="D51" s="111" t="s">
        <v>424</v>
      </c>
      <c r="E51" s="111" t="str">
        <f t="shared" si="11"/>
        <v>Table 43</v>
      </c>
      <c r="F51" s="39"/>
    </row>
    <row r="52" spans="1:6" ht="18" customHeight="1">
      <c r="A52" s="217" t="s">
        <v>33</v>
      </c>
      <c r="B52" s="217"/>
      <c r="C52" s="352"/>
      <c r="D52" s="352"/>
      <c r="E52" s="352"/>
      <c r="F52" s="39"/>
    </row>
    <row r="53" spans="1:6" ht="19.5" customHeight="1">
      <c r="A53" s="328" t="s">
        <v>223</v>
      </c>
      <c r="B53" s="286" t="str">
        <f t="shared" ref="B53:B65" si="12">"Table "&amp;C53&amp;": "&amp;D53</f>
        <v>Table 44: Number and percentage of male and female babies, by maternal age group, baby ethnic goup and baby neighbourhood deprivation quintile, 2015</v>
      </c>
      <c r="C53" s="111">
        <f>C51+1</f>
        <v>44</v>
      </c>
      <c r="D53" s="111" t="s">
        <v>402</v>
      </c>
      <c r="E53" s="111" t="str">
        <f t="shared" ref="E53:E65" si="13">"Table "&amp;C53</f>
        <v>Table 44</v>
      </c>
      <c r="F53" s="39"/>
    </row>
    <row r="54" spans="1:6" ht="18" customHeight="1">
      <c r="A54" s="281" t="s">
        <v>231</v>
      </c>
      <c r="B54" s="287" t="str">
        <f t="shared" si="12"/>
        <v>Table 45: Number and percentage of babies, by birthweight group, and the average birthweight, 2006–2015</v>
      </c>
      <c r="C54" s="111">
        <f t="shared" ref="C54:C65" si="14">C53+1</f>
        <v>45</v>
      </c>
      <c r="D54" s="111" t="s">
        <v>417</v>
      </c>
      <c r="E54" s="111" t="str">
        <f t="shared" si="13"/>
        <v>Table 45</v>
      </c>
      <c r="F54" s="39"/>
    </row>
    <row r="55" spans="1:6" ht="20.25" customHeight="1">
      <c r="A55" s="282"/>
      <c r="B55" s="285" t="str">
        <f t="shared" si="12"/>
        <v>Table 46: Average birthweight of male and female babies, by maternal age group, baby ethnic group, baby neighbourhood deprivation quintile and baby DHB of residence, 2015</v>
      </c>
      <c r="C55" s="111">
        <f t="shared" si="14"/>
        <v>46</v>
      </c>
      <c r="D55" s="111" t="s">
        <v>403</v>
      </c>
      <c r="E55" s="111" t="str">
        <f t="shared" si="13"/>
        <v>Table 46</v>
      </c>
      <c r="F55" s="39"/>
    </row>
    <row r="56" spans="1:6" ht="30" customHeight="1">
      <c r="A56" s="160"/>
      <c r="B56" s="286" t="str">
        <f t="shared" si="12"/>
        <v>Table 47: Number and percentage of babies born with a low birthweight, by maternal age group, baby ethnic group, baby neighbourhood deprivation quintile and baby DHB of residence, 2011–2015</v>
      </c>
      <c r="C56" s="111">
        <f t="shared" si="14"/>
        <v>47</v>
      </c>
      <c r="D56" s="111" t="s">
        <v>425</v>
      </c>
      <c r="E56" s="111" t="str">
        <f t="shared" si="13"/>
        <v>Table 47</v>
      </c>
      <c r="F56" s="39"/>
    </row>
    <row r="57" spans="1:6" ht="18" customHeight="1">
      <c r="A57" s="281" t="s">
        <v>232</v>
      </c>
      <c r="B57" s="287" t="str">
        <f t="shared" si="12"/>
        <v>Table 48: Number and percentage of babies, by gestation, 2006–2015</v>
      </c>
      <c r="C57" s="111">
        <f t="shared" si="14"/>
        <v>48</v>
      </c>
      <c r="D57" s="111" t="s">
        <v>418</v>
      </c>
      <c r="E57" s="111" t="str">
        <f t="shared" si="13"/>
        <v>Table 48</v>
      </c>
      <c r="F57" s="39"/>
    </row>
    <row r="58" spans="1:6" ht="30" customHeight="1">
      <c r="A58" s="282"/>
      <c r="B58" s="285" t="str">
        <f t="shared" si="12"/>
        <v>Table 49: Number and percentage of babies born preterm, by maternal age group, baby ethnic group, baby neighbourhood deprivation quintile and baby DHB of residence, 2011–2015</v>
      </c>
      <c r="C58" s="111">
        <f t="shared" si="14"/>
        <v>49</v>
      </c>
      <c r="D58" s="111" t="s">
        <v>426</v>
      </c>
      <c r="E58" s="111" t="str">
        <f t="shared" si="13"/>
        <v>Table 49</v>
      </c>
      <c r="F58" s="39"/>
    </row>
    <row r="59" spans="1:6" ht="30" customHeight="1">
      <c r="A59" s="160"/>
      <c r="B59" s="286" t="str">
        <f t="shared" si="12"/>
        <v>Table 50: Number and percentage of babies born at term with a low birthweight, by maternal age group, baby ethnic group, baby neighbourhood deprivation quintile and baby DHB of residence, 2011–2015</v>
      </c>
      <c r="C59" s="111">
        <f t="shared" si="14"/>
        <v>50</v>
      </c>
      <c r="D59" s="111" t="s">
        <v>427</v>
      </c>
      <c r="E59" s="111" t="str">
        <f t="shared" si="13"/>
        <v>Table 50</v>
      </c>
      <c r="F59" s="39"/>
    </row>
    <row r="60" spans="1:6" ht="18" customHeight="1">
      <c r="A60" s="281" t="s">
        <v>228</v>
      </c>
      <c r="B60" s="287" t="str">
        <f t="shared" si="12"/>
        <v>Table 51: Number and percentage of babies, by breastfeeding status at two weeks after birth, 2008–2015</v>
      </c>
      <c r="C60" s="111">
        <f t="shared" si="14"/>
        <v>51</v>
      </c>
      <c r="D60" s="111" t="s">
        <v>404</v>
      </c>
      <c r="E60" s="111" t="str">
        <f t="shared" si="13"/>
        <v>Table 51</v>
      </c>
      <c r="F60" s="39"/>
    </row>
    <row r="61" spans="1:6" s="69" customFormat="1" ht="30" customHeight="1">
      <c r="A61" s="279"/>
      <c r="B61" s="285" t="str">
        <f t="shared" ref="B61" si="15">"Table "&amp;C61&amp;": "&amp;D61</f>
        <v>Table 52: Number and percentage of babies, by breastfeeding status at two weeks after birth, maternal age group, baby ethnic group, baby neighbourhood deprivation quintile and baby DHB of residence, 2015</v>
      </c>
      <c r="C61" s="111">
        <f t="shared" si="14"/>
        <v>52</v>
      </c>
      <c r="D61" s="111" t="s">
        <v>405</v>
      </c>
      <c r="E61" s="111" t="str">
        <f t="shared" ref="E61" si="16">"Table "&amp;C61</f>
        <v>Table 52</v>
      </c>
      <c r="F61" s="39"/>
    </row>
    <row r="62" spans="1:6" ht="18" customHeight="1">
      <c r="A62" s="282"/>
      <c r="B62" s="285" t="str">
        <f t="shared" si="12"/>
        <v>Table 53: Number and percentage of babies breastfed exclusively/fully at two weeks after birth, by DHB of residence, 2011–2015</v>
      </c>
      <c r="C62" s="111">
        <f>C61+1</f>
        <v>53</v>
      </c>
      <c r="D62" s="111" t="s">
        <v>428</v>
      </c>
      <c r="E62" s="111" t="str">
        <f t="shared" si="13"/>
        <v>Table 53</v>
      </c>
      <c r="F62" s="39"/>
    </row>
    <row r="63" spans="1:6" ht="28.5" customHeight="1">
      <c r="A63" s="282"/>
      <c r="B63" s="285" t="str">
        <f t="shared" ref="B63:B64" si="17">"Table "&amp;C63&amp;": "&amp;D63</f>
        <v>Table 54: Number and percentage of babies, by breastfeeding status at discharge from their primary maternity care provider, maternal age group, baby ethnic group, baby neighbourhood deprivation quintile and baby DHB of residence, 2015</v>
      </c>
      <c r="C63" s="111">
        <f t="shared" si="14"/>
        <v>54</v>
      </c>
      <c r="D63" s="111" t="s">
        <v>406</v>
      </c>
      <c r="E63" s="111" t="str">
        <f t="shared" ref="E63:E64" si="18">"Table "&amp;C63</f>
        <v>Table 54</v>
      </c>
      <c r="F63" s="39"/>
    </row>
    <row r="64" spans="1:6" s="69" customFormat="1" ht="18.75" customHeight="1">
      <c r="A64" s="280"/>
      <c r="B64" s="286" t="str">
        <f t="shared" si="17"/>
        <v>Table 55: Number and percentage of babies breastfed exclusively/fully at discharge from their primary maternity care provider, by DHB of residence, 2011–2015</v>
      </c>
      <c r="C64" s="111">
        <f t="shared" si="14"/>
        <v>55</v>
      </c>
      <c r="D64" s="111" t="s">
        <v>429</v>
      </c>
      <c r="E64" s="111" t="str">
        <f t="shared" si="18"/>
        <v>Table 55</v>
      </c>
      <c r="F64" s="39"/>
    </row>
    <row r="65" spans="1:11" s="69" customFormat="1" ht="18" customHeight="1">
      <c r="A65" s="328" t="s">
        <v>322</v>
      </c>
      <c r="B65" s="286" t="str">
        <f t="shared" si="12"/>
        <v>Table 56: Number and percentage of families referred by their LMC to general practice and to a Well Child / Tamariki Ora provider, 2008–2015</v>
      </c>
      <c r="C65" s="111">
        <f t="shared" si="14"/>
        <v>56</v>
      </c>
      <c r="D65" s="111" t="s">
        <v>407</v>
      </c>
      <c r="E65" s="111" t="str">
        <f t="shared" si="13"/>
        <v>Table 56</v>
      </c>
      <c r="F65" s="39"/>
    </row>
    <row r="66" spans="1:11" ht="18" customHeight="1">
      <c r="A66" s="39"/>
      <c r="B66" s="65"/>
      <c r="F66" s="39"/>
    </row>
    <row r="67" spans="1:11" ht="12.75">
      <c r="A67" s="10"/>
      <c r="B67" s="10"/>
    </row>
    <row r="68" spans="1:11" ht="12.75">
      <c r="B68" s="10"/>
    </row>
    <row r="69" spans="1:11" ht="12.75">
      <c r="A69" s="10"/>
      <c r="B69" s="10"/>
    </row>
    <row r="70" spans="1:11">
      <c r="J70" s="66"/>
      <c r="K70" s="66"/>
    </row>
  </sheetData>
  <mergeCells count="1">
    <mergeCell ref="A29:A32"/>
  </mergeCells>
  <hyperlinks>
    <hyperlink ref="A8" location="Age!A1" display="Age"/>
    <hyperlink ref="A10" location="Ethnic!A1" display="Ethnicity"/>
    <hyperlink ref="A13" location="Dep!A1" display="Deprivation"/>
    <hyperlink ref="A16" location="Geo!A1" display="Geographic distribution"/>
    <hyperlink ref="A20" location="Parity!A1" display="Parity"/>
    <hyperlink ref="A24" location="Smoking!A1" display="Smoking"/>
    <hyperlink ref="A29" location="RegLMC!A1" display="Registration with a Lead Maternity Carer"/>
    <hyperlink ref="A41" location="BirthType!A1" display="Type of birth"/>
    <hyperlink ref="A47" location="Plurality!A1" display="Plurality"/>
    <hyperlink ref="A45" location="Interv!A1" display="Interventions"/>
    <hyperlink ref="A48" location="PlaceOfBirth!A1" display="Place of birth"/>
    <hyperlink ref="A53" location="Babies!A1" display="Sex, maternal age, ethnicity and deprivation"/>
    <hyperlink ref="A54" location="Birthweight!A1" display="Birthweight"/>
    <hyperlink ref="A60" location="Bfeed!A1" display="Breastfeeding"/>
    <hyperlink ref="A65" location="Handover!A1" display="Handover of care"/>
    <hyperlink ref="A57" location="Gestation!A1" display="Gestation"/>
    <hyperlink ref="A22" location="BMI!A1" display="Body mass index"/>
    <hyperlink ref="A33" location="RegLMC!A1" display="Registration with a Lead Maternity Carer"/>
    <hyperlink ref="A29:A32" location="PrimMatCare!A1" display="Primary maternity care"/>
    <hyperlink ref="A5" location="About!A1" display="About the publication"/>
    <hyperlink ref="A6" location="FigureIndex!A1" display="Figure Index"/>
  </hyperlinks>
  <pageMargins left="0.51181102362204722" right="0.51181102362204722" top="0.55118110236220474" bottom="0.55118110236220474" header="0.11811023622047245" footer="0.11811023622047245"/>
  <pageSetup paperSize="9" scale="70" fitToHeight="2" orientation="landscape" r:id="rId1"/>
  <headerFooter>
    <oddFooter>&amp;L&amp;8&amp;K01+022Report on Maternity, 2015: accompanying tables&amp;R&amp;8&amp;K01+019Page &amp;P of &amp;N</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3"/>
  <sheetViews>
    <sheetView zoomScaleNormal="100" workbookViewId="0">
      <pane ySplit="3" topLeftCell="A4" activePane="bottomLeft" state="frozen"/>
      <selection activeCell="B31" sqref="B31"/>
      <selection pane="bottomLeft" activeCell="A4" sqref="A4"/>
    </sheetView>
  </sheetViews>
  <sheetFormatPr defaultRowHeight="12"/>
  <cols>
    <col min="1" max="1" width="17.85546875" style="69" customWidth="1"/>
    <col min="2" max="4" width="10.140625" style="69" customWidth="1"/>
    <col min="5" max="7" width="9.140625" style="69" customWidth="1"/>
    <col min="8" max="16384" width="9.140625" style="69"/>
  </cols>
  <sheetData>
    <row r="1" spans="1:13">
      <c r="A1" s="292" t="s">
        <v>24</v>
      </c>
      <c r="B1" s="143"/>
      <c r="C1" s="292" t="s">
        <v>34</v>
      </c>
      <c r="D1" s="143"/>
      <c r="E1" s="143"/>
    </row>
    <row r="2" spans="1:13" ht="10.5" customHeight="1"/>
    <row r="3" spans="1:13" ht="19.5">
      <c r="A3" s="19" t="s">
        <v>224</v>
      </c>
    </row>
    <row r="4" spans="1:13" ht="11.25" customHeight="1"/>
    <row r="5" spans="1:13" s="39" customFormat="1" ht="25.5" customHeight="1">
      <c r="A5" s="550" t="str">
        <f>Contents!B53</f>
        <v>Table 44: Number and percentage of male and female babies, by maternal age group, baby ethnic goup and baby neighbourhood deprivation quintile, 2015</v>
      </c>
      <c r="B5" s="550"/>
      <c r="C5" s="550"/>
      <c r="D5" s="550"/>
      <c r="E5" s="550"/>
      <c r="F5" s="550"/>
      <c r="G5" s="550"/>
      <c r="H5" s="251"/>
      <c r="I5" s="251"/>
      <c r="J5" s="251"/>
      <c r="K5" s="251"/>
      <c r="L5" s="251"/>
      <c r="M5" s="251"/>
    </row>
    <row r="6" spans="1:13" ht="13.5">
      <c r="A6" s="495" t="s">
        <v>56</v>
      </c>
      <c r="B6" s="485" t="s">
        <v>327</v>
      </c>
      <c r="C6" s="485"/>
      <c r="D6" s="486"/>
      <c r="E6" s="485" t="s">
        <v>291</v>
      </c>
      <c r="F6" s="485"/>
      <c r="G6" s="485"/>
    </row>
    <row r="7" spans="1:13" ht="13.5">
      <c r="A7" s="489"/>
      <c r="B7" s="300" t="s">
        <v>225</v>
      </c>
      <c r="C7" s="300" t="s">
        <v>226</v>
      </c>
      <c r="D7" s="301" t="s">
        <v>292</v>
      </c>
      <c r="E7" s="300" t="s">
        <v>225</v>
      </c>
      <c r="F7" s="300" t="s">
        <v>226</v>
      </c>
      <c r="G7" s="300" t="s">
        <v>292</v>
      </c>
    </row>
    <row r="8" spans="1:13">
      <c r="A8" s="217" t="s">
        <v>236</v>
      </c>
      <c r="B8" s="217"/>
      <c r="C8" s="217"/>
      <c r="D8" s="217"/>
      <c r="E8" s="218"/>
      <c r="F8" s="218"/>
      <c r="G8" s="218"/>
    </row>
    <row r="9" spans="1:13">
      <c r="A9" s="266" t="s">
        <v>41</v>
      </c>
      <c r="B9" s="266">
        <v>30450</v>
      </c>
      <c r="C9" s="266">
        <v>28855</v>
      </c>
      <c r="D9" s="220">
        <v>59308</v>
      </c>
      <c r="E9" s="323">
        <v>100</v>
      </c>
      <c r="F9" s="323">
        <v>100</v>
      </c>
      <c r="G9" s="323">
        <v>100</v>
      </c>
    </row>
    <row r="10" spans="1:13">
      <c r="A10" s="217" t="str">
        <f>Extra!F2</f>
        <v>Maternal age group (years)</v>
      </c>
      <c r="B10" s="217"/>
      <c r="C10" s="217"/>
      <c r="D10" s="217"/>
      <c r="E10" s="218"/>
      <c r="F10" s="218"/>
      <c r="G10" s="218"/>
    </row>
    <row r="11" spans="1:13">
      <c r="A11" s="144" t="str">
        <f>Extra!F3</f>
        <v xml:space="preserve"> &lt;20</v>
      </c>
      <c r="B11" s="144">
        <v>1438</v>
      </c>
      <c r="C11" s="144">
        <v>1326</v>
      </c>
      <c r="D11" s="163">
        <v>2764</v>
      </c>
      <c r="E11" s="215">
        <f>B11/(B$9-B$17)*100</f>
        <v>4.7433698377094604</v>
      </c>
      <c r="F11" s="215">
        <f t="shared" ref="F11:G16" si="0">C11/(C$9-C$17)*100</f>
        <v>4.6121739130434785</v>
      </c>
      <c r="G11" s="215">
        <f t="shared" si="0"/>
        <v>4.6792733921346228</v>
      </c>
    </row>
    <row r="12" spans="1:13">
      <c r="A12" s="144" t="str">
        <f>Extra!F4</f>
        <v>20−24</v>
      </c>
      <c r="B12" s="144">
        <v>5234</v>
      </c>
      <c r="C12" s="144">
        <v>4781</v>
      </c>
      <c r="D12" s="163">
        <v>10015</v>
      </c>
      <c r="E12" s="215">
        <f t="shared" ref="E12:E16" si="1">B12/(B$9-B$17)*100</f>
        <v>17.264810661037075</v>
      </c>
      <c r="F12" s="215">
        <f t="shared" si="0"/>
        <v>16.629565217391303</v>
      </c>
      <c r="G12" s="215">
        <f t="shared" si="0"/>
        <v>16.95474783727505</v>
      </c>
    </row>
    <row r="13" spans="1:13">
      <c r="A13" s="144" t="str">
        <f>Extra!F5</f>
        <v>25−29</v>
      </c>
      <c r="B13" s="144">
        <v>8059</v>
      </c>
      <c r="C13" s="144">
        <v>7778</v>
      </c>
      <c r="D13" s="163">
        <v>15838</v>
      </c>
      <c r="E13" s="215">
        <f t="shared" si="1"/>
        <v>26.583322338039316</v>
      </c>
      <c r="F13" s="215">
        <f t="shared" si="0"/>
        <v>27.053913043478261</v>
      </c>
      <c r="G13" s="215">
        <f t="shared" si="0"/>
        <v>26.812710558837971</v>
      </c>
    </row>
    <row r="14" spans="1:13">
      <c r="A14" s="144" t="str">
        <f>Extra!F6</f>
        <v>30−34</v>
      </c>
      <c r="B14" s="144">
        <v>9216</v>
      </c>
      <c r="C14" s="144">
        <v>8896</v>
      </c>
      <c r="D14" s="163">
        <v>18112</v>
      </c>
      <c r="E14" s="215">
        <f t="shared" si="1"/>
        <v>30.399788890354927</v>
      </c>
      <c r="F14" s="215">
        <f t="shared" si="0"/>
        <v>30.942608695652176</v>
      </c>
      <c r="G14" s="215">
        <f t="shared" si="0"/>
        <v>30.662445614450895</v>
      </c>
    </row>
    <row r="15" spans="1:13">
      <c r="A15" s="144" t="str">
        <f>Extra!F7</f>
        <v>35−39</v>
      </c>
      <c r="B15" s="144">
        <v>5110</v>
      </c>
      <c r="C15" s="144">
        <v>4754</v>
      </c>
      <c r="D15" s="163">
        <v>9866</v>
      </c>
      <c r="E15" s="215">
        <f t="shared" si="1"/>
        <v>16.855785723710252</v>
      </c>
      <c r="F15" s="215">
        <f t="shared" si="0"/>
        <v>16.535652173913043</v>
      </c>
      <c r="G15" s="215">
        <f t="shared" si="0"/>
        <v>16.702500465557229</v>
      </c>
    </row>
    <row r="16" spans="1:13">
      <c r="A16" s="144" t="str">
        <f>Extra!F8</f>
        <v>40+</v>
      </c>
      <c r="B16" s="144">
        <v>1259</v>
      </c>
      <c r="C16" s="144">
        <v>1215</v>
      </c>
      <c r="D16" s="163">
        <v>2474</v>
      </c>
      <c r="E16" s="215">
        <f t="shared" si="1"/>
        <v>4.1529225491489647</v>
      </c>
      <c r="F16" s="215">
        <f t="shared" si="0"/>
        <v>4.2260869565217396</v>
      </c>
      <c r="G16" s="215">
        <f t="shared" si="0"/>
        <v>4.188322131744231</v>
      </c>
    </row>
    <row r="17" spans="1:7">
      <c r="A17" s="144" t="str">
        <f>Extra!F9</f>
        <v>Unknown</v>
      </c>
      <c r="B17" s="144">
        <v>134</v>
      </c>
      <c r="C17" s="144">
        <v>105</v>
      </c>
      <c r="D17" s="163">
        <v>239</v>
      </c>
      <c r="E17" s="267" t="s">
        <v>81</v>
      </c>
      <c r="F17" s="267" t="s">
        <v>81</v>
      </c>
      <c r="G17" s="267" t="s">
        <v>81</v>
      </c>
    </row>
    <row r="18" spans="1:7">
      <c r="A18" s="217" t="str">
        <f>Extra!F10</f>
        <v>Ethnic group</v>
      </c>
      <c r="B18" s="217"/>
      <c r="C18" s="217"/>
      <c r="D18" s="217"/>
      <c r="E18" s="218"/>
      <c r="F18" s="218"/>
      <c r="G18" s="218"/>
    </row>
    <row r="19" spans="1:7">
      <c r="A19" s="213" t="str">
        <f>Extra!F11</f>
        <v>Māori</v>
      </c>
      <c r="B19" s="144">
        <v>8238</v>
      </c>
      <c r="C19" s="144">
        <v>7708</v>
      </c>
      <c r="D19" s="163">
        <v>15947</v>
      </c>
      <c r="E19" s="235">
        <f>B19/(B$9-B$24)*100</f>
        <v>27.095119063281146</v>
      </c>
      <c r="F19" s="215">
        <f>C19/(C$9-C$24)*100</f>
        <v>26.753670473083197</v>
      </c>
      <c r="G19" s="215">
        <f>D19/(D$9-D$24)*100</f>
        <v>26.929766789942079</v>
      </c>
    </row>
    <row r="20" spans="1:7">
      <c r="A20" s="213" t="str">
        <f>Extra!F12</f>
        <v>Pacific</v>
      </c>
      <c r="B20" s="144">
        <v>3149</v>
      </c>
      <c r="C20" s="144">
        <v>2933</v>
      </c>
      <c r="D20" s="163">
        <v>6083</v>
      </c>
      <c r="E20" s="235">
        <f t="shared" ref="E20:G23" si="2">B20/(B$9-B$24)*100</f>
        <v>10.357189843441652</v>
      </c>
      <c r="F20" s="215">
        <f t="shared" si="2"/>
        <v>10.180139530040609</v>
      </c>
      <c r="G20" s="215">
        <f t="shared" si="2"/>
        <v>10.27238799669014</v>
      </c>
    </row>
    <row r="21" spans="1:7">
      <c r="A21" s="213" t="str">
        <f>Extra!F13</f>
        <v>Indian</v>
      </c>
      <c r="B21" s="144">
        <v>1631</v>
      </c>
      <c r="C21" s="144">
        <v>1629</v>
      </c>
      <c r="D21" s="163">
        <v>3260</v>
      </c>
      <c r="E21" s="235">
        <f t="shared" si="2"/>
        <v>5.3644257334561241</v>
      </c>
      <c r="F21" s="215">
        <f t="shared" si="2"/>
        <v>5.654090451563639</v>
      </c>
      <c r="G21" s="215">
        <f t="shared" si="2"/>
        <v>5.50517587854839</v>
      </c>
    </row>
    <row r="22" spans="1:7">
      <c r="A22" s="213" t="str">
        <f>Extra!F14</f>
        <v>Asian (excl. Indian)</v>
      </c>
      <c r="B22" s="144">
        <v>3129</v>
      </c>
      <c r="C22" s="144">
        <v>2986</v>
      </c>
      <c r="D22" s="163">
        <v>6115</v>
      </c>
      <c r="E22" s="235">
        <f t="shared" ref="E22" si="3">B22/(B$9-B$24)*100</f>
        <v>10.291409025128273</v>
      </c>
      <c r="F22" s="215">
        <f t="shared" ref="F22" si="4">C22/(C$9-C$24)*100</f>
        <v>10.364097046267052</v>
      </c>
      <c r="G22" s="215">
        <f t="shared" ref="G22" si="5">D22/(D$9-D$24)*100</f>
        <v>10.326426532921291</v>
      </c>
    </row>
    <row r="23" spans="1:7">
      <c r="A23" s="213" t="str">
        <f>Extra!F15</f>
        <v>European or Other</v>
      </c>
      <c r="B23" s="144">
        <v>14257</v>
      </c>
      <c r="C23" s="144">
        <v>13555</v>
      </c>
      <c r="D23" s="163">
        <v>27812</v>
      </c>
      <c r="E23" s="235">
        <f t="shared" si="2"/>
        <v>46.891856334692804</v>
      </c>
      <c r="F23" s="215">
        <f t="shared" si="2"/>
        <v>47.048002499045502</v>
      </c>
      <c r="G23" s="215">
        <f t="shared" si="2"/>
        <v>46.966242801898105</v>
      </c>
    </row>
    <row r="24" spans="1:7">
      <c r="A24" s="160" t="str">
        <f>Extra!F16</f>
        <v>Unknown</v>
      </c>
      <c r="B24" s="144">
        <v>46</v>
      </c>
      <c r="C24" s="144">
        <v>44</v>
      </c>
      <c r="D24" s="163">
        <v>91</v>
      </c>
      <c r="E24" s="267" t="s">
        <v>81</v>
      </c>
      <c r="F24" s="267" t="s">
        <v>81</v>
      </c>
      <c r="G24" s="267" t="s">
        <v>81</v>
      </c>
    </row>
    <row r="25" spans="1:7">
      <c r="A25" s="217" t="str">
        <f>Extra!F17</f>
        <v>Deprivation quintile</v>
      </c>
      <c r="B25" s="217"/>
      <c r="C25" s="217"/>
      <c r="D25" s="217"/>
      <c r="E25" s="218"/>
      <c r="F25" s="218"/>
      <c r="G25" s="218"/>
    </row>
    <row r="26" spans="1:7">
      <c r="A26" s="239" t="str">
        <f>Extra!F18</f>
        <v>1 (least deprived)</v>
      </c>
      <c r="B26" s="144">
        <v>4016</v>
      </c>
      <c r="C26" s="144">
        <v>3791</v>
      </c>
      <c r="D26" s="163">
        <v>7807</v>
      </c>
      <c r="E26" s="235">
        <f>B26/(B$9-B$31)*100</f>
        <v>13.656147986942329</v>
      </c>
      <c r="F26" s="215">
        <f>C26/(C$9-C$31)*100</f>
        <v>13.582458528895417</v>
      </c>
      <c r="G26" s="215">
        <f>D26/(D$9-D$31)*100</f>
        <v>13.619790303728127</v>
      </c>
    </row>
    <row r="27" spans="1:7">
      <c r="A27" s="239">
        <f>Extra!F19</f>
        <v>2</v>
      </c>
      <c r="B27" s="144">
        <v>4616</v>
      </c>
      <c r="C27" s="144">
        <v>4409</v>
      </c>
      <c r="D27" s="163">
        <v>9026</v>
      </c>
      <c r="E27" s="235">
        <f t="shared" ref="E27:G30" si="6">B27/(B$9-B$31)*100</f>
        <v>15.696409140369969</v>
      </c>
      <c r="F27" s="215">
        <f t="shared" si="6"/>
        <v>15.796639317831678</v>
      </c>
      <c r="G27" s="215">
        <f t="shared" si="6"/>
        <v>15.746410565063416</v>
      </c>
    </row>
    <row r="28" spans="1:7">
      <c r="A28" s="239">
        <f>Extra!F20</f>
        <v>3</v>
      </c>
      <c r="B28" s="144">
        <v>5201</v>
      </c>
      <c r="C28" s="144">
        <v>5023</v>
      </c>
      <c r="D28" s="163">
        <v>10224</v>
      </c>
      <c r="E28" s="235">
        <f t="shared" si="6"/>
        <v>17.685663764961916</v>
      </c>
      <c r="F28" s="215">
        <f t="shared" si="6"/>
        <v>17.996488839525636</v>
      </c>
      <c r="G28" s="215">
        <f t="shared" si="6"/>
        <v>17.836395038467579</v>
      </c>
    </row>
    <row r="29" spans="1:7">
      <c r="A29" s="239">
        <f>Extra!F21</f>
        <v>4</v>
      </c>
      <c r="B29" s="144">
        <v>6759</v>
      </c>
      <c r="C29" s="144">
        <v>6302</v>
      </c>
      <c r="D29" s="163">
        <v>13061</v>
      </c>
      <c r="E29" s="235">
        <f t="shared" si="6"/>
        <v>22.98354189336235</v>
      </c>
      <c r="F29" s="215">
        <f t="shared" si="6"/>
        <v>22.578911540252946</v>
      </c>
      <c r="G29" s="215">
        <f t="shared" si="6"/>
        <v>22.785715531829521</v>
      </c>
    </row>
    <row r="30" spans="1:7">
      <c r="A30" s="240" t="str">
        <f>Extra!F22</f>
        <v>5 (most deprived)</v>
      </c>
      <c r="B30" s="144">
        <v>8816</v>
      </c>
      <c r="C30" s="144">
        <v>8386</v>
      </c>
      <c r="D30" s="163">
        <v>17203</v>
      </c>
      <c r="E30" s="235">
        <f t="shared" si="6"/>
        <v>29.978237214363439</v>
      </c>
      <c r="F30" s="215">
        <f t="shared" si="6"/>
        <v>30.045501773494323</v>
      </c>
      <c r="G30" s="215">
        <f t="shared" si="6"/>
        <v>30.01168856091136</v>
      </c>
    </row>
    <row r="31" spans="1:7">
      <c r="A31" s="219" t="str">
        <f>Extra!F23</f>
        <v>Unknown</v>
      </c>
      <c r="B31" s="160">
        <v>1042</v>
      </c>
      <c r="C31" s="160">
        <v>944</v>
      </c>
      <c r="D31" s="164">
        <v>1987</v>
      </c>
      <c r="E31" s="268" t="s">
        <v>81</v>
      </c>
      <c r="F31" s="268" t="s">
        <v>81</v>
      </c>
      <c r="G31" s="268" t="s">
        <v>81</v>
      </c>
    </row>
    <row r="32" spans="1:7">
      <c r="A32" s="189" t="s">
        <v>290</v>
      </c>
    </row>
    <row r="33" spans="1:1">
      <c r="A33" s="189" t="s">
        <v>331</v>
      </c>
    </row>
  </sheetData>
  <mergeCells count="4">
    <mergeCell ref="A6:A7"/>
    <mergeCell ref="B6:D6"/>
    <mergeCell ref="E6:G6"/>
    <mergeCell ref="A5:G5"/>
  </mergeCells>
  <hyperlinks>
    <hyperlink ref="A1" location="Contents!A1" display="Contents"/>
    <hyperlink ref="C1" location="About!A1" display="About the publication"/>
  </hyperlinks>
  <pageMargins left="0.51181102362204722" right="0.51181102362204722" top="0.55118110236220474" bottom="0.55118110236220474" header="0.11811023622047245" footer="0.11811023622047245"/>
  <pageSetup paperSize="9" fitToHeight="0" orientation="landscape" r:id="rId1"/>
  <headerFooter>
    <oddFooter>&amp;L&amp;8&amp;K01+020Report on Maternity, 2015: accompanying tables&amp;R&amp;8&amp;K01+020Page &amp;P of &amp;N</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30"/>
  <sheetViews>
    <sheetView zoomScaleNormal="100" workbookViewId="0">
      <pane ySplit="3" topLeftCell="A4" activePane="bottomLeft" state="frozen"/>
      <selection activeCell="B31" sqref="B31"/>
      <selection pane="bottomLeft" activeCell="A4" sqref="A4"/>
    </sheetView>
  </sheetViews>
  <sheetFormatPr defaultRowHeight="12"/>
  <cols>
    <col min="1" max="1" width="15.85546875" style="69" customWidth="1"/>
    <col min="2" max="2" width="9" style="69" customWidth="1"/>
    <col min="3" max="8" width="8.7109375" style="69" customWidth="1"/>
    <col min="9" max="9" width="9" style="69" customWidth="1"/>
    <col min="10" max="13" width="8.7109375" style="69" customWidth="1"/>
    <col min="14" max="14" width="10.7109375" style="69" customWidth="1"/>
    <col min="15" max="17" width="9.42578125" style="69" customWidth="1"/>
    <col min="18" max="16384" width="9.140625" style="69"/>
  </cols>
  <sheetData>
    <row r="1" spans="1:15">
      <c r="A1" s="292" t="s">
        <v>24</v>
      </c>
      <c r="B1" s="143"/>
      <c r="C1" s="292" t="s">
        <v>34</v>
      </c>
      <c r="D1" s="143"/>
      <c r="E1" s="143"/>
    </row>
    <row r="2" spans="1:15" ht="10.5" customHeight="1"/>
    <row r="3" spans="1:15" ht="19.5">
      <c r="A3" s="19" t="s">
        <v>230</v>
      </c>
    </row>
    <row r="5" spans="1:15" s="39" customFormat="1" ht="15" customHeight="1">
      <c r="A5" s="152" t="str">
        <f>Contents!B54</f>
        <v>Table 45: Number and percentage of babies, by birthweight group, and the average birthweight, 2006–2015</v>
      </c>
      <c r="B5" s="37"/>
      <c r="C5" s="37"/>
      <c r="D5" s="37"/>
      <c r="E5" s="37"/>
      <c r="F5" s="37"/>
      <c r="G5" s="37"/>
      <c r="H5" s="37"/>
      <c r="I5" s="37"/>
      <c r="J5" s="37"/>
      <c r="K5" s="37"/>
      <c r="L5" s="37"/>
      <c r="M5" s="37"/>
      <c r="N5" s="37"/>
    </row>
    <row r="6" spans="1:15" ht="14.25" customHeight="1">
      <c r="A6" s="539" t="s">
        <v>37</v>
      </c>
      <c r="B6" s="537" t="s">
        <v>328</v>
      </c>
      <c r="C6" s="537"/>
      <c r="D6" s="537"/>
      <c r="E6" s="537"/>
      <c r="F6" s="537"/>
      <c r="G6" s="537"/>
      <c r="H6" s="540"/>
      <c r="I6" s="541" t="s">
        <v>288</v>
      </c>
      <c r="J6" s="537"/>
      <c r="K6" s="537"/>
      <c r="L6" s="537"/>
      <c r="M6" s="540"/>
      <c r="N6" s="537" t="s">
        <v>229</v>
      </c>
    </row>
    <row r="7" spans="1:15" ht="25.5">
      <c r="A7" s="479"/>
      <c r="B7" s="256" t="s">
        <v>293</v>
      </c>
      <c r="C7" s="256" t="s">
        <v>294</v>
      </c>
      <c r="D7" s="256" t="s">
        <v>295</v>
      </c>
      <c r="E7" s="256" t="s">
        <v>296</v>
      </c>
      <c r="F7" s="256" t="s">
        <v>297</v>
      </c>
      <c r="G7" s="256" t="s">
        <v>48</v>
      </c>
      <c r="H7" s="257" t="s">
        <v>41</v>
      </c>
      <c r="I7" s="258" t="s">
        <v>293</v>
      </c>
      <c r="J7" s="256" t="s">
        <v>294</v>
      </c>
      <c r="K7" s="256" t="s">
        <v>295</v>
      </c>
      <c r="L7" s="256" t="s">
        <v>296</v>
      </c>
      <c r="M7" s="257" t="s">
        <v>297</v>
      </c>
      <c r="N7" s="538"/>
    </row>
    <row r="8" spans="1:15">
      <c r="A8" s="155">
        <f>Extra!K4</f>
        <v>2006</v>
      </c>
      <c r="B8" s="208">
        <v>234</v>
      </c>
      <c r="C8" s="208">
        <v>400</v>
      </c>
      <c r="D8" s="208">
        <v>2834</v>
      </c>
      <c r="E8" s="208">
        <v>53187</v>
      </c>
      <c r="F8" s="208">
        <v>1506</v>
      </c>
      <c r="G8" s="208">
        <v>2699</v>
      </c>
      <c r="H8" s="209">
        <f>SUM(B8:G8)</f>
        <v>60860</v>
      </c>
      <c r="I8" s="199">
        <f t="shared" ref="I8" si="0">B8/($H8-$G8)*100</f>
        <v>0.40233145922525404</v>
      </c>
      <c r="J8" s="154">
        <f t="shared" ref="J8" si="1">C8/($H8-$G8)*100</f>
        <v>0.68774608414573335</v>
      </c>
      <c r="K8" s="154">
        <f t="shared" ref="K8" si="2">D8/($H8-$G8)*100</f>
        <v>4.8726810061725212</v>
      </c>
      <c r="L8" s="154">
        <f t="shared" ref="L8" si="3">E8/($H8-$G8)*100</f>
        <v>91.447877443647812</v>
      </c>
      <c r="M8" s="252">
        <f t="shared" ref="M8" si="4">F8/($H8-$G8)*100</f>
        <v>2.5893640068086863</v>
      </c>
      <c r="N8" s="228">
        <v>3.4196261412286586</v>
      </c>
      <c r="O8" s="105"/>
    </row>
    <row r="9" spans="1:15">
      <c r="A9" s="155">
        <f>Extra!K5</f>
        <v>2007</v>
      </c>
      <c r="B9" s="208">
        <v>259</v>
      </c>
      <c r="C9" s="208">
        <v>367</v>
      </c>
      <c r="D9" s="208">
        <v>3049</v>
      </c>
      <c r="E9" s="208">
        <v>56025</v>
      </c>
      <c r="F9" s="208">
        <v>1710</v>
      </c>
      <c r="G9" s="208">
        <v>3092</v>
      </c>
      <c r="H9" s="209">
        <f t="shared" ref="H9:H17" si="5">SUM(B9:G9)</f>
        <v>64502</v>
      </c>
      <c r="I9" s="199">
        <f>B9/($H9-$G9)*100</f>
        <v>0.4217554144276176</v>
      </c>
      <c r="J9" s="154">
        <f>C9/($H9-$G9)*100</f>
        <v>0.5976225370460837</v>
      </c>
      <c r="K9" s="154">
        <f>D9/($H9-$G9)*100</f>
        <v>4.9649894154046574</v>
      </c>
      <c r="L9" s="154">
        <f>E9/($H9-$G9)*100</f>
        <v>91.231069858329263</v>
      </c>
      <c r="M9" s="252">
        <f>F9/($H9-$G9)*100</f>
        <v>2.7845627747923789</v>
      </c>
      <c r="N9" s="228">
        <v>3.4291333170493403</v>
      </c>
      <c r="O9" s="105"/>
    </row>
    <row r="10" spans="1:15">
      <c r="A10" s="155">
        <f>Extra!K6</f>
        <v>2008</v>
      </c>
      <c r="B10" s="208">
        <v>249</v>
      </c>
      <c r="C10" s="208">
        <v>381</v>
      </c>
      <c r="D10" s="208">
        <v>3047</v>
      </c>
      <c r="E10" s="208">
        <v>56311</v>
      </c>
      <c r="F10" s="208">
        <v>1773</v>
      </c>
      <c r="G10" s="208">
        <v>3178</v>
      </c>
      <c r="H10" s="209">
        <f t="shared" si="5"/>
        <v>64939</v>
      </c>
      <c r="I10" s="199">
        <f t="shared" ref="I10:I17" si="6">B10/($H10-$G10)*100</f>
        <v>0.40316704716568708</v>
      </c>
      <c r="J10" s="154">
        <f t="shared" ref="J10:J17" si="7">C10/($H10-$G10)*100</f>
        <v>0.61689415650653334</v>
      </c>
      <c r="K10" s="154">
        <f t="shared" ref="K10:K17" si="8">D10/($H10-$G10)*100</f>
        <v>4.9335341072845322</v>
      </c>
      <c r="L10" s="154">
        <f t="shared" ref="L10:L17" si="9">E10/($H10-$G10)*100</f>
        <v>91.175661015851432</v>
      </c>
      <c r="M10" s="252">
        <f t="shared" ref="M10:M17" si="10">F10/($H10-$G10)*100</f>
        <v>2.8707436731918201</v>
      </c>
      <c r="N10" s="228">
        <v>3.4275687893654574</v>
      </c>
      <c r="O10" s="105"/>
    </row>
    <row r="11" spans="1:15">
      <c r="A11" s="155">
        <f>Extra!K7</f>
        <v>2009</v>
      </c>
      <c r="B11" s="208">
        <v>252</v>
      </c>
      <c r="C11" s="208">
        <v>367</v>
      </c>
      <c r="D11" s="208">
        <v>3018</v>
      </c>
      <c r="E11" s="208">
        <v>56229</v>
      </c>
      <c r="F11" s="208">
        <v>1618</v>
      </c>
      <c r="G11" s="208">
        <v>3064</v>
      </c>
      <c r="H11" s="209">
        <f t="shared" si="5"/>
        <v>64548</v>
      </c>
      <c r="I11" s="199">
        <f t="shared" si="6"/>
        <v>0.40986272851473549</v>
      </c>
      <c r="J11" s="154">
        <f t="shared" si="7"/>
        <v>0.59690325938455535</v>
      </c>
      <c r="K11" s="154">
        <f t="shared" si="8"/>
        <v>4.9085941057836191</v>
      </c>
      <c r="L11" s="154">
        <f t="shared" si="9"/>
        <v>91.453060958948669</v>
      </c>
      <c r="M11" s="252">
        <f t="shared" si="10"/>
        <v>2.6315789473684208</v>
      </c>
      <c r="N11" s="228">
        <v>3.4246317741200967</v>
      </c>
      <c r="O11" s="105"/>
    </row>
    <row r="12" spans="1:15">
      <c r="A12" s="155">
        <f>Extra!K8</f>
        <v>2010</v>
      </c>
      <c r="B12" s="208">
        <v>266</v>
      </c>
      <c r="C12" s="208">
        <v>367</v>
      </c>
      <c r="D12" s="208">
        <v>3050</v>
      </c>
      <c r="E12" s="208">
        <v>56464</v>
      </c>
      <c r="F12" s="208">
        <v>1565</v>
      </c>
      <c r="G12" s="208">
        <v>3163</v>
      </c>
      <c r="H12" s="209">
        <f t="shared" si="5"/>
        <v>64875</v>
      </c>
      <c r="I12" s="199">
        <f t="shared" si="6"/>
        <v>0.43103448275862066</v>
      </c>
      <c r="J12" s="154">
        <f t="shared" si="7"/>
        <v>0.59469795177599172</v>
      </c>
      <c r="K12" s="154">
        <f t="shared" si="8"/>
        <v>4.9423126782473421</v>
      </c>
      <c r="L12" s="154">
        <f t="shared" si="9"/>
        <v>91.495981332641946</v>
      </c>
      <c r="M12" s="252">
        <f t="shared" si="10"/>
        <v>2.5359735545760955</v>
      </c>
      <c r="N12" s="228">
        <v>3.4228725693544209</v>
      </c>
      <c r="O12" s="105"/>
    </row>
    <row r="13" spans="1:15">
      <c r="A13" s="155">
        <f>Extra!K9</f>
        <v>2011</v>
      </c>
      <c r="B13" s="208">
        <v>236</v>
      </c>
      <c r="C13" s="208">
        <v>316</v>
      </c>
      <c r="D13" s="208">
        <v>3012</v>
      </c>
      <c r="E13" s="208">
        <v>54379</v>
      </c>
      <c r="F13" s="208">
        <v>1526</v>
      </c>
      <c r="G13" s="208">
        <v>3177</v>
      </c>
      <c r="H13" s="209">
        <f t="shared" si="5"/>
        <v>62646</v>
      </c>
      <c r="I13" s="199">
        <f t="shared" si="6"/>
        <v>0.39684541525836992</v>
      </c>
      <c r="J13" s="154">
        <f t="shared" si="7"/>
        <v>0.53136928483747836</v>
      </c>
      <c r="K13" s="154">
        <f t="shared" si="8"/>
        <v>5.0648236896534335</v>
      </c>
      <c r="L13" s="154">
        <f t="shared" si="9"/>
        <v>91.44091879802923</v>
      </c>
      <c r="M13" s="252">
        <f t="shared" si="10"/>
        <v>2.5660428122214936</v>
      </c>
      <c r="N13" s="228">
        <v>3.4193484000067262</v>
      </c>
      <c r="O13" s="105"/>
    </row>
    <row r="14" spans="1:15">
      <c r="A14" s="155">
        <f>Extra!K10</f>
        <v>2012</v>
      </c>
      <c r="B14" s="208">
        <v>257</v>
      </c>
      <c r="C14" s="208">
        <v>357</v>
      </c>
      <c r="D14" s="208">
        <v>3087</v>
      </c>
      <c r="E14" s="208">
        <v>54936</v>
      </c>
      <c r="F14" s="208">
        <v>1534</v>
      </c>
      <c r="G14" s="208">
        <v>2602</v>
      </c>
      <c r="H14" s="209">
        <f t="shared" si="5"/>
        <v>62773</v>
      </c>
      <c r="I14" s="199">
        <f t="shared" si="6"/>
        <v>0.42711605258347041</v>
      </c>
      <c r="J14" s="154">
        <f t="shared" si="7"/>
        <v>0.59330906915291426</v>
      </c>
      <c r="K14" s="154">
        <f t="shared" si="8"/>
        <v>5.1303784214987287</v>
      </c>
      <c r="L14" s="154">
        <f t="shared" si="9"/>
        <v>91.29979558258961</v>
      </c>
      <c r="M14" s="252">
        <f t="shared" si="10"/>
        <v>2.5494008741752672</v>
      </c>
      <c r="N14" s="228">
        <v>3.4192559704841199</v>
      </c>
      <c r="O14" s="105"/>
    </row>
    <row r="15" spans="1:15">
      <c r="A15" s="155">
        <f>Extra!K11</f>
        <v>2013</v>
      </c>
      <c r="B15" s="208">
        <v>239</v>
      </c>
      <c r="C15" s="208">
        <v>293</v>
      </c>
      <c r="D15" s="208">
        <v>2906</v>
      </c>
      <c r="E15" s="208">
        <v>52033</v>
      </c>
      <c r="F15" s="208">
        <v>1416</v>
      </c>
      <c r="G15" s="208">
        <v>2739</v>
      </c>
      <c r="H15" s="209">
        <f t="shared" si="5"/>
        <v>59626</v>
      </c>
      <c r="I15" s="199">
        <f t="shared" si="6"/>
        <v>0.42013113716666378</v>
      </c>
      <c r="J15" s="154">
        <f t="shared" si="7"/>
        <v>0.51505616397419451</v>
      </c>
      <c r="K15" s="154">
        <f t="shared" si="8"/>
        <v>5.1083727389385976</v>
      </c>
      <c r="L15" s="154">
        <f t="shared" si="9"/>
        <v>91.467294812523065</v>
      </c>
      <c r="M15" s="252">
        <f t="shared" si="10"/>
        <v>2.4891451473974722</v>
      </c>
      <c r="N15" s="228">
        <v>3.4148594230667815</v>
      </c>
      <c r="O15" s="105"/>
    </row>
    <row r="16" spans="1:15">
      <c r="A16" s="155">
        <f>Extra!K12</f>
        <v>2014</v>
      </c>
      <c r="B16" s="208">
        <v>252</v>
      </c>
      <c r="C16" s="208">
        <v>310</v>
      </c>
      <c r="D16" s="208">
        <v>2783</v>
      </c>
      <c r="E16" s="208">
        <v>52087</v>
      </c>
      <c r="F16" s="208">
        <v>1377</v>
      </c>
      <c r="G16" s="208">
        <v>2701</v>
      </c>
      <c r="H16" s="209">
        <f t="shared" si="5"/>
        <v>59510</v>
      </c>
      <c r="I16" s="199">
        <f t="shared" si="6"/>
        <v>0.44359168441620161</v>
      </c>
      <c r="J16" s="154">
        <f t="shared" si="7"/>
        <v>0.5456881832104068</v>
      </c>
      <c r="K16" s="154">
        <f t="shared" si="8"/>
        <v>4.8988716576598774</v>
      </c>
      <c r="L16" s="154">
        <f t="shared" si="9"/>
        <v>91.687936770582127</v>
      </c>
      <c r="M16" s="252">
        <f t="shared" si="10"/>
        <v>2.4239117041313878</v>
      </c>
      <c r="N16" s="228">
        <v>3.4116733616152368</v>
      </c>
      <c r="O16" s="105"/>
    </row>
    <row r="17" spans="1:15">
      <c r="A17" s="303">
        <f>Extra!K13</f>
        <v>2015</v>
      </c>
      <c r="B17" s="210">
        <v>210</v>
      </c>
      <c r="C17" s="210">
        <v>353</v>
      </c>
      <c r="D17" s="210">
        <v>2795</v>
      </c>
      <c r="E17" s="253">
        <v>51856</v>
      </c>
      <c r="F17" s="253">
        <v>1251</v>
      </c>
      <c r="G17" s="253">
        <v>2843</v>
      </c>
      <c r="H17" s="254">
        <f t="shared" si="5"/>
        <v>59308</v>
      </c>
      <c r="I17" s="200">
        <f t="shared" si="6"/>
        <v>0.37191180377224831</v>
      </c>
      <c r="J17" s="170">
        <f t="shared" si="7"/>
        <v>0.62516603205525545</v>
      </c>
      <c r="K17" s="170">
        <f t="shared" si="8"/>
        <v>4.9499690073496856</v>
      </c>
      <c r="L17" s="170">
        <f t="shared" si="9"/>
        <v>91.83742141149385</v>
      </c>
      <c r="M17" s="255">
        <f t="shared" si="10"/>
        <v>2.2155317453289651</v>
      </c>
      <c r="N17" s="229">
        <v>3.411413902417427</v>
      </c>
      <c r="O17" s="105"/>
    </row>
    <row r="18" spans="1:15">
      <c r="A18" s="99" t="s">
        <v>266</v>
      </c>
    </row>
    <row r="19" spans="1:15">
      <c r="A19" s="99" t="s">
        <v>265</v>
      </c>
    </row>
    <row r="20" spans="1:15">
      <c r="A20" s="99" t="s">
        <v>267</v>
      </c>
    </row>
    <row r="21" spans="1:15">
      <c r="A21" s="99" t="s">
        <v>268</v>
      </c>
    </row>
    <row r="22" spans="1:15">
      <c r="A22" s="99" t="s">
        <v>269</v>
      </c>
    </row>
    <row r="24" spans="1:15" ht="12.75" customHeight="1"/>
    <row r="25" spans="1:15" s="39" customFormat="1" ht="49.5" customHeight="1">
      <c r="A25" s="550" t="str">
        <f>Contents!B55</f>
        <v>Table 46: Average birthweight of male and female babies, by maternal age group, baby ethnic group, baby neighbourhood deprivation quintile and baby DHB of residence, 2015</v>
      </c>
      <c r="B25" s="550"/>
      <c r="C25" s="550"/>
      <c r="D25" s="550"/>
    </row>
    <row r="26" spans="1:15" ht="12.75">
      <c r="A26" s="495" t="s">
        <v>56</v>
      </c>
      <c r="B26" s="485" t="s">
        <v>229</v>
      </c>
      <c r="C26" s="485"/>
      <c r="D26" s="485"/>
      <c r="E26" s="10"/>
      <c r="F26" s="10"/>
      <c r="G26" s="10"/>
    </row>
    <row r="27" spans="1:15" ht="12.75">
      <c r="A27" s="489"/>
      <c r="B27" s="110" t="s">
        <v>225</v>
      </c>
      <c r="C27" s="110" t="s">
        <v>226</v>
      </c>
      <c r="D27" s="110" t="s">
        <v>41</v>
      </c>
      <c r="E27" s="10"/>
      <c r="F27" s="10"/>
      <c r="G27" s="10"/>
    </row>
    <row r="28" spans="1:15" ht="12.75">
      <c r="A28" s="75" t="s">
        <v>236</v>
      </c>
      <c r="B28" s="75"/>
      <c r="C28" s="75"/>
      <c r="D28" s="75"/>
      <c r="E28" s="10"/>
      <c r="F28" s="10"/>
      <c r="G28" s="10"/>
      <c r="H28" s="10"/>
      <c r="I28" s="10"/>
      <c r="J28" s="10"/>
      <c r="K28" s="10"/>
    </row>
    <row r="29" spans="1:15" ht="12.75">
      <c r="A29" s="57" t="s">
        <v>41</v>
      </c>
      <c r="B29" s="92">
        <v>3.4596170769495611</v>
      </c>
      <c r="C29" s="92">
        <v>3.3603540481400436</v>
      </c>
      <c r="D29" s="92">
        <v>3.411413902417427</v>
      </c>
      <c r="E29" s="10"/>
      <c r="F29" s="10"/>
      <c r="G29" s="10"/>
      <c r="H29" s="10"/>
      <c r="I29" s="10"/>
      <c r="J29" s="10"/>
      <c r="K29" s="10"/>
    </row>
    <row r="30" spans="1:15" ht="12.75">
      <c r="A30" s="75" t="str">
        <f>Extra!F2</f>
        <v>Maternal age group (years)</v>
      </c>
      <c r="B30" s="75"/>
      <c r="C30" s="75"/>
      <c r="D30" s="75"/>
      <c r="E30" s="10"/>
      <c r="F30" s="10"/>
      <c r="G30" s="10"/>
      <c r="H30" s="10"/>
      <c r="I30" s="10"/>
      <c r="J30" s="10"/>
      <c r="K30" s="10"/>
    </row>
    <row r="31" spans="1:15" ht="12.75">
      <c r="A31" s="153" t="str">
        <f>Extra!F3</f>
        <v xml:space="preserve"> &lt;20</v>
      </c>
      <c r="B31" s="100">
        <v>3.3749558404558408</v>
      </c>
      <c r="C31" s="100">
        <v>3.2861948955916471</v>
      </c>
      <c r="D31" s="100">
        <v>3.332401928068224</v>
      </c>
      <c r="E31" s="10"/>
      <c r="F31" s="10"/>
      <c r="G31" s="10"/>
      <c r="H31" s="10"/>
      <c r="I31" s="10"/>
      <c r="J31" s="10"/>
      <c r="K31" s="10"/>
    </row>
    <row r="32" spans="1:15" ht="12.75">
      <c r="A32" s="153" t="str">
        <f>Extra!F4</f>
        <v>20−24</v>
      </c>
      <c r="B32" s="100">
        <v>3.4459267421083979</v>
      </c>
      <c r="C32" s="100">
        <v>3.3590239929561965</v>
      </c>
      <c r="D32" s="100">
        <v>3.4047159707724428</v>
      </c>
      <c r="E32" s="10"/>
      <c r="F32" s="10"/>
      <c r="G32" s="10"/>
      <c r="H32" s="10"/>
      <c r="I32" s="10"/>
      <c r="J32" s="10"/>
      <c r="K32" s="10"/>
    </row>
    <row r="33" spans="1:11" ht="12.75">
      <c r="A33" s="153" t="str">
        <f>Extra!F5</f>
        <v>25−29</v>
      </c>
      <c r="B33" s="100">
        <v>3.4776970965210565</v>
      </c>
      <c r="C33" s="100">
        <v>3.3766259324562595</v>
      </c>
      <c r="D33" s="100">
        <v>3.4280800985418467</v>
      </c>
      <c r="E33" s="10"/>
      <c r="F33" s="10"/>
      <c r="G33" s="10"/>
      <c r="H33" s="10"/>
      <c r="I33" s="10"/>
      <c r="J33" s="10"/>
      <c r="K33" s="10"/>
    </row>
    <row r="34" spans="1:11" ht="12.75">
      <c r="A34" s="153" t="str">
        <f>Extra!F6</f>
        <v>30−34</v>
      </c>
      <c r="B34" s="100">
        <v>3.4717398151318042</v>
      </c>
      <c r="C34" s="100">
        <v>3.3646473033974815</v>
      </c>
      <c r="D34" s="100">
        <v>3.4192687852860719</v>
      </c>
      <c r="E34" s="10"/>
      <c r="F34" s="10"/>
      <c r="G34" s="10"/>
      <c r="H34" s="10"/>
      <c r="I34" s="10"/>
      <c r="J34" s="10"/>
      <c r="K34" s="10"/>
    </row>
    <row r="35" spans="1:11" ht="12.75">
      <c r="A35" s="153" t="str">
        <f>Extra!F7</f>
        <v>35−39</v>
      </c>
      <c r="B35" s="100">
        <v>3.472674298679868</v>
      </c>
      <c r="C35" s="100">
        <v>3.3671216186496591</v>
      </c>
      <c r="D35" s="100">
        <v>3.4215888238424697</v>
      </c>
      <c r="E35" s="10"/>
      <c r="F35" s="10"/>
      <c r="G35" s="10"/>
      <c r="H35" s="10"/>
      <c r="I35" s="10"/>
      <c r="J35" s="10"/>
      <c r="K35" s="10"/>
    </row>
    <row r="36" spans="1:11" ht="12.75">
      <c r="A36" s="153" t="str">
        <f>Extra!F8</f>
        <v>40+</v>
      </c>
      <c r="B36" s="100">
        <v>3.3939753492193918</v>
      </c>
      <c r="C36" s="100">
        <v>3.3103771777003486</v>
      </c>
      <c r="D36" s="100">
        <v>3.3533957716701903</v>
      </c>
      <c r="E36" s="10"/>
      <c r="F36" s="10"/>
      <c r="G36" s="10"/>
      <c r="H36" s="10"/>
      <c r="I36" s="10"/>
      <c r="J36" s="10"/>
      <c r="K36" s="10"/>
    </row>
    <row r="37" spans="1:11" ht="12.75">
      <c r="A37" s="75" t="str">
        <f>Extra!F10</f>
        <v>Ethnic group</v>
      </c>
      <c r="B37" s="30"/>
      <c r="C37" s="30"/>
      <c r="D37" s="30"/>
      <c r="E37" s="10"/>
      <c r="F37" s="10"/>
      <c r="G37" s="10"/>
      <c r="H37" s="10"/>
      <c r="I37" s="10"/>
      <c r="J37" s="10"/>
      <c r="K37" s="10"/>
    </row>
    <row r="38" spans="1:11" ht="12.75">
      <c r="A38" s="87" t="str">
        <f>Extra!F11</f>
        <v>Māori</v>
      </c>
      <c r="B38" s="100">
        <v>3.4384381529730428</v>
      </c>
      <c r="C38" s="100">
        <v>3.3467949784990982</v>
      </c>
      <c r="D38" s="100">
        <v>3.3942825825424405</v>
      </c>
      <c r="E38" s="10"/>
      <c r="F38" s="10"/>
      <c r="G38" s="10"/>
      <c r="H38" s="10"/>
      <c r="I38" s="10"/>
      <c r="J38" s="10"/>
      <c r="K38" s="10"/>
    </row>
    <row r="39" spans="1:11" ht="12.75">
      <c r="A39" s="87" t="str">
        <f>Extra!F12</f>
        <v>Pacific</v>
      </c>
      <c r="B39" s="100">
        <v>3.5507126623376624</v>
      </c>
      <c r="C39" s="100">
        <v>3.4890469352014013</v>
      </c>
      <c r="D39" s="100">
        <v>3.5210486941870265</v>
      </c>
      <c r="E39" s="10"/>
      <c r="F39" s="10"/>
      <c r="G39" s="10"/>
      <c r="H39" s="10"/>
      <c r="I39" s="10"/>
      <c r="J39" s="10"/>
      <c r="K39" s="10"/>
    </row>
    <row r="40" spans="1:11" ht="12.75">
      <c r="A40" s="87" t="str">
        <f>Extra!F13</f>
        <v>Indian</v>
      </c>
      <c r="B40" s="100">
        <v>3.1703387297633872</v>
      </c>
      <c r="C40" s="100">
        <v>3.0819577639751552</v>
      </c>
      <c r="D40" s="100">
        <v>3.1260932835820894</v>
      </c>
      <c r="E40" s="10"/>
      <c r="F40" s="10"/>
      <c r="G40" s="10"/>
      <c r="H40" s="10"/>
      <c r="I40" s="10"/>
      <c r="J40" s="10"/>
      <c r="K40" s="10"/>
    </row>
    <row r="41" spans="1:11" ht="12.75">
      <c r="A41" s="87" t="str">
        <f>Extra!F14</f>
        <v>Asian (excl. Indian)</v>
      </c>
      <c r="B41" s="100">
        <v>3.2956509280364701</v>
      </c>
      <c r="C41" s="100">
        <v>3.2147825189263592</v>
      </c>
      <c r="D41" s="100">
        <v>3.2563329429479673</v>
      </c>
      <c r="E41" s="10"/>
      <c r="F41" s="10"/>
      <c r="G41" s="10"/>
      <c r="H41" s="10"/>
      <c r="I41" s="10"/>
      <c r="J41" s="10"/>
      <c r="K41" s="10"/>
    </row>
    <row r="42" spans="1:11" ht="12.75">
      <c r="A42" s="87" t="str">
        <f>Extra!F15</f>
        <v>European or Other</v>
      </c>
      <c r="B42" s="100">
        <v>3.5227012497226946</v>
      </c>
      <c r="C42" s="100">
        <v>3.407176071706937</v>
      </c>
      <c r="D42" s="100">
        <v>3.4664576329070691</v>
      </c>
      <c r="E42" s="10"/>
      <c r="F42" s="10"/>
      <c r="G42" s="10"/>
      <c r="H42" s="10"/>
      <c r="I42" s="10"/>
      <c r="J42" s="10"/>
      <c r="K42" s="10"/>
    </row>
    <row r="43" spans="1:11" ht="12.75">
      <c r="A43" s="75" t="str">
        <f>Extra!F17</f>
        <v>Deprivation quintile</v>
      </c>
      <c r="B43" s="30"/>
      <c r="C43" s="30"/>
      <c r="D43" s="30"/>
      <c r="E43" s="10"/>
      <c r="F43" s="10"/>
      <c r="G43" s="10"/>
      <c r="H43" s="10"/>
      <c r="I43" s="10"/>
      <c r="J43" s="10"/>
      <c r="K43" s="10"/>
    </row>
    <row r="44" spans="1:11" ht="12.75">
      <c r="A44" s="101" t="str">
        <f>Extra!F18</f>
        <v>1 (least deprived)</v>
      </c>
      <c r="B44" s="100">
        <v>3.4826139125937421</v>
      </c>
      <c r="C44" s="100">
        <v>3.3808489740082077</v>
      </c>
      <c r="D44" s="100">
        <v>3.4331655144908266</v>
      </c>
      <c r="E44" s="10"/>
      <c r="F44" s="10"/>
      <c r="G44" s="10"/>
      <c r="H44" s="10"/>
      <c r="I44" s="10"/>
      <c r="J44" s="10"/>
      <c r="K44" s="10"/>
    </row>
    <row r="45" spans="1:11" ht="12.75">
      <c r="A45" s="101">
        <f>Extra!F19</f>
        <v>2</v>
      </c>
      <c r="B45" s="100">
        <v>3.4738062839059678</v>
      </c>
      <c r="C45" s="100">
        <v>3.364023956356736</v>
      </c>
      <c r="D45" s="100">
        <v>3.4202365740740741</v>
      </c>
      <c r="E45" s="10"/>
      <c r="F45" s="10"/>
      <c r="G45" s="10"/>
      <c r="H45" s="10"/>
      <c r="I45" s="10"/>
      <c r="J45" s="10"/>
      <c r="K45" s="10"/>
    </row>
    <row r="46" spans="1:11" ht="12.75">
      <c r="A46" s="101">
        <f>Extra!F20</f>
        <v>3</v>
      </c>
      <c r="B46" s="100">
        <v>3.4629624014554272</v>
      </c>
      <c r="C46" s="100">
        <v>3.3656304030068909</v>
      </c>
      <c r="D46" s="100">
        <v>3.4150861750205421</v>
      </c>
      <c r="E46" s="10"/>
      <c r="F46" s="10"/>
      <c r="G46" s="10"/>
      <c r="H46" s="10"/>
      <c r="I46" s="10"/>
      <c r="J46" s="10"/>
      <c r="K46" s="10"/>
    </row>
    <row r="47" spans="1:11" ht="12.75">
      <c r="A47" s="101">
        <f>Extra!F21</f>
        <v>4</v>
      </c>
      <c r="B47" s="100">
        <v>3.4572322540473226</v>
      </c>
      <c r="C47" s="100">
        <v>3.3645598792351561</v>
      </c>
      <c r="D47" s="100">
        <v>3.4126244146617148</v>
      </c>
      <c r="E47" s="10"/>
      <c r="F47" s="10"/>
      <c r="G47" s="10"/>
      <c r="H47" s="10"/>
      <c r="I47" s="10"/>
      <c r="J47" s="10"/>
      <c r="K47" s="10"/>
    </row>
    <row r="48" spans="1:11" ht="12.75">
      <c r="A48" s="102" t="str">
        <f>Extra!F22</f>
        <v>5 (most deprived)</v>
      </c>
      <c r="B48" s="100">
        <v>3.4369152402313774</v>
      </c>
      <c r="C48" s="100">
        <v>3.344890642615558</v>
      </c>
      <c r="D48" s="100">
        <v>3.3922675945058955</v>
      </c>
      <c r="E48" s="10"/>
      <c r="F48" s="10"/>
      <c r="G48" s="10"/>
      <c r="H48" s="10"/>
      <c r="I48" s="10"/>
      <c r="J48" s="10"/>
      <c r="K48" s="10"/>
    </row>
    <row r="49" spans="1:11" ht="12.75">
      <c r="A49" s="75" t="str">
        <f>Extra!F24</f>
        <v>DHB of residence</v>
      </c>
      <c r="B49" s="30"/>
      <c r="C49" s="30"/>
      <c r="D49" s="30"/>
      <c r="E49" s="10"/>
      <c r="F49" s="10"/>
      <c r="G49" s="10"/>
      <c r="H49" s="10"/>
      <c r="I49" s="10"/>
      <c r="J49" s="10"/>
      <c r="K49" s="10"/>
    </row>
    <row r="50" spans="1:11" ht="12.75">
      <c r="A50" s="87" t="str">
        <f>Extra!F25</f>
        <v>Northland</v>
      </c>
      <c r="B50" s="100">
        <v>3.484162191192266</v>
      </c>
      <c r="C50" s="100">
        <v>3.3998941418293933</v>
      </c>
      <c r="D50" s="100">
        <v>3.4410987394957981</v>
      </c>
      <c r="E50" s="10"/>
      <c r="F50" s="10"/>
      <c r="G50" s="10"/>
      <c r="H50" s="10"/>
      <c r="I50" s="10"/>
      <c r="J50" s="10"/>
      <c r="K50" s="10"/>
    </row>
    <row r="51" spans="1:11" ht="12.75">
      <c r="A51" s="87" t="str">
        <f>Extra!F26</f>
        <v>Waitemata</v>
      </c>
      <c r="B51" s="100">
        <v>3.4426744791666666</v>
      </c>
      <c r="C51" s="100">
        <v>3.3508909400738425</v>
      </c>
      <c r="D51" s="100">
        <v>3.398771498437712</v>
      </c>
      <c r="E51" s="10"/>
      <c r="F51" s="10"/>
      <c r="G51" s="10"/>
      <c r="H51" s="10"/>
      <c r="I51" s="10"/>
      <c r="J51" s="10"/>
      <c r="K51" s="10"/>
    </row>
    <row r="52" spans="1:11" ht="12.75">
      <c r="A52" s="87" t="str">
        <f>Extra!F27</f>
        <v>Auckland</v>
      </c>
      <c r="B52" s="100">
        <v>3.4040864993215743</v>
      </c>
      <c r="C52" s="100">
        <v>3.3073413781042325</v>
      </c>
      <c r="D52" s="100">
        <v>3.3564553125538144</v>
      </c>
      <c r="E52" s="10"/>
      <c r="F52" s="10"/>
      <c r="G52" s="10"/>
      <c r="H52" s="10"/>
      <c r="I52" s="10"/>
      <c r="J52" s="10"/>
      <c r="K52" s="10"/>
    </row>
    <row r="53" spans="1:11" ht="12.75">
      <c r="A53" s="87" t="str">
        <f>Extra!F28</f>
        <v>Counties Manukau</v>
      </c>
      <c r="B53" s="100">
        <v>3.44513404565323</v>
      </c>
      <c r="C53" s="100">
        <v>3.3481321999492515</v>
      </c>
      <c r="D53" s="100">
        <v>3.3976983496711752</v>
      </c>
      <c r="E53" s="10"/>
      <c r="F53" s="10"/>
      <c r="G53" s="10"/>
      <c r="H53" s="10"/>
      <c r="I53" s="10"/>
      <c r="J53" s="10"/>
      <c r="K53" s="10"/>
    </row>
    <row r="54" spans="1:11" ht="12.75">
      <c r="A54" s="87" t="str">
        <f>Extra!F29</f>
        <v>Waikato</v>
      </c>
      <c r="B54" s="100">
        <v>3.4955242458953797</v>
      </c>
      <c r="C54" s="100">
        <v>3.373264971287941</v>
      </c>
      <c r="D54" s="100">
        <v>3.4365825588293455</v>
      </c>
      <c r="E54" s="10"/>
      <c r="F54" s="10"/>
      <c r="G54" s="10"/>
      <c r="H54" s="10"/>
      <c r="I54" s="10"/>
      <c r="J54" s="10"/>
      <c r="K54" s="10"/>
    </row>
    <row r="55" spans="1:11" ht="12.75">
      <c r="A55" s="87" t="str">
        <f>Extra!F30</f>
        <v>Lakes</v>
      </c>
      <c r="B55" s="100">
        <v>3.4573802435723953</v>
      </c>
      <c r="C55" s="100">
        <v>3.3569295580110499</v>
      </c>
      <c r="D55" s="100">
        <v>3.4076698564593304</v>
      </c>
      <c r="E55" s="10"/>
      <c r="F55" s="10"/>
      <c r="G55" s="10"/>
      <c r="H55" s="10"/>
      <c r="I55" s="10"/>
      <c r="J55" s="10"/>
      <c r="K55" s="10"/>
    </row>
    <row r="56" spans="1:11" ht="12.75">
      <c r="A56" s="87" t="str">
        <f>Extra!F31</f>
        <v>Bay of Plenty</v>
      </c>
      <c r="B56" s="100">
        <v>3.4306452344931921</v>
      </c>
      <c r="C56" s="100">
        <v>3.3478676351896692</v>
      </c>
      <c r="D56" s="100">
        <v>3.3905978133541583</v>
      </c>
      <c r="E56" s="10"/>
      <c r="F56" s="10"/>
      <c r="G56" s="10"/>
      <c r="H56" s="10"/>
      <c r="I56" s="10"/>
      <c r="J56" s="10"/>
      <c r="K56" s="10"/>
    </row>
    <row r="57" spans="1:11" ht="12.75">
      <c r="A57" s="87" t="str">
        <f>Extra!F32</f>
        <v>Tairāwhiti</v>
      </c>
      <c r="B57" s="100">
        <v>3.4922290502793292</v>
      </c>
      <c r="C57" s="100">
        <v>3.4070591900311529</v>
      </c>
      <c r="D57" s="100">
        <v>3.4519646539027979</v>
      </c>
      <c r="E57" s="10"/>
      <c r="F57" s="10"/>
      <c r="G57" s="10"/>
      <c r="H57" s="10"/>
      <c r="I57" s="10"/>
      <c r="J57" s="10"/>
      <c r="K57" s="10"/>
    </row>
    <row r="58" spans="1:11" ht="12.75">
      <c r="A58" s="87" t="str">
        <f>Extra!F33</f>
        <v>Hawke's Bay</v>
      </c>
      <c r="B58" s="100">
        <v>3.4430724789915965</v>
      </c>
      <c r="C58" s="100">
        <v>3.3419217002237138</v>
      </c>
      <c r="D58" s="100">
        <v>3.3940861321776814</v>
      </c>
      <c r="E58" s="10"/>
      <c r="F58" s="10"/>
      <c r="G58" s="10"/>
      <c r="H58" s="10"/>
      <c r="I58" s="10"/>
      <c r="J58" s="10"/>
      <c r="K58" s="10"/>
    </row>
    <row r="59" spans="1:11" ht="12.75">
      <c r="A59" s="87" t="str">
        <f>Extra!F34</f>
        <v>Taranaki</v>
      </c>
      <c r="B59" s="100">
        <v>3.5235150326797382</v>
      </c>
      <c r="C59" s="100">
        <v>3.367447782546495</v>
      </c>
      <c r="D59" s="100">
        <v>3.4489993169398909</v>
      </c>
      <c r="E59" s="10"/>
      <c r="F59" s="10"/>
      <c r="G59" s="10"/>
      <c r="H59" s="10"/>
      <c r="I59" s="10"/>
      <c r="J59" s="10"/>
      <c r="K59" s="10"/>
    </row>
    <row r="60" spans="1:11" ht="12.75">
      <c r="A60" s="87" t="str">
        <f>Extra!F35</f>
        <v>MidCentral</v>
      </c>
      <c r="B60" s="100">
        <v>3.4551129629629633</v>
      </c>
      <c r="C60" s="100">
        <v>3.3499196617336153</v>
      </c>
      <c r="D60" s="100">
        <v>3.4059950641658436</v>
      </c>
      <c r="E60" s="10"/>
      <c r="F60" s="12"/>
      <c r="G60" s="12"/>
      <c r="H60" s="12"/>
      <c r="I60" s="10"/>
      <c r="J60" s="10"/>
      <c r="K60" s="10"/>
    </row>
    <row r="61" spans="1:11" ht="12.75">
      <c r="A61" s="87" t="str">
        <f>Extra!F36</f>
        <v>Whanganui</v>
      </c>
      <c r="B61" s="100">
        <v>3.5364335839598997</v>
      </c>
      <c r="C61" s="100">
        <v>3.3813753280839896</v>
      </c>
      <c r="D61" s="100">
        <v>3.4606935897435895</v>
      </c>
      <c r="E61" s="10"/>
      <c r="F61" s="12"/>
      <c r="G61" s="12"/>
      <c r="H61" s="12"/>
      <c r="I61" s="10"/>
      <c r="J61" s="10"/>
      <c r="K61" s="10"/>
    </row>
    <row r="62" spans="1:11" ht="12.75">
      <c r="A62" s="87" t="str">
        <f>Extra!F37</f>
        <v>Capital &amp; Coast</v>
      </c>
      <c r="B62" s="100">
        <v>3.469929569266589</v>
      </c>
      <c r="C62" s="100">
        <v>3.3633167554766135</v>
      </c>
      <c r="D62" s="100">
        <v>3.4170769004989729</v>
      </c>
      <c r="E62" s="10"/>
      <c r="F62" s="12"/>
      <c r="G62" s="12"/>
      <c r="H62" s="12"/>
      <c r="I62" s="10"/>
      <c r="J62" s="10"/>
      <c r="K62" s="10"/>
    </row>
    <row r="63" spans="1:11" ht="12.75">
      <c r="A63" s="87" t="str">
        <f>Extra!F38</f>
        <v>Hutt Valley</v>
      </c>
      <c r="B63" s="100">
        <v>3.4312891918208375</v>
      </c>
      <c r="C63" s="100">
        <v>3.3515695216907675</v>
      </c>
      <c r="D63" s="100">
        <v>3.3940784008307374</v>
      </c>
      <c r="E63" s="10"/>
      <c r="F63" s="12"/>
      <c r="G63" s="12"/>
      <c r="H63" s="12"/>
      <c r="I63" s="10"/>
      <c r="J63" s="10"/>
      <c r="K63" s="10"/>
    </row>
    <row r="64" spans="1:11" ht="12.75">
      <c r="A64" s="87" t="str">
        <f>Extra!F39</f>
        <v>Wairarapa</v>
      </c>
      <c r="B64" s="100">
        <v>3.4979292929292929</v>
      </c>
      <c r="C64" s="100">
        <v>3.4167281553398055</v>
      </c>
      <c r="D64" s="100">
        <v>3.4565247524752478</v>
      </c>
      <c r="E64" s="10"/>
      <c r="F64" s="12"/>
      <c r="G64" s="12"/>
      <c r="H64" s="12"/>
      <c r="I64" s="10"/>
      <c r="J64" s="10"/>
      <c r="K64" s="10"/>
    </row>
    <row r="65" spans="1:17" ht="12.75">
      <c r="A65" s="87" t="str">
        <f>Extra!F40</f>
        <v>Nelson Marlborough</v>
      </c>
      <c r="B65" s="100">
        <v>3.5046074380165289</v>
      </c>
      <c r="C65" s="100">
        <v>3.406020634920635</v>
      </c>
      <c r="D65" s="100">
        <v>3.4588038348082595</v>
      </c>
      <c r="E65" s="10"/>
      <c r="F65" s="12"/>
      <c r="G65" s="12"/>
      <c r="H65" s="12"/>
      <c r="I65" s="10"/>
      <c r="J65" s="10"/>
      <c r="K65" s="10"/>
    </row>
    <row r="66" spans="1:17" ht="12.75">
      <c r="A66" s="87" t="str">
        <f>Extra!F41</f>
        <v>West Coast</v>
      </c>
      <c r="B66" s="100">
        <v>3.5343469387755104</v>
      </c>
      <c r="C66" s="100">
        <v>3.301037037037037</v>
      </c>
      <c r="D66" s="100">
        <v>3.412029126213592</v>
      </c>
      <c r="E66" s="10"/>
      <c r="F66" s="12"/>
      <c r="G66" s="12"/>
      <c r="H66" s="12"/>
      <c r="I66" s="10"/>
      <c r="J66" s="10"/>
      <c r="K66" s="10"/>
    </row>
    <row r="67" spans="1:17" ht="12.75">
      <c r="A67" s="87" t="str">
        <f>Extra!F42</f>
        <v>Canterbury</v>
      </c>
      <c r="B67" s="100">
        <v>3.4720117608624634</v>
      </c>
      <c r="C67" s="100">
        <v>3.3781675786593706</v>
      </c>
      <c r="D67" s="100">
        <v>3.4261637426900582</v>
      </c>
      <c r="E67" s="10"/>
      <c r="F67" s="12"/>
      <c r="G67" s="12"/>
      <c r="H67" s="12"/>
      <c r="I67" s="10"/>
      <c r="J67" s="10"/>
      <c r="K67" s="10"/>
    </row>
    <row r="68" spans="1:17" ht="12.75">
      <c r="A68" s="87" t="str">
        <f>Extra!F43</f>
        <v>South Canterbury</v>
      </c>
      <c r="B68" s="100">
        <v>3.525016077170418</v>
      </c>
      <c r="C68" s="100">
        <v>3.4684936708860761</v>
      </c>
      <c r="D68" s="100">
        <v>3.4965295055821373</v>
      </c>
      <c r="E68" s="10"/>
      <c r="F68" s="12"/>
      <c r="G68" s="12"/>
      <c r="H68" s="12"/>
      <c r="I68" s="10"/>
      <c r="J68" s="10"/>
      <c r="K68" s="10"/>
    </row>
    <row r="69" spans="1:17" ht="14.25" customHeight="1">
      <c r="A69" s="93" t="str">
        <f>Extra!F44</f>
        <v>Southern</v>
      </c>
      <c r="B69" s="98">
        <v>3.4846942488262913</v>
      </c>
      <c r="C69" s="98">
        <v>3.4023986102337336</v>
      </c>
      <c r="D69" s="98">
        <v>3.4450611499847885</v>
      </c>
      <c r="E69" s="10"/>
      <c r="F69" s="10"/>
      <c r="G69" s="10"/>
      <c r="H69" s="10"/>
      <c r="I69" s="10"/>
      <c r="J69" s="10"/>
      <c r="K69" s="10"/>
    </row>
    <row r="70" spans="1:17" ht="12.75">
      <c r="E70" s="10"/>
      <c r="F70" s="10"/>
      <c r="G70" s="10"/>
      <c r="H70" s="10"/>
      <c r="I70" s="10"/>
      <c r="J70" s="10"/>
      <c r="K70" s="10"/>
    </row>
    <row r="71" spans="1:17" ht="11.25" customHeight="1">
      <c r="A71" s="10"/>
      <c r="B71" s="10"/>
      <c r="C71" s="10"/>
      <c r="D71" s="10"/>
      <c r="E71" s="10"/>
      <c r="F71" s="10"/>
      <c r="G71" s="10"/>
      <c r="H71" s="10"/>
      <c r="I71" s="10"/>
      <c r="J71" s="10"/>
      <c r="K71" s="10"/>
    </row>
    <row r="72" spans="1:17" s="39" customFormat="1" ht="24.75" customHeight="1">
      <c r="A72" s="550" t="str">
        <f>Contents!B56</f>
        <v>Table 47: Number and percentage of babies born with a low birthweight, by maternal age group, baby ethnic group, baby neighbourhood deprivation quintile and baby DHB of residence, 2011–2015</v>
      </c>
      <c r="B72" s="550"/>
      <c r="C72" s="550"/>
      <c r="D72" s="550"/>
      <c r="E72" s="550"/>
      <c r="F72" s="550"/>
      <c r="G72" s="550"/>
      <c r="H72" s="550"/>
      <c r="I72" s="550"/>
      <c r="J72" s="550"/>
      <c r="K72" s="550"/>
      <c r="L72" s="550"/>
      <c r="M72" s="550"/>
      <c r="N72" s="550"/>
      <c r="O72" s="550"/>
      <c r="P72" s="550"/>
      <c r="Q72" s="553"/>
    </row>
    <row r="73" spans="1:17" ht="15" customHeight="1">
      <c r="A73" s="484" t="s">
        <v>56</v>
      </c>
      <c r="B73" s="492" t="s">
        <v>298</v>
      </c>
      <c r="C73" s="492"/>
      <c r="D73" s="492"/>
      <c r="E73" s="492"/>
      <c r="F73" s="494"/>
      <c r="G73" s="491" t="s">
        <v>299</v>
      </c>
      <c r="H73" s="492"/>
      <c r="I73" s="492"/>
      <c r="J73" s="492"/>
      <c r="K73" s="494"/>
      <c r="L73" s="492" t="s">
        <v>300</v>
      </c>
      <c r="M73" s="492"/>
      <c r="N73" s="492"/>
      <c r="O73" s="492"/>
      <c r="P73" s="492"/>
    </row>
    <row r="74" spans="1:17" ht="15" customHeight="1">
      <c r="A74" s="477"/>
      <c r="B74" s="122">
        <f>Extra!P3</f>
        <v>2011</v>
      </c>
      <c r="C74" s="122">
        <f>Extra!Q3</f>
        <v>2012</v>
      </c>
      <c r="D74" s="122">
        <f>Extra!R3</f>
        <v>2013</v>
      </c>
      <c r="E74" s="122">
        <f>Extra!S3</f>
        <v>2014</v>
      </c>
      <c r="F74" s="122">
        <f>Extra!T3</f>
        <v>2015</v>
      </c>
      <c r="G74" s="121">
        <f>B74</f>
        <v>2011</v>
      </c>
      <c r="H74" s="122">
        <f t="shared" ref="H74:P74" si="11">C74</f>
        <v>2012</v>
      </c>
      <c r="I74" s="122">
        <f t="shared" si="11"/>
        <v>2013</v>
      </c>
      <c r="J74" s="122">
        <f t="shared" si="11"/>
        <v>2014</v>
      </c>
      <c r="K74" s="123">
        <f t="shared" si="11"/>
        <v>2015</v>
      </c>
      <c r="L74" s="122">
        <f t="shared" si="11"/>
        <v>2011</v>
      </c>
      <c r="M74" s="122">
        <f t="shared" si="11"/>
        <v>2012</v>
      </c>
      <c r="N74" s="122">
        <f t="shared" si="11"/>
        <v>2013</v>
      </c>
      <c r="O74" s="122">
        <f t="shared" si="11"/>
        <v>2014</v>
      </c>
      <c r="P74" s="122">
        <f t="shared" si="11"/>
        <v>2015</v>
      </c>
    </row>
    <row r="75" spans="1:17">
      <c r="A75" s="75" t="s">
        <v>236</v>
      </c>
      <c r="B75" s="75"/>
      <c r="C75" s="75"/>
      <c r="D75" s="75"/>
      <c r="E75" s="75"/>
      <c r="F75" s="75"/>
      <c r="G75" s="75"/>
      <c r="H75" s="75"/>
      <c r="I75" s="75"/>
      <c r="J75" s="75"/>
      <c r="K75" s="75"/>
      <c r="L75" s="75"/>
      <c r="M75" s="75"/>
      <c r="N75" s="75"/>
      <c r="O75" s="75"/>
      <c r="P75" s="75"/>
    </row>
    <row r="76" spans="1:17">
      <c r="A76" s="57" t="s">
        <v>41</v>
      </c>
      <c r="B76" s="57">
        <v>3564</v>
      </c>
      <c r="C76" s="57">
        <v>3701</v>
      </c>
      <c r="D76" s="57">
        <v>3438</v>
      </c>
      <c r="E76" s="57">
        <v>3345</v>
      </c>
      <c r="F76" s="57">
        <v>3358</v>
      </c>
      <c r="G76" s="95">
        <f>B76/L76*100</f>
        <v>5.9930383897492812</v>
      </c>
      <c r="H76" s="96">
        <f t="shared" ref="H76:K76" si="12">C76/M76*100</f>
        <v>6.1508035432351127</v>
      </c>
      <c r="I76" s="96">
        <f t="shared" si="12"/>
        <v>6.0435600400794556</v>
      </c>
      <c r="J76" s="96">
        <f t="shared" si="12"/>
        <v>5.888151525286486</v>
      </c>
      <c r="K76" s="97">
        <f t="shared" si="12"/>
        <v>5.9470468431771897</v>
      </c>
      <c r="L76" s="57">
        <v>59469</v>
      </c>
      <c r="M76" s="57">
        <v>60171</v>
      </c>
      <c r="N76" s="57">
        <v>56887</v>
      </c>
      <c r="O76" s="57">
        <v>56809</v>
      </c>
      <c r="P76" s="57">
        <v>56465</v>
      </c>
    </row>
    <row r="77" spans="1:17">
      <c r="A77" s="75" t="str">
        <f>Extra!F2</f>
        <v>Maternal age group (years)</v>
      </c>
      <c r="B77" s="75"/>
      <c r="C77" s="75"/>
      <c r="D77" s="75"/>
      <c r="E77" s="75"/>
      <c r="F77" s="75"/>
      <c r="G77" s="75"/>
      <c r="H77" s="75"/>
      <c r="I77" s="75"/>
      <c r="J77" s="75"/>
      <c r="K77" s="75"/>
      <c r="L77" s="75"/>
      <c r="M77" s="75"/>
      <c r="N77" s="75"/>
      <c r="O77" s="75"/>
      <c r="P77" s="75"/>
    </row>
    <row r="78" spans="1:17">
      <c r="A78" s="153" t="str">
        <f>Extra!F3</f>
        <v xml:space="preserve"> &lt;20</v>
      </c>
      <c r="B78" s="87">
        <v>254</v>
      </c>
      <c r="C78" s="87">
        <v>247</v>
      </c>
      <c r="D78" s="87">
        <v>229</v>
      </c>
      <c r="E78" s="87">
        <v>216</v>
      </c>
      <c r="F78" s="88">
        <v>190</v>
      </c>
      <c r="G78" s="89">
        <f t="shared" ref="G78:G83" si="13">B78/L78*100</f>
        <v>6.4762876083630792</v>
      </c>
      <c r="H78" s="90">
        <f t="shared" ref="H78:H83" si="14">C78/M78*100</f>
        <v>6.5361206668430798</v>
      </c>
      <c r="I78" s="90">
        <f t="shared" ref="I78:I83" si="15">D78/N78*100</f>
        <v>7.0919789408485601</v>
      </c>
      <c r="J78" s="90">
        <f t="shared" ref="J78:J83" si="16">E78/O78*100</f>
        <v>7.4124914207275223</v>
      </c>
      <c r="K78" s="91">
        <f t="shared" ref="K78:K83" si="17">F78/P78*100</f>
        <v>7.044864664441973</v>
      </c>
      <c r="L78" s="87">
        <v>3922</v>
      </c>
      <c r="M78" s="87">
        <v>3779</v>
      </c>
      <c r="N78" s="87">
        <v>3229</v>
      </c>
      <c r="O78" s="87">
        <v>2914</v>
      </c>
      <c r="P78" s="87">
        <v>2697</v>
      </c>
    </row>
    <row r="79" spans="1:17">
      <c r="A79" s="153" t="str">
        <f>Extra!F4</f>
        <v>20−24</v>
      </c>
      <c r="B79" s="87">
        <v>683</v>
      </c>
      <c r="C79" s="87">
        <v>645</v>
      </c>
      <c r="D79" s="87">
        <v>650</v>
      </c>
      <c r="E79" s="87">
        <v>567</v>
      </c>
      <c r="F79" s="88">
        <v>584</v>
      </c>
      <c r="G79" s="89">
        <f t="shared" si="13"/>
        <v>6.0528181495923432</v>
      </c>
      <c r="H79" s="90">
        <f t="shared" si="14"/>
        <v>5.8476881233000908</v>
      </c>
      <c r="I79" s="90">
        <f t="shared" si="15"/>
        <v>6.2230732407850642</v>
      </c>
      <c r="J79" s="90">
        <f t="shared" si="16"/>
        <v>5.6893437688139672</v>
      </c>
      <c r="K79" s="91">
        <f t="shared" si="17"/>
        <v>6.0960334029227559</v>
      </c>
      <c r="L79" s="87">
        <v>11284</v>
      </c>
      <c r="M79" s="87">
        <v>11030</v>
      </c>
      <c r="N79" s="87">
        <v>10445</v>
      </c>
      <c r="O79" s="87">
        <v>9966</v>
      </c>
      <c r="P79" s="87">
        <v>9580</v>
      </c>
    </row>
    <row r="80" spans="1:17">
      <c r="A80" s="153" t="str">
        <f>Extra!F5</f>
        <v>25−29</v>
      </c>
      <c r="B80" s="87">
        <v>832</v>
      </c>
      <c r="C80" s="87">
        <v>860</v>
      </c>
      <c r="D80" s="87">
        <v>865</v>
      </c>
      <c r="E80" s="87">
        <v>810</v>
      </c>
      <c r="F80" s="88">
        <v>803</v>
      </c>
      <c r="G80" s="89">
        <f t="shared" si="13"/>
        <v>5.5891441623001477</v>
      </c>
      <c r="H80" s="90">
        <f t="shared" si="14"/>
        <v>5.6102811664165957</v>
      </c>
      <c r="I80" s="90">
        <f t="shared" si="15"/>
        <v>5.860433604336043</v>
      </c>
      <c r="J80" s="90">
        <f t="shared" si="16"/>
        <v>5.3656597774244839</v>
      </c>
      <c r="K80" s="91">
        <f t="shared" si="17"/>
        <v>5.3465610227045737</v>
      </c>
      <c r="L80" s="87">
        <v>14886</v>
      </c>
      <c r="M80" s="87">
        <v>15329</v>
      </c>
      <c r="N80" s="87">
        <v>14760</v>
      </c>
      <c r="O80" s="87">
        <v>15096</v>
      </c>
      <c r="P80" s="87">
        <v>15019</v>
      </c>
    </row>
    <row r="81" spans="1:16">
      <c r="A81" s="153" t="str">
        <f>Extra!F6</f>
        <v>30−34</v>
      </c>
      <c r="B81" s="87">
        <v>900</v>
      </c>
      <c r="C81" s="87">
        <v>974</v>
      </c>
      <c r="D81" s="87">
        <v>844</v>
      </c>
      <c r="E81" s="87">
        <v>939</v>
      </c>
      <c r="F81" s="88">
        <v>974</v>
      </c>
      <c r="G81" s="89">
        <f t="shared" si="13"/>
        <v>5.4397098821396188</v>
      </c>
      <c r="H81" s="90">
        <f t="shared" si="14"/>
        <v>5.8118026135210927</v>
      </c>
      <c r="I81" s="90">
        <f t="shared" si="15"/>
        <v>5.2201880257298372</v>
      </c>
      <c r="J81" s="90">
        <f t="shared" si="16"/>
        <v>5.5352511200188639</v>
      </c>
      <c r="K81" s="91">
        <f t="shared" si="17"/>
        <v>5.6690530236889591</v>
      </c>
      <c r="L81" s="87">
        <v>16545</v>
      </c>
      <c r="M81" s="87">
        <v>16759</v>
      </c>
      <c r="N81" s="87">
        <v>16168</v>
      </c>
      <c r="O81" s="87">
        <v>16964</v>
      </c>
      <c r="P81" s="87">
        <v>17181</v>
      </c>
    </row>
    <row r="82" spans="1:16">
      <c r="A82" s="153" t="str">
        <f>Extra!F7</f>
        <v>35−39</v>
      </c>
      <c r="B82" s="87">
        <v>677</v>
      </c>
      <c r="C82" s="87">
        <v>623</v>
      </c>
      <c r="D82" s="87">
        <v>605</v>
      </c>
      <c r="E82" s="87">
        <v>589</v>
      </c>
      <c r="F82" s="88">
        <v>573</v>
      </c>
      <c r="G82" s="89">
        <f t="shared" si="13"/>
        <v>6.5613490986625322</v>
      </c>
      <c r="H82" s="90">
        <f t="shared" si="14"/>
        <v>6.244362032675153</v>
      </c>
      <c r="I82" s="90">
        <f t="shared" si="15"/>
        <v>6.2242798353909468</v>
      </c>
      <c r="J82" s="90">
        <f t="shared" si="16"/>
        <v>6.2900469884664671</v>
      </c>
      <c r="K82" s="91">
        <f t="shared" si="17"/>
        <v>6.0989888238424692</v>
      </c>
      <c r="L82" s="87">
        <v>10318</v>
      </c>
      <c r="M82" s="87">
        <v>9977</v>
      </c>
      <c r="N82" s="87">
        <v>9720</v>
      </c>
      <c r="O82" s="87">
        <v>9364</v>
      </c>
      <c r="P82" s="87">
        <v>9395</v>
      </c>
    </row>
    <row r="83" spans="1:16">
      <c r="A83" s="153" t="str">
        <f>Extra!F8</f>
        <v>40+</v>
      </c>
      <c r="B83" s="87">
        <v>198</v>
      </c>
      <c r="C83" s="87">
        <v>234</v>
      </c>
      <c r="D83" s="87">
        <v>228</v>
      </c>
      <c r="E83" s="87">
        <v>202</v>
      </c>
      <c r="F83" s="88">
        <v>200</v>
      </c>
      <c r="G83" s="89">
        <f t="shared" si="13"/>
        <v>8.1381011097410614</v>
      </c>
      <c r="H83" s="90">
        <f t="shared" si="14"/>
        <v>9.0242961820285377</v>
      </c>
      <c r="I83" s="90">
        <f t="shared" si="15"/>
        <v>9.1861402095084621</v>
      </c>
      <c r="J83" s="90">
        <f t="shared" si="16"/>
        <v>8.4448160535117047</v>
      </c>
      <c r="K83" s="91">
        <f t="shared" si="17"/>
        <v>8.456659619450317</v>
      </c>
      <c r="L83" s="87">
        <v>2433</v>
      </c>
      <c r="M83" s="87">
        <v>2593</v>
      </c>
      <c r="N83" s="87">
        <v>2482</v>
      </c>
      <c r="O83" s="87">
        <v>2392</v>
      </c>
      <c r="P83" s="87">
        <v>2365</v>
      </c>
    </row>
    <row r="84" spans="1:16" ht="12.75">
      <c r="A84" s="153" t="str">
        <f>Extra!F9</f>
        <v>Unknown</v>
      </c>
      <c r="B84" s="87">
        <v>20</v>
      </c>
      <c r="C84" s="87">
        <v>118</v>
      </c>
      <c r="D84" s="87">
        <v>17</v>
      </c>
      <c r="E84" s="87">
        <v>22</v>
      </c>
      <c r="F84" s="88">
        <v>34</v>
      </c>
      <c r="G84" s="103" t="s">
        <v>81</v>
      </c>
      <c r="H84" s="103" t="s">
        <v>81</v>
      </c>
      <c r="I84" s="103" t="s">
        <v>81</v>
      </c>
      <c r="J84" s="103" t="s">
        <v>81</v>
      </c>
      <c r="K84" s="107" t="s">
        <v>81</v>
      </c>
      <c r="L84" s="104">
        <v>81</v>
      </c>
      <c r="M84" s="104">
        <v>704</v>
      </c>
      <c r="N84" s="104">
        <v>83</v>
      </c>
      <c r="O84" s="104">
        <v>113</v>
      </c>
      <c r="P84" s="104">
        <v>228</v>
      </c>
    </row>
    <row r="85" spans="1:16">
      <c r="A85" s="75" t="str">
        <f>Extra!F10</f>
        <v>Ethnic group</v>
      </c>
      <c r="B85" s="75"/>
      <c r="C85" s="75"/>
      <c r="D85" s="75"/>
      <c r="E85" s="75"/>
      <c r="F85" s="75"/>
      <c r="G85" s="75"/>
      <c r="H85" s="75"/>
      <c r="I85" s="75"/>
      <c r="J85" s="75"/>
      <c r="K85" s="75"/>
      <c r="L85" s="75"/>
      <c r="M85" s="75"/>
      <c r="N85" s="75"/>
      <c r="O85" s="75"/>
      <c r="P85" s="75"/>
    </row>
    <row r="86" spans="1:16">
      <c r="A86" s="87" t="str">
        <f>Extra!F11</f>
        <v>Māori</v>
      </c>
      <c r="B86" s="87">
        <v>1093</v>
      </c>
      <c r="C86" s="87">
        <v>1127</v>
      </c>
      <c r="D86" s="87">
        <v>1079</v>
      </c>
      <c r="E86" s="87">
        <v>995</v>
      </c>
      <c r="F86" s="88">
        <v>1003</v>
      </c>
      <c r="G86" s="89">
        <f t="shared" ref="G86:G90" si="18">B86/L86*100</f>
        <v>6.8338126797549084</v>
      </c>
      <c r="H86" s="90">
        <f t="shared" ref="H86:H90" si="19">C86/M86*100</f>
        <v>7.0060922541340291</v>
      </c>
      <c r="I86" s="90">
        <f t="shared" ref="I86:I90" si="20">D86/N86*100</f>
        <v>7.1909363545484846</v>
      </c>
      <c r="J86" s="90">
        <f t="shared" ref="J86:J90" si="21">E86/O86*100</f>
        <v>6.8469584365538125</v>
      </c>
      <c r="K86" s="91">
        <f t="shared" ref="K86:K90" si="22">F86/P86*100</f>
        <v>6.7036492447533753</v>
      </c>
      <c r="L86" s="87">
        <v>15994</v>
      </c>
      <c r="M86" s="87">
        <v>16086</v>
      </c>
      <c r="N86" s="87">
        <v>15005</v>
      </c>
      <c r="O86" s="87">
        <v>14532</v>
      </c>
      <c r="P86" s="87">
        <v>14962</v>
      </c>
    </row>
    <row r="87" spans="1:16">
      <c r="A87" s="87" t="str">
        <f>Extra!F12</f>
        <v>Pacific</v>
      </c>
      <c r="B87" s="87">
        <v>386</v>
      </c>
      <c r="C87" s="87">
        <v>327</v>
      </c>
      <c r="D87" s="87">
        <v>305</v>
      </c>
      <c r="E87" s="87">
        <v>289</v>
      </c>
      <c r="F87" s="88">
        <v>295</v>
      </c>
      <c r="G87" s="89">
        <f t="shared" si="18"/>
        <v>5.5364314400458978</v>
      </c>
      <c r="H87" s="90">
        <f t="shared" si="19"/>
        <v>4.7494553376906321</v>
      </c>
      <c r="I87" s="90">
        <f t="shared" si="20"/>
        <v>4.8206100837679786</v>
      </c>
      <c r="J87" s="90">
        <f t="shared" si="21"/>
        <v>4.7548535702533732</v>
      </c>
      <c r="K87" s="91">
        <f t="shared" si="22"/>
        <v>4.9705139005897223</v>
      </c>
      <c r="L87" s="87">
        <v>6972</v>
      </c>
      <c r="M87" s="87">
        <v>6885</v>
      </c>
      <c r="N87" s="87">
        <v>6327</v>
      </c>
      <c r="O87" s="87">
        <v>6078</v>
      </c>
      <c r="P87" s="87">
        <v>5935</v>
      </c>
    </row>
    <row r="88" spans="1:16">
      <c r="A88" s="87" t="str">
        <f>Extra!F13</f>
        <v>Indian</v>
      </c>
      <c r="B88" s="87">
        <v>201</v>
      </c>
      <c r="C88" s="87">
        <v>258</v>
      </c>
      <c r="D88" s="87">
        <v>269</v>
      </c>
      <c r="E88" s="87">
        <v>274</v>
      </c>
      <c r="F88" s="88">
        <v>308</v>
      </c>
      <c r="G88" s="89">
        <f t="shared" ref="G88" si="23">B88/L88*100</f>
        <v>8.9852481001341076</v>
      </c>
      <c r="H88" s="90">
        <f t="shared" ref="H88" si="24">C88/M88*100</f>
        <v>10.348977135980746</v>
      </c>
      <c r="I88" s="90">
        <f t="shared" ref="I88" si="25">D88/N88*100</f>
        <v>10.479158550837553</v>
      </c>
      <c r="J88" s="90">
        <f t="shared" ref="J88" si="26">E88/O88*100</f>
        <v>9.6005606166783455</v>
      </c>
      <c r="K88" s="91">
        <f t="shared" ref="K88" si="27">F88/P88*100</f>
        <v>9.5771144278606961</v>
      </c>
      <c r="L88" s="87">
        <v>2237</v>
      </c>
      <c r="M88" s="87">
        <v>2493</v>
      </c>
      <c r="N88" s="87">
        <v>2567</v>
      </c>
      <c r="O88" s="87">
        <v>2854</v>
      </c>
      <c r="P88" s="87">
        <v>3216</v>
      </c>
    </row>
    <row r="89" spans="1:16">
      <c r="A89" s="87" t="str">
        <f>Extra!F14</f>
        <v>Asian (excl. Indian)</v>
      </c>
      <c r="B89" s="87">
        <v>292</v>
      </c>
      <c r="C89" s="87">
        <v>376</v>
      </c>
      <c r="D89" s="87">
        <v>329</v>
      </c>
      <c r="E89" s="87">
        <v>351</v>
      </c>
      <c r="F89" s="88">
        <v>348</v>
      </c>
      <c r="G89" s="89">
        <f t="shared" si="18"/>
        <v>5.8942268873637467</v>
      </c>
      <c r="H89" s="90">
        <f t="shared" si="19"/>
        <v>6.2489612763835805</v>
      </c>
      <c r="I89" s="90">
        <f t="shared" si="20"/>
        <v>5.8520099608680178</v>
      </c>
      <c r="J89" s="90">
        <f t="shared" si="21"/>
        <v>5.4706982543640894</v>
      </c>
      <c r="K89" s="91">
        <f t="shared" si="22"/>
        <v>5.8223188890747863</v>
      </c>
      <c r="L89" s="87">
        <v>4954</v>
      </c>
      <c r="M89" s="87">
        <v>6017</v>
      </c>
      <c r="N89" s="87">
        <v>5622</v>
      </c>
      <c r="O89" s="87">
        <v>6416</v>
      </c>
      <c r="P89" s="87">
        <v>5977</v>
      </c>
    </row>
    <row r="90" spans="1:16">
      <c r="A90" s="87" t="str">
        <f>Extra!F15</f>
        <v>European or Other</v>
      </c>
      <c r="B90" s="87">
        <v>1588</v>
      </c>
      <c r="C90" s="87">
        <v>1608</v>
      </c>
      <c r="D90" s="87">
        <v>1454</v>
      </c>
      <c r="E90" s="87">
        <v>1432</v>
      </c>
      <c r="F90" s="88">
        <v>1404</v>
      </c>
      <c r="G90" s="89">
        <f t="shared" si="18"/>
        <v>5.4242382839185677</v>
      </c>
      <c r="H90" s="90">
        <f t="shared" si="19"/>
        <v>5.6078677547604103</v>
      </c>
      <c r="I90" s="90">
        <f t="shared" si="20"/>
        <v>5.3186041407564559</v>
      </c>
      <c r="J90" s="90">
        <f t="shared" si="21"/>
        <v>5.3242117787031527</v>
      </c>
      <c r="K90" s="91">
        <f t="shared" si="22"/>
        <v>5.3276666793154481</v>
      </c>
      <c r="L90" s="87">
        <v>29276</v>
      </c>
      <c r="M90" s="87">
        <v>28674</v>
      </c>
      <c r="N90" s="87">
        <v>27338</v>
      </c>
      <c r="O90" s="87">
        <v>26896</v>
      </c>
      <c r="P90" s="87">
        <v>26353</v>
      </c>
    </row>
    <row r="91" spans="1:16" ht="12.75">
      <c r="A91" s="85" t="str">
        <f>Extra!F16</f>
        <v>Unknown</v>
      </c>
      <c r="B91" s="87">
        <v>4</v>
      </c>
      <c r="C91" s="87">
        <v>5</v>
      </c>
      <c r="D91" s="87">
        <v>2</v>
      </c>
      <c r="E91" s="87">
        <v>4</v>
      </c>
      <c r="F91" s="88">
        <v>0</v>
      </c>
      <c r="G91" s="103" t="s">
        <v>81</v>
      </c>
      <c r="H91" s="103" t="s">
        <v>81</v>
      </c>
      <c r="I91" s="103" t="s">
        <v>81</v>
      </c>
      <c r="J91" s="103" t="s">
        <v>81</v>
      </c>
      <c r="K91" s="107" t="s">
        <v>81</v>
      </c>
      <c r="L91" s="104">
        <v>36</v>
      </c>
      <c r="M91" s="104">
        <v>16</v>
      </c>
      <c r="N91" s="104">
        <v>28</v>
      </c>
      <c r="O91" s="104">
        <v>33</v>
      </c>
      <c r="P91" s="104">
        <v>22</v>
      </c>
    </row>
    <row r="92" spans="1:16">
      <c r="A92" s="75" t="str">
        <f>Extra!F17</f>
        <v>Deprivation quintile</v>
      </c>
      <c r="B92" s="75"/>
      <c r="C92" s="75"/>
      <c r="D92" s="75"/>
      <c r="E92" s="75"/>
      <c r="F92" s="75"/>
      <c r="G92" s="75"/>
      <c r="H92" s="75"/>
      <c r="I92" s="75"/>
      <c r="J92" s="75"/>
      <c r="K92" s="75"/>
      <c r="L92" s="75"/>
      <c r="M92" s="75"/>
      <c r="N92" s="75"/>
      <c r="O92" s="75"/>
      <c r="P92" s="75"/>
    </row>
    <row r="93" spans="1:16">
      <c r="A93" s="101" t="str">
        <f>Extra!F18</f>
        <v>1 (least deprived)</v>
      </c>
      <c r="B93" s="87">
        <v>364</v>
      </c>
      <c r="C93" s="87">
        <v>394</v>
      </c>
      <c r="D93" s="87">
        <v>376</v>
      </c>
      <c r="E93" s="87">
        <v>392</v>
      </c>
      <c r="F93" s="88">
        <v>380</v>
      </c>
      <c r="G93" s="89">
        <f t="shared" ref="G93:G97" si="28">B93/L93*100</f>
        <v>4.9443086117902748</v>
      </c>
      <c r="H93" s="90">
        <f t="shared" ref="H93:H97" si="29">C93/M93*100</f>
        <v>5.2013201320132012</v>
      </c>
      <c r="I93" s="90">
        <f t="shared" ref="I93:I97" si="30">D93/N93*100</f>
        <v>5.2469997209042702</v>
      </c>
      <c r="J93" s="90">
        <f t="shared" ref="J93:J97" si="31">E93/O93*100</f>
        <v>5.3326078084614332</v>
      </c>
      <c r="K93" s="91">
        <f t="shared" ref="K93:K97" si="32">F93/P93*100</f>
        <v>5.0518479127891514</v>
      </c>
      <c r="L93" s="87">
        <v>7362</v>
      </c>
      <c r="M93" s="87">
        <v>7575</v>
      </c>
      <c r="N93" s="87">
        <v>7166</v>
      </c>
      <c r="O93" s="87">
        <v>7351</v>
      </c>
      <c r="P93" s="87">
        <v>7522</v>
      </c>
    </row>
    <row r="94" spans="1:16">
      <c r="A94" s="101">
        <f>Extra!F19</f>
        <v>2</v>
      </c>
      <c r="B94" s="87">
        <v>471</v>
      </c>
      <c r="C94" s="87">
        <v>483</v>
      </c>
      <c r="D94" s="87">
        <v>446</v>
      </c>
      <c r="E94" s="87">
        <v>476</v>
      </c>
      <c r="F94" s="88">
        <v>499</v>
      </c>
      <c r="G94" s="89">
        <f t="shared" si="28"/>
        <v>5.5165144061841174</v>
      </c>
      <c r="H94" s="90">
        <f t="shared" si="29"/>
        <v>5.544713580530364</v>
      </c>
      <c r="I94" s="90">
        <f t="shared" si="30"/>
        <v>5.2787312107941773</v>
      </c>
      <c r="J94" s="90">
        <f t="shared" si="31"/>
        <v>5.7259713701431494</v>
      </c>
      <c r="K94" s="91">
        <f t="shared" si="32"/>
        <v>5.7754629629629628</v>
      </c>
      <c r="L94" s="87">
        <v>8538</v>
      </c>
      <c r="M94" s="87">
        <v>8711</v>
      </c>
      <c r="N94" s="87">
        <v>8449</v>
      </c>
      <c r="O94" s="87">
        <v>8313</v>
      </c>
      <c r="P94" s="87">
        <v>8640</v>
      </c>
    </row>
    <row r="95" spans="1:16">
      <c r="A95" s="101">
        <f>Extra!F20</f>
        <v>3</v>
      </c>
      <c r="B95" s="87">
        <v>559</v>
      </c>
      <c r="C95" s="87">
        <v>581</v>
      </c>
      <c r="D95" s="87">
        <v>589</v>
      </c>
      <c r="E95" s="87">
        <v>518</v>
      </c>
      <c r="F95" s="88">
        <v>608</v>
      </c>
      <c r="G95" s="89">
        <f t="shared" si="28"/>
        <v>5.5660659165587978</v>
      </c>
      <c r="H95" s="90">
        <f t="shared" si="29"/>
        <v>5.6893850372111237</v>
      </c>
      <c r="I95" s="90">
        <f t="shared" si="30"/>
        <v>6.1720632924656815</v>
      </c>
      <c r="J95" s="90">
        <f t="shared" si="31"/>
        <v>5.4463253075386397</v>
      </c>
      <c r="K95" s="91">
        <f t="shared" si="32"/>
        <v>6.2448644207066559</v>
      </c>
      <c r="L95" s="87">
        <v>10043</v>
      </c>
      <c r="M95" s="87">
        <v>10212</v>
      </c>
      <c r="N95" s="87">
        <v>9543</v>
      </c>
      <c r="O95" s="87">
        <v>9511</v>
      </c>
      <c r="P95" s="87">
        <v>9736</v>
      </c>
    </row>
    <row r="96" spans="1:16">
      <c r="A96" s="101">
        <f>Extra!F21</f>
        <v>4</v>
      </c>
      <c r="B96" s="87">
        <v>823</v>
      </c>
      <c r="C96" s="87">
        <v>806</v>
      </c>
      <c r="D96" s="87">
        <v>735</v>
      </c>
      <c r="E96" s="87">
        <v>762</v>
      </c>
      <c r="F96" s="88">
        <v>732</v>
      </c>
      <c r="G96" s="89">
        <f t="shared" si="28"/>
        <v>6.4798047397842691</v>
      </c>
      <c r="H96" s="90">
        <f t="shared" si="29"/>
        <v>6.3589743589743595</v>
      </c>
      <c r="I96" s="90">
        <f t="shared" si="30"/>
        <v>5.933640106563332</v>
      </c>
      <c r="J96" s="90">
        <f t="shared" si="31"/>
        <v>6.2122941464210015</v>
      </c>
      <c r="K96" s="91">
        <f t="shared" si="32"/>
        <v>5.909898272242855</v>
      </c>
      <c r="L96" s="87">
        <v>12701</v>
      </c>
      <c r="M96" s="87">
        <v>12675</v>
      </c>
      <c r="N96" s="87">
        <v>12387</v>
      </c>
      <c r="O96" s="87">
        <v>12266</v>
      </c>
      <c r="P96" s="87">
        <v>12386</v>
      </c>
    </row>
    <row r="97" spans="1:17">
      <c r="A97" s="102" t="str">
        <f>Extra!F22</f>
        <v>5 (most deprived)</v>
      </c>
      <c r="B97" s="87">
        <v>1164</v>
      </c>
      <c r="C97" s="87">
        <v>1254</v>
      </c>
      <c r="D97" s="87">
        <v>1136</v>
      </c>
      <c r="E97" s="87">
        <v>1056</v>
      </c>
      <c r="F97" s="88">
        <v>1059</v>
      </c>
      <c r="G97" s="89">
        <f t="shared" si="28"/>
        <v>6.4756606397774679</v>
      </c>
      <c r="H97" s="90">
        <f t="shared" si="29"/>
        <v>6.9377593360995844</v>
      </c>
      <c r="I97" s="90">
        <f t="shared" si="30"/>
        <v>6.8844312465911166</v>
      </c>
      <c r="J97" s="90">
        <f t="shared" si="31"/>
        <v>6.4206238219736118</v>
      </c>
      <c r="K97" s="91">
        <f t="shared" si="32"/>
        <v>6.4361249544183794</v>
      </c>
      <c r="L97" s="87">
        <v>17975</v>
      </c>
      <c r="M97" s="87">
        <v>18075</v>
      </c>
      <c r="N97" s="87">
        <v>16501</v>
      </c>
      <c r="O97" s="87">
        <v>16447</v>
      </c>
      <c r="P97" s="87">
        <v>16454</v>
      </c>
    </row>
    <row r="98" spans="1:17" ht="12.75">
      <c r="A98" s="93" t="str">
        <f>Extra!F23</f>
        <v>Unknown</v>
      </c>
      <c r="B98" s="87">
        <v>183</v>
      </c>
      <c r="C98" s="87">
        <v>183</v>
      </c>
      <c r="D98" s="87">
        <v>156</v>
      </c>
      <c r="E98" s="87">
        <v>141</v>
      </c>
      <c r="F98" s="88">
        <v>80</v>
      </c>
      <c r="G98" s="103" t="s">
        <v>81</v>
      </c>
      <c r="H98" s="103" t="s">
        <v>81</v>
      </c>
      <c r="I98" s="103" t="s">
        <v>81</v>
      </c>
      <c r="J98" s="103" t="s">
        <v>81</v>
      </c>
      <c r="K98" s="107" t="s">
        <v>81</v>
      </c>
      <c r="L98" s="104">
        <v>2850</v>
      </c>
      <c r="M98" s="104">
        <v>2923</v>
      </c>
      <c r="N98" s="104">
        <v>2841</v>
      </c>
      <c r="O98" s="104">
        <v>2921</v>
      </c>
      <c r="P98" s="104">
        <v>1727</v>
      </c>
    </row>
    <row r="99" spans="1:17">
      <c r="A99" s="337" t="str">
        <f>Extra!F24</f>
        <v>DHB of residence</v>
      </c>
      <c r="B99" s="75"/>
      <c r="C99" s="75"/>
      <c r="D99" s="75"/>
      <c r="E99" s="75"/>
      <c r="F99" s="75"/>
      <c r="G99" s="75"/>
      <c r="H99" s="75"/>
      <c r="I99" s="75"/>
      <c r="J99" s="75"/>
      <c r="K99" s="75"/>
      <c r="L99" s="75"/>
      <c r="M99" s="75"/>
      <c r="N99" s="75"/>
      <c r="O99" s="75"/>
      <c r="P99" s="75"/>
    </row>
    <row r="100" spans="1:17">
      <c r="A100" s="87" t="str">
        <f>Extra!F25</f>
        <v>Northland</v>
      </c>
      <c r="B100" s="87">
        <v>123</v>
      </c>
      <c r="C100" s="87">
        <v>141</v>
      </c>
      <c r="D100" s="87">
        <v>132</v>
      </c>
      <c r="E100" s="87">
        <v>110</v>
      </c>
      <c r="F100" s="88">
        <v>100</v>
      </c>
      <c r="G100" s="89">
        <f t="shared" ref="G100:G119" si="33">B100/L100*100</f>
        <v>5.742296918767507</v>
      </c>
      <c r="H100" s="90">
        <f t="shared" ref="H100:H119" si="34">C100/M100*100</f>
        <v>6.6540821142048134</v>
      </c>
      <c r="I100" s="90">
        <f t="shared" ref="I100:I119" si="35">D100/N100*100</f>
        <v>6.6835443037974684</v>
      </c>
      <c r="J100" s="90">
        <f t="shared" ref="J100:J119" si="36">E100/O100*100</f>
        <v>5.6906363166063114</v>
      </c>
      <c r="K100" s="91">
        <f t="shared" ref="K100:K119" si="37">F100/P100*100</f>
        <v>5.2521008403361344</v>
      </c>
      <c r="L100" s="87">
        <v>2142</v>
      </c>
      <c r="M100" s="87">
        <v>2119</v>
      </c>
      <c r="N100" s="87">
        <v>1975</v>
      </c>
      <c r="O100" s="87">
        <v>1933</v>
      </c>
      <c r="P100" s="87">
        <v>1904</v>
      </c>
      <c r="Q100" s="105"/>
    </row>
    <row r="101" spans="1:17">
      <c r="A101" s="87" t="str">
        <f>Extra!F26</f>
        <v>Waitemata</v>
      </c>
      <c r="B101" s="87">
        <v>382</v>
      </c>
      <c r="C101" s="87">
        <v>434</v>
      </c>
      <c r="D101" s="87">
        <v>425</v>
      </c>
      <c r="E101" s="87">
        <v>429</v>
      </c>
      <c r="F101" s="88">
        <v>426</v>
      </c>
      <c r="G101" s="89">
        <f t="shared" si="33"/>
        <v>4.9797940294616083</v>
      </c>
      <c r="H101" s="90">
        <f t="shared" si="34"/>
        <v>5.5392469687300574</v>
      </c>
      <c r="I101" s="90">
        <f t="shared" si="35"/>
        <v>5.6651559584110904</v>
      </c>
      <c r="J101" s="90">
        <f t="shared" si="36"/>
        <v>5.5895765472312702</v>
      </c>
      <c r="K101" s="91">
        <f t="shared" si="37"/>
        <v>5.7872571661459036</v>
      </c>
      <c r="L101" s="87">
        <v>7671</v>
      </c>
      <c r="M101" s="87">
        <v>7835</v>
      </c>
      <c r="N101" s="87">
        <v>7502</v>
      </c>
      <c r="O101" s="87">
        <v>7675</v>
      </c>
      <c r="P101" s="87">
        <v>7361</v>
      </c>
      <c r="Q101" s="105"/>
    </row>
    <row r="102" spans="1:17">
      <c r="A102" s="87" t="str">
        <f>Extra!F27</f>
        <v>Auckland</v>
      </c>
      <c r="B102" s="87">
        <v>387</v>
      </c>
      <c r="C102" s="87">
        <v>407</v>
      </c>
      <c r="D102" s="87">
        <v>355</v>
      </c>
      <c r="E102" s="87">
        <v>391</v>
      </c>
      <c r="F102" s="88">
        <v>336</v>
      </c>
      <c r="G102" s="89">
        <f t="shared" si="33"/>
        <v>5.98145285935085</v>
      </c>
      <c r="H102" s="90">
        <f t="shared" si="34"/>
        <v>6.1480362537764348</v>
      </c>
      <c r="I102" s="90">
        <f t="shared" si="35"/>
        <v>5.74526622430814</v>
      </c>
      <c r="J102" s="90">
        <f t="shared" si="36"/>
        <v>6.2509992006394883</v>
      </c>
      <c r="K102" s="91">
        <f t="shared" si="37"/>
        <v>5.786120199758912</v>
      </c>
      <c r="L102" s="87">
        <v>6470</v>
      </c>
      <c r="M102" s="87">
        <v>6620</v>
      </c>
      <c r="N102" s="87">
        <v>6179</v>
      </c>
      <c r="O102" s="87">
        <v>6255</v>
      </c>
      <c r="P102" s="87">
        <v>5807</v>
      </c>
      <c r="Q102" s="105"/>
    </row>
    <row r="103" spans="1:17">
      <c r="A103" s="87" t="str">
        <f>Extra!F28</f>
        <v>Counties Manukau</v>
      </c>
      <c r="B103" s="87">
        <v>523</v>
      </c>
      <c r="C103" s="87">
        <v>546</v>
      </c>
      <c r="D103" s="87">
        <v>501</v>
      </c>
      <c r="E103" s="87">
        <v>447</v>
      </c>
      <c r="F103" s="88">
        <v>486</v>
      </c>
      <c r="G103" s="89">
        <f t="shared" si="33"/>
        <v>6.0602549246813444</v>
      </c>
      <c r="H103" s="90">
        <f t="shared" si="34"/>
        <v>6.2845303867403324</v>
      </c>
      <c r="I103" s="90">
        <f t="shared" si="35"/>
        <v>6.2027980685898232</v>
      </c>
      <c r="J103" s="90">
        <f t="shared" si="36"/>
        <v>5.5110343977314757</v>
      </c>
      <c r="K103" s="91">
        <f t="shared" si="37"/>
        <v>6.0305248790172472</v>
      </c>
      <c r="L103" s="87">
        <v>8630</v>
      </c>
      <c r="M103" s="87">
        <v>8688</v>
      </c>
      <c r="N103" s="87">
        <v>8077</v>
      </c>
      <c r="O103" s="87">
        <v>8111</v>
      </c>
      <c r="P103" s="87">
        <v>8059</v>
      </c>
      <c r="Q103" s="105"/>
    </row>
    <row r="104" spans="1:17">
      <c r="A104" s="87" t="str">
        <f>Extra!F29</f>
        <v>Waikato</v>
      </c>
      <c r="B104" s="87">
        <v>333</v>
      </c>
      <c r="C104" s="87">
        <v>355</v>
      </c>
      <c r="D104" s="87">
        <v>286</v>
      </c>
      <c r="E104" s="87">
        <v>274</v>
      </c>
      <c r="F104" s="88">
        <v>305</v>
      </c>
      <c r="G104" s="89">
        <f t="shared" si="33"/>
        <v>6.5281317388747304</v>
      </c>
      <c r="H104" s="90">
        <f t="shared" si="34"/>
        <v>6.7439209726443767</v>
      </c>
      <c r="I104" s="90">
        <f t="shared" si="35"/>
        <v>5.8059277304100689</v>
      </c>
      <c r="J104" s="90">
        <f t="shared" si="36"/>
        <v>5.5141879653853891</v>
      </c>
      <c r="K104" s="91">
        <f t="shared" si="37"/>
        <v>6.0312438204469059</v>
      </c>
      <c r="L104" s="87">
        <v>5101</v>
      </c>
      <c r="M104" s="87">
        <v>5264</v>
      </c>
      <c r="N104" s="87">
        <v>4926</v>
      </c>
      <c r="O104" s="87">
        <v>4969</v>
      </c>
      <c r="P104" s="87">
        <v>5057</v>
      </c>
      <c r="Q104" s="105"/>
    </row>
    <row r="105" spans="1:17">
      <c r="A105" s="87" t="str">
        <f>Extra!F30</f>
        <v>Lakes</v>
      </c>
      <c r="B105" s="87">
        <v>102</v>
      </c>
      <c r="C105" s="87">
        <v>107</v>
      </c>
      <c r="D105" s="87">
        <v>94</v>
      </c>
      <c r="E105" s="87">
        <v>104</v>
      </c>
      <c r="F105" s="88">
        <v>89</v>
      </c>
      <c r="G105" s="89">
        <f t="shared" si="33"/>
        <v>6.6147859922178993</v>
      </c>
      <c r="H105" s="90">
        <f t="shared" si="34"/>
        <v>7.1333333333333329</v>
      </c>
      <c r="I105" s="90">
        <f t="shared" si="35"/>
        <v>6.8214804063860672</v>
      </c>
      <c r="J105" s="90">
        <f t="shared" si="36"/>
        <v>7.6696165191740411</v>
      </c>
      <c r="K105" s="91">
        <f t="shared" si="37"/>
        <v>6.0833902939166098</v>
      </c>
      <c r="L105" s="87">
        <v>1542</v>
      </c>
      <c r="M105" s="87">
        <v>1500</v>
      </c>
      <c r="N105" s="87">
        <v>1378</v>
      </c>
      <c r="O105" s="87">
        <v>1356</v>
      </c>
      <c r="P105" s="87">
        <v>1463</v>
      </c>
      <c r="Q105" s="105"/>
    </row>
    <row r="106" spans="1:17">
      <c r="A106" s="87" t="str">
        <f>Extra!F31</f>
        <v>Bay of Plenty</v>
      </c>
      <c r="B106" s="87">
        <v>157</v>
      </c>
      <c r="C106" s="87">
        <v>192</v>
      </c>
      <c r="D106" s="87">
        <v>156</v>
      </c>
      <c r="E106" s="87">
        <v>151</v>
      </c>
      <c r="F106" s="88">
        <v>148</v>
      </c>
      <c r="G106" s="89">
        <f t="shared" si="33"/>
        <v>5.7976366322008861</v>
      </c>
      <c r="H106" s="90">
        <f t="shared" si="34"/>
        <v>6.7677123722241799</v>
      </c>
      <c r="I106" s="90">
        <f t="shared" si="35"/>
        <v>6.0023085802231622</v>
      </c>
      <c r="J106" s="90">
        <f t="shared" si="36"/>
        <v>5.7876581065542352</v>
      </c>
      <c r="K106" s="91">
        <f t="shared" si="37"/>
        <v>5.7789925810230383</v>
      </c>
      <c r="L106" s="87">
        <v>2708</v>
      </c>
      <c r="M106" s="87">
        <v>2837</v>
      </c>
      <c r="N106" s="87">
        <v>2599</v>
      </c>
      <c r="O106" s="87">
        <v>2609</v>
      </c>
      <c r="P106" s="87">
        <v>2561</v>
      </c>
      <c r="Q106" s="105"/>
    </row>
    <row r="107" spans="1:17">
      <c r="A107" s="87" t="str">
        <f>Extra!F32</f>
        <v>Tairāwhiti</v>
      </c>
      <c r="B107" s="87">
        <v>57</v>
      </c>
      <c r="C107" s="87">
        <v>42</v>
      </c>
      <c r="D107" s="87">
        <v>64</v>
      </c>
      <c r="E107" s="87">
        <v>48</v>
      </c>
      <c r="F107" s="88">
        <v>26</v>
      </c>
      <c r="G107" s="89">
        <f t="shared" si="33"/>
        <v>8.2608695652173907</v>
      </c>
      <c r="H107" s="90">
        <f t="shared" si="34"/>
        <v>6.104651162790697</v>
      </c>
      <c r="I107" s="90">
        <f t="shared" si="35"/>
        <v>9.7560975609756095</v>
      </c>
      <c r="J107" s="90">
        <f t="shared" si="36"/>
        <v>7.3170731707317067</v>
      </c>
      <c r="K107" s="91">
        <f t="shared" si="37"/>
        <v>3.8291605301914582</v>
      </c>
      <c r="L107" s="87">
        <v>690</v>
      </c>
      <c r="M107" s="87">
        <v>688</v>
      </c>
      <c r="N107" s="87">
        <v>656</v>
      </c>
      <c r="O107" s="87">
        <v>656</v>
      </c>
      <c r="P107" s="87">
        <v>679</v>
      </c>
      <c r="Q107" s="105"/>
    </row>
    <row r="108" spans="1:17">
      <c r="A108" s="87" t="str">
        <f>Extra!F33</f>
        <v>Hawke's Bay</v>
      </c>
      <c r="B108" s="87">
        <v>141</v>
      </c>
      <c r="C108" s="87">
        <v>165</v>
      </c>
      <c r="D108" s="87">
        <v>166</v>
      </c>
      <c r="E108" s="87">
        <v>143</v>
      </c>
      <c r="F108" s="88">
        <v>123</v>
      </c>
      <c r="G108" s="89">
        <f t="shared" si="33"/>
        <v>6.6603684459140293</v>
      </c>
      <c r="H108" s="90">
        <f t="shared" si="34"/>
        <v>7.6212471131639719</v>
      </c>
      <c r="I108" s="90">
        <f t="shared" si="35"/>
        <v>8.1253059226627506</v>
      </c>
      <c r="J108" s="90">
        <f t="shared" si="36"/>
        <v>7.2441742654508614</v>
      </c>
      <c r="K108" s="91">
        <f t="shared" si="37"/>
        <v>6.6630552546045507</v>
      </c>
      <c r="L108" s="87">
        <v>2117</v>
      </c>
      <c r="M108" s="87">
        <v>2165</v>
      </c>
      <c r="N108" s="87">
        <v>2043</v>
      </c>
      <c r="O108" s="87">
        <v>1974</v>
      </c>
      <c r="P108" s="87">
        <v>1846</v>
      </c>
      <c r="Q108" s="105"/>
    </row>
    <row r="109" spans="1:17">
      <c r="A109" s="87" t="str">
        <f>Extra!F34</f>
        <v>Taranaki</v>
      </c>
      <c r="B109" s="87">
        <v>90</v>
      </c>
      <c r="C109" s="87">
        <v>103</v>
      </c>
      <c r="D109" s="87">
        <v>82</v>
      </c>
      <c r="E109" s="87">
        <v>98</v>
      </c>
      <c r="F109" s="88">
        <v>72</v>
      </c>
      <c r="G109" s="89">
        <f t="shared" si="33"/>
        <v>6.1898211829436036</v>
      </c>
      <c r="H109" s="90">
        <f t="shared" si="34"/>
        <v>6.8666666666666671</v>
      </c>
      <c r="I109" s="90">
        <f t="shared" si="35"/>
        <v>5.7342657342657342</v>
      </c>
      <c r="J109" s="90">
        <f t="shared" si="36"/>
        <v>6.7726330338631655</v>
      </c>
      <c r="K109" s="91">
        <f t="shared" si="37"/>
        <v>4.918032786885246</v>
      </c>
      <c r="L109" s="87">
        <v>1454</v>
      </c>
      <c r="M109" s="87">
        <v>1500</v>
      </c>
      <c r="N109" s="87">
        <v>1430</v>
      </c>
      <c r="O109" s="87">
        <v>1447</v>
      </c>
      <c r="P109" s="87">
        <v>1464</v>
      </c>
      <c r="Q109" s="105"/>
    </row>
    <row r="110" spans="1:17">
      <c r="A110" s="87" t="str">
        <f>Extra!F35</f>
        <v>MidCentral</v>
      </c>
      <c r="B110" s="87">
        <v>129</v>
      </c>
      <c r="C110" s="87">
        <v>115</v>
      </c>
      <c r="D110" s="87">
        <v>125</v>
      </c>
      <c r="E110" s="87">
        <v>120</v>
      </c>
      <c r="F110" s="88">
        <v>149</v>
      </c>
      <c r="G110" s="89">
        <f t="shared" si="33"/>
        <v>5.8212996389891698</v>
      </c>
      <c r="H110" s="90">
        <f t="shared" si="34"/>
        <v>5.5315055315055321</v>
      </c>
      <c r="I110" s="90">
        <f t="shared" si="35"/>
        <v>6.1214495592556322</v>
      </c>
      <c r="J110" s="90">
        <f t="shared" si="36"/>
        <v>6.0821084642676126</v>
      </c>
      <c r="K110" s="91">
        <f t="shared" si="37"/>
        <v>7.354392892398816</v>
      </c>
      <c r="L110" s="87">
        <v>2216</v>
      </c>
      <c r="M110" s="87">
        <v>2079</v>
      </c>
      <c r="N110" s="87">
        <v>2042</v>
      </c>
      <c r="O110" s="87">
        <v>1973</v>
      </c>
      <c r="P110" s="87">
        <v>2026</v>
      </c>
      <c r="Q110" s="105"/>
    </row>
    <row r="111" spans="1:17">
      <c r="A111" s="87" t="str">
        <f>Extra!F36</f>
        <v>Whanganui</v>
      </c>
      <c r="B111" s="87">
        <v>34</v>
      </c>
      <c r="C111" s="87">
        <v>67</v>
      </c>
      <c r="D111" s="87">
        <v>47</v>
      </c>
      <c r="E111" s="87">
        <v>39</v>
      </c>
      <c r="F111" s="88">
        <v>53</v>
      </c>
      <c r="G111" s="89">
        <f t="shared" si="33"/>
        <v>4.298356510745891</v>
      </c>
      <c r="H111" s="90">
        <f t="shared" si="34"/>
        <v>8.023952095808383</v>
      </c>
      <c r="I111" s="90">
        <f t="shared" si="35"/>
        <v>5.8385093167701863</v>
      </c>
      <c r="J111" s="90">
        <f t="shared" si="36"/>
        <v>4.9056603773584913</v>
      </c>
      <c r="K111" s="91">
        <f t="shared" si="37"/>
        <v>6.7948717948717947</v>
      </c>
      <c r="L111" s="87">
        <v>791</v>
      </c>
      <c r="M111" s="87">
        <v>835</v>
      </c>
      <c r="N111" s="87">
        <v>805</v>
      </c>
      <c r="O111" s="87">
        <v>795</v>
      </c>
      <c r="P111" s="87">
        <v>780</v>
      </c>
      <c r="Q111" s="105"/>
    </row>
    <row r="112" spans="1:17">
      <c r="A112" s="87" t="str">
        <f>Extra!F37</f>
        <v>Capital &amp; Coast</v>
      </c>
      <c r="B112" s="87">
        <v>239</v>
      </c>
      <c r="C112" s="87">
        <v>224</v>
      </c>
      <c r="D112" s="87">
        <v>231</v>
      </c>
      <c r="E112" s="87">
        <v>199</v>
      </c>
      <c r="F112" s="88">
        <v>195</v>
      </c>
      <c r="G112" s="89">
        <f t="shared" si="33"/>
        <v>6.4524838012958972</v>
      </c>
      <c r="H112" s="90">
        <f t="shared" si="34"/>
        <v>5.9669685668620138</v>
      </c>
      <c r="I112" s="90">
        <f t="shared" si="35"/>
        <v>6.5606361829025852</v>
      </c>
      <c r="J112" s="90">
        <f t="shared" si="36"/>
        <v>5.7514450867052025</v>
      </c>
      <c r="K112" s="91">
        <f t="shared" si="37"/>
        <v>5.7235104197240974</v>
      </c>
      <c r="L112" s="87">
        <v>3704</v>
      </c>
      <c r="M112" s="87">
        <v>3754</v>
      </c>
      <c r="N112" s="87">
        <v>3521</v>
      </c>
      <c r="O112" s="87">
        <v>3460</v>
      </c>
      <c r="P112" s="87">
        <v>3407</v>
      </c>
      <c r="Q112" s="105"/>
    </row>
    <row r="113" spans="1:17">
      <c r="A113" s="87" t="str">
        <f>Extra!F38</f>
        <v>Hutt Valley</v>
      </c>
      <c r="B113" s="87">
        <v>131</v>
      </c>
      <c r="C113" s="87">
        <v>115</v>
      </c>
      <c r="D113" s="87">
        <v>121</v>
      </c>
      <c r="E113" s="87">
        <v>118</v>
      </c>
      <c r="F113" s="88">
        <v>132</v>
      </c>
      <c r="G113" s="89">
        <f t="shared" si="33"/>
        <v>6.556556556556556</v>
      </c>
      <c r="H113" s="90">
        <f t="shared" si="34"/>
        <v>5.7963709677419351</v>
      </c>
      <c r="I113" s="90">
        <f t="shared" si="35"/>
        <v>6.4602242391884683</v>
      </c>
      <c r="J113" s="90">
        <f t="shared" si="36"/>
        <v>6.4977973568281939</v>
      </c>
      <c r="K113" s="91">
        <f t="shared" si="37"/>
        <v>6.8535825545171329</v>
      </c>
      <c r="L113" s="87">
        <v>1998</v>
      </c>
      <c r="M113" s="87">
        <v>1984</v>
      </c>
      <c r="N113" s="87">
        <v>1873</v>
      </c>
      <c r="O113" s="87">
        <v>1816</v>
      </c>
      <c r="P113" s="87">
        <v>1926</v>
      </c>
      <c r="Q113" s="105"/>
    </row>
    <row r="114" spans="1:17">
      <c r="A114" s="87" t="str">
        <f>Extra!F39</f>
        <v>Wairarapa</v>
      </c>
      <c r="B114" s="87">
        <v>30</v>
      </c>
      <c r="C114" s="87">
        <v>26</v>
      </c>
      <c r="D114" s="87">
        <v>22</v>
      </c>
      <c r="E114" s="87">
        <v>25</v>
      </c>
      <c r="F114" s="88">
        <v>14</v>
      </c>
      <c r="G114" s="89">
        <f t="shared" si="33"/>
        <v>5.928853754940711</v>
      </c>
      <c r="H114" s="90">
        <f t="shared" si="34"/>
        <v>5.2953156822810588</v>
      </c>
      <c r="I114" s="90">
        <f t="shared" si="35"/>
        <v>4.8672566371681416</v>
      </c>
      <c r="J114" s="90">
        <f t="shared" si="36"/>
        <v>6.024096385542169</v>
      </c>
      <c r="K114" s="91">
        <f t="shared" si="37"/>
        <v>3.4653465346534658</v>
      </c>
      <c r="L114" s="87">
        <v>506</v>
      </c>
      <c r="M114" s="87">
        <v>491</v>
      </c>
      <c r="N114" s="87">
        <v>452</v>
      </c>
      <c r="O114" s="87">
        <v>415</v>
      </c>
      <c r="P114" s="87">
        <v>404</v>
      </c>
      <c r="Q114" s="105"/>
    </row>
    <row r="115" spans="1:17">
      <c r="A115" s="87" t="str">
        <f>Extra!F40</f>
        <v>Nelson Marlborough</v>
      </c>
      <c r="B115" s="87">
        <v>88</v>
      </c>
      <c r="C115" s="87">
        <v>80</v>
      </c>
      <c r="D115" s="87">
        <v>65</v>
      </c>
      <c r="E115" s="87">
        <v>84</v>
      </c>
      <c r="F115" s="88">
        <v>69</v>
      </c>
      <c r="G115" s="89">
        <f t="shared" si="33"/>
        <v>5.608667941363926</v>
      </c>
      <c r="H115" s="90">
        <f t="shared" si="34"/>
        <v>5.532503457814661</v>
      </c>
      <c r="I115" s="90">
        <f t="shared" si="35"/>
        <v>4.3800539083557952</v>
      </c>
      <c r="J115" s="90">
        <f t="shared" si="36"/>
        <v>6.2130177514792901</v>
      </c>
      <c r="K115" s="91">
        <f t="shared" si="37"/>
        <v>5.0884955752212395</v>
      </c>
      <c r="L115" s="87">
        <v>1569</v>
      </c>
      <c r="M115" s="87">
        <v>1446</v>
      </c>
      <c r="N115" s="87">
        <v>1484</v>
      </c>
      <c r="O115" s="87">
        <v>1352</v>
      </c>
      <c r="P115" s="87">
        <v>1356</v>
      </c>
      <c r="Q115" s="105"/>
    </row>
    <row r="116" spans="1:17">
      <c r="A116" s="87" t="str">
        <f>Extra!F41</f>
        <v>West Coast</v>
      </c>
      <c r="B116" s="87">
        <v>20</v>
      </c>
      <c r="C116" s="87">
        <v>24</v>
      </c>
      <c r="D116" s="87">
        <v>17</v>
      </c>
      <c r="E116" s="87">
        <v>15</v>
      </c>
      <c r="F116" s="88">
        <v>22</v>
      </c>
      <c r="G116" s="89">
        <f t="shared" si="33"/>
        <v>5.6022408963585439</v>
      </c>
      <c r="H116" s="90">
        <f t="shared" si="34"/>
        <v>6.6115702479338845</v>
      </c>
      <c r="I116" s="90">
        <f t="shared" si="35"/>
        <v>5.0595238095238093</v>
      </c>
      <c r="J116" s="90">
        <f t="shared" si="36"/>
        <v>4.5871559633027523</v>
      </c>
      <c r="K116" s="91">
        <f t="shared" si="37"/>
        <v>7.1197411003236244</v>
      </c>
      <c r="L116" s="87">
        <v>357</v>
      </c>
      <c r="M116" s="87">
        <v>363</v>
      </c>
      <c r="N116" s="87">
        <v>336</v>
      </c>
      <c r="O116" s="87">
        <v>327</v>
      </c>
      <c r="P116" s="87">
        <v>309</v>
      </c>
      <c r="Q116" s="105"/>
    </row>
    <row r="117" spans="1:17">
      <c r="A117" s="87" t="str">
        <f>Extra!F42</f>
        <v>Canterbury</v>
      </c>
      <c r="B117" s="87">
        <v>346</v>
      </c>
      <c r="C117" s="87">
        <v>344</v>
      </c>
      <c r="D117" s="87">
        <v>331</v>
      </c>
      <c r="E117" s="87">
        <v>331</v>
      </c>
      <c r="F117" s="88">
        <v>392</v>
      </c>
      <c r="G117" s="89">
        <f t="shared" si="33"/>
        <v>6.069110682336432</v>
      </c>
      <c r="H117" s="90">
        <f t="shared" si="34"/>
        <v>5.8974798559917714</v>
      </c>
      <c r="I117" s="90">
        <f t="shared" si="35"/>
        <v>5.9001782531194289</v>
      </c>
      <c r="J117" s="90">
        <f t="shared" si="36"/>
        <v>5.7316017316017316</v>
      </c>
      <c r="K117" s="91">
        <f t="shared" si="37"/>
        <v>6.5497076023391818</v>
      </c>
      <c r="L117" s="87">
        <v>5701</v>
      </c>
      <c r="M117" s="87">
        <v>5833</v>
      </c>
      <c r="N117" s="87">
        <v>5610</v>
      </c>
      <c r="O117" s="87">
        <v>5775</v>
      </c>
      <c r="P117" s="87">
        <v>5985</v>
      </c>
      <c r="Q117" s="105"/>
    </row>
    <row r="118" spans="1:17">
      <c r="A118" s="87" t="str">
        <f>Extra!F43</f>
        <v>South Canterbury</v>
      </c>
      <c r="B118" s="87">
        <v>39</v>
      </c>
      <c r="C118" s="87">
        <v>21</v>
      </c>
      <c r="D118" s="87">
        <v>31</v>
      </c>
      <c r="E118" s="87">
        <v>15</v>
      </c>
      <c r="F118" s="88">
        <v>36</v>
      </c>
      <c r="G118" s="89">
        <f t="shared" si="33"/>
        <v>7.1428571428571423</v>
      </c>
      <c r="H118" s="90">
        <f t="shared" si="34"/>
        <v>3.3227848101265818</v>
      </c>
      <c r="I118" s="90">
        <f t="shared" si="35"/>
        <v>4.9759229534510432</v>
      </c>
      <c r="J118" s="90">
        <f t="shared" si="36"/>
        <v>2.3659305993690851</v>
      </c>
      <c r="K118" s="91">
        <f t="shared" si="37"/>
        <v>5.741626794258373</v>
      </c>
      <c r="L118" s="87">
        <v>546</v>
      </c>
      <c r="M118" s="87">
        <v>632</v>
      </c>
      <c r="N118" s="87">
        <v>623</v>
      </c>
      <c r="O118" s="87">
        <v>634</v>
      </c>
      <c r="P118" s="87">
        <v>627</v>
      </c>
      <c r="Q118" s="105"/>
    </row>
    <row r="119" spans="1:17">
      <c r="A119" s="87" t="str">
        <f>Extra!F44</f>
        <v>Southern</v>
      </c>
      <c r="B119" s="87">
        <v>206</v>
      </c>
      <c r="C119" s="87">
        <v>188</v>
      </c>
      <c r="D119" s="87">
        <v>182</v>
      </c>
      <c r="E119" s="87">
        <v>196</v>
      </c>
      <c r="F119" s="88">
        <v>175</v>
      </c>
      <c r="G119" s="89">
        <f t="shared" si="33"/>
        <v>5.8456299659477864</v>
      </c>
      <c r="H119" s="90">
        <f t="shared" si="34"/>
        <v>5.3976457077232265</v>
      </c>
      <c r="I119" s="90">
        <f t="shared" si="35"/>
        <v>5.5589492974954187</v>
      </c>
      <c r="J119" s="90">
        <f t="shared" si="36"/>
        <v>6.253988513082323</v>
      </c>
      <c r="K119" s="91">
        <f t="shared" si="37"/>
        <v>5.3240036507453601</v>
      </c>
      <c r="L119" s="87">
        <v>3524</v>
      </c>
      <c r="M119" s="87">
        <v>3483</v>
      </c>
      <c r="N119" s="87">
        <v>3274</v>
      </c>
      <c r="O119" s="87">
        <v>3134</v>
      </c>
      <c r="P119" s="87">
        <v>3287</v>
      </c>
      <c r="Q119" s="105"/>
    </row>
    <row r="120" spans="1:17" ht="12.75">
      <c r="A120" s="93" t="str">
        <f>Extra!F45</f>
        <v>Unknown</v>
      </c>
      <c r="B120" s="93">
        <v>7</v>
      </c>
      <c r="C120" s="93">
        <v>5</v>
      </c>
      <c r="D120" s="93">
        <v>5</v>
      </c>
      <c r="E120" s="93">
        <v>8</v>
      </c>
      <c r="F120" s="106">
        <v>10</v>
      </c>
      <c r="G120" s="103" t="s">
        <v>81</v>
      </c>
      <c r="H120" s="103" t="s">
        <v>81</v>
      </c>
      <c r="I120" s="103" t="s">
        <v>81</v>
      </c>
      <c r="J120" s="103" t="s">
        <v>81</v>
      </c>
      <c r="K120" s="107" t="s">
        <v>81</v>
      </c>
      <c r="L120" s="94">
        <v>32</v>
      </c>
      <c r="M120" s="94">
        <v>55</v>
      </c>
      <c r="N120" s="94">
        <v>102</v>
      </c>
      <c r="O120" s="94">
        <v>143</v>
      </c>
      <c r="P120" s="94">
        <v>157</v>
      </c>
    </row>
    <row r="121" spans="1:17" ht="12.75">
      <c r="A121" s="99" t="s">
        <v>275</v>
      </c>
      <c r="K121" s="10"/>
    </row>
    <row r="122" spans="1:17" ht="12.75">
      <c r="A122" s="99" t="s">
        <v>329</v>
      </c>
      <c r="K122" s="10"/>
    </row>
    <row r="123" spans="1:17" ht="12.75">
      <c r="A123" s="99"/>
      <c r="K123" s="10"/>
    </row>
    <row r="124" spans="1:17" ht="12.75">
      <c r="A124" s="10"/>
      <c r="B124" s="10"/>
      <c r="C124" s="10"/>
      <c r="D124" s="10"/>
      <c r="E124" s="10"/>
      <c r="F124" s="10"/>
      <c r="G124" s="10"/>
      <c r="H124" s="10"/>
      <c r="I124" s="10"/>
      <c r="J124" s="10"/>
      <c r="K124" s="10"/>
    </row>
    <row r="125" spans="1:17" ht="12.75">
      <c r="A125" s="10"/>
      <c r="B125" s="10"/>
      <c r="C125" s="10"/>
      <c r="D125" s="10"/>
      <c r="E125" s="10"/>
      <c r="F125" s="10"/>
      <c r="G125" s="10"/>
      <c r="H125" s="10"/>
      <c r="I125" s="10"/>
      <c r="J125" s="10"/>
      <c r="K125" s="10"/>
    </row>
    <row r="126" spans="1:17" ht="12.75">
      <c r="A126" s="10"/>
      <c r="B126" s="10"/>
      <c r="C126" s="10"/>
      <c r="D126" s="10"/>
      <c r="E126" s="10"/>
      <c r="F126" s="10"/>
      <c r="G126" s="10"/>
      <c r="H126" s="10"/>
      <c r="I126" s="10"/>
      <c r="J126" s="10"/>
      <c r="K126" s="10"/>
    </row>
    <row r="127" spans="1:17" ht="12.75">
      <c r="A127" s="10"/>
      <c r="B127" s="10"/>
      <c r="C127" s="10"/>
      <c r="D127" s="10"/>
      <c r="E127" s="10"/>
      <c r="F127" s="10"/>
      <c r="G127" s="10"/>
      <c r="H127" s="10"/>
      <c r="I127" s="10"/>
      <c r="J127" s="10"/>
      <c r="K127" s="10"/>
    </row>
    <row r="128" spans="1:17" ht="12.75">
      <c r="A128" s="10"/>
      <c r="B128" s="10"/>
      <c r="C128" s="10"/>
      <c r="D128" s="10"/>
      <c r="E128" s="10"/>
      <c r="F128" s="10"/>
      <c r="G128" s="10"/>
      <c r="H128" s="10"/>
      <c r="I128" s="10"/>
      <c r="J128" s="10"/>
      <c r="K128" s="10"/>
    </row>
    <row r="129" spans="1:4" ht="12.75">
      <c r="A129" s="10"/>
      <c r="B129" s="10"/>
      <c r="C129" s="10"/>
      <c r="D129" s="10"/>
    </row>
    <row r="130" spans="1:4" ht="12.75">
      <c r="A130" s="10"/>
      <c r="B130" s="10"/>
      <c r="C130" s="10"/>
      <c r="D130" s="10"/>
    </row>
  </sheetData>
  <mergeCells count="12">
    <mergeCell ref="N6:N7"/>
    <mergeCell ref="L73:P73"/>
    <mergeCell ref="G73:K73"/>
    <mergeCell ref="B73:F73"/>
    <mergeCell ref="A73:A74"/>
    <mergeCell ref="A6:A7"/>
    <mergeCell ref="B6:H6"/>
    <mergeCell ref="I6:M6"/>
    <mergeCell ref="B26:D26"/>
    <mergeCell ref="A26:A27"/>
    <mergeCell ref="A25:D25"/>
    <mergeCell ref="A72:P72"/>
  </mergeCells>
  <hyperlinks>
    <hyperlink ref="A1" location="Contents!A1" display="Contents"/>
    <hyperlink ref="C1" location="About!A1" display="About the publication"/>
  </hyperlinks>
  <pageMargins left="0.51181102362204722" right="0.51181102362204722" top="0.55118110236220474" bottom="0.55118110236220474" header="0.11811023622047245" footer="0.11811023622047245"/>
  <pageSetup paperSize="9" scale="77" fitToHeight="0" orientation="landscape" r:id="rId1"/>
  <headerFooter>
    <oddFooter>&amp;L&amp;8&amp;K01+020Report on Maternity, 2015: accompanying tables&amp;R&amp;8&amp;K01+020Page &amp;P of &amp;N</oddFooter>
  </headerFooter>
  <rowBreaks count="2" manualBreakCount="2">
    <brk id="23" max="20" man="1"/>
    <brk id="70" max="20" man="1"/>
  </row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145"/>
  <sheetViews>
    <sheetView showGridLines="0" zoomScaleNormal="100" workbookViewId="0">
      <pane ySplit="3" topLeftCell="A4" activePane="bottomLeft" state="frozen"/>
      <selection activeCell="B31" sqref="B31"/>
      <selection pane="bottomLeft" activeCell="A4" sqref="A4"/>
    </sheetView>
  </sheetViews>
  <sheetFormatPr defaultRowHeight="12"/>
  <cols>
    <col min="1" max="1" width="17.28515625" customWidth="1"/>
    <col min="2" max="21" width="8.7109375" customWidth="1"/>
  </cols>
  <sheetData>
    <row r="1" spans="1:21" s="43" customFormat="1">
      <c r="A1" s="292" t="s">
        <v>24</v>
      </c>
      <c r="B1" s="143"/>
      <c r="C1" s="292" t="s">
        <v>34</v>
      </c>
      <c r="D1" s="143"/>
      <c r="E1" s="143"/>
    </row>
    <row r="2" spans="1:21" s="43" customFormat="1" ht="10.5" customHeight="1"/>
    <row r="3" spans="1:21" s="43" customFormat="1" ht="19.5">
      <c r="A3" s="19" t="s">
        <v>233</v>
      </c>
    </row>
    <row r="4" spans="1:21" s="44" customFormat="1"/>
    <row r="5" spans="1:21" s="47" customFormat="1" ht="15" customHeight="1">
      <c r="A5" s="56" t="str">
        <f>Contents!B57</f>
        <v>Table 48: Number and percentage of babies, by gestation, 2006–2015</v>
      </c>
    </row>
    <row r="6" spans="1:21">
      <c r="A6" s="484" t="s">
        <v>234</v>
      </c>
      <c r="B6" s="492" t="s">
        <v>327</v>
      </c>
      <c r="C6" s="492"/>
      <c r="D6" s="492"/>
      <c r="E6" s="492"/>
      <c r="F6" s="492"/>
      <c r="G6" s="492"/>
      <c r="H6" s="492"/>
      <c r="I6" s="492"/>
      <c r="J6" s="492"/>
      <c r="K6" s="494"/>
      <c r="L6" s="492" t="s">
        <v>288</v>
      </c>
      <c r="M6" s="492"/>
      <c r="N6" s="492"/>
      <c r="O6" s="492"/>
      <c r="P6" s="492"/>
      <c r="Q6" s="492"/>
      <c r="R6" s="492"/>
      <c r="S6" s="492"/>
      <c r="T6" s="492"/>
      <c r="U6" s="492"/>
    </row>
    <row r="7" spans="1:21">
      <c r="A7" s="477"/>
      <c r="B7" s="73">
        <f>Extra!P5</f>
        <v>2006</v>
      </c>
      <c r="C7" s="394">
        <f>Extra!Q5</f>
        <v>2007</v>
      </c>
      <c r="D7" s="394">
        <f>Extra!R5</f>
        <v>2008</v>
      </c>
      <c r="E7" s="394">
        <f>Extra!S5</f>
        <v>2009</v>
      </c>
      <c r="F7" s="394">
        <f>Extra!T5</f>
        <v>2010</v>
      </c>
      <c r="G7" s="394">
        <f>Extra!U5</f>
        <v>2011</v>
      </c>
      <c r="H7" s="394">
        <f>Extra!V5</f>
        <v>2012</v>
      </c>
      <c r="I7" s="394">
        <f>Extra!W5</f>
        <v>2013</v>
      </c>
      <c r="J7" s="394">
        <f>Extra!X5</f>
        <v>2014</v>
      </c>
      <c r="K7" s="165">
        <f>Extra!Y5</f>
        <v>2015</v>
      </c>
      <c r="L7" s="74">
        <f>B7</f>
        <v>2006</v>
      </c>
      <c r="M7" s="74">
        <f t="shared" ref="M7:U7" si="0">C7</f>
        <v>2007</v>
      </c>
      <c r="N7" s="74">
        <f t="shared" si="0"/>
        <v>2008</v>
      </c>
      <c r="O7" s="74">
        <f t="shared" si="0"/>
        <v>2009</v>
      </c>
      <c r="P7" s="74">
        <f t="shared" si="0"/>
        <v>2010</v>
      </c>
      <c r="Q7" s="74">
        <f t="shared" si="0"/>
        <v>2011</v>
      </c>
      <c r="R7" s="74">
        <f t="shared" si="0"/>
        <v>2012</v>
      </c>
      <c r="S7" s="74">
        <f t="shared" si="0"/>
        <v>2013</v>
      </c>
      <c r="T7" s="74">
        <f t="shared" si="0"/>
        <v>2014</v>
      </c>
      <c r="U7" s="74">
        <f t="shared" si="0"/>
        <v>2015</v>
      </c>
    </row>
    <row r="8" spans="1:21">
      <c r="A8" s="262" t="s">
        <v>35</v>
      </c>
      <c r="B8" s="196">
        <v>6</v>
      </c>
      <c r="C8" s="196">
        <v>10</v>
      </c>
      <c r="D8" s="196">
        <v>10</v>
      </c>
      <c r="E8" s="196">
        <v>9</v>
      </c>
      <c r="F8" s="196">
        <v>8</v>
      </c>
      <c r="G8" s="196">
        <v>18</v>
      </c>
      <c r="H8" s="196">
        <v>15</v>
      </c>
      <c r="I8" s="196">
        <v>14</v>
      </c>
      <c r="J8" s="196">
        <v>13</v>
      </c>
      <c r="K8" s="197">
        <v>11</v>
      </c>
      <c r="L8" s="263">
        <f>B8/(B$36-B$35)*100</f>
        <v>9.8739426653062564E-3</v>
      </c>
      <c r="M8" s="263">
        <f t="shared" ref="M8:U23" si="1">C8/(C$36-C$35)*100</f>
        <v>1.5533015424284315E-2</v>
      </c>
      <c r="N8" s="263">
        <f t="shared" si="1"/>
        <v>1.54526068547764E-2</v>
      </c>
      <c r="O8" s="263">
        <f t="shared" si="1"/>
        <v>1.3983189099327253E-2</v>
      </c>
      <c r="P8" s="263">
        <f t="shared" si="1"/>
        <v>1.2367245350688701E-2</v>
      </c>
      <c r="Q8" s="263">
        <f t="shared" si="1"/>
        <v>2.8811524609843941E-2</v>
      </c>
      <c r="R8" s="263">
        <f t="shared" si="1"/>
        <v>2.3942155751703883E-2</v>
      </c>
      <c r="S8" s="263">
        <f t="shared" si="1"/>
        <v>2.3523481475258338E-2</v>
      </c>
      <c r="T8" s="263">
        <f t="shared" si="1"/>
        <v>2.1885890334854122E-2</v>
      </c>
      <c r="U8" s="263">
        <f t="shared" si="1"/>
        <v>1.8581081081081082E-2</v>
      </c>
    </row>
    <row r="9" spans="1:21">
      <c r="A9" s="262">
        <v>20</v>
      </c>
      <c r="B9" s="196">
        <v>11</v>
      </c>
      <c r="C9" s="196">
        <v>12</v>
      </c>
      <c r="D9" s="196">
        <v>15</v>
      </c>
      <c r="E9" s="196">
        <v>11</v>
      </c>
      <c r="F9" s="196">
        <v>14</v>
      </c>
      <c r="G9" s="196">
        <v>12</v>
      </c>
      <c r="H9" s="196">
        <v>20</v>
      </c>
      <c r="I9" s="196">
        <v>12</v>
      </c>
      <c r="J9" s="196">
        <v>20</v>
      </c>
      <c r="K9" s="197">
        <v>10</v>
      </c>
      <c r="L9" s="263">
        <f t="shared" ref="L9:L34" si="2">B9/(B$36-B$35)*100</f>
        <v>1.810222821972814E-2</v>
      </c>
      <c r="M9" s="263">
        <f t="shared" si="1"/>
        <v>1.8639618509141177E-2</v>
      </c>
      <c r="N9" s="263">
        <f t="shared" si="1"/>
        <v>2.3178910282164601E-2</v>
      </c>
      <c r="O9" s="263">
        <f t="shared" si="1"/>
        <v>1.7090564454733309E-2</v>
      </c>
      <c r="P9" s="263">
        <f t="shared" si="1"/>
        <v>2.1642679363705227E-2</v>
      </c>
      <c r="Q9" s="263">
        <f t="shared" si="1"/>
        <v>1.920768307322929E-2</v>
      </c>
      <c r="R9" s="263">
        <f t="shared" si="1"/>
        <v>3.1922874335605179E-2</v>
      </c>
      <c r="S9" s="263">
        <f t="shared" si="1"/>
        <v>2.0162984121650004E-2</v>
      </c>
      <c r="T9" s="263">
        <f t="shared" si="1"/>
        <v>3.3670600515160187E-2</v>
      </c>
      <c r="U9" s="263">
        <f t="shared" si="1"/>
        <v>1.6891891891891893E-2</v>
      </c>
    </row>
    <row r="10" spans="1:21">
      <c r="A10" s="262">
        <v>21</v>
      </c>
      <c r="B10" s="196">
        <v>19</v>
      </c>
      <c r="C10" s="196">
        <v>18</v>
      </c>
      <c r="D10" s="196">
        <v>11</v>
      </c>
      <c r="E10" s="196">
        <v>22</v>
      </c>
      <c r="F10" s="196">
        <v>30</v>
      </c>
      <c r="G10" s="196">
        <v>12</v>
      </c>
      <c r="H10" s="196">
        <v>22</v>
      </c>
      <c r="I10" s="196">
        <v>29</v>
      </c>
      <c r="J10" s="196">
        <v>27</v>
      </c>
      <c r="K10" s="197">
        <v>15</v>
      </c>
      <c r="L10" s="263">
        <f t="shared" si="2"/>
        <v>3.1267485106803147E-2</v>
      </c>
      <c r="M10" s="263">
        <f t="shared" si="1"/>
        <v>2.7959427763711769E-2</v>
      </c>
      <c r="N10" s="263">
        <f t="shared" si="1"/>
        <v>1.6997867540254043E-2</v>
      </c>
      <c r="O10" s="263">
        <f t="shared" si="1"/>
        <v>3.4181128909466618E-2</v>
      </c>
      <c r="P10" s="263">
        <f t="shared" si="1"/>
        <v>4.6377170065082629E-2</v>
      </c>
      <c r="Q10" s="263">
        <f t="shared" si="1"/>
        <v>1.920768307322929E-2</v>
      </c>
      <c r="R10" s="263">
        <f t="shared" si="1"/>
        <v>3.5115161769165695E-2</v>
      </c>
      <c r="S10" s="263">
        <f t="shared" si="1"/>
        <v>4.8727211627320841E-2</v>
      </c>
      <c r="T10" s="263">
        <f t="shared" si="1"/>
        <v>4.5455310695466253E-2</v>
      </c>
      <c r="U10" s="263">
        <f t="shared" si="1"/>
        <v>2.5337837837837839E-2</v>
      </c>
    </row>
    <row r="11" spans="1:21">
      <c r="A11" s="262">
        <v>22</v>
      </c>
      <c r="B11" s="196">
        <v>22</v>
      </c>
      <c r="C11" s="196">
        <v>19</v>
      </c>
      <c r="D11" s="196">
        <v>17</v>
      </c>
      <c r="E11" s="196">
        <v>19</v>
      </c>
      <c r="F11" s="196">
        <v>25</v>
      </c>
      <c r="G11" s="196">
        <v>22</v>
      </c>
      <c r="H11" s="196">
        <v>30</v>
      </c>
      <c r="I11" s="196">
        <v>30</v>
      </c>
      <c r="J11" s="196">
        <v>31</v>
      </c>
      <c r="K11" s="197">
        <v>15</v>
      </c>
      <c r="L11" s="263">
        <f t="shared" si="2"/>
        <v>3.620445643945628E-2</v>
      </c>
      <c r="M11" s="263">
        <f t="shared" si="1"/>
        <v>2.9512729306140205E-2</v>
      </c>
      <c r="N11" s="263">
        <f t="shared" si="1"/>
        <v>2.6269431653119884E-2</v>
      </c>
      <c r="O11" s="263">
        <f t="shared" si="1"/>
        <v>2.9520065876357533E-2</v>
      </c>
      <c r="P11" s="263">
        <f t="shared" si="1"/>
        <v>3.8647641720902189E-2</v>
      </c>
      <c r="Q11" s="263">
        <f t="shared" si="1"/>
        <v>3.5214085634253697E-2</v>
      </c>
      <c r="R11" s="263">
        <f t="shared" si="1"/>
        <v>4.7884311503407766E-2</v>
      </c>
      <c r="S11" s="263">
        <f t="shared" si="1"/>
        <v>5.0407460304125018E-2</v>
      </c>
      <c r="T11" s="263">
        <f t="shared" si="1"/>
        <v>5.2189430798498297E-2</v>
      </c>
      <c r="U11" s="263">
        <f t="shared" si="1"/>
        <v>2.5337837837837839E-2</v>
      </c>
    </row>
    <row r="12" spans="1:21">
      <c r="A12" s="262">
        <v>23</v>
      </c>
      <c r="B12" s="196">
        <v>28</v>
      </c>
      <c r="C12" s="196">
        <v>29</v>
      </c>
      <c r="D12" s="196">
        <v>32</v>
      </c>
      <c r="E12" s="196">
        <v>25</v>
      </c>
      <c r="F12" s="196">
        <v>33</v>
      </c>
      <c r="G12" s="196">
        <v>22</v>
      </c>
      <c r="H12" s="196">
        <v>29</v>
      </c>
      <c r="I12" s="196">
        <v>30</v>
      </c>
      <c r="J12" s="196">
        <v>33</v>
      </c>
      <c r="K12" s="197">
        <v>30</v>
      </c>
      <c r="L12" s="263">
        <f t="shared" si="2"/>
        <v>4.6078399104762531E-2</v>
      </c>
      <c r="M12" s="263">
        <f t="shared" si="1"/>
        <v>4.5045744730424518E-2</v>
      </c>
      <c r="N12" s="263">
        <f t="shared" si="1"/>
        <v>4.9448341935284489E-2</v>
      </c>
      <c r="O12" s="263">
        <f t="shared" si="1"/>
        <v>3.8842191942575703E-2</v>
      </c>
      <c r="P12" s="263">
        <f t="shared" si="1"/>
        <v>5.1014887071590895E-2</v>
      </c>
      <c r="Q12" s="263">
        <f t="shared" si="1"/>
        <v>3.5214085634253697E-2</v>
      </c>
      <c r="R12" s="263">
        <f t="shared" si="1"/>
        <v>4.6288167786627511E-2</v>
      </c>
      <c r="S12" s="263">
        <f t="shared" si="1"/>
        <v>5.0407460304125018E-2</v>
      </c>
      <c r="T12" s="263">
        <f t="shared" si="1"/>
        <v>5.5556490850014309E-2</v>
      </c>
      <c r="U12" s="263">
        <f t="shared" si="1"/>
        <v>5.0675675675675678E-2</v>
      </c>
    </row>
    <row r="13" spans="1:21">
      <c r="A13" s="262">
        <v>24</v>
      </c>
      <c r="B13" s="196">
        <v>37</v>
      </c>
      <c r="C13" s="196">
        <v>40</v>
      </c>
      <c r="D13" s="196">
        <v>40</v>
      </c>
      <c r="E13" s="196">
        <v>49</v>
      </c>
      <c r="F13" s="196">
        <v>44</v>
      </c>
      <c r="G13" s="196">
        <v>43</v>
      </c>
      <c r="H13" s="196">
        <v>38</v>
      </c>
      <c r="I13" s="196">
        <v>39</v>
      </c>
      <c r="J13" s="196">
        <v>49</v>
      </c>
      <c r="K13" s="197">
        <v>32</v>
      </c>
      <c r="L13" s="263">
        <f t="shared" si="2"/>
        <v>6.0889313102721915E-2</v>
      </c>
      <c r="M13" s="263">
        <f t="shared" si="1"/>
        <v>6.213206169713726E-2</v>
      </c>
      <c r="N13" s="263">
        <f t="shared" si="1"/>
        <v>6.1810427419105599E-2</v>
      </c>
      <c r="O13" s="263">
        <f t="shared" si="1"/>
        <v>7.6130696207448376E-2</v>
      </c>
      <c r="P13" s="263">
        <f t="shared" si="1"/>
        <v>6.801984942878786E-2</v>
      </c>
      <c r="Q13" s="263">
        <f t="shared" si="1"/>
        <v>6.8827531012404963E-2</v>
      </c>
      <c r="R13" s="263">
        <f t="shared" si="1"/>
        <v>6.0653461237649843E-2</v>
      </c>
      <c r="S13" s="263">
        <f t="shared" si="1"/>
        <v>6.5529698395362518E-2</v>
      </c>
      <c r="T13" s="263">
        <f t="shared" si="1"/>
        <v>8.2492971262142459E-2</v>
      </c>
      <c r="U13" s="263">
        <f t="shared" si="1"/>
        <v>5.4054054054054057E-2</v>
      </c>
    </row>
    <row r="14" spans="1:21">
      <c r="A14" s="262">
        <v>25</v>
      </c>
      <c r="B14" s="196">
        <v>43</v>
      </c>
      <c r="C14" s="196">
        <v>48</v>
      </c>
      <c r="D14" s="196">
        <v>66</v>
      </c>
      <c r="E14" s="196">
        <v>40</v>
      </c>
      <c r="F14" s="196">
        <v>57</v>
      </c>
      <c r="G14" s="196">
        <v>45</v>
      </c>
      <c r="H14" s="196">
        <v>55</v>
      </c>
      <c r="I14" s="196">
        <v>52</v>
      </c>
      <c r="J14" s="196">
        <v>47</v>
      </c>
      <c r="K14" s="197">
        <v>36</v>
      </c>
      <c r="L14" s="263">
        <f t="shared" si="2"/>
        <v>7.076325576802818E-2</v>
      </c>
      <c r="M14" s="263">
        <f t="shared" si="1"/>
        <v>7.4558474036564709E-2</v>
      </c>
      <c r="N14" s="263">
        <f t="shared" si="1"/>
        <v>0.10198720524152426</v>
      </c>
      <c r="O14" s="263">
        <f t="shared" si="1"/>
        <v>6.2147507108121128E-2</v>
      </c>
      <c r="P14" s="263">
        <f t="shared" si="1"/>
        <v>8.8116623123657006E-2</v>
      </c>
      <c r="Q14" s="263">
        <f t="shared" si="1"/>
        <v>7.202881152460984E-2</v>
      </c>
      <c r="R14" s="263">
        <f t="shared" si="1"/>
        <v>8.7787904422914245E-2</v>
      </c>
      <c r="S14" s="263">
        <f t="shared" si="1"/>
        <v>8.7372931193816686E-2</v>
      </c>
      <c r="T14" s="263">
        <f t="shared" si="1"/>
        <v>7.912591121062644E-2</v>
      </c>
      <c r="U14" s="263">
        <f t="shared" si="1"/>
        <v>6.0810810810810807E-2</v>
      </c>
    </row>
    <row r="15" spans="1:21">
      <c r="A15" s="262">
        <v>26</v>
      </c>
      <c r="B15" s="196">
        <v>59</v>
      </c>
      <c r="C15" s="196">
        <v>69</v>
      </c>
      <c r="D15" s="196">
        <v>53</v>
      </c>
      <c r="E15" s="196">
        <v>76</v>
      </c>
      <c r="F15" s="196">
        <v>63</v>
      </c>
      <c r="G15" s="196">
        <v>53</v>
      </c>
      <c r="H15" s="196">
        <v>53</v>
      </c>
      <c r="I15" s="196">
        <v>42</v>
      </c>
      <c r="J15" s="196">
        <v>44</v>
      </c>
      <c r="K15" s="197">
        <v>59</v>
      </c>
      <c r="L15" s="263">
        <f t="shared" si="2"/>
        <v>9.7093769542178202E-2</v>
      </c>
      <c r="M15" s="263">
        <f t="shared" si="1"/>
        <v>0.10717780642756178</v>
      </c>
      <c r="N15" s="263">
        <f t="shared" si="1"/>
        <v>8.1898816330314914E-2</v>
      </c>
      <c r="O15" s="263">
        <f t="shared" si="1"/>
        <v>0.11808026350543013</v>
      </c>
      <c r="P15" s="263">
        <f t="shared" si="1"/>
        <v>9.7392057136673524E-2</v>
      </c>
      <c r="Q15" s="263">
        <f t="shared" si="1"/>
        <v>8.4833933573429374E-2</v>
      </c>
      <c r="R15" s="263">
        <f t="shared" si="1"/>
        <v>8.4595616989353722E-2</v>
      </c>
      <c r="S15" s="263">
        <f t="shared" si="1"/>
        <v>7.0570444425775022E-2</v>
      </c>
      <c r="T15" s="263">
        <f t="shared" si="1"/>
        <v>7.4075321133352412E-2</v>
      </c>
      <c r="U15" s="263">
        <f t="shared" si="1"/>
        <v>9.9662162162162157E-2</v>
      </c>
    </row>
    <row r="16" spans="1:21">
      <c r="A16" s="262">
        <v>27</v>
      </c>
      <c r="B16" s="196">
        <v>55</v>
      </c>
      <c r="C16" s="196">
        <v>73</v>
      </c>
      <c r="D16" s="196">
        <v>79</v>
      </c>
      <c r="E16" s="196">
        <v>73</v>
      </c>
      <c r="F16" s="196">
        <v>58</v>
      </c>
      <c r="G16" s="196">
        <v>55</v>
      </c>
      <c r="H16" s="196">
        <v>68</v>
      </c>
      <c r="I16" s="196">
        <v>57</v>
      </c>
      <c r="J16" s="196">
        <v>62</v>
      </c>
      <c r="K16" s="197">
        <v>75</v>
      </c>
      <c r="L16" s="263">
        <f t="shared" si="2"/>
        <v>9.0511141098640696E-2</v>
      </c>
      <c r="M16" s="263">
        <f t="shared" si="1"/>
        <v>0.11339101259727552</v>
      </c>
      <c r="N16" s="263">
        <f t="shared" si="1"/>
        <v>0.12207559415273357</v>
      </c>
      <c r="O16" s="263">
        <f t="shared" si="1"/>
        <v>0.11341920047232106</v>
      </c>
      <c r="P16" s="263">
        <f t="shared" si="1"/>
        <v>8.9662528792493076E-2</v>
      </c>
      <c r="Q16" s="263">
        <f t="shared" si="1"/>
        <v>8.8035214085634264E-2</v>
      </c>
      <c r="R16" s="263">
        <f t="shared" si="1"/>
        <v>0.10853777274105759</v>
      </c>
      <c r="S16" s="263">
        <f t="shared" si="1"/>
        <v>9.5774174577837518E-2</v>
      </c>
      <c r="T16" s="263">
        <f t="shared" si="1"/>
        <v>0.10437886159699659</v>
      </c>
      <c r="U16" s="263">
        <f t="shared" si="1"/>
        <v>0.1266891891891892</v>
      </c>
    </row>
    <row r="17" spans="1:21">
      <c r="A17" s="262">
        <v>28</v>
      </c>
      <c r="B17" s="196">
        <v>77</v>
      </c>
      <c r="C17" s="196">
        <v>86</v>
      </c>
      <c r="D17" s="196">
        <v>78</v>
      </c>
      <c r="E17" s="196">
        <v>91</v>
      </c>
      <c r="F17" s="196">
        <v>90</v>
      </c>
      <c r="G17" s="196">
        <v>71</v>
      </c>
      <c r="H17" s="196">
        <v>102</v>
      </c>
      <c r="I17" s="196">
        <v>70</v>
      </c>
      <c r="J17" s="196">
        <v>67</v>
      </c>
      <c r="K17" s="197">
        <v>74</v>
      </c>
      <c r="L17" s="263">
        <f t="shared" si="2"/>
        <v>0.12671559753809697</v>
      </c>
      <c r="M17" s="263">
        <f t="shared" si="1"/>
        <v>0.13358393264884513</v>
      </c>
      <c r="N17" s="263">
        <f t="shared" si="1"/>
        <v>0.12053033346725592</v>
      </c>
      <c r="O17" s="263">
        <f t="shared" si="1"/>
        <v>0.14138557867097556</v>
      </c>
      <c r="P17" s="263">
        <f t="shared" si="1"/>
        <v>0.13913151019524789</v>
      </c>
      <c r="Q17" s="263">
        <f t="shared" si="1"/>
        <v>0.1136454581832733</v>
      </c>
      <c r="R17" s="263">
        <f t="shared" si="1"/>
        <v>0.1628066591115864</v>
      </c>
      <c r="S17" s="263">
        <f t="shared" si="1"/>
        <v>0.11761740737629169</v>
      </c>
      <c r="T17" s="263">
        <f t="shared" si="1"/>
        <v>0.11279651172578663</v>
      </c>
      <c r="U17" s="263">
        <f t="shared" si="1"/>
        <v>0.125</v>
      </c>
    </row>
    <row r="18" spans="1:21">
      <c r="A18" s="262">
        <v>29</v>
      </c>
      <c r="B18" s="196">
        <v>123</v>
      </c>
      <c r="C18" s="196">
        <v>104</v>
      </c>
      <c r="D18" s="196">
        <v>117</v>
      </c>
      <c r="E18" s="196">
        <v>100</v>
      </c>
      <c r="F18" s="196">
        <v>105</v>
      </c>
      <c r="G18" s="196">
        <v>100</v>
      </c>
      <c r="H18" s="196">
        <v>106</v>
      </c>
      <c r="I18" s="196">
        <v>73</v>
      </c>
      <c r="J18" s="196">
        <v>90</v>
      </c>
      <c r="K18" s="197">
        <v>92</v>
      </c>
      <c r="L18" s="263">
        <f t="shared" si="2"/>
        <v>0.20241582463877825</v>
      </c>
      <c r="M18" s="263">
        <f t="shared" si="1"/>
        <v>0.1615433604125569</v>
      </c>
      <c r="N18" s="263">
        <f t="shared" si="1"/>
        <v>0.18079550020088389</v>
      </c>
      <c r="O18" s="263">
        <f t="shared" si="1"/>
        <v>0.15536876777030281</v>
      </c>
      <c r="P18" s="263">
        <f t="shared" si="1"/>
        <v>0.1623200952277892</v>
      </c>
      <c r="Q18" s="263">
        <f t="shared" si="1"/>
        <v>0.1600640256102441</v>
      </c>
      <c r="R18" s="263">
        <f t="shared" si="1"/>
        <v>0.16919123397870744</v>
      </c>
      <c r="S18" s="263">
        <f t="shared" si="1"/>
        <v>0.12265815340670419</v>
      </c>
      <c r="T18" s="263">
        <f t="shared" si="1"/>
        <v>0.15151770231822084</v>
      </c>
      <c r="U18" s="263">
        <f t="shared" si="1"/>
        <v>0.1554054054054054</v>
      </c>
    </row>
    <row r="19" spans="1:21">
      <c r="A19" s="262">
        <v>30</v>
      </c>
      <c r="B19" s="196">
        <v>136</v>
      </c>
      <c r="C19" s="196">
        <v>126</v>
      </c>
      <c r="D19" s="196">
        <v>163</v>
      </c>
      <c r="E19" s="196">
        <v>141</v>
      </c>
      <c r="F19" s="196">
        <v>127</v>
      </c>
      <c r="G19" s="196">
        <v>136</v>
      </c>
      <c r="H19" s="196">
        <v>130</v>
      </c>
      <c r="I19" s="196">
        <v>130</v>
      </c>
      <c r="J19" s="196">
        <v>122</v>
      </c>
      <c r="K19" s="197">
        <v>125</v>
      </c>
      <c r="L19" s="263">
        <f t="shared" si="2"/>
        <v>0.22380936708027516</v>
      </c>
      <c r="M19" s="263">
        <f t="shared" si="1"/>
        <v>0.19571599434598236</v>
      </c>
      <c r="N19" s="263">
        <f t="shared" si="1"/>
        <v>0.25187749173285534</v>
      </c>
      <c r="O19" s="263">
        <f t="shared" si="1"/>
        <v>0.21906996255612698</v>
      </c>
      <c r="P19" s="263">
        <f t="shared" si="1"/>
        <v>0.19633001994218313</v>
      </c>
      <c r="Q19" s="263">
        <f t="shared" si="1"/>
        <v>0.21768707482993196</v>
      </c>
      <c r="R19" s="263">
        <f t="shared" si="1"/>
        <v>0.20749868318143366</v>
      </c>
      <c r="S19" s="263">
        <f t="shared" si="1"/>
        <v>0.21843232798454171</v>
      </c>
      <c r="T19" s="263">
        <f t="shared" si="1"/>
        <v>0.20539066314247711</v>
      </c>
      <c r="U19" s="263">
        <f t="shared" si="1"/>
        <v>0.21114864864864866</v>
      </c>
    </row>
    <row r="20" spans="1:21">
      <c r="A20" s="262">
        <v>31</v>
      </c>
      <c r="B20" s="196">
        <v>160</v>
      </c>
      <c r="C20" s="196">
        <v>170</v>
      </c>
      <c r="D20" s="196">
        <v>169</v>
      </c>
      <c r="E20" s="196">
        <v>159</v>
      </c>
      <c r="F20" s="196">
        <v>201</v>
      </c>
      <c r="G20" s="196">
        <v>163</v>
      </c>
      <c r="H20" s="196">
        <v>162</v>
      </c>
      <c r="I20" s="196">
        <v>162</v>
      </c>
      <c r="J20" s="196">
        <v>142</v>
      </c>
      <c r="K20" s="197">
        <v>138</v>
      </c>
      <c r="L20" s="263">
        <f t="shared" si="2"/>
        <v>0.26330513774150022</v>
      </c>
      <c r="M20" s="263">
        <f t="shared" si="1"/>
        <v>0.26406126221283338</v>
      </c>
      <c r="N20" s="263">
        <f t="shared" si="1"/>
        <v>0.26114905584572118</v>
      </c>
      <c r="O20" s="263">
        <f t="shared" si="1"/>
        <v>0.24703634075478148</v>
      </c>
      <c r="P20" s="263">
        <f t="shared" si="1"/>
        <v>0.31072703943605362</v>
      </c>
      <c r="Q20" s="263">
        <f t="shared" si="1"/>
        <v>0.26090436174469789</v>
      </c>
      <c r="R20" s="263">
        <f t="shared" si="1"/>
        <v>0.25857528211840192</v>
      </c>
      <c r="S20" s="263">
        <f t="shared" si="1"/>
        <v>0.27220028564227505</v>
      </c>
      <c r="T20" s="263">
        <f t="shared" si="1"/>
        <v>0.23906126365763736</v>
      </c>
      <c r="U20" s="263">
        <f t="shared" si="1"/>
        <v>0.23310810810810811</v>
      </c>
    </row>
    <row r="21" spans="1:21">
      <c r="A21" s="262">
        <v>32</v>
      </c>
      <c r="B21" s="196">
        <v>237</v>
      </c>
      <c r="C21" s="196">
        <v>232</v>
      </c>
      <c r="D21" s="196">
        <v>291</v>
      </c>
      <c r="E21" s="196">
        <v>257</v>
      </c>
      <c r="F21" s="196">
        <v>249</v>
      </c>
      <c r="G21" s="196">
        <v>261</v>
      </c>
      <c r="H21" s="196">
        <v>224</v>
      </c>
      <c r="I21" s="196">
        <v>237</v>
      </c>
      <c r="J21" s="196">
        <v>208</v>
      </c>
      <c r="K21" s="197">
        <v>222</v>
      </c>
      <c r="L21" s="263">
        <f t="shared" si="2"/>
        <v>0.39002073527959713</v>
      </c>
      <c r="M21" s="263">
        <f t="shared" si="1"/>
        <v>0.36036595784339615</v>
      </c>
      <c r="N21" s="263">
        <f t="shared" si="1"/>
        <v>0.44967085947399332</v>
      </c>
      <c r="O21" s="263">
        <f t="shared" si="1"/>
        <v>0.3992977331696782</v>
      </c>
      <c r="P21" s="263">
        <f t="shared" si="1"/>
        <v>0.38493051154018582</v>
      </c>
      <c r="Q21" s="263">
        <f t="shared" si="1"/>
        <v>0.41776710684273705</v>
      </c>
      <c r="R21" s="263">
        <f t="shared" si="1"/>
        <v>0.357536192558778</v>
      </c>
      <c r="S21" s="263">
        <f t="shared" si="1"/>
        <v>0.3982189364025876</v>
      </c>
      <c r="T21" s="263">
        <f t="shared" si="1"/>
        <v>0.35017424535766595</v>
      </c>
      <c r="U21" s="263">
        <f t="shared" si="1"/>
        <v>0.375</v>
      </c>
    </row>
    <row r="22" spans="1:21">
      <c r="A22" s="262">
        <v>33</v>
      </c>
      <c r="B22" s="196">
        <v>356</v>
      </c>
      <c r="C22" s="196">
        <v>336</v>
      </c>
      <c r="D22" s="196">
        <v>360</v>
      </c>
      <c r="E22" s="196">
        <v>415</v>
      </c>
      <c r="F22" s="196">
        <v>342</v>
      </c>
      <c r="G22" s="196">
        <v>326</v>
      </c>
      <c r="H22" s="196">
        <v>323</v>
      </c>
      <c r="I22" s="196">
        <v>300</v>
      </c>
      <c r="J22" s="196">
        <v>288</v>
      </c>
      <c r="K22" s="197">
        <v>310</v>
      </c>
      <c r="L22" s="263">
        <f t="shared" si="2"/>
        <v>0.58585393147483789</v>
      </c>
      <c r="M22" s="263">
        <f t="shared" si="1"/>
        <v>0.52190931825595299</v>
      </c>
      <c r="N22" s="263">
        <f t="shared" si="1"/>
        <v>0.55629384677195048</v>
      </c>
      <c r="O22" s="263">
        <f t="shared" si="1"/>
        <v>0.64478038624675671</v>
      </c>
      <c r="P22" s="263">
        <f t="shared" si="1"/>
        <v>0.52869973874194198</v>
      </c>
      <c r="Q22" s="263">
        <f t="shared" si="1"/>
        <v>0.52180872348939578</v>
      </c>
      <c r="R22" s="263">
        <f t="shared" si="1"/>
        <v>0.51555442052002354</v>
      </c>
      <c r="S22" s="263">
        <f t="shared" si="1"/>
        <v>0.50407460304125007</v>
      </c>
      <c r="T22" s="263">
        <f t="shared" si="1"/>
        <v>0.48485664741830675</v>
      </c>
      <c r="U22" s="263">
        <f t="shared" si="1"/>
        <v>0.52364864864864868</v>
      </c>
    </row>
    <row r="23" spans="1:21">
      <c r="A23" s="262">
        <v>34</v>
      </c>
      <c r="B23" s="196">
        <v>583</v>
      </c>
      <c r="C23" s="196">
        <v>659</v>
      </c>
      <c r="D23" s="196">
        <v>704</v>
      </c>
      <c r="E23" s="196">
        <v>609</v>
      </c>
      <c r="F23" s="196">
        <v>640</v>
      </c>
      <c r="G23" s="196">
        <v>628</v>
      </c>
      <c r="H23" s="196">
        <v>621</v>
      </c>
      <c r="I23" s="196">
        <v>531</v>
      </c>
      <c r="J23" s="196">
        <v>563</v>
      </c>
      <c r="K23" s="197">
        <v>531</v>
      </c>
      <c r="L23" s="263">
        <f t="shared" si="2"/>
        <v>0.95941809564559133</v>
      </c>
      <c r="M23" s="263">
        <f t="shared" si="1"/>
        <v>1.0236257164603364</v>
      </c>
      <c r="N23" s="263">
        <f t="shared" si="1"/>
        <v>1.0878635225762587</v>
      </c>
      <c r="O23" s="263">
        <f t="shared" si="1"/>
        <v>0.94619579572114421</v>
      </c>
      <c r="P23" s="263">
        <f t="shared" si="1"/>
        <v>0.98937962805509605</v>
      </c>
      <c r="Q23" s="263">
        <f t="shared" si="1"/>
        <v>1.005202080832333</v>
      </c>
      <c r="R23" s="263">
        <f t="shared" si="1"/>
        <v>0.99120524812054078</v>
      </c>
      <c r="S23" s="263">
        <f t="shared" si="1"/>
        <v>0.89221204738301263</v>
      </c>
      <c r="T23" s="263">
        <f t="shared" si="1"/>
        <v>0.94782740450175917</v>
      </c>
      <c r="U23" s="263">
        <f t="shared" si="1"/>
        <v>0.89695945945945954</v>
      </c>
    </row>
    <row r="24" spans="1:21">
      <c r="A24" s="262">
        <v>35</v>
      </c>
      <c r="B24" s="196">
        <v>892</v>
      </c>
      <c r="C24" s="196">
        <v>887</v>
      </c>
      <c r="D24" s="196">
        <v>945</v>
      </c>
      <c r="E24" s="196">
        <v>937</v>
      </c>
      <c r="F24" s="196">
        <v>885</v>
      </c>
      <c r="G24" s="196">
        <v>931</v>
      </c>
      <c r="H24" s="196">
        <v>941</v>
      </c>
      <c r="I24" s="196">
        <v>850</v>
      </c>
      <c r="J24" s="196">
        <v>859</v>
      </c>
      <c r="K24" s="197">
        <v>810</v>
      </c>
      <c r="L24" s="263">
        <f t="shared" si="2"/>
        <v>1.4679261429088635</v>
      </c>
      <c r="M24" s="263">
        <f t="shared" ref="M24:M34" si="3">C24/(C$36-C$35)*100</f>
        <v>1.3777784681340188</v>
      </c>
      <c r="N24" s="263">
        <f t="shared" ref="N24:N34" si="4">D24/(D$36-D$35)*100</f>
        <v>1.4602713477763698</v>
      </c>
      <c r="O24" s="263">
        <f t="shared" ref="O24:O34" si="5">E24/(E$36-E$35)*100</f>
        <v>1.4558053540077374</v>
      </c>
      <c r="P24" s="263">
        <f t="shared" ref="P24:P34" si="6">F24/(F$36-F$35)*100</f>
        <v>1.3681265169199375</v>
      </c>
      <c r="Q24" s="263">
        <f t="shared" ref="Q24:Q34" si="7">G24/(G$36-G$35)*100</f>
        <v>1.4901960784313726</v>
      </c>
      <c r="R24" s="263">
        <f t="shared" ref="R24:R34" si="8">H24/(H$36-H$35)*100</f>
        <v>1.5019712374902237</v>
      </c>
      <c r="S24" s="263">
        <f t="shared" ref="S24:S34" si="9">I24/(I$36-I$35)*100</f>
        <v>1.4282113752835419</v>
      </c>
      <c r="T24" s="263">
        <f t="shared" ref="T24:T34" si="10">J24/(J$36-J$35)*100</f>
        <v>1.4461522921261301</v>
      </c>
      <c r="U24" s="263">
        <f t="shared" ref="U24:U34" si="11">K24/(K$36-K$35)*100</f>
        <v>1.3682432432432434</v>
      </c>
    </row>
    <row r="25" spans="1:21">
      <c r="A25" s="262">
        <v>36</v>
      </c>
      <c r="B25" s="196">
        <v>1576</v>
      </c>
      <c r="C25" s="196">
        <v>1702</v>
      </c>
      <c r="D25" s="196">
        <v>1673</v>
      </c>
      <c r="E25" s="196">
        <v>1724</v>
      </c>
      <c r="F25" s="196">
        <v>1841</v>
      </c>
      <c r="G25" s="196">
        <v>1708</v>
      </c>
      <c r="H25" s="196">
        <v>1849</v>
      </c>
      <c r="I25" s="196">
        <v>1753</v>
      </c>
      <c r="J25" s="196">
        <v>1753</v>
      </c>
      <c r="K25" s="197">
        <v>1744</v>
      </c>
      <c r="L25" s="263">
        <f t="shared" si="2"/>
        <v>2.5935556067537768</v>
      </c>
      <c r="M25" s="263">
        <f t="shared" si="3"/>
        <v>2.6437192252131907</v>
      </c>
      <c r="N25" s="263">
        <f t="shared" si="4"/>
        <v>2.5852211268040919</v>
      </c>
      <c r="O25" s="263">
        <f t="shared" si="5"/>
        <v>2.6785575563600204</v>
      </c>
      <c r="P25" s="263">
        <f t="shared" si="6"/>
        <v>2.8460123363272376</v>
      </c>
      <c r="Q25" s="263">
        <f t="shared" si="7"/>
        <v>2.7338935574229692</v>
      </c>
      <c r="R25" s="263">
        <f t="shared" si="8"/>
        <v>2.9512697323266988</v>
      </c>
      <c r="S25" s="263">
        <f t="shared" si="9"/>
        <v>2.9454759304377047</v>
      </c>
      <c r="T25" s="263">
        <f t="shared" si="10"/>
        <v>2.9512281351537903</v>
      </c>
      <c r="U25" s="263">
        <f t="shared" si="11"/>
        <v>2.9459459459459461</v>
      </c>
    </row>
    <row r="26" spans="1:21">
      <c r="A26" s="262">
        <v>37</v>
      </c>
      <c r="B26" s="196">
        <v>3574</v>
      </c>
      <c r="C26" s="196">
        <v>3633</v>
      </c>
      <c r="D26" s="196">
        <v>3674</v>
      </c>
      <c r="E26" s="196">
        <v>3692</v>
      </c>
      <c r="F26" s="196">
        <v>3801</v>
      </c>
      <c r="G26" s="196">
        <v>3762</v>
      </c>
      <c r="H26" s="196">
        <v>3858</v>
      </c>
      <c r="I26" s="196">
        <v>3804</v>
      </c>
      <c r="J26" s="196">
        <v>3942</v>
      </c>
      <c r="K26" s="197">
        <v>3880</v>
      </c>
      <c r="L26" s="263">
        <f t="shared" si="2"/>
        <v>5.8815785143007604</v>
      </c>
      <c r="M26" s="263">
        <f t="shared" si="3"/>
        <v>5.6431445036424925</v>
      </c>
      <c r="N26" s="263">
        <f t="shared" si="4"/>
        <v>5.6772877584448498</v>
      </c>
      <c r="O26" s="263">
        <f t="shared" si="5"/>
        <v>5.7362149060795797</v>
      </c>
      <c r="P26" s="263">
        <f t="shared" si="6"/>
        <v>5.8759874472459694</v>
      </c>
      <c r="Q26" s="263">
        <f t="shared" si="7"/>
        <v>6.021608643457383</v>
      </c>
      <c r="R26" s="263">
        <f t="shared" si="8"/>
        <v>6.1579224593382387</v>
      </c>
      <c r="S26" s="263">
        <f t="shared" si="9"/>
        <v>6.3916659665630506</v>
      </c>
      <c r="T26" s="263">
        <f t="shared" si="10"/>
        <v>6.6364753615380732</v>
      </c>
      <c r="U26" s="263">
        <f t="shared" si="11"/>
        <v>6.5540540540540535</v>
      </c>
    </row>
    <row r="27" spans="1:21">
      <c r="A27" s="262">
        <v>38</v>
      </c>
      <c r="B27" s="196">
        <v>8909</v>
      </c>
      <c r="C27" s="196">
        <v>9256</v>
      </c>
      <c r="D27" s="196">
        <v>9460</v>
      </c>
      <c r="E27" s="196">
        <v>9435</v>
      </c>
      <c r="F27" s="196">
        <v>9799</v>
      </c>
      <c r="G27" s="196">
        <v>9398</v>
      </c>
      <c r="H27" s="196">
        <v>9700</v>
      </c>
      <c r="I27" s="196">
        <v>9578</v>
      </c>
      <c r="J27" s="196">
        <v>9720</v>
      </c>
      <c r="K27" s="197">
        <v>9729</v>
      </c>
      <c r="L27" s="263">
        <f t="shared" si="2"/>
        <v>14.661159200868907</v>
      </c>
      <c r="M27" s="263">
        <f t="shared" si="3"/>
        <v>14.377359076717564</v>
      </c>
      <c r="N27" s="263">
        <f t="shared" si="4"/>
        <v>14.618166084618474</v>
      </c>
      <c r="O27" s="263">
        <f t="shared" si="5"/>
        <v>14.659043239128069</v>
      </c>
      <c r="P27" s="263">
        <f t="shared" si="6"/>
        <v>15.148329648924822</v>
      </c>
      <c r="Q27" s="263">
        <f t="shared" si="7"/>
        <v>15.042817126850741</v>
      </c>
      <c r="R27" s="263">
        <f t="shared" si="8"/>
        <v>15.482594052768512</v>
      </c>
      <c r="S27" s="263">
        <f t="shared" si="9"/>
        <v>16.093421826430312</v>
      </c>
      <c r="T27" s="263">
        <f t="shared" si="10"/>
        <v>16.363911850367852</v>
      </c>
      <c r="U27" s="263">
        <f t="shared" si="11"/>
        <v>16.434121621621621</v>
      </c>
    </row>
    <row r="28" spans="1:21">
      <c r="A28" s="262">
        <v>39</v>
      </c>
      <c r="B28" s="196">
        <v>13403</v>
      </c>
      <c r="C28" s="196">
        <v>14568</v>
      </c>
      <c r="D28" s="196">
        <v>15281</v>
      </c>
      <c r="E28" s="196">
        <v>15687</v>
      </c>
      <c r="F28" s="196">
        <v>15715</v>
      </c>
      <c r="G28" s="196">
        <v>15948</v>
      </c>
      <c r="H28" s="196">
        <v>16148</v>
      </c>
      <c r="I28" s="196">
        <v>15598</v>
      </c>
      <c r="J28" s="196">
        <v>16079</v>
      </c>
      <c r="K28" s="197">
        <v>16112</v>
      </c>
      <c r="L28" s="263">
        <f t="shared" si="2"/>
        <v>22.056742257183291</v>
      </c>
      <c r="M28" s="263">
        <f t="shared" si="3"/>
        <v>22.628496870097393</v>
      </c>
      <c r="N28" s="263">
        <f t="shared" si="4"/>
        <v>23.613128534783819</v>
      </c>
      <c r="O28" s="263">
        <f t="shared" si="5"/>
        <v>24.3726986001274</v>
      </c>
      <c r="P28" s="263">
        <f t="shared" si="6"/>
        <v>24.293907585759118</v>
      </c>
      <c r="Q28" s="263">
        <f t="shared" si="7"/>
        <v>25.52701080432173</v>
      </c>
      <c r="R28" s="263">
        <f t="shared" si="8"/>
        <v>25.774528738567621</v>
      </c>
      <c r="S28" s="263">
        <f t="shared" si="9"/>
        <v>26.208518860791397</v>
      </c>
      <c r="T28" s="263">
        <f t="shared" si="10"/>
        <v>27.069479284163034</v>
      </c>
      <c r="U28" s="263">
        <f t="shared" si="11"/>
        <v>27.216216216216218</v>
      </c>
    </row>
    <row r="29" spans="1:21">
      <c r="A29" s="262">
        <v>40</v>
      </c>
      <c r="B29" s="196">
        <v>18797</v>
      </c>
      <c r="C29" s="196">
        <v>19880</v>
      </c>
      <c r="D29" s="196">
        <v>19642</v>
      </c>
      <c r="E29" s="196">
        <v>18970</v>
      </c>
      <c r="F29" s="196">
        <v>18932</v>
      </c>
      <c r="G29" s="196">
        <v>17959</v>
      </c>
      <c r="H29" s="196">
        <v>17704</v>
      </c>
      <c r="I29" s="196">
        <v>16604</v>
      </c>
      <c r="J29" s="196">
        <v>16089</v>
      </c>
      <c r="K29" s="197">
        <v>16041</v>
      </c>
      <c r="L29" s="263">
        <f t="shared" si="2"/>
        <v>30.933416713293617</v>
      </c>
      <c r="M29" s="263">
        <f t="shared" si="3"/>
        <v>30.879634663477223</v>
      </c>
      <c r="N29" s="263">
        <f t="shared" si="4"/>
        <v>30.352010384151807</v>
      </c>
      <c r="O29" s="263">
        <f t="shared" si="5"/>
        <v>29.473455246026443</v>
      </c>
      <c r="P29" s="263">
        <f t="shared" si="6"/>
        <v>29.267086122404812</v>
      </c>
      <c r="Q29" s="263">
        <f t="shared" si="7"/>
        <v>28.745898359343734</v>
      </c>
      <c r="R29" s="263">
        <f t="shared" si="8"/>
        <v>28.258128361877706</v>
      </c>
      <c r="S29" s="263">
        <f t="shared" si="9"/>
        <v>27.898849029656393</v>
      </c>
      <c r="T29" s="263">
        <f t="shared" si="10"/>
        <v>27.086314584420613</v>
      </c>
      <c r="U29" s="263">
        <f t="shared" si="11"/>
        <v>27.096283783783782</v>
      </c>
    </row>
    <row r="30" spans="1:21">
      <c r="A30" s="262">
        <v>41</v>
      </c>
      <c r="B30" s="196">
        <v>9858</v>
      </c>
      <c r="C30" s="196">
        <v>10496</v>
      </c>
      <c r="D30" s="196">
        <v>9909</v>
      </c>
      <c r="E30" s="196">
        <v>10107</v>
      </c>
      <c r="F30" s="196">
        <v>9920</v>
      </c>
      <c r="G30" s="196">
        <v>9292</v>
      </c>
      <c r="H30" s="196">
        <v>9117</v>
      </c>
      <c r="I30" s="196">
        <v>8371</v>
      </c>
      <c r="J30" s="196">
        <v>8033</v>
      </c>
      <c r="K30" s="197">
        <v>7933</v>
      </c>
      <c r="L30" s="263">
        <f t="shared" si="2"/>
        <v>16.222887799098178</v>
      </c>
      <c r="M30" s="263">
        <f t="shared" si="3"/>
        <v>16.303452989328818</v>
      </c>
      <c r="N30" s="263">
        <f t="shared" si="4"/>
        <v>15.311988132397936</v>
      </c>
      <c r="O30" s="263">
        <f t="shared" si="5"/>
        <v>15.703121358544506</v>
      </c>
      <c r="P30" s="263">
        <f t="shared" si="6"/>
        <v>15.335384234853988</v>
      </c>
      <c r="Q30" s="263">
        <f t="shared" si="7"/>
        <v>14.873149259703883</v>
      </c>
      <c r="R30" s="263">
        <f t="shared" si="8"/>
        <v>14.552042265885619</v>
      </c>
      <c r="S30" s="263">
        <f t="shared" si="9"/>
        <v>14.065361673527683</v>
      </c>
      <c r="T30" s="263">
        <f t="shared" si="10"/>
        <v>13.52379669691409</v>
      </c>
      <c r="U30" s="263">
        <f t="shared" si="11"/>
        <v>13.400337837837839</v>
      </c>
    </row>
    <row r="31" spans="1:21">
      <c r="A31" s="262">
        <v>42</v>
      </c>
      <c r="B31" s="196">
        <v>1600</v>
      </c>
      <c r="C31" s="196">
        <v>1729</v>
      </c>
      <c r="D31" s="196">
        <v>1714</v>
      </c>
      <c r="E31" s="196">
        <v>1535</v>
      </c>
      <c r="F31" s="196">
        <v>1531</v>
      </c>
      <c r="G31" s="196">
        <v>1360</v>
      </c>
      <c r="H31" s="196">
        <v>1222</v>
      </c>
      <c r="I31" s="196">
        <v>1062</v>
      </c>
      <c r="J31" s="196">
        <v>1012</v>
      </c>
      <c r="K31" s="197">
        <v>1058</v>
      </c>
      <c r="L31" s="263">
        <f t="shared" si="2"/>
        <v>2.6330513774150019</v>
      </c>
      <c r="M31" s="263">
        <f t="shared" si="3"/>
        <v>2.6856583668587586</v>
      </c>
      <c r="N31" s="263">
        <f t="shared" si="4"/>
        <v>2.648576814908675</v>
      </c>
      <c r="O31" s="263">
        <f t="shared" si="5"/>
        <v>2.3849105852741479</v>
      </c>
      <c r="P31" s="263">
        <f t="shared" si="6"/>
        <v>2.3667815789880504</v>
      </c>
      <c r="Q31" s="263">
        <f t="shared" si="7"/>
        <v>2.1768707482993195</v>
      </c>
      <c r="R31" s="263">
        <f t="shared" si="8"/>
        <v>1.9504876219054765</v>
      </c>
      <c r="S31" s="263">
        <f t="shared" si="9"/>
        <v>1.7844240947660253</v>
      </c>
      <c r="T31" s="263">
        <f t="shared" si="10"/>
        <v>1.7037323860671054</v>
      </c>
      <c r="U31" s="263">
        <f t="shared" si="11"/>
        <v>1.7871621621621623</v>
      </c>
    </row>
    <row r="32" spans="1:21">
      <c r="A32" s="262">
        <v>43</v>
      </c>
      <c r="B32" s="196">
        <v>126</v>
      </c>
      <c r="C32" s="196">
        <v>113</v>
      </c>
      <c r="D32" s="196">
        <v>112</v>
      </c>
      <c r="E32" s="196">
        <v>112</v>
      </c>
      <c r="F32" s="196">
        <v>103</v>
      </c>
      <c r="G32" s="196">
        <v>93</v>
      </c>
      <c r="H32" s="196">
        <v>65</v>
      </c>
      <c r="I32" s="196">
        <v>48</v>
      </c>
      <c r="J32" s="196">
        <v>56</v>
      </c>
      <c r="K32" s="197">
        <v>68</v>
      </c>
      <c r="L32" s="263">
        <f t="shared" si="2"/>
        <v>0.20735279597143141</v>
      </c>
      <c r="M32" s="263">
        <f t="shared" si="3"/>
        <v>0.17552307429441277</v>
      </c>
      <c r="N32" s="263">
        <f t="shared" si="4"/>
        <v>0.17306919677349569</v>
      </c>
      <c r="O32" s="263">
        <f t="shared" si="5"/>
        <v>0.17401301990273915</v>
      </c>
      <c r="P32" s="263">
        <f t="shared" si="6"/>
        <v>0.15922828389011703</v>
      </c>
      <c r="Q32" s="263">
        <f t="shared" si="7"/>
        <v>0.148859543817527</v>
      </c>
      <c r="R32" s="263">
        <f t="shared" si="8"/>
        <v>0.10374934159071683</v>
      </c>
      <c r="S32" s="263">
        <f t="shared" si="9"/>
        <v>8.0651936486600018E-2</v>
      </c>
      <c r="T32" s="263">
        <f t="shared" si="10"/>
        <v>9.4277681442448524E-2</v>
      </c>
      <c r="U32" s="263">
        <f t="shared" si="11"/>
        <v>0.11486486486486486</v>
      </c>
    </row>
    <row r="33" spans="1:24">
      <c r="A33" s="262">
        <v>44</v>
      </c>
      <c r="B33" s="196">
        <v>49</v>
      </c>
      <c r="C33" s="196">
        <v>46</v>
      </c>
      <c r="D33" s="196">
        <v>47</v>
      </c>
      <c r="E33" s="196">
        <v>31</v>
      </c>
      <c r="F33" s="196">
        <v>37</v>
      </c>
      <c r="G33" s="196">
        <v>25</v>
      </c>
      <c r="H33" s="196">
        <v>16</v>
      </c>
      <c r="I33" s="196">
        <v>18</v>
      </c>
      <c r="J33" s="196">
        <v>25</v>
      </c>
      <c r="K33" s="197">
        <v>23</v>
      </c>
      <c r="L33" s="263">
        <f t="shared" si="2"/>
        <v>8.0637198433334431E-2</v>
      </c>
      <c r="M33" s="263">
        <f t="shared" si="3"/>
        <v>7.1451870951707852E-2</v>
      </c>
      <c r="N33" s="263">
        <f t="shared" si="4"/>
        <v>7.262725221744909E-2</v>
      </c>
      <c r="O33" s="263">
        <f t="shared" si="5"/>
        <v>4.8164318008793873E-2</v>
      </c>
      <c r="P33" s="263">
        <f t="shared" si="6"/>
        <v>5.7198509746935244E-2</v>
      </c>
      <c r="Q33" s="263">
        <f t="shared" si="7"/>
        <v>4.0016006402561026E-2</v>
      </c>
      <c r="R33" s="263">
        <f t="shared" si="8"/>
        <v>2.5538299468484141E-2</v>
      </c>
      <c r="S33" s="263">
        <f t="shared" si="9"/>
        <v>3.0244476182475007E-2</v>
      </c>
      <c r="T33" s="263">
        <f t="shared" si="10"/>
        <v>4.2088250643950234E-2</v>
      </c>
      <c r="U33" s="263">
        <f t="shared" si="11"/>
        <v>3.885135135135135E-2</v>
      </c>
    </row>
    <row r="34" spans="1:24">
      <c r="A34" s="262" t="s">
        <v>235</v>
      </c>
      <c r="B34" s="196">
        <v>30</v>
      </c>
      <c r="C34" s="196">
        <v>38</v>
      </c>
      <c r="D34" s="196">
        <v>52</v>
      </c>
      <c r="E34" s="196">
        <v>37</v>
      </c>
      <c r="F34" s="196">
        <v>37</v>
      </c>
      <c r="G34" s="196">
        <v>32</v>
      </c>
      <c r="H34" s="196">
        <v>33</v>
      </c>
      <c r="I34" s="196">
        <v>21</v>
      </c>
      <c r="J34" s="196">
        <v>25</v>
      </c>
      <c r="K34" s="197">
        <v>27</v>
      </c>
      <c r="L34" s="263">
        <f t="shared" si="2"/>
        <v>4.9369713326531284E-2</v>
      </c>
      <c r="M34" s="263">
        <f t="shared" si="3"/>
        <v>5.902545861228041E-2</v>
      </c>
      <c r="N34" s="263">
        <f t="shared" si="4"/>
        <v>8.0353555644837288E-2</v>
      </c>
      <c r="O34" s="263">
        <f t="shared" si="5"/>
        <v>5.7486444075012043E-2</v>
      </c>
      <c r="P34" s="263">
        <f t="shared" si="6"/>
        <v>5.7198509746935244E-2</v>
      </c>
      <c r="Q34" s="263">
        <f t="shared" si="7"/>
        <v>5.1220488195278115E-2</v>
      </c>
      <c r="R34" s="263">
        <f t="shared" si="8"/>
        <v>5.2672742653748543E-2</v>
      </c>
      <c r="S34" s="263">
        <f t="shared" si="9"/>
        <v>3.5285222212887511E-2</v>
      </c>
      <c r="T34" s="263">
        <f t="shared" si="10"/>
        <v>4.2088250643950234E-2</v>
      </c>
      <c r="U34" s="263">
        <f t="shared" si="11"/>
        <v>4.5608108108108107E-2</v>
      </c>
    </row>
    <row r="35" spans="1:24">
      <c r="A35" s="264" t="s">
        <v>48</v>
      </c>
      <c r="B35" s="196">
        <v>94</v>
      </c>
      <c r="C35" s="196">
        <v>123</v>
      </c>
      <c r="D35" s="196">
        <v>225</v>
      </c>
      <c r="E35" s="196">
        <v>185</v>
      </c>
      <c r="F35" s="196">
        <v>188</v>
      </c>
      <c r="G35" s="196">
        <v>171</v>
      </c>
      <c r="H35" s="196">
        <v>122</v>
      </c>
      <c r="I35" s="196">
        <v>111</v>
      </c>
      <c r="J35" s="196">
        <v>111</v>
      </c>
      <c r="K35" s="197">
        <v>108</v>
      </c>
      <c r="L35" s="265" t="s">
        <v>81</v>
      </c>
      <c r="M35" s="265" t="s">
        <v>81</v>
      </c>
      <c r="N35" s="265" t="s">
        <v>81</v>
      </c>
      <c r="O35" s="265" t="s">
        <v>81</v>
      </c>
      <c r="P35" s="265" t="s">
        <v>81</v>
      </c>
      <c r="Q35" s="265" t="s">
        <v>81</v>
      </c>
      <c r="R35" s="265" t="s">
        <v>81</v>
      </c>
      <c r="S35" s="265" t="s">
        <v>81</v>
      </c>
      <c r="T35" s="265" t="s">
        <v>81</v>
      </c>
      <c r="U35" s="265" t="s">
        <v>81</v>
      </c>
    </row>
    <row r="36" spans="1:24">
      <c r="A36" s="259" t="s">
        <v>41</v>
      </c>
      <c r="B36" s="259">
        <v>60860</v>
      </c>
      <c r="C36" s="259">
        <v>64502</v>
      </c>
      <c r="D36" s="259">
        <v>64939</v>
      </c>
      <c r="E36" s="259">
        <v>64548</v>
      </c>
      <c r="F36" s="259">
        <v>64875</v>
      </c>
      <c r="G36" s="259">
        <v>62646</v>
      </c>
      <c r="H36" s="259">
        <v>62773</v>
      </c>
      <c r="I36" s="259">
        <v>59626</v>
      </c>
      <c r="J36" s="259">
        <v>59510</v>
      </c>
      <c r="K36" s="260">
        <v>59308</v>
      </c>
      <c r="L36" s="261">
        <v>100</v>
      </c>
      <c r="M36" s="261">
        <v>100</v>
      </c>
      <c r="N36" s="261">
        <v>100</v>
      </c>
      <c r="O36" s="261">
        <v>100</v>
      </c>
      <c r="P36" s="261">
        <v>100</v>
      </c>
      <c r="Q36" s="261">
        <v>100</v>
      </c>
      <c r="R36" s="261">
        <v>100</v>
      </c>
      <c r="S36" s="261">
        <v>100</v>
      </c>
      <c r="T36" s="261">
        <v>100</v>
      </c>
      <c r="U36" s="261">
        <v>100</v>
      </c>
    </row>
    <row r="37" spans="1:24" s="68" customFormat="1">
      <c r="A37" s="259" t="s">
        <v>371</v>
      </c>
      <c r="B37" s="259">
        <v>40</v>
      </c>
      <c r="C37" s="259">
        <v>40</v>
      </c>
      <c r="D37" s="259">
        <v>39</v>
      </c>
      <c r="E37" s="259">
        <v>39</v>
      </c>
      <c r="F37" s="259">
        <v>39</v>
      </c>
      <c r="G37" s="259">
        <v>39</v>
      </c>
      <c r="H37" s="259">
        <v>39</v>
      </c>
      <c r="I37" s="259">
        <v>39</v>
      </c>
      <c r="J37" s="259">
        <v>39</v>
      </c>
      <c r="K37" s="260">
        <v>39</v>
      </c>
      <c r="L37" s="382" t="s">
        <v>81</v>
      </c>
      <c r="M37" s="382" t="s">
        <v>81</v>
      </c>
      <c r="N37" s="382" t="s">
        <v>81</v>
      </c>
      <c r="O37" s="382" t="s">
        <v>81</v>
      </c>
      <c r="P37" s="382" t="s">
        <v>81</v>
      </c>
      <c r="Q37" s="382" t="s">
        <v>81</v>
      </c>
      <c r="R37" s="382" t="s">
        <v>81</v>
      </c>
      <c r="S37" s="382" t="s">
        <v>81</v>
      </c>
      <c r="T37" s="382" t="s">
        <v>81</v>
      </c>
      <c r="U37" s="382" t="s">
        <v>81</v>
      </c>
    </row>
    <row r="38" spans="1:24">
      <c r="C38" s="44"/>
      <c r="D38" s="44"/>
      <c r="E38" s="44"/>
      <c r="F38" s="44"/>
      <c r="G38" s="44"/>
      <c r="H38" s="44"/>
      <c r="I38" s="44"/>
      <c r="J38" s="44"/>
      <c r="K38" s="44"/>
    </row>
    <row r="40" spans="1:24" s="47" customFormat="1" ht="15" customHeight="1">
      <c r="A40" s="58" t="str">
        <f>Contents!B58</f>
        <v>Table 49: Number and percentage of babies born preterm, by maternal age group, baby ethnic group, baby neighbourhood deprivation quintile and baby DHB of residence, 2011–2015</v>
      </c>
    </row>
    <row r="41" spans="1:24" ht="15" customHeight="1">
      <c r="A41" s="484" t="s">
        <v>56</v>
      </c>
      <c r="B41" s="508" t="s">
        <v>301</v>
      </c>
      <c r="C41" s="508"/>
      <c r="D41" s="508"/>
      <c r="E41" s="508"/>
      <c r="F41" s="509"/>
      <c r="G41" s="510" t="s">
        <v>302</v>
      </c>
      <c r="H41" s="508"/>
      <c r="I41" s="508"/>
      <c r="J41" s="508"/>
      <c r="K41" s="509"/>
      <c r="L41" s="510" t="s">
        <v>300</v>
      </c>
      <c r="M41" s="508"/>
      <c r="N41" s="508"/>
      <c r="O41" s="508"/>
      <c r="P41" s="508"/>
      <c r="Q41" s="70"/>
      <c r="T41" s="52"/>
      <c r="U41" s="52"/>
      <c r="V41" s="52"/>
      <c r="W41" s="52"/>
      <c r="X41" s="52"/>
    </row>
    <row r="42" spans="1:24" ht="15" customHeight="1">
      <c r="A42" s="477"/>
      <c r="B42" s="77">
        <f>Extra!P3</f>
        <v>2011</v>
      </c>
      <c r="C42" s="77">
        <f>Extra!Q3</f>
        <v>2012</v>
      </c>
      <c r="D42" s="77">
        <f>Extra!R3</f>
        <v>2013</v>
      </c>
      <c r="E42" s="77">
        <f>Extra!S3</f>
        <v>2014</v>
      </c>
      <c r="F42" s="135">
        <f>Extra!T3</f>
        <v>2015</v>
      </c>
      <c r="G42" s="77">
        <f>B42</f>
        <v>2011</v>
      </c>
      <c r="H42" s="77">
        <f t="shared" ref="H42:P42" si="12">C42</f>
        <v>2012</v>
      </c>
      <c r="I42" s="77">
        <f t="shared" si="12"/>
        <v>2013</v>
      </c>
      <c r="J42" s="77">
        <f t="shared" si="12"/>
        <v>2014</v>
      </c>
      <c r="K42" s="112">
        <f t="shared" si="12"/>
        <v>2015</v>
      </c>
      <c r="L42" s="77">
        <f t="shared" si="12"/>
        <v>2011</v>
      </c>
      <c r="M42" s="77">
        <f t="shared" si="12"/>
        <v>2012</v>
      </c>
      <c r="N42" s="77">
        <f t="shared" si="12"/>
        <v>2013</v>
      </c>
      <c r="O42" s="77">
        <f t="shared" si="12"/>
        <v>2014</v>
      </c>
      <c r="P42" s="77">
        <f t="shared" si="12"/>
        <v>2015</v>
      </c>
      <c r="Q42" s="68"/>
      <c r="T42" s="52"/>
      <c r="U42" s="52"/>
      <c r="V42" s="52"/>
      <c r="W42" s="52"/>
      <c r="X42" s="52"/>
    </row>
    <row r="43" spans="1:24" s="52" customFormat="1">
      <c r="A43" s="21" t="s">
        <v>236</v>
      </c>
      <c r="B43" s="29"/>
      <c r="C43" s="29"/>
      <c r="D43" s="29"/>
      <c r="E43" s="29"/>
      <c r="F43" s="21"/>
      <c r="G43" s="21"/>
      <c r="H43" s="21"/>
      <c r="I43" s="21"/>
      <c r="J43" s="21"/>
      <c r="K43" s="21"/>
      <c r="L43" s="21"/>
      <c r="M43" s="21"/>
      <c r="N43" s="21"/>
      <c r="O43" s="21"/>
      <c r="P43" s="21"/>
      <c r="Q43" s="68"/>
    </row>
    <row r="44" spans="1:24" s="52" customFormat="1">
      <c r="A44" s="42" t="s">
        <v>41</v>
      </c>
      <c r="B44" s="42">
        <v>4606</v>
      </c>
      <c r="C44" s="42">
        <v>4788</v>
      </c>
      <c r="D44" s="42">
        <v>4411</v>
      </c>
      <c r="E44" s="42">
        <v>4418</v>
      </c>
      <c r="F44" s="42">
        <v>4329</v>
      </c>
      <c r="G44" s="24">
        <f>B44/L44*100</f>
        <v>7.3725490196078436</v>
      </c>
      <c r="H44" s="23">
        <f t="shared" ref="H44:K44" si="13">C44/M44*100</f>
        <v>7.6423361159438787</v>
      </c>
      <c r="I44" s="23">
        <f t="shared" si="13"/>
        <v>7.4115769133831808</v>
      </c>
      <c r="J44" s="23">
        <f t="shared" si="13"/>
        <v>7.437835653798885</v>
      </c>
      <c r="K44" s="36">
        <f t="shared" si="13"/>
        <v>7.3125</v>
      </c>
      <c r="L44" s="42">
        <v>62475</v>
      </c>
      <c r="M44" s="42">
        <v>62651</v>
      </c>
      <c r="N44" s="42">
        <v>59515</v>
      </c>
      <c r="O44" s="42">
        <v>59399</v>
      </c>
      <c r="P44" s="42">
        <v>59200</v>
      </c>
      <c r="Q44" s="68"/>
    </row>
    <row r="45" spans="1:24">
      <c r="A45" s="21" t="str">
        <f>Extra!F2</f>
        <v>Maternal age group (years)</v>
      </c>
      <c r="B45" s="21"/>
      <c r="C45" s="21"/>
      <c r="D45" s="21"/>
      <c r="E45" s="21"/>
      <c r="F45" s="21"/>
      <c r="G45" s="21"/>
      <c r="H45" s="21"/>
      <c r="I45" s="21"/>
      <c r="J45" s="21"/>
      <c r="K45" s="21"/>
      <c r="L45" s="21"/>
      <c r="M45" s="21"/>
      <c r="N45" s="21"/>
      <c r="O45" s="21"/>
      <c r="P45" s="21"/>
      <c r="Q45" s="68"/>
    </row>
    <row r="46" spans="1:24">
      <c r="A46" s="196" t="str">
        <f>Extra!F3</f>
        <v xml:space="preserve"> &lt;20</v>
      </c>
      <c r="B46" s="48">
        <v>322</v>
      </c>
      <c r="C46" s="48">
        <v>313</v>
      </c>
      <c r="D46" s="48">
        <v>296</v>
      </c>
      <c r="E46" s="48">
        <v>256</v>
      </c>
      <c r="F46" s="49">
        <v>244</v>
      </c>
      <c r="G46" s="25">
        <f t="shared" ref="G46:K51" si="14">B46/L46*100</f>
        <v>7.931034482758621</v>
      </c>
      <c r="H46" s="26">
        <f t="shared" si="14"/>
        <v>8.0920372285418818</v>
      </c>
      <c r="I46" s="26">
        <f t="shared" si="14"/>
        <v>8.8862203542479747</v>
      </c>
      <c r="J46" s="26">
        <f t="shared" si="14"/>
        <v>8.5418752085418763</v>
      </c>
      <c r="K46" s="31">
        <f t="shared" si="14"/>
        <v>8.8405797101449277</v>
      </c>
      <c r="L46" s="48">
        <v>4060</v>
      </c>
      <c r="M46" s="48">
        <v>3868</v>
      </c>
      <c r="N46" s="48">
        <v>3331</v>
      </c>
      <c r="O46" s="48">
        <v>2997</v>
      </c>
      <c r="P46" s="48">
        <v>2760</v>
      </c>
      <c r="Q46" s="68"/>
      <c r="R46" s="68"/>
      <c r="S46" s="68"/>
      <c r="T46" s="68"/>
      <c r="U46" s="68"/>
    </row>
    <row r="47" spans="1:24">
      <c r="A47" s="196" t="str">
        <f>Extra!F4</f>
        <v>20−24</v>
      </c>
      <c r="B47" s="48">
        <v>833</v>
      </c>
      <c r="C47" s="48">
        <v>820</v>
      </c>
      <c r="D47" s="48">
        <v>809</v>
      </c>
      <c r="E47" s="48">
        <v>691</v>
      </c>
      <c r="F47" s="49">
        <v>716</v>
      </c>
      <c r="G47" s="25">
        <f t="shared" si="14"/>
        <v>7.0629133457690356</v>
      </c>
      <c r="H47" s="26">
        <f t="shared" si="14"/>
        <v>7.1678321678321684</v>
      </c>
      <c r="I47" s="26">
        <f t="shared" si="14"/>
        <v>7.4425022999080035</v>
      </c>
      <c r="J47" s="26">
        <f t="shared" si="14"/>
        <v>6.6847247750798102</v>
      </c>
      <c r="K47" s="31">
        <f t="shared" si="14"/>
        <v>7.1592840715928405</v>
      </c>
      <c r="L47" s="48">
        <v>11794</v>
      </c>
      <c r="M47" s="48">
        <v>11440</v>
      </c>
      <c r="N47" s="48">
        <v>10870</v>
      </c>
      <c r="O47" s="48">
        <v>10337</v>
      </c>
      <c r="P47" s="48">
        <v>10001</v>
      </c>
      <c r="Q47" s="68"/>
    </row>
    <row r="48" spans="1:24">
      <c r="A48" s="196" t="str">
        <f>Extra!F5</f>
        <v>25−29</v>
      </c>
      <c r="B48" s="48">
        <v>1049</v>
      </c>
      <c r="C48" s="48">
        <v>1153</v>
      </c>
      <c r="D48" s="48">
        <v>1076</v>
      </c>
      <c r="E48" s="48">
        <v>1111</v>
      </c>
      <c r="F48" s="49">
        <v>1039</v>
      </c>
      <c r="G48" s="25">
        <f t="shared" si="14"/>
        <v>6.6926119688656378</v>
      </c>
      <c r="H48" s="26">
        <f t="shared" si="14"/>
        <v>7.2152690863579476</v>
      </c>
      <c r="I48" s="26">
        <f t="shared" si="14"/>
        <v>6.9675581169461891</v>
      </c>
      <c r="J48" s="26">
        <f t="shared" si="14"/>
        <v>7.0178763186153752</v>
      </c>
      <c r="K48" s="31">
        <f t="shared" si="14"/>
        <v>6.574284991141484</v>
      </c>
      <c r="L48" s="48">
        <v>15674</v>
      </c>
      <c r="M48" s="48">
        <v>15980</v>
      </c>
      <c r="N48" s="48">
        <v>15443</v>
      </c>
      <c r="O48" s="48">
        <v>15831</v>
      </c>
      <c r="P48" s="48">
        <v>15804</v>
      </c>
      <c r="Q48" s="68"/>
    </row>
    <row r="49" spans="1:17">
      <c r="A49" s="196" t="str">
        <f>Extra!F6</f>
        <v>30−34</v>
      </c>
      <c r="B49" s="48">
        <v>1240</v>
      </c>
      <c r="C49" s="48">
        <v>1230</v>
      </c>
      <c r="D49" s="48">
        <v>1113</v>
      </c>
      <c r="E49" s="48">
        <v>1309</v>
      </c>
      <c r="F49" s="49">
        <v>1241</v>
      </c>
      <c r="G49" s="25">
        <f t="shared" si="14"/>
        <v>7.1178462774812008</v>
      </c>
      <c r="H49" s="26">
        <f t="shared" si="14"/>
        <v>7.0233540798264142</v>
      </c>
      <c r="I49" s="26">
        <f t="shared" si="14"/>
        <v>6.5555424667216391</v>
      </c>
      <c r="J49" s="26">
        <f t="shared" si="14"/>
        <v>7.3522803864300155</v>
      </c>
      <c r="K49" s="31">
        <f t="shared" si="14"/>
        <v>6.8635584315026827</v>
      </c>
      <c r="L49" s="48">
        <v>17421</v>
      </c>
      <c r="M49" s="48">
        <v>17513</v>
      </c>
      <c r="N49" s="48">
        <v>16978</v>
      </c>
      <c r="O49" s="48">
        <v>17804</v>
      </c>
      <c r="P49" s="48">
        <v>18081</v>
      </c>
      <c r="Q49" s="68"/>
    </row>
    <row r="50" spans="1:17">
      <c r="A50" s="196" t="str">
        <f>Extra!F7</f>
        <v>35−39</v>
      </c>
      <c r="B50" s="48">
        <v>888</v>
      </c>
      <c r="C50" s="48">
        <v>845</v>
      </c>
      <c r="D50" s="48">
        <v>812</v>
      </c>
      <c r="E50" s="48">
        <v>769</v>
      </c>
      <c r="F50" s="49">
        <v>781</v>
      </c>
      <c r="G50" s="25">
        <f t="shared" si="14"/>
        <v>8.1662681625896649</v>
      </c>
      <c r="H50" s="26">
        <f t="shared" si="14"/>
        <v>8.0760776068049331</v>
      </c>
      <c r="I50" s="26">
        <f t="shared" si="14"/>
        <v>7.955324777113745</v>
      </c>
      <c r="J50" s="26">
        <f t="shared" si="14"/>
        <v>7.8477395652617616</v>
      </c>
      <c r="K50" s="31">
        <f t="shared" si="14"/>
        <v>7.9241071428571423</v>
      </c>
      <c r="L50" s="48">
        <v>10874</v>
      </c>
      <c r="M50" s="48">
        <v>10463</v>
      </c>
      <c r="N50" s="48">
        <v>10207</v>
      </c>
      <c r="O50" s="48">
        <v>9799</v>
      </c>
      <c r="P50" s="48">
        <v>9856</v>
      </c>
      <c r="Q50" s="68"/>
    </row>
    <row r="51" spans="1:17">
      <c r="A51" s="196" t="str">
        <f>Extra!F8</f>
        <v>40+</v>
      </c>
      <c r="B51" s="48">
        <v>247</v>
      </c>
      <c r="C51" s="48">
        <v>286</v>
      </c>
      <c r="D51" s="48">
        <v>280</v>
      </c>
      <c r="E51" s="48">
        <v>245</v>
      </c>
      <c r="F51" s="49">
        <v>263</v>
      </c>
      <c r="G51" s="25">
        <f t="shared" si="14"/>
        <v>9.6333853354134167</v>
      </c>
      <c r="H51" s="26">
        <f t="shared" si="14"/>
        <v>10.671641791044777</v>
      </c>
      <c r="I51" s="26">
        <f t="shared" si="14"/>
        <v>10.77752117013087</v>
      </c>
      <c r="J51" s="26">
        <f t="shared" si="14"/>
        <v>9.7726366174710808</v>
      </c>
      <c r="K51" s="31">
        <f t="shared" si="14"/>
        <v>10.665044606650447</v>
      </c>
      <c r="L51" s="48">
        <v>2564</v>
      </c>
      <c r="M51" s="48">
        <v>2680</v>
      </c>
      <c r="N51" s="48">
        <v>2598</v>
      </c>
      <c r="O51" s="48">
        <v>2507</v>
      </c>
      <c r="P51" s="48">
        <v>2466</v>
      </c>
      <c r="Q51" s="68"/>
    </row>
    <row r="52" spans="1:17" ht="12.75">
      <c r="A52" s="196" t="str">
        <f>Extra!F9</f>
        <v>Unknown</v>
      </c>
      <c r="B52" s="48">
        <v>27</v>
      </c>
      <c r="C52" s="48">
        <v>141</v>
      </c>
      <c r="D52" s="48">
        <v>25</v>
      </c>
      <c r="E52" s="48">
        <v>37</v>
      </c>
      <c r="F52" s="49">
        <v>45</v>
      </c>
      <c r="G52" s="46" t="s">
        <v>81</v>
      </c>
      <c r="H52" s="46" t="s">
        <v>81</v>
      </c>
      <c r="I52" s="46" t="s">
        <v>81</v>
      </c>
      <c r="J52" s="46" t="s">
        <v>81</v>
      </c>
      <c r="K52" s="40" t="s">
        <v>81</v>
      </c>
      <c r="L52" s="41">
        <v>88</v>
      </c>
      <c r="M52" s="41">
        <v>707</v>
      </c>
      <c r="N52" s="41">
        <v>88</v>
      </c>
      <c r="O52" s="41">
        <v>124</v>
      </c>
      <c r="P52" s="41">
        <v>232</v>
      </c>
      <c r="Q52" s="51"/>
    </row>
    <row r="53" spans="1:17">
      <c r="A53" s="21" t="str">
        <f>Extra!F10</f>
        <v>Ethnic group</v>
      </c>
      <c r="B53" s="29"/>
      <c r="C53" s="29"/>
      <c r="D53" s="29"/>
      <c r="E53" s="29"/>
      <c r="F53" s="21"/>
      <c r="G53" s="21"/>
      <c r="H53" s="21"/>
      <c r="I53" s="21"/>
      <c r="J53" s="21"/>
      <c r="K53" s="21"/>
      <c r="L53" s="21"/>
      <c r="M53" s="21"/>
      <c r="N53" s="21"/>
      <c r="O53" s="21"/>
      <c r="P53" s="21"/>
      <c r="Q53" s="68"/>
    </row>
    <row r="54" spans="1:17">
      <c r="A54" s="48" t="str">
        <f>Extra!F11</f>
        <v>Māori</v>
      </c>
      <c r="B54" s="48">
        <v>1302</v>
      </c>
      <c r="C54" s="48">
        <v>1387</v>
      </c>
      <c r="D54" s="48">
        <v>1306</v>
      </c>
      <c r="E54" s="48">
        <v>1169</v>
      </c>
      <c r="F54" s="49">
        <v>1254</v>
      </c>
      <c r="G54" s="25">
        <f t="shared" ref="G54:K58" si="15">B54/L54*100</f>
        <v>7.6498237367802595</v>
      </c>
      <c r="H54" s="26">
        <f t="shared" si="15"/>
        <v>8.1998226426248895</v>
      </c>
      <c r="I54" s="26">
        <f t="shared" si="15"/>
        <v>8.2174542251305596</v>
      </c>
      <c r="J54" s="26">
        <f t="shared" si="15"/>
        <v>7.5928812678617827</v>
      </c>
      <c r="K54" s="31">
        <f t="shared" si="15"/>
        <v>7.881835323695789</v>
      </c>
      <c r="L54" s="48">
        <v>17020</v>
      </c>
      <c r="M54" s="48">
        <v>16915</v>
      </c>
      <c r="N54" s="48">
        <v>15893</v>
      </c>
      <c r="O54" s="48">
        <v>15396</v>
      </c>
      <c r="P54" s="48">
        <v>15910</v>
      </c>
      <c r="Q54" s="68"/>
    </row>
    <row r="55" spans="1:17">
      <c r="A55" s="48" t="str">
        <f>Extra!F12</f>
        <v>Pacific</v>
      </c>
      <c r="B55" s="48">
        <v>520</v>
      </c>
      <c r="C55" s="48">
        <v>487</v>
      </c>
      <c r="D55" s="48">
        <v>461</v>
      </c>
      <c r="E55" s="48">
        <v>413</v>
      </c>
      <c r="F55" s="49">
        <v>423</v>
      </c>
      <c r="G55" s="25">
        <f t="shared" si="15"/>
        <v>7.2961975585800474</v>
      </c>
      <c r="H55" s="26">
        <f t="shared" si="15"/>
        <v>6.9412770809578115</v>
      </c>
      <c r="I55" s="26">
        <f t="shared" si="15"/>
        <v>7.1483951000155059</v>
      </c>
      <c r="J55" s="26">
        <f t="shared" si="15"/>
        <v>6.6366704161979744</v>
      </c>
      <c r="K55" s="31">
        <f t="shared" si="15"/>
        <v>6.9618169848584603</v>
      </c>
      <c r="L55" s="48">
        <v>7127</v>
      </c>
      <c r="M55" s="48">
        <v>7016</v>
      </c>
      <c r="N55" s="48">
        <v>6449</v>
      </c>
      <c r="O55" s="48">
        <v>6223</v>
      </c>
      <c r="P55" s="48">
        <v>6076</v>
      </c>
      <c r="Q55" s="68"/>
    </row>
    <row r="56" spans="1:17">
      <c r="A56" s="48" t="str">
        <f>Extra!F13</f>
        <v>Indian</v>
      </c>
      <c r="B56" s="48">
        <v>170</v>
      </c>
      <c r="C56" s="48">
        <v>204</v>
      </c>
      <c r="D56" s="48">
        <v>199</v>
      </c>
      <c r="E56" s="48">
        <v>234</v>
      </c>
      <c r="F56" s="49">
        <v>241</v>
      </c>
      <c r="G56" s="25">
        <f t="shared" si="15"/>
        <v>7.4889867841409687</v>
      </c>
      <c r="H56" s="26">
        <f t="shared" si="15"/>
        <v>8.1177875049741353</v>
      </c>
      <c r="I56" s="26">
        <f t="shared" si="15"/>
        <v>7.6715497301464914</v>
      </c>
      <c r="J56" s="26">
        <f t="shared" si="15"/>
        <v>8.0829015544041454</v>
      </c>
      <c r="K56" s="31">
        <f t="shared" si="15"/>
        <v>7.3926380368098163</v>
      </c>
      <c r="L56" s="48">
        <v>2270</v>
      </c>
      <c r="M56" s="48">
        <v>2513</v>
      </c>
      <c r="N56" s="48">
        <v>2594</v>
      </c>
      <c r="O56" s="48">
        <v>2895</v>
      </c>
      <c r="P56" s="48">
        <v>3260</v>
      </c>
      <c r="Q56" s="68"/>
    </row>
    <row r="57" spans="1:17" s="68" customFormat="1">
      <c r="A57" s="48" t="str">
        <f>Extra!F14</f>
        <v>Asian (excl. Indian)</v>
      </c>
      <c r="B57" s="48">
        <v>320</v>
      </c>
      <c r="C57" s="48">
        <v>416</v>
      </c>
      <c r="D57" s="48">
        <v>369</v>
      </c>
      <c r="E57" s="48">
        <v>413</v>
      </c>
      <c r="F57" s="49">
        <v>380</v>
      </c>
      <c r="G57" s="25">
        <f t="shared" ref="G57" si="16">B57/L57*100</f>
        <v>6.3404002377650093</v>
      </c>
      <c r="H57" s="26">
        <f t="shared" ref="H57" si="17">C57/M57*100</f>
        <v>6.8096251432312984</v>
      </c>
      <c r="I57" s="26">
        <f t="shared" ref="I57" si="18">D57/N57*100</f>
        <v>6.4487941279272984</v>
      </c>
      <c r="J57" s="26">
        <f t="shared" ref="J57" si="19">E57/O57*100</f>
        <v>6.3140192631096159</v>
      </c>
      <c r="K57" s="31">
        <f t="shared" ref="K57" si="20">F57/P57*100</f>
        <v>6.2182948780886926</v>
      </c>
      <c r="L57" s="48">
        <v>5047</v>
      </c>
      <c r="M57" s="48">
        <v>6109</v>
      </c>
      <c r="N57" s="48">
        <v>5722</v>
      </c>
      <c r="O57" s="48">
        <v>6541</v>
      </c>
      <c r="P57" s="48">
        <v>6111</v>
      </c>
    </row>
    <row r="58" spans="1:17">
      <c r="A58" s="48" t="str">
        <f>Extra!F15</f>
        <v>European or Other</v>
      </c>
      <c r="B58" s="48">
        <v>2283</v>
      </c>
      <c r="C58" s="48">
        <v>2278</v>
      </c>
      <c r="D58" s="48">
        <v>2063</v>
      </c>
      <c r="E58" s="48">
        <v>2173</v>
      </c>
      <c r="F58" s="49">
        <v>2024</v>
      </c>
      <c r="G58" s="25">
        <f t="shared" si="15"/>
        <v>7.382854186204443</v>
      </c>
      <c r="H58" s="26">
        <f t="shared" si="15"/>
        <v>7.589032881367225</v>
      </c>
      <c r="I58" s="26">
        <f t="shared" si="15"/>
        <v>7.1689196233102823</v>
      </c>
      <c r="J58" s="26">
        <f t="shared" si="15"/>
        <v>7.6836038329620591</v>
      </c>
      <c r="K58" s="31">
        <f t="shared" si="15"/>
        <v>7.2834574831767958</v>
      </c>
      <c r="L58" s="48">
        <v>30923</v>
      </c>
      <c r="M58" s="48">
        <v>30017</v>
      </c>
      <c r="N58" s="48">
        <v>28777</v>
      </c>
      <c r="O58" s="48">
        <v>28281</v>
      </c>
      <c r="P58" s="48">
        <v>27789</v>
      </c>
      <c r="Q58" s="68"/>
    </row>
    <row r="59" spans="1:17" ht="12.75">
      <c r="A59" s="45" t="str">
        <f>Extra!F16</f>
        <v>Unknown</v>
      </c>
      <c r="B59" s="48">
        <v>11</v>
      </c>
      <c r="C59" s="48">
        <v>16</v>
      </c>
      <c r="D59" s="48">
        <v>13</v>
      </c>
      <c r="E59" s="48">
        <v>16</v>
      </c>
      <c r="F59" s="49">
        <v>7</v>
      </c>
      <c r="G59" s="46" t="s">
        <v>81</v>
      </c>
      <c r="H59" s="46" t="s">
        <v>81</v>
      </c>
      <c r="I59" s="46" t="s">
        <v>81</v>
      </c>
      <c r="J59" s="46" t="s">
        <v>81</v>
      </c>
      <c r="K59" s="40" t="s">
        <v>81</v>
      </c>
      <c r="L59" s="41">
        <v>88</v>
      </c>
      <c r="M59" s="41">
        <v>81</v>
      </c>
      <c r="N59" s="41">
        <v>80</v>
      </c>
      <c r="O59" s="41">
        <v>63</v>
      </c>
      <c r="P59" s="41">
        <v>54</v>
      </c>
      <c r="Q59" s="51"/>
    </row>
    <row r="60" spans="1:17">
      <c r="A60" s="21" t="str">
        <f>Extra!F17</f>
        <v>Deprivation quintile</v>
      </c>
      <c r="B60" s="29"/>
      <c r="C60" s="29"/>
      <c r="D60" s="29"/>
      <c r="E60" s="29"/>
      <c r="F60" s="21"/>
      <c r="G60" s="21"/>
      <c r="H60" s="21"/>
      <c r="I60" s="21"/>
      <c r="J60" s="21"/>
      <c r="K60" s="21"/>
      <c r="L60" s="21"/>
      <c r="M60" s="21"/>
      <c r="N60" s="21"/>
      <c r="O60" s="21"/>
      <c r="P60" s="21"/>
      <c r="Q60" s="68"/>
    </row>
    <row r="61" spans="1:17">
      <c r="A61" s="22" t="str">
        <f>Extra!F18</f>
        <v>1 (least deprived)</v>
      </c>
      <c r="B61" s="48">
        <v>529</v>
      </c>
      <c r="C61" s="48">
        <v>586</v>
      </c>
      <c r="D61" s="48">
        <v>527</v>
      </c>
      <c r="E61" s="48">
        <v>543</v>
      </c>
      <c r="F61" s="49">
        <v>525</v>
      </c>
      <c r="G61" s="25">
        <f t="shared" ref="G61:K65" si="21">B61/L61*100</f>
        <v>6.9087109834138696</v>
      </c>
      <c r="H61" s="26">
        <f t="shared" si="21"/>
        <v>7.509932077406126</v>
      </c>
      <c r="I61" s="26">
        <f t="shared" si="21"/>
        <v>7.1005119913769867</v>
      </c>
      <c r="J61" s="26">
        <f t="shared" si="21"/>
        <v>7.151323587514816</v>
      </c>
      <c r="K61" s="31">
        <f t="shared" si="21"/>
        <v>6.7247342128858714</v>
      </c>
      <c r="L61" s="48">
        <v>7657</v>
      </c>
      <c r="M61" s="48">
        <v>7803</v>
      </c>
      <c r="N61" s="48">
        <v>7422</v>
      </c>
      <c r="O61" s="48">
        <v>7593</v>
      </c>
      <c r="P61" s="48">
        <v>7807</v>
      </c>
      <c r="Q61" s="68"/>
    </row>
    <row r="62" spans="1:17">
      <c r="A62" s="22">
        <f>Extra!F19</f>
        <v>2</v>
      </c>
      <c r="B62" s="48">
        <v>638</v>
      </c>
      <c r="C62" s="48">
        <v>659</v>
      </c>
      <c r="D62" s="48">
        <v>635</v>
      </c>
      <c r="E62" s="48">
        <v>685</v>
      </c>
      <c r="F62" s="49">
        <v>636</v>
      </c>
      <c r="G62" s="25">
        <f t="shared" si="21"/>
        <v>7.1588868940754047</v>
      </c>
      <c r="H62" s="26">
        <f t="shared" si="21"/>
        <v>7.2914361584421332</v>
      </c>
      <c r="I62" s="26">
        <f t="shared" si="21"/>
        <v>7.2118114707552525</v>
      </c>
      <c r="J62" s="26">
        <f t="shared" si="21"/>
        <v>7.9264059245545013</v>
      </c>
      <c r="K62" s="31">
        <f t="shared" si="21"/>
        <v>7.0549084858569051</v>
      </c>
      <c r="L62" s="48">
        <v>8912</v>
      </c>
      <c r="M62" s="48">
        <v>9038</v>
      </c>
      <c r="N62" s="48">
        <v>8805</v>
      </c>
      <c r="O62" s="48">
        <v>8642</v>
      </c>
      <c r="P62" s="48">
        <v>9015</v>
      </c>
      <c r="Q62" s="68"/>
    </row>
    <row r="63" spans="1:17">
      <c r="A63" s="22">
        <f>Extra!F20</f>
        <v>3</v>
      </c>
      <c r="B63" s="48">
        <v>729</v>
      </c>
      <c r="C63" s="48">
        <v>781</v>
      </c>
      <c r="D63" s="48">
        <v>746</v>
      </c>
      <c r="E63" s="48">
        <v>705</v>
      </c>
      <c r="F63" s="49">
        <v>727</v>
      </c>
      <c r="G63" s="25">
        <f t="shared" si="21"/>
        <v>6.8975305137666769</v>
      </c>
      <c r="H63" s="26">
        <f t="shared" si="21"/>
        <v>7.345057838803724</v>
      </c>
      <c r="I63" s="26">
        <f t="shared" si="21"/>
        <v>7.4428813728424625</v>
      </c>
      <c r="J63" s="26">
        <f t="shared" si="21"/>
        <v>7.0847151040096481</v>
      </c>
      <c r="K63" s="31">
        <f t="shared" si="21"/>
        <v>7.1141990410020544</v>
      </c>
      <c r="L63" s="48">
        <v>10569</v>
      </c>
      <c r="M63" s="48">
        <v>10633</v>
      </c>
      <c r="N63" s="48">
        <v>10023</v>
      </c>
      <c r="O63" s="48">
        <v>9951</v>
      </c>
      <c r="P63" s="48">
        <v>10219</v>
      </c>
      <c r="Q63" s="68"/>
    </row>
    <row r="64" spans="1:17">
      <c r="A64" s="22">
        <f>Extra!F21</f>
        <v>4</v>
      </c>
      <c r="B64" s="48">
        <v>1042</v>
      </c>
      <c r="C64" s="48">
        <v>994</v>
      </c>
      <c r="D64" s="48">
        <v>898</v>
      </c>
      <c r="E64" s="48">
        <v>984</v>
      </c>
      <c r="F64" s="49">
        <v>946</v>
      </c>
      <c r="G64" s="25">
        <f t="shared" si="21"/>
        <v>7.768582718258406</v>
      </c>
      <c r="H64" s="26">
        <f t="shared" si="21"/>
        <v>7.5172048703017467</v>
      </c>
      <c r="I64" s="26">
        <f t="shared" si="21"/>
        <v>6.9322217075806698</v>
      </c>
      <c r="J64" s="26">
        <f t="shared" si="21"/>
        <v>7.638565440149045</v>
      </c>
      <c r="K64" s="31">
        <f t="shared" si="21"/>
        <v>7.2501532801961988</v>
      </c>
      <c r="L64" s="48">
        <v>13413</v>
      </c>
      <c r="M64" s="48">
        <v>13223</v>
      </c>
      <c r="N64" s="48">
        <v>12954</v>
      </c>
      <c r="O64" s="48">
        <v>12882</v>
      </c>
      <c r="P64" s="48">
        <v>13048</v>
      </c>
      <c r="Q64" s="68"/>
    </row>
    <row r="65" spans="1:17">
      <c r="A65" s="32" t="str">
        <f>Extra!F22</f>
        <v>5 (most deprived)</v>
      </c>
      <c r="B65" s="48">
        <v>1402</v>
      </c>
      <c r="C65" s="48">
        <v>1518</v>
      </c>
      <c r="D65" s="48">
        <v>1371</v>
      </c>
      <c r="E65" s="48">
        <v>1303</v>
      </c>
      <c r="F65" s="49">
        <v>1361</v>
      </c>
      <c r="G65" s="25">
        <f t="shared" si="21"/>
        <v>7.4562569802691065</v>
      </c>
      <c r="H65" s="26">
        <f t="shared" si="21"/>
        <v>8.0912531314961882</v>
      </c>
      <c r="I65" s="26">
        <f t="shared" si="21"/>
        <v>7.9723207536198171</v>
      </c>
      <c r="J65" s="26">
        <f t="shared" si="21"/>
        <v>7.6105367677121656</v>
      </c>
      <c r="K65" s="31">
        <f t="shared" si="21"/>
        <v>7.9261545629258636</v>
      </c>
      <c r="L65" s="48">
        <v>18803</v>
      </c>
      <c r="M65" s="48">
        <v>18761</v>
      </c>
      <c r="N65" s="48">
        <v>17197</v>
      </c>
      <c r="O65" s="48">
        <v>17121</v>
      </c>
      <c r="P65" s="48">
        <v>17171</v>
      </c>
      <c r="Q65" s="68"/>
    </row>
    <row r="66" spans="1:17" ht="12.75">
      <c r="A66" s="27" t="str">
        <f>Extra!F23</f>
        <v>Unknown</v>
      </c>
      <c r="B66" s="48">
        <v>266</v>
      </c>
      <c r="C66" s="48">
        <v>250</v>
      </c>
      <c r="D66" s="48">
        <v>234</v>
      </c>
      <c r="E66" s="48">
        <v>198</v>
      </c>
      <c r="F66" s="49">
        <v>134</v>
      </c>
      <c r="G66" s="46" t="s">
        <v>81</v>
      </c>
      <c r="H66" s="46" t="s">
        <v>81</v>
      </c>
      <c r="I66" s="46" t="s">
        <v>81</v>
      </c>
      <c r="J66" s="46" t="s">
        <v>81</v>
      </c>
      <c r="K66" s="40" t="s">
        <v>81</v>
      </c>
      <c r="L66" s="41">
        <v>3121</v>
      </c>
      <c r="M66" s="41">
        <v>3193</v>
      </c>
      <c r="N66" s="41">
        <v>3114</v>
      </c>
      <c r="O66" s="41">
        <v>3210</v>
      </c>
      <c r="P66" s="41">
        <v>1940</v>
      </c>
      <c r="Q66" s="51"/>
    </row>
    <row r="67" spans="1:17">
      <c r="A67" s="21" t="str">
        <f>Extra!F24</f>
        <v>DHB of residence</v>
      </c>
      <c r="B67" s="29"/>
      <c r="C67" s="29"/>
      <c r="D67" s="29"/>
      <c r="E67" s="29"/>
      <c r="F67" s="21"/>
      <c r="G67" s="21"/>
      <c r="H67" s="21"/>
      <c r="I67" s="21"/>
      <c r="J67" s="21"/>
      <c r="K67" s="21"/>
      <c r="L67" s="21"/>
      <c r="M67" s="21"/>
      <c r="N67" s="21"/>
      <c r="O67" s="21"/>
      <c r="P67" s="21"/>
      <c r="Q67" s="68"/>
    </row>
    <row r="68" spans="1:17">
      <c r="A68" s="48" t="str">
        <f>Extra!F25</f>
        <v>Northland</v>
      </c>
      <c r="B68" s="48">
        <v>154</v>
      </c>
      <c r="C68" s="48">
        <v>161</v>
      </c>
      <c r="D68" s="48">
        <v>147</v>
      </c>
      <c r="E68" s="48">
        <v>140</v>
      </c>
      <c r="F68" s="49">
        <v>124</v>
      </c>
      <c r="G68" s="25">
        <f t="shared" ref="G68:K87" si="22">B68/L68*100</f>
        <v>6.623655913978495</v>
      </c>
      <c r="H68" s="26">
        <f t="shared" si="22"/>
        <v>6.9636678200692037</v>
      </c>
      <c r="I68" s="26">
        <f t="shared" si="22"/>
        <v>6.8884723523898783</v>
      </c>
      <c r="J68" s="26">
        <f t="shared" si="22"/>
        <v>6.6634935744883386</v>
      </c>
      <c r="K68" s="31">
        <f t="shared" si="22"/>
        <v>5.8963385639562524</v>
      </c>
      <c r="L68" s="48">
        <v>2325</v>
      </c>
      <c r="M68" s="48">
        <v>2312</v>
      </c>
      <c r="N68" s="48">
        <v>2134</v>
      </c>
      <c r="O68" s="48">
        <v>2101</v>
      </c>
      <c r="P68" s="48">
        <v>2103</v>
      </c>
      <c r="Q68" s="68"/>
    </row>
    <row r="69" spans="1:17">
      <c r="A69" s="48" t="str">
        <f>Extra!F26</f>
        <v>Waitemata</v>
      </c>
      <c r="B69" s="48">
        <v>545</v>
      </c>
      <c r="C69" s="48">
        <v>585</v>
      </c>
      <c r="D69" s="48">
        <v>510</v>
      </c>
      <c r="E69" s="48">
        <v>566</v>
      </c>
      <c r="F69" s="49">
        <v>488</v>
      </c>
      <c r="G69" s="25">
        <f t="shared" si="22"/>
        <v>6.8996075452588927</v>
      </c>
      <c r="H69" s="26">
        <f t="shared" si="22"/>
        <v>7.2499690172264222</v>
      </c>
      <c r="I69" s="26">
        <f t="shared" si="22"/>
        <v>6.6070734551107648</v>
      </c>
      <c r="J69" s="26">
        <f t="shared" si="22"/>
        <v>7.1582142405463509</v>
      </c>
      <c r="K69" s="31">
        <f t="shared" si="22"/>
        <v>6.4261258888596258</v>
      </c>
      <c r="L69" s="48">
        <v>7899</v>
      </c>
      <c r="M69" s="48">
        <v>8069</v>
      </c>
      <c r="N69" s="48">
        <v>7719</v>
      </c>
      <c r="O69" s="48">
        <v>7907</v>
      </c>
      <c r="P69" s="48">
        <v>7594</v>
      </c>
      <c r="Q69" s="68"/>
    </row>
    <row r="70" spans="1:17">
      <c r="A70" s="48" t="str">
        <f>Extra!F27</f>
        <v>Auckland</v>
      </c>
      <c r="B70" s="48">
        <v>436</v>
      </c>
      <c r="C70" s="48">
        <v>491</v>
      </c>
      <c r="D70" s="48">
        <v>441</v>
      </c>
      <c r="E70" s="48">
        <v>458</v>
      </c>
      <c r="F70" s="49">
        <v>395</v>
      </c>
      <c r="G70" s="25">
        <f t="shared" si="22"/>
        <v>6.5761689291101062</v>
      </c>
      <c r="H70" s="26">
        <f t="shared" si="22"/>
        <v>7.2816253892925991</v>
      </c>
      <c r="I70" s="26">
        <f t="shared" si="22"/>
        <v>7.005559968228753</v>
      </c>
      <c r="J70" s="26">
        <f t="shared" si="22"/>
        <v>7.1910818024807659</v>
      </c>
      <c r="K70" s="31">
        <f t="shared" si="22"/>
        <v>6.6319677635997314</v>
      </c>
      <c r="L70" s="48">
        <v>6630</v>
      </c>
      <c r="M70" s="48">
        <v>6743</v>
      </c>
      <c r="N70" s="48">
        <v>6295</v>
      </c>
      <c r="O70" s="48">
        <v>6369</v>
      </c>
      <c r="P70" s="48">
        <v>5956</v>
      </c>
      <c r="Q70" s="68"/>
    </row>
    <row r="71" spans="1:17">
      <c r="A71" s="48" t="str">
        <f>Extra!F28</f>
        <v>Counties Manukau</v>
      </c>
      <c r="B71" s="48">
        <v>632</v>
      </c>
      <c r="C71" s="48">
        <v>660</v>
      </c>
      <c r="D71" s="48">
        <v>598</v>
      </c>
      <c r="E71" s="48">
        <v>567</v>
      </c>
      <c r="F71" s="49">
        <v>649</v>
      </c>
      <c r="G71" s="25">
        <f t="shared" si="22"/>
        <v>7.1965383739467095</v>
      </c>
      <c r="H71" s="26">
        <f t="shared" si="22"/>
        <v>7.4821448815327054</v>
      </c>
      <c r="I71" s="26">
        <f t="shared" si="22"/>
        <v>7.2820263029712615</v>
      </c>
      <c r="J71" s="26">
        <f t="shared" si="22"/>
        <v>6.8561064087061672</v>
      </c>
      <c r="K71" s="31">
        <f t="shared" si="22"/>
        <v>7.875257857056182</v>
      </c>
      <c r="L71" s="48">
        <v>8782</v>
      </c>
      <c r="M71" s="48">
        <v>8821</v>
      </c>
      <c r="N71" s="48">
        <v>8212</v>
      </c>
      <c r="O71" s="48">
        <v>8270</v>
      </c>
      <c r="P71" s="48">
        <v>8241</v>
      </c>
      <c r="Q71" s="68"/>
    </row>
    <row r="72" spans="1:17">
      <c r="A72" s="48" t="str">
        <f>Extra!F29</f>
        <v>Waikato</v>
      </c>
      <c r="B72" s="48">
        <v>440</v>
      </c>
      <c r="C72" s="48">
        <v>428</v>
      </c>
      <c r="D72" s="48">
        <v>349</v>
      </c>
      <c r="E72" s="48">
        <v>383</v>
      </c>
      <c r="F72" s="49">
        <v>375</v>
      </c>
      <c r="G72" s="25">
        <f t="shared" si="22"/>
        <v>8.1225770721801727</v>
      </c>
      <c r="H72" s="26">
        <f t="shared" si="22"/>
        <v>7.7158824589868393</v>
      </c>
      <c r="I72" s="26">
        <f t="shared" si="22"/>
        <v>6.6337198251283018</v>
      </c>
      <c r="J72" s="26">
        <f t="shared" si="22"/>
        <v>7.208733295689818</v>
      </c>
      <c r="K72" s="31">
        <f t="shared" si="22"/>
        <v>7.0041090773253645</v>
      </c>
      <c r="L72" s="48">
        <v>5417</v>
      </c>
      <c r="M72" s="48">
        <v>5547</v>
      </c>
      <c r="N72" s="48">
        <v>5261</v>
      </c>
      <c r="O72" s="48">
        <v>5313</v>
      </c>
      <c r="P72" s="48">
        <v>5354</v>
      </c>
      <c r="Q72" s="68"/>
    </row>
    <row r="73" spans="1:17">
      <c r="A73" s="48" t="str">
        <f>Extra!F30</f>
        <v>Lakes</v>
      </c>
      <c r="B73" s="48">
        <v>127</v>
      </c>
      <c r="C73" s="48">
        <v>121</v>
      </c>
      <c r="D73" s="48">
        <v>109</v>
      </c>
      <c r="E73" s="48">
        <v>106</v>
      </c>
      <c r="F73" s="49">
        <v>116</v>
      </c>
      <c r="G73" s="25">
        <f t="shared" si="22"/>
        <v>7.8980099502487562</v>
      </c>
      <c r="H73" s="26">
        <f t="shared" si="22"/>
        <v>7.7663671373555845</v>
      </c>
      <c r="I73" s="26">
        <f t="shared" si="22"/>
        <v>7.6064200976971392</v>
      </c>
      <c r="J73" s="26">
        <f t="shared" si="22"/>
        <v>7.6094759511844936</v>
      </c>
      <c r="K73" s="31">
        <f t="shared" si="22"/>
        <v>7.6517150395778364</v>
      </c>
      <c r="L73" s="48">
        <v>1608</v>
      </c>
      <c r="M73" s="48">
        <v>1558</v>
      </c>
      <c r="N73" s="48">
        <v>1433</v>
      </c>
      <c r="O73" s="48">
        <v>1393</v>
      </c>
      <c r="P73" s="48">
        <v>1516</v>
      </c>
      <c r="Q73" s="68"/>
    </row>
    <row r="74" spans="1:17">
      <c r="A74" s="48" t="str">
        <f>Extra!F31</f>
        <v>Bay of Plenty</v>
      </c>
      <c r="B74" s="48">
        <v>202</v>
      </c>
      <c r="C74" s="48">
        <v>233</v>
      </c>
      <c r="D74" s="48">
        <v>189</v>
      </c>
      <c r="E74" s="48">
        <v>197</v>
      </c>
      <c r="F74" s="49">
        <v>184</v>
      </c>
      <c r="G74" s="25">
        <f t="shared" si="22"/>
        <v>6.9896193771626303</v>
      </c>
      <c r="H74" s="26">
        <f t="shared" si="22"/>
        <v>7.7822311289245159</v>
      </c>
      <c r="I74" s="26">
        <f t="shared" si="22"/>
        <v>6.8181818181818175</v>
      </c>
      <c r="J74" s="26">
        <f t="shared" si="22"/>
        <v>7.081236520488857</v>
      </c>
      <c r="K74" s="31">
        <f t="shared" si="22"/>
        <v>6.6139468008626885</v>
      </c>
      <c r="L74" s="48">
        <v>2890</v>
      </c>
      <c r="M74" s="48">
        <v>2994</v>
      </c>
      <c r="N74" s="48">
        <v>2772</v>
      </c>
      <c r="O74" s="48">
        <v>2782</v>
      </c>
      <c r="P74" s="48">
        <v>2782</v>
      </c>
      <c r="Q74" s="68"/>
    </row>
    <row r="75" spans="1:17">
      <c r="A75" s="48" t="str">
        <f>Extra!F32</f>
        <v>Tairāwhiti</v>
      </c>
      <c r="B75" s="48">
        <v>54</v>
      </c>
      <c r="C75" s="48">
        <v>49</v>
      </c>
      <c r="D75" s="48">
        <v>69</v>
      </c>
      <c r="E75" s="48">
        <v>56</v>
      </c>
      <c r="F75" s="49">
        <v>43</v>
      </c>
      <c r="G75" s="25">
        <f t="shared" si="22"/>
        <v>7.0129870129870122</v>
      </c>
      <c r="H75" s="26">
        <f t="shared" si="22"/>
        <v>6.5420560747663545</v>
      </c>
      <c r="I75" s="26">
        <f t="shared" si="22"/>
        <v>9.6638655462184886</v>
      </c>
      <c r="J75" s="26">
        <f t="shared" si="22"/>
        <v>7.7348066298342539</v>
      </c>
      <c r="K75" s="31">
        <f t="shared" si="22"/>
        <v>5.5771725032425428</v>
      </c>
      <c r="L75" s="48">
        <v>770</v>
      </c>
      <c r="M75" s="48">
        <v>749</v>
      </c>
      <c r="N75" s="48">
        <v>714</v>
      </c>
      <c r="O75" s="48">
        <v>724</v>
      </c>
      <c r="P75" s="48">
        <v>771</v>
      </c>
      <c r="Q75" s="68"/>
    </row>
    <row r="76" spans="1:17">
      <c r="A76" s="48" t="str">
        <f>Extra!F33</f>
        <v>Hawke's Bay</v>
      </c>
      <c r="B76" s="48">
        <v>173</v>
      </c>
      <c r="C76" s="48">
        <v>208</v>
      </c>
      <c r="D76" s="48">
        <v>198</v>
      </c>
      <c r="E76" s="48">
        <v>170</v>
      </c>
      <c r="F76" s="49">
        <v>160</v>
      </c>
      <c r="G76" s="25">
        <f t="shared" si="22"/>
        <v>7.6616474756421606</v>
      </c>
      <c r="H76" s="26">
        <f t="shared" si="22"/>
        <v>9.2239467849223953</v>
      </c>
      <c r="I76" s="26">
        <f t="shared" si="22"/>
        <v>9.1370558375634516</v>
      </c>
      <c r="J76" s="26">
        <f t="shared" si="22"/>
        <v>8.1534772182254205</v>
      </c>
      <c r="K76" s="31">
        <f t="shared" si="22"/>
        <v>8.0523402113739309</v>
      </c>
      <c r="L76" s="48">
        <v>2258</v>
      </c>
      <c r="M76" s="48">
        <v>2255</v>
      </c>
      <c r="N76" s="48">
        <v>2167</v>
      </c>
      <c r="O76" s="48">
        <v>2085</v>
      </c>
      <c r="P76" s="48">
        <v>1987</v>
      </c>
      <c r="Q76" s="68"/>
    </row>
    <row r="77" spans="1:17">
      <c r="A77" s="48" t="str">
        <f>Extra!F34</f>
        <v>Taranaki</v>
      </c>
      <c r="B77" s="48">
        <v>113</v>
      </c>
      <c r="C77" s="48">
        <v>134</v>
      </c>
      <c r="D77" s="48">
        <v>120</v>
      </c>
      <c r="E77" s="48">
        <v>126</v>
      </c>
      <c r="F77" s="49">
        <v>108</v>
      </c>
      <c r="G77" s="25">
        <f t="shared" si="22"/>
        <v>7.1428571428571423</v>
      </c>
      <c r="H77" s="26">
        <f t="shared" si="22"/>
        <v>8.5079365079365079</v>
      </c>
      <c r="I77" s="26">
        <f t="shared" si="22"/>
        <v>7.8277886497064575</v>
      </c>
      <c r="J77" s="26">
        <f t="shared" si="22"/>
        <v>8.235294117647058</v>
      </c>
      <c r="K77" s="31">
        <f t="shared" si="22"/>
        <v>7.0726915520628681</v>
      </c>
      <c r="L77" s="48">
        <v>1582</v>
      </c>
      <c r="M77" s="48">
        <v>1575</v>
      </c>
      <c r="N77" s="48">
        <v>1533</v>
      </c>
      <c r="O77" s="48">
        <v>1530</v>
      </c>
      <c r="P77" s="48">
        <v>1527</v>
      </c>
      <c r="Q77" s="68"/>
    </row>
    <row r="78" spans="1:17">
      <c r="A78" s="48" t="str">
        <f>Extra!F35</f>
        <v>MidCentral</v>
      </c>
      <c r="B78" s="48">
        <v>165</v>
      </c>
      <c r="C78" s="48">
        <v>186</v>
      </c>
      <c r="D78" s="48">
        <v>173</v>
      </c>
      <c r="E78" s="48">
        <v>168</v>
      </c>
      <c r="F78" s="49">
        <v>195</v>
      </c>
      <c r="G78" s="25">
        <f t="shared" si="22"/>
        <v>7.0242656449553005</v>
      </c>
      <c r="H78" s="26">
        <f t="shared" si="22"/>
        <v>8.4583901773533423</v>
      </c>
      <c r="I78" s="26">
        <f t="shared" si="22"/>
        <v>8.0465116279069768</v>
      </c>
      <c r="J78" s="26">
        <f t="shared" si="22"/>
        <v>7.9696394686907022</v>
      </c>
      <c r="K78" s="31">
        <f t="shared" si="22"/>
        <v>9.2067988668555234</v>
      </c>
      <c r="L78" s="48">
        <v>2349</v>
      </c>
      <c r="M78" s="48">
        <v>2199</v>
      </c>
      <c r="N78" s="48">
        <v>2150</v>
      </c>
      <c r="O78" s="48">
        <v>2108</v>
      </c>
      <c r="P78" s="48">
        <v>2118</v>
      </c>
      <c r="Q78" s="68"/>
    </row>
    <row r="79" spans="1:17">
      <c r="A79" s="48" t="str">
        <f>Extra!F36</f>
        <v>Whanganui</v>
      </c>
      <c r="B79" s="48">
        <v>45</v>
      </c>
      <c r="C79" s="48">
        <v>80</v>
      </c>
      <c r="D79" s="48">
        <v>54</v>
      </c>
      <c r="E79" s="48">
        <v>60</v>
      </c>
      <c r="F79" s="49">
        <v>59</v>
      </c>
      <c r="G79" s="25">
        <f t="shared" si="22"/>
        <v>5.4413542926239424</v>
      </c>
      <c r="H79" s="26">
        <f t="shared" si="22"/>
        <v>9.1116173120728927</v>
      </c>
      <c r="I79" s="26">
        <f t="shared" si="22"/>
        <v>6.4748201438848918</v>
      </c>
      <c r="J79" s="26">
        <f t="shared" si="22"/>
        <v>7.3081607795371495</v>
      </c>
      <c r="K79" s="31">
        <f t="shared" si="22"/>
        <v>7.1951219512195115</v>
      </c>
      <c r="L79" s="48">
        <v>827</v>
      </c>
      <c r="M79" s="48">
        <v>878</v>
      </c>
      <c r="N79" s="48">
        <v>834</v>
      </c>
      <c r="O79" s="48">
        <v>821</v>
      </c>
      <c r="P79" s="48">
        <v>820</v>
      </c>
      <c r="Q79" s="68"/>
    </row>
    <row r="80" spans="1:17">
      <c r="A80" s="48" t="str">
        <f>Extra!F37</f>
        <v>Capital &amp; Coast</v>
      </c>
      <c r="B80" s="48">
        <v>322</v>
      </c>
      <c r="C80" s="48">
        <v>315</v>
      </c>
      <c r="D80" s="48">
        <v>297</v>
      </c>
      <c r="E80" s="48">
        <v>259</v>
      </c>
      <c r="F80" s="49">
        <v>262</v>
      </c>
      <c r="G80" s="25">
        <f t="shared" si="22"/>
        <v>8.2797634353304179</v>
      </c>
      <c r="H80" s="26">
        <f t="shared" si="22"/>
        <v>8.1060216160576424</v>
      </c>
      <c r="I80" s="26">
        <f t="shared" si="22"/>
        <v>8.1014729950900151</v>
      </c>
      <c r="J80" s="26">
        <f t="shared" si="22"/>
        <v>7.2589686098654713</v>
      </c>
      <c r="K80" s="31">
        <f t="shared" si="22"/>
        <v>7.3865238229489707</v>
      </c>
      <c r="L80" s="48">
        <v>3889</v>
      </c>
      <c r="M80" s="48">
        <v>3886</v>
      </c>
      <c r="N80" s="48">
        <v>3666</v>
      </c>
      <c r="O80" s="48">
        <v>3568</v>
      </c>
      <c r="P80" s="48">
        <v>3547</v>
      </c>
      <c r="Q80" s="68"/>
    </row>
    <row r="81" spans="1:17">
      <c r="A81" s="48" t="str">
        <f>Extra!F38</f>
        <v>Hutt Valley</v>
      </c>
      <c r="B81" s="48">
        <v>168</v>
      </c>
      <c r="C81" s="48">
        <v>137</v>
      </c>
      <c r="D81" s="48">
        <v>180</v>
      </c>
      <c r="E81" s="48">
        <v>155</v>
      </c>
      <c r="F81" s="49">
        <v>175</v>
      </c>
      <c r="G81" s="25">
        <f t="shared" si="22"/>
        <v>8.1081081081081088</v>
      </c>
      <c r="H81" s="26">
        <f t="shared" si="22"/>
        <v>6.7255768286696123</v>
      </c>
      <c r="I81" s="26">
        <f t="shared" si="22"/>
        <v>9.3555093555093567</v>
      </c>
      <c r="J81" s="26">
        <f t="shared" si="22"/>
        <v>8.3243823845327611</v>
      </c>
      <c r="K81" s="31">
        <f t="shared" si="22"/>
        <v>8.8161209068010074</v>
      </c>
      <c r="L81" s="48">
        <v>2072</v>
      </c>
      <c r="M81" s="48">
        <v>2037</v>
      </c>
      <c r="N81" s="48">
        <v>1924</v>
      </c>
      <c r="O81" s="48">
        <v>1862</v>
      </c>
      <c r="P81" s="48">
        <v>1985</v>
      </c>
      <c r="Q81" s="68"/>
    </row>
    <row r="82" spans="1:17">
      <c r="A82" s="48" t="str">
        <f>Extra!F39</f>
        <v>Wairarapa</v>
      </c>
      <c r="B82" s="48">
        <v>33</v>
      </c>
      <c r="C82" s="48">
        <v>31</v>
      </c>
      <c r="D82" s="48">
        <v>32</v>
      </c>
      <c r="E82" s="48">
        <v>32</v>
      </c>
      <c r="F82" s="49">
        <v>26</v>
      </c>
      <c r="G82" s="25">
        <f t="shared" si="22"/>
        <v>6.1452513966480442</v>
      </c>
      <c r="H82" s="26">
        <f t="shared" si="22"/>
        <v>6.1264822134387353</v>
      </c>
      <c r="I82" s="26">
        <f t="shared" si="22"/>
        <v>6.7226890756302522</v>
      </c>
      <c r="J82" s="26">
        <f t="shared" si="22"/>
        <v>7.2398190045248878</v>
      </c>
      <c r="K82" s="31">
        <f t="shared" si="22"/>
        <v>6.0747663551401869</v>
      </c>
      <c r="L82" s="48">
        <v>537</v>
      </c>
      <c r="M82" s="48">
        <v>506</v>
      </c>
      <c r="N82" s="48">
        <v>476</v>
      </c>
      <c r="O82" s="48">
        <v>442</v>
      </c>
      <c r="P82" s="48">
        <v>428</v>
      </c>
      <c r="Q82" s="68"/>
    </row>
    <row r="83" spans="1:17">
      <c r="A83" s="48" t="str">
        <f>Extra!F40</f>
        <v>Nelson Marlborough</v>
      </c>
      <c r="B83" s="48">
        <v>124</v>
      </c>
      <c r="C83" s="48">
        <v>95</v>
      </c>
      <c r="D83" s="48">
        <v>106</v>
      </c>
      <c r="E83" s="48">
        <v>103</v>
      </c>
      <c r="F83" s="49">
        <v>99</v>
      </c>
      <c r="G83" s="25">
        <f t="shared" si="22"/>
        <v>7.4295985620131813</v>
      </c>
      <c r="H83" s="26">
        <f t="shared" si="22"/>
        <v>6.1688311688311686</v>
      </c>
      <c r="I83" s="26">
        <f t="shared" si="22"/>
        <v>6.7731629392971238</v>
      </c>
      <c r="J83" s="26">
        <f t="shared" si="22"/>
        <v>7.1727019498607243</v>
      </c>
      <c r="K83" s="31">
        <f t="shared" si="22"/>
        <v>6.9085833914863919</v>
      </c>
      <c r="L83" s="48">
        <v>1669</v>
      </c>
      <c r="M83" s="48">
        <v>1540</v>
      </c>
      <c r="N83" s="48">
        <v>1565</v>
      </c>
      <c r="O83" s="48">
        <v>1436</v>
      </c>
      <c r="P83" s="48">
        <v>1433</v>
      </c>
      <c r="Q83" s="68"/>
    </row>
    <row r="84" spans="1:17">
      <c r="A84" s="48" t="str">
        <f>Extra!F41</f>
        <v>West Coast</v>
      </c>
      <c r="B84" s="48">
        <v>31</v>
      </c>
      <c r="C84" s="48">
        <v>38</v>
      </c>
      <c r="D84" s="48">
        <v>30</v>
      </c>
      <c r="E84" s="48">
        <v>32</v>
      </c>
      <c r="F84" s="49">
        <v>29</v>
      </c>
      <c r="G84" s="25">
        <f t="shared" si="22"/>
        <v>7.5980392156862742</v>
      </c>
      <c r="H84" s="26">
        <f t="shared" si="22"/>
        <v>9.1787439613526569</v>
      </c>
      <c r="I84" s="26">
        <f t="shared" si="22"/>
        <v>8.0213903743315509</v>
      </c>
      <c r="J84" s="26">
        <f t="shared" si="22"/>
        <v>9.1690544412607444</v>
      </c>
      <c r="K84" s="31">
        <f t="shared" si="22"/>
        <v>8.0555555555555554</v>
      </c>
      <c r="L84" s="48">
        <v>408</v>
      </c>
      <c r="M84" s="48">
        <v>414</v>
      </c>
      <c r="N84" s="48">
        <v>374</v>
      </c>
      <c r="O84" s="48">
        <v>349</v>
      </c>
      <c r="P84" s="48">
        <v>360</v>
      </c>
      <c r="Q84" s="68"/>
    </row>
    <row r="85" spans="1:17">
      <c r="A85" s="48" t="str">
        <f>Extra!F42</f>
        <v>Canterbury</v>
      </c>
      <c r="B85" s="48">
        <v>487</v>
      </c>
      <c r="C85" s="48">
        <v>511</v>
      </c>
      <c r="D85" s="48">
        <v>475</v>
      </c>
      <c r="E85" s="48">
        <v>482</v>
      </c>
      <c r="F85" s="49">
        <v>515</v>
      </c>
      <c r="G85" s="25">
        <f t="shared" si="22"/>
        <v>7.9875348532064949</v>
      </c>
      <c r="H85" s="26">
        <f t="shared" si="22"/>
        <v>8.4434897554527435</v>
      </c>
      <c r="I85" s="26">
        <f t="shared" si="22"/>
        <v>8.0754845290717441</v>
      </c>
      <c r="J85" s="26">
        <f t="shared" si="22"/>
        <v>7.982775753560782</v>
      </c>
      <c r="K85" s="31">
        <f t="shared" si="22"/>
        <v>8.2268370607028753</v>
      </c>
      <c r="L85" s="48">
        <v>6097</v>
      </c>
      <c r="M85" s="48">
        <v>6052</v>
      </c>
      <c r="N85" s="48">
        <v>5882</v>
      </c>
      <c r="O85" s="48">
        <v>6038</v>
      </c>
      <c r="P85" s="48">
        <v>6260</v>
      </c>
      <c r="Q85" s="68"/>
    </row>
    <row r="86" spans="1:17">
      <c r="A86" s="48" t="str">
        <f>Extra!F43</f>
        <v>South Canterbury</v>
      </c>
      <c r="B86" s="48">
        <v>36</v>
      </c>
      <c r="C86" s="48">
        <v>33</v>
      </c>
      <c r="D86" s="48">
        <v>44</v>
      </c>
      <c r="E86" s="48">
        <v>46</v>
      </c>
      <c r="F86" s="49">
        <v>46</v>
      </c>
      <c r="G86" s="25">
        <f t="shared" si="22"/>
        <v>6.25</v>
      </c>
      <c r="H86" s="26">
        <f t="shared" si="22"/>
        <v>5.0304878048780495</v>
      </c>
      <c r="I86" s="26">
        <f t="shared" si="22"/>
        <v>6.8642745709828397</v>
      </c>
      <c r="J86" s="26">
        <f t="shared" si="22"/>
        <v>6.9802731411229137</v>
      </c>
      <c r="K86" s="31">
        <f t="shared" si="22"/>
        <v>6.927710843373494</v>
      </c>
      <c r="L86" s="48">
        <v>576</v>
      </c>
      <c r="M86" s="48">
        <v>656</v>
      </c>
      <c r="N86" s="48">
        <v>641</v>
      </c>
      <c r="O86" s="48">
        <v>659</v>
      </c>
      <c r="P86" s="48">
        <v>664</v>
      </c>
      <c r="Q86" s="68"/>
    </row>
    <row r="87" spans="1:17">
      <c r="A87" s="48" t="str">
        <f>Extra!F44</f>
        <v>Southern</v>
      </c>
      <c r="B87" s="48">
        <v>298</v>
      </c>
      <c r="C87" s="48">
        <v>274</v>
      </c>
      <c r="D87" s="48">
        <v>263</v>
      </c>
      <c r="E87" s="48">
        <v>289</v>
      </c>
      <c r="F87" s="49">
        <v>260</v>
      </c>
      <c r="G87" s="25">
        <f t="shared" si="22"/>
        <v>8.062770562770563</v>
      </c>
      <c r="H87" s="26">
        <f t="shared" si="22"/>
        <v>7.5648812810601873</v>
      </c>
      <c r="I87" s="26">
        <f t="shared" si="22"/>
        <v>7.5836216839677046</v>
      </c>
      <c r="J87" s="26">
        <f t="shared" si="22"/>
        <v>8.7628865979381434</v>
      </c>
      <c r="K87" s="31">
        <f t="shared" si="22"/>
        <v>7.5647366889729408</v>
      </c>
      <c r="L87" s="48">
        <v>3696</v>
      </c>
      <c r="M87" s="48">
        <v>3622</v>
      </c>
      <c r="N87" s="48">
        <v>3468</v>
      </c>
      <c r="O87" s="48">
        <v>3298</v>
      </c>
      <c r="P87" s="48">
        <v>3437</v>
      </c>
      <c r="Q87" s="68"/>
    </row>
    <row r="88" spans="1:17" ht="12.75">
      <c r="A88" s="27" t="str">
        <f>Extra!F45</f>
        <v>Unknown</v>
      </c>
      <c r="B88" s="27">
        <v>21</v>
      </c>
      <c r="C88" s="27">
        <v>18</v>
      </c>
      <c r="D88" s="27">
        <v>27</v>
      </c>
      <c r="E88" s="27">
        <v>23</v>
      </c>
      <c r="F88" s="28">
        <v>21</v>
      </c>
      <c r="G88" s="46" t="s">
        <v>81</v>
      </c>
      <c r="H88" s="46" t="s">
        <v>81</v>
      </c>
      <c r="I88" s="46" t="s">
        <v>81</v>
      </c>
      <c r="J88" s="46" t="s">
        <v>81</v>
      </c>
      <c r="K88" s="40" t="s">
        <v>81</v>
      </c>
      <c r="L88" s="50">
        <v>194</v>
      </c>
      <c r="M88" s="50">
        <v>238</v>
      </c>
      <c r="N88" s="50">
        <v>295</v>
      </c>
      <c r="O88" s="50">
        <v>344</v>
      </c>
      <c r="P88" s="50">
        <v>317</v>
      </c>
      <c r="Q88" s="51"/>
    </row>
    <row r="89" spans="1:17" s="52" customFormat="1">
      <c r="A89" s="34" t="s">
        <v>276</v>
      </c>
    </row>
    <row r="90" spans="1:17" s="52" customFormat="1">
      <c r="A90" s="34" t="s">
        <v>330</v>
      </c>
    </row>
    <row r="91" spans="1:17" s="52" customFormat="1">
      <c r="A91" s="34"/>
    </row>
    <row r="93" spans="1:17" s="47" customFormat="1" ht="24.75" customHeight="1">
      <c r="A93" s="552" t="str">
        <f>Contents!B59</f>
        <v>Table 50: Number and percentage of babies born at term with a low birthweight, by maternal age group, baby ethnic group, baby neighbourhood deprivation quintile and baby DHB of residence, 2011–2015</v>
      </c>
      <c r="B93" s="552"/>
      <c r="C93" s="552"/>
      <c r="D93" s="552"/>
      <c r="E93" s="552"/>
      <c r="F93" s="552"/>
      <c r="G93" s="552"/>
      <c r="H93" s="552"/>
      <c r="I93" s="552"/>
      <c r="J93" s="552"/>
      <c r="K93" s="552"/>
      <c r="L93" s="552"/>
      <c r="M93" s="552"/>
      <c r="N93" s="552"/>
      <c r="O93" s="552"/>
      <c r="P93" s="552"/>
    </row>
    <row r="94" spans="1:17" ht="28.5" customHeight="1">
      <c r="A94" s="518" t="s">
        <v>56</v>
      </c>
      <c r="B94" s="508" t="s">
        <v>303</v>
      </c>
      <c r="C94" s="508"/>
      <c r="D94" s="508"/>
      <c r="E94" s="508"/>
      <c r="F94" s="509"/>
      <c r="G94" s="510" t="s">
        <v>304</v>
      </c>
      <c r="H94" s="508"/>
      <c r="I94" s="508"/>
      <c r="J94" s="508"/>
      <c r="K94" s="509"/>
      <c r="L94" s="510" t="s">
        <v>305</v>
      </c>
      <c r="M94" s="508"/>
      <c r="N94" s="508"/>
      <c r="O94" s="508"/>
      <c r="P94" s="508"/>
    </row>
    <row r="95" spans="1:17">
      <c r="A95" s="519"/>
      <c r="B95" s="77">
        <f>B42</f>
        <v>2011</v>
      </c>
      <c r="C95" s="77">
        <f t="shared" ref="C95:K95" si="23">C42</f>
        <v>2012</v>
      </c>
      <c r="D95" s="77">
        <f t="shared" si="23"/>
        <v>2013</v>
      </c>
      <c r="E95" s="77">
        <f t="shared" si="23"/>
        <v>2014</v>
      </c>
      <c r="F95" s="135">
        <f t="shared" si="23"/>
        <v>2015</v>
      </c>
      <c r="G95" s="77">
        <f t="shared" si="23"/>
        <v>2011</v>
      </c>
      <c r="H95" s="77">
        <f t="shared" si="23"/>
        <v>2012</v>
      </c>
      <c r="I95" s="77">
        <f t="shared" si="23"/>
        <v>2013</v>
      </c>
      <c r="J95" s="77">
        <f t="shared" si="23"/>
        <v>2014</v>
      </c>
      <c r="K95" s="135">
        <f t="shared" si="23"/>
        <v>2015</v>
      </c>
      <c r="L95" s="77">
        <f>G95</f>
        <v>2011</v>
      </c>
      <c r="M95" s="77">
        <f t="shared" ref="M95:P95" si="24">H95</f>
        <v>2012</v>
      </c>
      <c r="N95" s="77">
        <f t="shared" si="24"/>
        <v>2013</v>
      </c>
      <c r="O95" s="77">
        <f t="shared" si="24"/>
        <v>2014</v>
      </c>
      <c r="P95" s="77">
        <f t="shared" si="24"/>
        <v>2015</v>
      </c>
      <c r="Q95" s="54"/>
    </row>
    <row r="96" spans="1:17">
      <c r="A96" s="21" t="s">
        <v>236</v>
      </c>
      <c r="B96" s="29"/>
      <c r="C96" s="29"/>
      <c r="D96" s="29"/>
      <c r="E96" s="29"/>
      <c r="F96" s="21"/>
      <c r="G96" s="21"/>
      <c r="H96" s="21"/>
      <c r="I96" s="21"/>
      <c r="J96" s="21"/>
      <c r="K96" s="21"/>
      <c r="L96" s="21"/>
      <c r="M96" s="21"/>
      <c r="N96" s="21"/>
      <c r="O96" s="21"/>
      <c r="P96" s="21"/>
    </row>
    <row r="97" spans="1:16" s="52" customFormat="1">
      <c r="A97" s="42" t="s">
        <v>41</v>
      </c>
      <c r="B97" s="42">
        <v>987</v>
      </c>
      <c r="C97" s="42">
        <v>1048</v>
      </c>
      <c r="D97" s="42">
        <v>1037</v>
      </c>
      <c r="E97" s="42">
        <v>985</v>
      </c>
      <c r="F97" s="42">
        <v>1016</v>
      </c>
      <c r="G97" s="24">
        <f>B97/L97*100</f>
        <v>1.7946433441824099</v>
      </c>
      <c r="H97" s="23">
        <f t="shared" ref="H97" si="25">C97/M97*100</f>
        <v>1.8879481174563142</v>
      </c>
      <c r="I97" s="23">
        <f t="shared" ref="I97" si="26">D97/N97*100</f>
        <v>1.9700222268660119</v>
      </c>
      <c r="J97" s="23">
        <f t="shared" ref="J97" si="27">E97/O97*100</f>
        <v>1.8750118972836121</v>
      </c>
      <c r="K97" s="36">
        <f t="shared" ref="K97" si="28">F97/P97*100</f>
        <v>1.9449442934262415</v>
      </c>
      <c r="L97" s="324">
        <v>54997</v>
      </c>
      <c r="M97" s="324">
        <v>55510</v>
      </c>
      <c r="N97" s="324">
        <v>52639</v>
      </c>
      <c r="O97" s="324">
        <v>52533</v>
      </c>
      <c r="P97" s="324">
        <v>52238</v>
      </c>
    </row>
    <row r="98" spans="1:16" s="52" customFormat="1">
      <c r="A98" s="21" t="str">
        <f>Extra!F2</f>
        <v>Maternal age group (years)</v>
      </c>
      <c r="B98" s="21"/>
      <c r="C98" s="21"/>
      <c r="D98" s="21"/>
      <c r="E98" s="21"/>
      <c r="F98" s="21"/>
      <c r="G98" s="21"/>
      <c r="H98" s="21"/>
      <c r="I98" s="21"/>
      <c r="J98" s="21"/>
      <c r="K98" s="21"/>
      <c r="L98" s="217"/>
      <c r="M98" s="217"/>
      <c r="N98" s="217"/>
      <c r="O98" s="217"/>
      <c r="P98" s="217"/>
    </row>
    <row r="99" spans="1:16">
      <c r="A99" s="196" t="str">
        <f>Extra!F3</f>
        <v xml:space="preserve"> &lt;20</v>
      </c>
      <c r="B99" s="48">
        <v>73</v>
      </c>
      <c r="C99" s="48">
        <v>78</v>
      </c>
      <c r="D99" s="48">
        <v>60</v>
      </c>
      <c r="E99" s="48">
        <v>73</v>
      </c>
      <c r="F99" s="49">
        <v>54</v>
      </c>
      <c r="G99" s="25">
        <f t="shared" ref="G99:G104" si="29">B99/L99*100</f>
        <v>2.0221606648199444</v>
      </c>
      <c r="H99" s="26">
        <f t="shared" ref="H99:H104" si="30">C99/M99*100</f>
        <v>2.2446043165467624</v>
      </c>
      <c r="I99" s="26">
        <f t="shared" ref="I99:I104" si="31">D99/N99*100</f>
        <v>2.0380434782608696</v>
      </c>
      <c r="J99" s="26">
        <f t="shared" ref="J99:J104" si="32">E99/O99*100</f>
        <v>2.7330587794833399</v>
      </c>
      <c r="K99" s="31">
        <f t="shared" ref="K99:K104" si="33">F99/P99*100</f>
        <v>2.1969080553295361</v>
      </c>
      <c r="L99" s="325">
        <v>3610</v>
      </c>
      <c r="M99" s="325">
        <v>3475</v>
      </c>
      <c r="N99" s="325">
        <v>2944</v>
      </c>
      <c r="O99" s="325">
        <v>2671</v>
      </c>
      <c r="P99" s="325">
        <v>2458</v>
      </c>
    </row>
    <row r="100" spans="1:16">
      <c r="A100" s="196" t="str">
        <f>Extra!F4</f>
        <v>20−24</v>
      </c>
      <c r="B100" s="48">
        <v>206</v>
      </c>
      <c r="C100" s="48">
        <v>200</v>
      </c>
      <c r="D100" s="48">
        <v>210</v>
      </c>
      <c r="E100" s="48">
        <v>190</v>
      </c>
      <c r="F100" s="49">
        <v>199</v>
      </c>
      <c r="G100" s="25">
        <f t="shared" si="29"/>
        <v>1.9645241274079726</v>
      </c>
      <c r="H100" s="26">
        <f t="shared" si="30"/>
        <v>1.9554165037152915</v>
      </c>
      <c r="I100" s="26">
        <f t="shared" si="31"/>
        <v>2.1705426356589146</v>
      </c>
      <c r="J100" s="26">
        <f t="shared" si="32"/>
        <v>2.0449897750511248</v>
      </c>
      <c r="K100" s="31">
        <f t="shared" si="33"/>
        <v>2.2394778302948457</v>
      </c>
      <c r="L100" s="325">
        <v>10486</v>
      </c>
      <c r="M100" s="325">
        <v>10228</v>
      </c>
      <c r="N100" s="325">
        <v>9675</v>
      </c>
      <c r="O100" s="325">
        <v>9291</v>
      </c>
      <c r="P100" s="325">
        <v>8886</v>
      </c>
    </row>
    <row r="101" spans="1:16">
      <c r="A101" s="196" t="str">
        <f>Extra!F5</f>
        <v>25−29</v>
      </c>
      <c r="B101" s="48">
        <v>251</v>
      </c>
      <c r="C101" s="48">
        <v>228</v>
      </c>
      <c r="D101" s="48">
        <v>279</v>
      </c>
      <c r="E101" s="48">
        <v>230</v>
      </c>
      <c r="F101" s="49">
        <v>260</v>
      </c>
      <c r="G101" s="25">
        <f t="shared" si="29"/>
        <v>1.8108361590072866</v>
      </c>
      <c r="H101" s="26">
        <f t="shared" si="30"/>
        <v>1.6046167921739745</v>
      </c>
      <c r="I101" s="26">
        <f t="shared" si="31"/>
        <v>2.0335276967930032</v>
      </c>
      <c r="J101" s="26">
        <f t="shared" si="32"/>
        <v>1.641098822689975</v>
      </c>
      <c r="K101" s="31">
        <f t="shared" si="33"/>
        <v>1.8558172733761598</v>
      </c>
      <c r="L101" s="325">
        <v>13861</v>
      </c>
      <c r="M101" s="325">
        <v>14209</v>
      </c>
      <c r="N101" s="325">
        <v>13720</v>
      </c>
      <c r="O101" s="325">
        <v>14015</v>
      </c>
      <c r="P101" s="325">
        <v>14010</v>
      </c>
    </row>
    <row r="102" spans="1:16">
      <c r="A102" s="196" t="str">
        <f>Extra!F6</f>
        <v>30−34</v>
      </c>
      <c r="B102" s="48">
        <v>240</v>
      </c>
      <c r="C102" s="48">
        <v>285</v>
      </c>
      <c r="D102" s="48">
        <v>267</v>
      </c>
      <c r="E102" s="48">
        <v>254</v>
      </c>
      <c r="F102" s="49">
        <v>292</v>
      </c>
      <c r="G102" s="25">
        <f t="shared" si="29"/>
        <v>1.5649452269170578</v>
      </c>
      <c r="H102" s="26">
        <f t="shared" si="30"/>
        <v>1.8313841408559313</v>
      </c>
      <c r="I102" s="26">
        <f t="shared" si="31"/>
        <v>1.7691492181288098</v>
      </c>
      <c r="J102" s="26">
        <f t="shared" si="32"/>
        <v>1.6177313546907841</v>
      </c>
      <c r="K102" s="31">
        <f t="shared" si="33"/>
        <v>1.8288863835650759</v>
      </c>
      <c r="L102" s="325">
        <v>15336</v>
      </c>
      <c r="M102" s="325">
        <v>15562</v>
      </c>
      <c r="N102" s="325">
        <v>15092</v>
      </c>
      <c r="O102" s="325">
        <v>15701</v>
      </c>
      <c r="P102" s="325">
        <v>15966</v>
      </c>
    </row>
    <row r="103" spans="1:16">
      <c r="A103" s="196" t="str">
        <f>Extra!F7</f>
        <v>35−39</v>
      </c>
      <c r="B103" s="48">
        <v>170</v>
      </c>
      <c r="C103" s="48">
        <v>167</v>
      </c>
      <c r="D103" s="48">
        <v>152</v>
      </c>
      <c r="E103" s="48">
        <v>178</v>
      </c>
      <c r="F103" s="49">
        <v>160</v>
      </c>
      <c r="G103" s="25">
        <f t="shared" si="29"/>
        <v>1.7976102358041663</v>
      </c>
      <c r="H103" s="26">
        <f t="shared" si="30"/>
        <v>1.824339086738038</v>
      </c>
      <c r="I103" s="26">
        <f t="shared" si="31"/>
        <v>1.7015560282100077</v>
      </c>
      <c r="J103" s="26">
        <f t="shared" si="32"/>
        <v>2.0656841128002785</v>
      </c>
      <c r="K103" s="31">
        <f t="shared" si="33"/>
        <v>1.8542125391122957</v>
      </c>
      <c r="L103" s="325">
        <v>9457</v>
      </c>
      <c r="M103" s="325">
        <v>9154</v>
      </c>
      <c r="N103" s="325">
        <v>8933</v>
      </c>
      <c r="O103" s="325">
        <v>8617</v>
      </c>
      <c r="P103" s="325">
        <v>8629</v>
      </c>
    </row>
    <row r="104" spans="1:16">
      <c r="A104" s="196" t="str">
        <f>Extra!F8</f>
        <v>40+</v>
      </c>
      <c r="B104" s="48">
        <v>46</v>
      </c>
      <c r="C104" s="48">
        <v>69</v>
      </c>
      <c r="D104" s="48">
        <v>66</v>
      </c>
      <c r="E104" s="48">
        <v>56</v>
      </c>
      <c r="F104" s="49">
        <v>43</v>
      </c>
      <c r="G104" s="25">
        <f t="shared" si="29"/>
        <v>2.1023765996343693</v>
      </c>
      <c r="H104" s="26">
        <f t="shared" si="30"/>
        <v>2.9792746113989637</v>
      </c>
      <c r="I104" s="26">
        <f t="shared" si="31"/>
        <v>2.9837251356238697</v>
      </c>
      <c r="J104" s="26">
        <f t="shared" si="32"/>
        <v>2.6034402603440263</v>
      </c>
      <c r="K104" s="31">
        <f t="shared" si="33"/>
        <v>2.0446980504041847</v>
      </c>
      <c r="L104" s="325">
        <v>2188</v>
      </c>
      <c r="M104" s="325">
        <v>2316</v>
      </c>
      <c r="N104" s="325">
        <v>2212</v>
      </c>
      <c r="O104" s="325">
        <v>2151</v>
      </c>
      <c r="P104" s="325">
        <v>2103</v>
      </c>
    </row>
    <row r="105" spans="1:16" ht="12.75">
      <c r="A105" s="196" t="str">
        <f>Extra!F9</f>
        <v>Unknown</v>
      </c>
      <c r="B105" s="48">
        <v>1</v>
      </c>
      <c r="C105" s="48">
        <v>21</v>
      </c>
      <c r="D105" s="48">
        <v>3</v>
      </c>
      <c r="E105" s="48">
        <v>4</v>
      </c>
      <c r="F105" s="49">
        <v>8</v>
      </c>
      <c r="G105" s="46" t="s">
        <v>81</v>
      </c>
      <c r="H105" s="46" t="s">
        <v>81</v>
      </c>
      <c r="I105" s="46" t="s">
        <v>81</v>
      </c>
      <c r="J105" s="46" t="s">
        <v>81</v>
      </c>
      <c r="K105" s="40" t="s">
        <v>81</v>
      </c>
      <c r="L105" s="326">
        <v>59</v>
      </c>
      <c r="M105" s="326">
        <v>566</v>
      </c>
      <c r="N105" s="326">
        <v>63</v>
      </c>
      <c r="O105" s="326">
        <v>87</v>
      </c>
      <c r="P105" s="326">
        <v>186</v>
      </c>
    </row>
    <row r="106" spans="1:16">
      <c r="A106" s="21" t="str">
        <f>Extra!F10</f>
        <v>Ethnic group</v>
      </c>
      <c r="B106" s="29"/>
      <c r="C106" s="29"/>
      <c r="D106" s="29"/>
      <c r="E106" s="29"/>
      <c r="F106" s="21"/>
      <c r="G106" s="21"/>
      <c r="H106" s="21"/>
      <c r="I106" s="21"/>
      <c r="J106" s="21"/>
      <c r="K106" s="21"/>
      <c r="L106" s="217"/>
      <c r="M106" s="217"/>
      <c r="N106" s="217"/>
      <c r="O106" s="217"/>
      <c r="P106" s="217"/>
    </row>
    <row r="107" spans="1:16">
      <c r="A107" s="48" t="str">
        <f>Extra!F11</f>
        <v>Māori</v>
      </c>
      <c r="B107" s="48">
        <v>332</v>
      </c>
      <c r="C107" s="48">
        <v>340</v>
      </c>
      <c r="D107" s="48">
        <v>322</v>
      </c>
      <c r="E107" s="48">
        <v>323</v>
      </c>
      <c r="F107" s="49">
        <v>325</v>
      </c>
      <c r="G107" s="25">
        <f t="shared" ref="G107:G111" si="34">B107/L107*100</f>
        <v>2.2528330053606571</v>
      </c>
      <c r="H107" s="26">
        <f t="shared" ref="H107:H111" si="35">C107/M107*100</f>
        <v>2.3060227889310907</v>
      </c>
      <c r="I107" s="26">
        <f t="shared" ref="I107:I111" si="36">D107/N107*100</f>
        <v>2.3394362104039521</v>
      </c>
      <c r="J107" s="26">
        <f t="shared" ref="J107:J111" si="37">E107/O107*100</f>
        <v>2.409368939280919</v>
      </c>
      <c r="K107" s="31">
        <f t="shared" ref="K107:K111" si="38">F107/P107*100</f>
        <v>2.3610606610969849</v>
      </c>
      <c r="L107" s="325">
        <v>14737</v>
      </c>
      <c r="M107" s="325">
        <v>14744</v>
      </c>
      <c r="N107" s="325">
        <v>13764</v>
      </c>
      <c r="O107" s="325">
        <v>13406</v>
      </c>
      <c r="P107" s="325">
        <v>13765</v>
      </c>
    </row>
    <row r="108" spans="1:16">
      <c r="A108" s="48" t="str">
        <f>Extra!F12</f>
        <v>Pacific</v>
      </c>
      <c r="B108" s="48">
        <v>85</v>
      </c>
      <c r="C108" s="48">
        <v>81</v>
      </c>
      <c r="D108" s="48">
        <v>82</v>
      </c>
      <c r="E108" s="48">
        <v>83</v>
      </c>
      <c r="F108" s="49">
        <v>92</v>
      </c>
      <c r="G108" s="25">
        <f t="shared" si="34"/>
        <v>1.3151787095775955</v>
      </c>
      <c r="H108" s="26">
        <f t="shared" si="35"/>
        <v>1.2634534394010295</v>
      </c>
      <c r="I108" s="26">
        <f t="shared" si="36"/>
        <v>1.3936097892590074</v>
      </c>
      <c r="J108" s="26">
        <f t="shared" si="37"/>
        <v>1.4622973925299507</v>
      </c>
      <c r="K108" s="31">
        <f t="shared" si="38"/>
        <v>1.6675729563168387</v>
      </c>
      <c r="L108" s="325">
        <v>6463</v>
      </c>
      <c r="M108" s="325">
        <v>6411</v>
      </c>
      <c r="N108" s="325">
        <v>5884</v>
      </c>
      <c r="O108" s="325">
        <v>5676</v>
      </c>
      <c r="P108" s="325">
        <v>5517</v>
      </c>
    </row>
    <row r="109" spans="1:16">
      <c r="A109" s="48" t="str">
        <f>Extra!F13</f>
        <v>Indian</v>
      </c>
      <c r="B109" s="48">
        <v>90</v>
      </c>
      <c r="C109" s="48">
        <v>114</v>
      </c>
      <c r="D109" s="48">
        <v>130</v>
      </c>
      <c r="E109" s="48">
        <v>120</v>
      </c>
      <c r="F109" s="49">
        <v>150</v>
      </c>
      <c r="G109" s="25">
        <f t="shared" si="34"/>
        <v>4.3478260869565215</v>
      </c>
      <c r="H109" s="26">
        <f t="shared" si="35"/>
        <v>4.9759930161501531</v>
      </c>
      <c r="I109" s="26">
        <f t="shared" si="36"/>
        <v>5.485232067510549</v>
      </c>
      <c r="J109" s="26">
        <f t="shared" si="37"/>
        <v>4.5662100456620998</v>
      </c>
      <c r="K109" s="31">
        <f t="shared" si="38"/>
        <v>5.0386294927779645</v>
      </c>
      <c r="L109" s="325">
        <v>2070</v>
      </c>
      <c r="M109" s="325">
        <v>2291</v>
      </c>
      <c r="N109" s="325">
        <v>2370</v>
      </c>
      <c r="O109" s="325">
        <v>2628</v>
      </c>
      <c r="P109" s="325">
        <v>2977</v>
      </c>
    </row>
    <row r="110" spans="1:16" s="68" customFormat="1">
      <c r="A110" s="48" t="str">
        <f>Extra!F14</f>
        <v>Asian (excl. Indian)</v>
      </c>
      <c r="B110" s="48">
        <v>101</v>
      </c>
      <c r="C110" s="48">
        <v>122</v>
      </c>
      <c r="D110" s="48">
        <v>119</v>
      </c>
      <c r="E110" s="48">
        <v>131</v>
      </c>
      <c r="F110" s="49">
        <v>135</v>
      </c>
      <c r="G110" s="25">
        <f t="shared" ref="G110" si="39">B110/L110*100</f>
        <v>2.1757862990090477</v>
      </c>
      <c r="H110" s="26">
        <f t="shared" ref="H110" si="40">C110/M110*100</f>
        <v>2.1762397431323581</v>
      </c>
      <c r="I110" s="26">
        <f t="shared" ref="I110" si="41">D110/N110*100</f>
        <v>2.2619273902299941</v>
      </c>
      <c r="J110" s="26">
        <f t="shared" ref="J110" si="42">E110/O110*100</f>
        <v>2.1771647000166197</v>
      </c>
      <c r="K110" s="31">
        <f t="shared" ref="K110" si="43">F110/P110*100</f>
        <v>2.4089935760171306</v>
      </c>
      <c r="L110" s="325">
        <v>4642</v>
      </c>
      <c r="M110" s="325">
        <v>5606</v>
      </c>
      <c r="N110" s="325">
        <v>5261</v>
      </c>
      <c r="O110" s="325">
        <v>6017</v>
      </c>
      <c r="P110" s="325">
        <v>5604</v>
      </c>
    </row>
    <row r="111" spans="1:16">
      <c r="A111" s="48" t="str">
        <f>Extra!F15</f>
        <v>European or Other</v>
      </c>
      <c r="B111" s="48">
        <v>377</v>
      </c>
      <c r="C111" s="48">
        <v>390</v>
      </c>
      <c r="D111" s="48">
        <v>383</v>
      </c>
      <c r="E111" s="48">
        <v>328</v>
      </c>
      <c r="F111" s="49">
        <v>314</v>
      </c>
      <c r="G111" s="25">
        <f t="shared" si="34"/>
        <v>1.3935607880826526</v>
      </c>
      <c r="H111" s="26">
        <f t="shared" si="35"/>
        <v>1.4746474080235943</v>
      </c>
      <c r="I111" s="26">
        <f t="shared" si="36"/>
        <v>1.511802320991553</v>
      </c>
      <c r="J111" s="26">
        <f t="shared" si="37"/>
        <v>1.3236481033091203</v>
      </c>
      <c r="K111" s="31">
        <f t="shared" si="38"/>
        <v>1.2892629850133441</v>
      </c>
      <c r="L111" s="325">
        <v>27053</v>
      </c>
      <c r="M111" s="325">
        <v>26447</v>
      </c>
      <c r="N111" s="325">
        <v>25334</v>
      </c>
      <c r="O111" s="325">
        <v>24780</v>
      </c>
      <c r="P111" s="325">
        <v>24355</v>
      </c>
    </row>
    <row r="112" spans="1:16" ht="12.75">
      <c r="A112" s="45" t="str">
        <f>Extra!F16</f>
        <v>Unknown</v>
      </c>
      <c r="B112" s="48">
        <v>2</v>
      </c>
      <c r="C112" s="48">
        <v>1</v>
      </c>
      <c r="D112" s="48">
        <v>1</v>
      </c>
      <c r="E112" s="48">
        <v>0</v>
      </c>
      <c r="F112" s="49">
        <v>0</v>
      </c>
      <c r="G112" s="46" t="s">
        <v>81</v>
      </c>
      <c r="H112" s="46" t="s">
        <v>81</v>
      </c>
      <c r="I112" s="46" t="s">
        <v>81</v>
      </c>
      <c r="J112" s="46" t="s">
        <v>81</v>
      </c>
      <c r="K112" s="40" t="s">
        <v>81</v>
      </c>
      <c r="L112" s="326">
        <v>32</v>
      </c>
      <c r="M112" s="326">
        <v>11</v>
      </c>
      <c r="N112" s="326">
        <v>26</v>
      </c>
      <c r="O112" s="326">
        <v>26</v>
      </c>
      <c r="P112" s="326">
        <v>20</v>
      </c>
    </row>
    <row r="113" spans="1:16">
      <c r="A113" s="21" t="str">
        <f>Extra!F17</f>
        <v>Deprivation quintile</v>
      </c>
      <c r="B113" s="29"/>
      <c r="C113" s="29"/>
      <c r="D113" s="29"/>
      <c r="E113" s="29"/>
      <c r="F113" s="21"/>
      <c r="G113" s="21"/>
      <c r="H113" s="21"/>
      <c r="I113" s="21"/>
      <c r="J113" s="21"/>
      <c r="K113" s="21"/>
      <c r="L113" s="217"/>
      <c r="M113" s="217"/>
      <c r="N113" s="217"/>
      <c r="O113" s="217"/>
      <c r="P113" s="217"/>
    </row>
    <row r="114" spans="1:16">
      <c r="A114" s="22" t="str">
        <f>Extra!F18</f>
        <v>1 (least deprived)</v>
      </c>
      <c r="B114" s="48">
        <v>90</v>
      </c>
      <c r="C114" s="48">
        <v>102</v>
      </c>
      <c r="D114" s="48">
        <v>96</v>
      </c>
      <c r="E114" s="48">
        <v>102</v>
      </c>
      <c r="F114" s="49">
        <v>87</v>
      </c>
      <c r="G114" s="25">
        <f t="shared" ref="G114:G118" si="44">B114/L114*100</f>
        <v>1.3154048523823443</v>
      </c>
      <c r="H114" s="26">
        <f t="shared" ref="H114:H118" si="45">C114/M114*100</f>
        <v>1.4575593026579023</v>
      </c>
      <c r="I114" s="26">
        <f t="shared" ref="I114:I118" si="46">D114/N114*100</f>
        <v>1.4431749849669273</v>
      </c>
      <c r="J114" s="26">
        <f t="shared" ref="J114:J118" si="47">E114/O114*100</f>
        <v>1.4945054945054945</v>
      </c>
      <c r="K114" s="31">
        <f t="shared" ref="K114:K118" si="48">F114/P114*100</f>
        <v>1.2423247179780095</v>
      </c>
      <c r="L114" s="325">
        <v>6842</v>
      </c>
      <c r="M114" s="325">
        <v>6998</v>
      </c>
      <c r="N114" s="325">
        <v>6652</v>
      </c>
      <c r="O114" s="325">
        <v>6825</v>
      </c>
      <c r="P114" s="325">
        <v>7003</v>
      </c>
    </row>
    <row r="115" spans="1:16">
      <c r="A115" s="22">
        <f>Extra!F19</f>
        <v>2</v>
      </c>
      <c r="B115" s="48">
        <v>111</v>
      </c>
      <c r="C115" s="48">
        <v>121</v>
      </c>
      <c r="D115" s="48">
        <v>118</v>
      </c>
      <c r="E115" s="48">
        <v>106</v>
      </c>
      <c r="F115" s="49">
        <v>138</v>
      </c>
      <c r="G115" s="25">
        <f t="shared" si="44"/>
        <v>1.4032869785082174</v>
      </c>
      <c r="H115" s="26">
        <f t="shared" si="45"/>
        <v>1.500868270900521</v>
      </c>
      <c r="I115" s="26">
        <f t="shared" si="46"/>
        <v>1.5070242656449553</v>
      </c>
      <c r="J115" s="26">
        <f t="shared" si="47"/>
        <v>1.3870714472651138</v>
      </c>
      <c r="K115" s="31">
        <f t="shared" si="48"/>
        <v>1.721556886227545</v>
      </c>
      <c r="L115" s="325">
        <v>7910</v>
      </c>
      <c r="M115" s="325">
        <v>8062</v>
      </c>
      <c r="N115" s="325">
        <v>7830</v>
      </c>
      <c r="O115" s="325">
        <v>7642</v>
      </c>
      <c r="P115" s="325">
        <v>8016</v>
      </c>
    </row>
    <row r="116" spans="1:16">
      <c r="A116" s="22">
        <f>Extra!F20</f>
        <v>3</v>
      </c>
      <c r="B116" s="48">
        <v>165</v>
      </c>
      <c r="C116" s="48">
        <v>155</v>
      </c>
      <c r="D116" s="48">
        <v>191</v>
      </c>
      <c r="E116" s="48">
        <v>148</v>
      </c>
      <c r="F116" s="49">
        <v>206</v>
      </c>
      <c r="G116" s="25">
        <f t="shared" si="44"/>
        <v>1.7677308763659738</v>
      </c>
      <c r="H116" s="26">
        <f t="shared" si="45"/>
        <v>1.6388242757454006</v>
      </c>
      <c r="I116" s="26">
        <f t="shared" si="46"/>
        <v>2.1655328798185942</v>
      </c>
      <c r="J116" s="26">
        <f t="shared" si="47"/>
        <v>1.6772438803263827</v>
      </c>
      <c r="K116" s="31">
        <f t="shared" si="48"/>
        <v>2.283054416491189</v>
      </c>
      <c r="L116" s="325">
        <v>9334</v>
      </c>
      <c r="M116" s="325">
        <v>9458</v>
      </c>
      <c r="N116" s="325">
        <v>8820</v>
      </c>
      <c r="O116" s="325">
        <v>8824</v>
      </c>
      <c r="P116" s="325">
        <v>9023</v>
      </c>
    </row>
    <row r="117" spans="1:16">
      <c r="A117" s="22">
        <f>Extra!F21</f>
        <v>4</v>
      </c>
      <c r="B117" s="48">
        <v>209</v>
      </c>
      <c r="C117" s="48">
        <v>224</v>
      </c>
      <c r="D117" s="48">
        <v>242</v>
      </c>
      <c r="E117" s="48">
        <v>232</v>
      </c>
      <c r="F117" s="49">
        <v>218</v>
      </c>
      <c r="G117" s="25">
        <f t="shared" si="44"/>
        <v>1.7881587953456537</v>
      </c>
      <c r="H117" s="26">
        <f t="shared" si="45"/>
        <v>1.9143662934791899</v>
      </c>
      <c r="I117" s="26">
        <f t="shared" si="46"/>
        <v>2.1014241055922196</v>
      </c>
      <c r="J117" s="26">
        <f t="shared" si="47"/>
        <v>2.0487460261391734</v>
      </c>
      <c r="K117" s="31">
        <f t="shared" si="48"/>
        <v>1.9026008029324488</v>
      </c>
      <c r="L117" s="325">
        <v>11688</v>
      </c>
      <c r="M117" s="325">
        <v>11701</v>
      </c>
      <c r="N117" s="325">
        <v>11516</v>
      </c>
      <c r="O117" s="325">
        <v>11324</v>
      </c>
      <c r="P117" s="325">
        <v>11458</v>
      </c>
    </row>
    <row r="118" spans="1:16">
      <c r="A118" s="32" t="str">
        <f>Extra!F22</f>
        <v>5 (most deprived)</v>
      </c>
      <c r="B118" s="48">
        <v>365</v>
      </c>
      <c r="C118" s="48">
        <v>398</v>
      </c>
      <c r="D118" s="48">
        <v>355</v>
      </c>
      <c r="E118" s="48">
        <v>341</v>
      </c>
      <c r="F118" s="49">
        <v>345</v>
      </c>
      <c r="G118" s="25">
        <f t="shared" si="44"/>
        <v>2.1964135275003009</v>
      </c>
      <c r="H118" s="26">
        <f t="shared" si="45"/>
        <v>2.3975903614457832</v>
      </c>
      <c r="I118" s="26">
        <f t="shared" si="46"/>
        <v>2.3367561874670879</v>
      </c>
      <c r="J118" s="26">
        <f t="shared" si="47"/>
        <v>2.2463768115942031</v>
      </c>
      <c r="K118" s="31">
        <f t="shared" si="48"/>
        <v>2.2802379378717781</v>
      </c>
      <c r="L118" s="325">
        <v>16618</v>
      </c>
      <c r="M118" s="325">
        <v>16600</v>
      </c>
      <c r="N118" s="325">
        <v>15192</v>
      </c>
      <c r="O118" s="325">
        <v>15180</v>
      </c>
      <c r="P118" s="325">
        <v>15130</v>
      </c>
    </row>
    <row r="119" spans="1:16" ht="12.75">
      <c r="A119" s="27" t="str">
        <f>Extra!F23</f>
        <v>Unknown</v>
      </c>
      <c r="B119" s="48">
        <v>47</v>
      </c>
      <c r="C119" s="48">
        <v>48</v>
      </c>
      <c r="D119" s="48">
        <v>35</v>
      </c>
      <c r="E119" s="48">
        <v>56</v>
      </c>
      <c r="F119" s="49">
        <v>22</v>
      </c>
      <c r="G119" s="46" t="s">
        <v>81</v>
      </c>
      <c r="H119" s="46" t="s">
        <v>81</v>
      </c>
      <c r="I119" s="46" t="s">
        <v>81</v>
      </c>
      <c r="J119" s="46" t="s">
        <v>81</v>
      </c>
      <c r="K119" s="40" t="s">
        <v>81</v>
      </c>
      <c r="L119" s="326">
        <v>2605</v>
      </c>
      <c r="M119" s="326">
        <v>2691</v>
      </c>
      <c r="N119" s="326">
        <v>2629</v>
      </c>
      <c r="O119" s="326">
        <v>2738</v>
      </c>
      <c r="P119" s="326">
        <v>1608</v>
      </c>
    </row>
    <row r="120" spans="1:16">
      <c r="A120" s="21" t="str">
        <f>Extra!F24</f>
        <v>DHB of residence</v>
      </c>
      <c r="B120" s="29"/>
      <c r="C120" s="29"/>
      <c r="D120" s="29"/>
      <c r="E120" s="29"/>
      <c r="F120" s="21"/>
      <c r="G120" s="21"/>
      <c r="H120" s="21"/>
      <c r="I120" s="21"/>
      <c r="J120" s="21"/>
      <c r="K120" s="21"/>
      <c r="L120" s="217"/>
      <c r="M120" s="217"/>
      <c r="N120" s="217"/>
      <c r="O120" s="217"/>
      <c r="P120" s="217"/>
    </row>
    <row r="121" spans="1:16">
      <c r="A121" s="48" t="str">
        <f>Extra!F25</f>
        <v>Northland</v>
      </c>
      <c r="B121" s="48">
        <v>39</v>
      </c>
      <c r="C121" s="48">
        <v>47</v>
      </c>
      <c r="D121" s="48">
        <v>50</v>
      </c>
      <c r="E121" s="48">
        <v>34</v>
      </c>
      <c r="F121" s="49">
        <v>43</v>
      </c>
      <c r="G121" s="25">
        <f t="shared" ref="G121:G140" si="49">B121/L121*100</f>
        <v>1.9539078156312624</v>
      </c>
      <c r="H121" s="26">
        <f t="shared" ref="H121:H140" si="50">C121/M121*100</f>
        <v>2.3955147808358817</v>
      </c>
      <c r="I121" s="26">
        <f t="shared" ref="I121:I140" si="51">D121/N121*100</f>
        <v>2.7247956403269753</v>
      </c>
      <c r="J121" s="26">
        <f t="shared" ref="J121:J140" si="52">E121/O121*100</f>
        <v>1.8888888888888888</v>
      </c>
      <c r="K121" s="31">
        <f t="shared" ref="K121:K140" si="53">F121/P121*100</f>
        <v>2.408963585434174</v>
      </c>
      <c r="L121" s="325">
        <v>1996</v>
      </c>
      <c r="M121" s="325">
        <v>1962</v>
      </c>
      <c r="N121" s="325">
        <v>1835</v>
      </c>
      <c r="O121" s="325">
        <v>1800</v>
      </c>
      <c r="P121" s="325">
        <v>1785</v>
      </c>
    </row>
    <row r="122" spans="1:16">
      <c r="A122" s="48" t="str">
        <f>Extra!F26</f>
        <v>Waitemata</v>
      </c>
      <c r="B122" s="48">
        <v>96</v>
      </c>
      <c r="C122" s="48">
        <v>112</v>
      </c>
      <c r="D122" s="48">
        <v>145</v>
      </c>
      <c r="E122" s="48">
        <v>130</v>
      </c>
      <c r="F122" s="49">
        <v>137</v>
      </c>
      <c r="G122" s="25">
        <f t="shared" si="49"/>
        <v>1.3451029844472466</v>
      </c>
      <c r="H122" s="26">
        <f t="shared" si="50"/>
        <v>1.5431248277762468</v>
      </c>
      <c r="I122" s="26">
        <f t="shared" si="51"/>
        <v>2.0705411966300158</v>
      </c>
      <c r="J122" s="26">
        <f t="shared" si="52"/>
        <v>1.8243053606511368</v>
      </c>
      <c r="K122" s="31">
        <f t="shared" si="53"/>
        <v>1.991858098284385</v>
      </c>
      <c r="L122" s="325">
        <v>7137</v>
      </c>
      <c r="M122" s="325">
        <v>7258</v>
      </c>
      <c r="N122" s="325">
        <v>7003</v>
      </c>
      <c r="O122" s="325">
        <v>7126</v>
      </c>
      <c r="P122" s="325">
        <v>6878</v>
      </c>
    </row>
    <row r="123" spans="1:16">
      <c r="A123" s="48" t="str">
        <f>Extra!F27</f>
        <v>Auckland</v>
      </c>
      <c r="B123" s="48">
        <v>134</v>
      </c>
      <c r="C123" s="48">
        <v>129</v>
      </c>
      <c r="D123" s="48">
        <v>107</v>
      </c>
      <c r="E123" s="48">
        <v>142</v>
      </c>
      <c r="F123" s="49">
        <v>128</v>
      </c>
      <c r="G123" s="25">
        <f t="shared" si="49"/>
        <v>2.2167080231596361</v>
      </c>
      <c r="H123" s="26">
        <f t="shared" si="50"/>
        <v>2.0999511639264203</v>
      </c>
      <c r="I123" s="26">
        <f t="shared" si="51"/>
        <v>1.8628133704735377</v>
      </c>
      <c r="J123" s="26">
        <f t="shared" si="52"/>
        <v>2.4478538183071885</v>
      </c>
      <c r="K123" s="31">
        <f t="shared" si="53"/>
        <v>2.3616236162361623</v>
      </c>
      <c r="L123" s="325">
        <v>6045</v>
      </c>
      <c r="M123" s="325">
        <v>6143</v>
      </c>
      <c r="N123" s="325">
        <v>5744</v>
      </c>
      <c r="O123" s="325">
        <v>5801</v>
      </c>
      <c r="P123" s="325">
        <v>5420</v>
      </c>
    </row>
    <row r="124" spans="1:16">
      <c r="A124" s="48" t="str">
        <f>Extra!F28</f>
        <v>Counties Manukau</v>
      </c>
      <c r="B124" s="48">
        <v>152</v>
      </c>
      <c r="C124" s="48">
        <v>162</v>
      </c>
      <c r="D124" s="48">
        <v>159</v>
      </c>
      <c r="E124" s="48">
        <v>149</v>
      </c>
      <c r="F124" s="49">
        <v>151</v>
      </c>
      <c r="G124" s="25">
        <f t="shared" si="49"/>
        <v>1.8988132417239227</v>
      </c>
      <c r="H124" s="26">
        <f t="shared" si="50"/>
        <v>2.0141738157403952</v>
      </c>
      <c r="I124" s="26">
        <f t="shared" si="51"/>
        <v>2.1219805151474711</v>
      </c>
      <c r="J124" s="26">
        <f t="shared" si="52"/>
        <v>1.9706388043909537</v>
      </c>
      <c r="K124" s="31">
        <f t="shared" si="53"/>
        <v>2.0361380798274</v>
      </c>
      <c r="L124" s="325">
        <v>8005</v>
      </c>
      <c r="M124" s="325">
        <v>8043</v>
      </c>
      <c r="N124" s="325">
        <v>7493</v>
      </c>
      <c r="O124" s="325">
        <v>7561</v>
      </c>
      <c r="P124" s="325">
        <v>7416</v>
      </c>
    </row>
    <row r="125" spans="1:16">
      <c r="A125" s="48" t="str">
        <f>Extra!F29</f>
        <v>Waikato</v>
      </c>
      <c r="B125" s="48">
        <v>84</v>
      </c>
      <c r="C125" s="48">
        <v>119</v>
      </c>
      <c r="D125" s="48">
        <v>105</v>
      </c>
      <c r="E125" s="48">
        <v>73</v>
      </c>
      <c r="F125" s="49">
        <v>97</v>
      </c>
      <c r="G125" s="25">
        <f t="shared" si="49"/>
        <v>1.7975604536700194</v>
      </c>
      <c r="H125" s="26">
        <f t="shared" si="50"/>
        <v>2.4495677233429394</v>
      </c>
      <c r="I125" s="26">
        <f t="shared" si="51"/>
        <v>2.2870834240906119</v>
      </c>
      <c r="J125" s="26">
        <f t="shared" si="52"/>
        <v>1.5821413090593843</v>
      </c>
      <c r="K125" s="31">
        <f t="shared" si="53"/>
        <v>2.0647083865474669</v>
      </c>
      <c r="L125" s="325">
        <v>4673</v>
      </c>
      <c r="M125" s="325">
        <v>4858</v>
      </c>
      <c r="N125" s="325">
        <v>4591</v>
      </c>
      <c r="O125" s="325">
        <v>4614</v>
      </c>
      <c r="P125" s="325">
        <v>4698</v>
      </c>
    </row>
    <row r="126" spans="1:16">
      <c r="A126" s="48" t="str">
        <f>Extra!F30</f>
        <v>Lakes</v>
      </c>
      <c r="B126" s="48">
        <v>31</v>
      </c>
      <c r="C126" s="48">
        <v>44</v>
      </c>
      <c r="D126" s="48">
        <v>35</v>
      </c>
      <c r="E126" s="48">
        <v>34</v>
      </c>
      <c r="F126" s="49">
        <v>24</v>
      </c>
      <c r="G126" s="25">
        <f t="shared" si="49"/>
        <v>2.1830985915492955</v>
      </c>
      <c r="H126" s="26">
        <f t="shared" si="50"/>
        <v>3.1860970311368573</v>
      </c>
      <c r="I126" s="26">
        <f t="shared" si="51"/>
        <v>2.7537372147915029</v>
      </c>
      <c r="J126" s="26">
        <f t="shared" si="52"/>
        <v>2.7178257394084731</v>
      </c>
      <c r="K126" s="31">
        <f t="shared" si="53"/>
        <v>1.776461880088823</v>
      </c>
      <c r="L126" s="325">
        <v>1420</v>
      </c>
      <c r="M126" s="325">
        <v>1381</v>
      </c>
      <c r="N126" s="325">
        <v>1271</v>
      </c>
      <c r="O126" s="325">
        <v>1251</v>
      </c>
      <c r="P126" s="325">
        <v>1351</v>
      </c>
    </row>
    <row r="127" spans="1:16">
      <c r="A127" s="48" t="str">
        <f>Extra!F31</f>
        <v>Bay of Plenty</v>
      </c>
      <c r="B127" s="48">
        <v>54</v>
      </c>
      <c r="C127" s="48">
        <v>56</v>
      </c>
      <c r="D127" s="48">
        <v>46</v>
      </c>
      <c r="E127" s="48">
        <v>39</v>
      </c>
      <c r="F127" s="49">
        <v>48</v>
      </c>
      <c r="G127" s="25">
        <f t="shared" si="49"/>
        <v>2.1531100478468899</v>
      </c>
      <c r="H127" s="26">
        <f t="shared" si="50"/>
        <v>2.1447721179624666</v>
      </c>
      <c r="I127" s="26">
        <f t="shared" si="51"/>
        <v>1.9023986765922249</v>
      </c>
      <c r="J127" s="26">
        <f t="shared" si="52"/>
        <v>1.6142384105960264</v>
      </c>
      <c r="K127" s="31">
        <f t="shared" si="53"/>
        <v>2.0159596808063842</v>
      </c>
      <c r="L127" s="325">
        <v>2508</v>
      </c>
      <c r="M127" s="325">
        <v>2611</v>
      </c>
      <c r="N127" s="325">
        <v>2418</v>
      </c>
      <c r="O127" s="325">
        <v>2416</v>
      </c>
      <c r="P127" s="325">
        <v>2381</v>
      </c>
    </row>
    <row r="128" spans="1:16">
      <c r="A128" s="48" t="str">
        <f>Extra!F32</f>
        <v>Tairāwhiti</v>
      </c>
      <c r="B128" s="48">
        <v>26</v>
      </c>
      <c r="C128" s="48">
        <v>14</v>
      </c>
      <c r="D128" s="48">
        <v>18</v>
      </c>
      <c r="E128" s="48">
        <v>16</v>
      </c>
      <c r="F128" s="49">
        <v>7</v>
      </c>
      <c r="G128" s="25">
        <f t="shared" si="49"/>
        <v>4.0625</v>
      </c>
      <c r="H128" s="26">
        <f t="shared" si="50"/>
        <v>2.1806853582554515</v>
      </c>
      <c r="I128" s="26">
        <f t="shared" si="51"/>
        <v>3.0405405405405408</v>
      </c>
      <c r="J128" s="26">
        <f t="shared" si="52"/>
        <v>2.6533996683250414</v>
      </c>
      <c r="K128" s="31">
        <f t="shared" si="53"/>
        <v>1.0971786833855799</v>
      </c>
      <c r="L128" s="325">
        <v>640</v>
      </c>
      <c r="M128" s="325">
        <v>642</v>
      </c>
      <c r="N128" s="325">
        <v>592</v>
      </c>
      <c r="O128" s="325">
        <v>603</v>
      </c>
      <c r="P128" s="325">
        <v>638</v>
      </c>
    </row>
    <row r="129" spans="1:16">
      <c r="A129" s="48" t="str">
        <f>Extra!F33</f>
        <v>Hawke's Bay</v>
      </c>
      <c r="B129" s="48">
        <v>43</v>
      </c>
      <c r="C129" s="48">
        <v>49</v>
      </c>
      <c r="D129" s="48">
        <v>49</v>
      </c>
      <c r="E129" s="48">
        <v>49</v>
      </c>
      <c r="F129" s="49">
        <v>40</v>
      </c>
      <c r="G129" s="25">
        <f t="shared" si="49"/>
        <v>2.2062596203181117</v>
      </c>
      <c r="H129" s="26">
        <f t="shared" si="50"/>
        <v>2.503832396525294</v>
      </c>
      <c r="I129" s="26">
        <f t="shared" si="51"/>
        <v>2.6429341963322543</v>
      </c>
      <c r="J129" s="26">
        <f t="shared" si="52"/>
        <v>2.7086788280818133</v>
      </c>
      <c r="K129" s="31">
        <f t="shared" si="53"/>
        <v>2.3752969121140142</v>
      </c>
      <c r="L129" s="325">
        <v>1949</v>
      </c>
      <c r="M129" s="325">
        <v>1957</v>
      </c>
      <c r="N129" s="325">
        <v>1854</v>
      </c>
      <c r="O129" s="325">
        <v>1809</v>
      </c>
      <c r="P129" s="325">
        <v>1684</v>
      </c>
    </row>
    <row r="130" spans="1:16">
      <c r="A130" s="48" t="str">
        <f>Extra!F34</f>
        <v>Taranaki</v>
      </c>
      <c r="B130" s="48">
        <v>28</v>
      </c>
      <c r="C130" s="48">
        <v>22</v>
      </c>
      <c r="D130" s="48">
        <v>23</v>
      </c>
      <c r="E130" s="48">
        <v>26</v>
      </c>
      <c r="F130" s="49">
        <v>15</v>
      </c>
      <c r="G130" s="25">
        <f t="shared" si="49"/>
        <v>2.0725388601036272</v>
      </c>
      <c r="H130" s="26">
        <f t="shared" si="50"/>
        <v>1.6081871345029239</v>
      </c>
      <c r="I130" s="26">
        <f t="shared" si="51"/>
        <v>1.7450682852807284</v>
      </c>
      <c r="J130" s="26">
        <f t="shared" si="52"/>
        <v>1.9563581640331076</v>
      </c>
      <c r="K130" s="31">
        <f t="shared" si="53"/>
        <v>1.1029411764705883</v>
      </c>
      <c r="L130" s="325">
        <v>1351</v>
      </c>
      <c r="M130" s="325">
        <v>1368</v>
      </c>
      <c r="N130" s="325">
        <v>1318</v>
      </c>
      <c r="O130" s="325">
        <v>1329</v>
      </c>
      <c r="P130" s="325">
        <v>1360</v>
      </c>
    </row>
    <row r="131" spans="1:16">
      <c r="A131" s="48" t="str">
        <f>Extra!F35</f>
        <v>MidCentral</v>
      </c>
      <c r="B131" s="48">
        <v>35</v>
      </c>
      <c r="C131" s="48">
        <v>27</v>
      </c>
      <c r="D131" s="48">
        <v>31</v>
      </c>
      <c r="E131" s="48">
        <v>25</v>
      </c>
      <c r="F131" s="49">
        <v>37</v>
      </c>
      <c r="G131" s="25">
        <f t="shared" si="49"/>
        <v>1.7031630170316301</v>
      </c>
      <c r="H131" s="26">
        <f t="shared" si="50"/>
        <v>1.4210526315789473</v>
      </c>
      <c r="I131" s="26">
        <f t="shared" si="51"/>
        <v>1.650692225772098</v>
      </c>
      <c r="J131" s="26">
        <f t="shared" si="52"/>
        <v>1.3812154696132597</v>
      </c>
      <c r="K131" s="31">
        <f t="shared" si="53"/>
        <v>2.0174482006543077</v>
      </c>
      <c r="L131" s="325">
        <v>2055</v>
      </c>
      <c r="M131" s="325">
        <v>1900</v>
      </c>
      <c r="N131" s="325">
        <v>1878</v>
      </c>
      <c r="O131" s="325">
        <v>1810</v>
      </c>
      <c r="P131" s="325">
        <v>1834</v>
      </c>
    </row>
    <row r="132" spans="1:16">
      <c r="A132" s="48" t="str">
        <f>Extra!F36</f>
        <v>Whanganui</v>
      </c>
      <c r="B132" s="48">
        <v>12</v>
      </c>
      <c r="C132" s="48">
        <v>16</v>
      </c>
      <c r="D132" s="48">
        <v>15</v>
      </c>
      <c r="E132" s="48">
        <v>11</v>
      </c>
      <c r="F132" s="49">
        <v>25</v>
      </c>
      <c r="G132" s="25">
        <f t="shared" si="49"/>
        <v>1.602136181575434</v>
      </c>
      <c r="H132" s="26">
        <f t="shared" si="50"/>
        <v>2.1080368906455864</v>
      </c>
      <c r="I132" s="26">
        <f t="shared" si="51"/>
        <v>1.9946808510638299</v>
      </c>
      <c r="J132" s="26">
        <f t="shared" si="52"/>
        <v>1.4965986394557822</v>
      </c>
      <c r="K132" s="31">
        <f t="shared" si="53"/>
        <v>3.4530386740331496</v>
      </c>
      <c r="L132" s="325">
        <v>749</v>
      </c>
      <c r="M132" s="325">
        <v>759</v>
      </c>
      <c r="N132" s="325">
        <v>752</v>
      </c>
      <c r="O132" s="325">
        <v>735</v>
      </c>
      <c r="P132" s="325">
        <v>724</v>
      </c>
    </row>
    <row r="133" spans="1:16">
      <c r="A133" s="48" t="str">
        <f>Extra!F37</f>
        <v>Capital &amp; Coast</v>
      </c>
      <c r="B133" s="48">
        <v>58</v>
      </c>
      <c r="C133" s="48">
        <v>61</v>
      </c>
      <c r="D133" s="48">
        <v>59</v>
      </c>
      <c r="E133" s="48">
        <v>52</v>
      </c>
      <c r="F133" s="49">
        <v>58</v>
      </c>
      <c r="G133" s="25">
        <f t="shared" si="49"/>
        <v>1.7124298789489223</v>
      </c>
      <c r="H133" s="26">
        <f t="shared" si="50"/>
        <v>1.7706821480406385</v>
      </c>
      <c r="I133" s="26">
        <f t="shared" si="51"/>
        <v>1.8243661100803956</v>
      </c>
      <c r="J133" s="26">
        <f t="shared" si="52"/>
        <v>1.6239850093691444</v>
      </c>
      <c r="K133" s="31">
        <f t="shared" si="53"/>
        <v>1.8424396442185513</v>
      </c>
      <c r="L133" s="325">
        <v>3387</v>
      </c>
      <c r="M133" s="325">
        <v>3445</v>
      </c>
      <c r="N133" s="325">
        <v>3234</v>
      </c>
      <c r="O133" s="325">
        <v>3202</v>
      </c>
      <c r="P133" s="325">
        <v>3148</v>
      </c>
    </row>
    <row r="134" spans="1:16">
      <c r="A134" s="48" t="str">
        <f>Extra!F38</f>
        <v>Hutt Valley</v>
      </c>
      <c r="B134" s="48">
        <v>33</v>
      </c>
      <c r="C134" s="48">
        <v>28</v>
      </c>
      <c r="D134" s="48">
        <v>32</v>
      </c>
      <c r="E134" s="48">
        <v>33</v>
      </c>
      <c r="F134" s="49">
        <v>32</v>
      </c>
      <c r="G134" s="25">
        <f t="shared" si="49"/>
        <v>1.8013100436681224</v>
      </c>
      <c r="H134" s="26">
        <f t="shared" si="50"/>
        <v>1.5159718462371412</v>
      </c>
      <c r="I134" s="26">
        <f t="shared" si="51"/>
        <v>1.8901358535144714</v>
      </c>
      <c r="J134" s="26">
        <f t="shared" si="52"/>
        <v>1.9855595667870036</v>
      </c>
      <c r="K134" s="31">
        <f t="shared" si="53"/>
        <v>1.8264840182648401</v>
      </c>
      <c r="L134" s="325">
        <v>1832</v>
      </c>
      <c r="M134" s="325">
        <v>1847</v>
      </c>
      <c r="N134" s="325">
        <v>1693</v>
      </c>
      <c r="O134" s="325">
        <v>1662</v>
      </c>
      <c r="P134" s="325">
        <v>1752</v>
      </c>
    </row>
    <row r="135" spans="1:16">
      <c r="A135" s="48" t="str">
        <f>Extra!F39</f>
        <v>Wairarapa</v>
      </c>
      <c r="B135" s="48">
        <v>8</v>
      </c>
      <c r="C135" s="48">
        <v>9</v>
      </c>
      <c r="D135" s="48">
        <v>4</v>
      </c>
      <c r="E135" s="48">
        <v>4</v>
      </c>
      <c r="F135" s="49">
        <v>3</v>
      </c>
      <c r="G135" s="25">
        <f t="shared" si="49"/>
        <v>1.6842105263157894</v>
      </c>
      <c r="H135" s="26">
        <f t="shared" si="50"/>
        <v>1.9522776572668112</v>
      </c>
      <c r="I135" s="26">
        <f t="shared" si="51"/>
        <v>0.95011876484560576</v>
      </c>
      <c r="J135" s="26">
        <f t="shared" si="52"/>
        <v>1.0416666666666665</v>
      </c>
      <c r="K135" s="31">
        <f t="shared" si="53"/>
        <v>0.79365079365079361</v>
      </c>
      <c r="L135" s="325">
        <v>475</v>
      </c>
      <c r="M135" s="325">
        <v>461</v>
      </c>
      <c r="N135" s="325">
        <v>421</v>
      </c>
      <c r="O135" s="325">
        <v>384</v>
      </c>
      <c r="P135" s="325">
        <v>378</v>
      </c>
    </row>
    <row r="136" spans="1:16">
      <c r="A136" s="48" t="str">
        <f>Extra!F40</f>
        <v>Nelson Marlborough</v>
      </c>
      <c r="B136" s="48">
        <v>20</v>
      </c>
      <c r="C136" s="48">
        <v>28</v>
      </c>
      <c r="D136" s="48">
        <v>20</v>
      </c>
      <c r="E136" s="48">
        <v>23</v>
      </c>
      <c r="F136" s="49">
        <v>23</v>
      </c>
      <c r="G136" s="25">
        <f t="shared" si="49"/>
        <v>1.3802622498274673</v>
      </c>
      <c r="H136" s="26">
        <f t="shared" si="50"/>
        <v>2.074074074074074</v>
      </c>
      <c r="I136" s="26">
        <f t="shared" si="51"/>
        <v>1.4492753623188406</v>
      </c>
      <c r="J136" s="26">
        <f t="shared" si="52"/>
        <v>1.8399999999999999</v>
      </c>
      <c r="K136" s="31">
        <f t="shared" si="53"/>
        <v>1.8282988871224166</v>
      </c>
      <c r="L136" s="325">
        <v>1449</v>
      </c>
      <c r="M136" s="325">
        <v>1350</v>
      </c>
      <c r="N136" s="325">
        <v>1380</v>
      </c>
      <c r="O136" s="325">
        <v>1250</v>
      </c>
      <c r="P136" s="325">
        <v>1258</v>
      </c>
    </row>
    <row r="137" spans="1:16">
      <c r="A137" s="48" t="str">
        <f>Extra!F41</f>
        <v>West Coast</v>
      </c>
      <c r="B137" s="48">
        <v>3</v>
      </c>
      <c r="C137" s="48">
        <v>4</v>
      </c>
      <c r="D137" s="48">
        <v>4</v>
      </c>
      <c r="E137" s="48">
        <v>4</v>
      </c>
      <c r="F137" s="49">
        <v>3</v>
      </c>
      <c r="G137" s="25">
        <f t="shared" si="49"/>
        <v>0.92024539877300615</v>
      </c>
      <c r="H137" s="26">
        <f t="shared" si="50"/>
        <v>1.2269938650306749</v>
      </c>
      <c r="I137" s="26">
        <f t="shared" si="51"/>
        <v>1.3029315960912053</v>
      </c>
      <c r="J137" s="26">
        <f t="shared" si="52"/>
        <v>1.3559322033898304</v>
      </c>
      <c r="K137" s="31">
        <f t="shared" si="53"/>
        <v>1.0638297872340425</v>
      </c>
      <c r="L137" s="325">
        <v>326</v>
      </c>
      <c r="M137" s="325">
        <v>326</v>
      </c>
      <c r="N137" s="325">
        <v>307</v>
      </c>
      <c r="O137" s="325">
        <v>295</v>
      </c>
      <c r="P137" s="325">
        <v>282</v>
      </c>
    </row>
    <row r="138" spans="1:16">
      <c r="A138" s="48" t="str">
        <f>Extra!F42</f>
        <v>Canterbury</v>
      </c>
      <c r="B138" s="48">
        <v>62</v>
      </c>
      <c r="C138" s="48">
        <v>64</v>
      </c>
      <c r="D138" s="48">
        <v>72</v>
      </c>
      <c r="E138" s="48">
        <v>79</v>
      </c>
      <c r="F138" s="49">
        <v>95</v>
      </c>
      <c r="G138" s="25">
        <f t="shared" si="49"/>
        <v>1.1856951615987761</v>
      </c>
      <c r="H138" s="26">
        <f t="shared" si="50"/>
        <v>1.2007504690431521</v>
      </c>
      <c r="I138" s="26">
        <f t="shared" si="51"/>
        <v>1.3975155279503106</v>
      </c>
      <c r="J138" s="26">
        <f t="shared" si="52"/>
        <v>1.4883195177091184</v>
      </c>
      <c r="K138" s="31">
        <f t="shared" si="53"/>
        <v>1.7313650446509934</v>
      </c>
      <c r="L138" s="325">
        <v>5229</v>
      </c>
      <c r="M138" s="325">
        <v>5330</v>
      </c>
      <c r="N138" s="325">
        <v>5152</v>
      </c>
      <c r="O138" s="325">
        <v>5308</v>
      </c>
      <c r="P138" s="325">
        <v>5487</v>
      </c>
    </row>
    <row r="139" spans="1:16">
      <c r="A139" s="48" t="str">
        <f>Extra!F43</f>
        <v>South Canterbury</v>
      </c>
      <c r="B139" s="48">
        <v>18</v>
      </c>
      <c r="C139" s="48">
        <v>4</v>
      </c>
      <c r="D139" s="48">
        <v>7</v>
      </c>
      <c r="E139" s="48">
        <v>3</v>
      </c>
      <c r="F139" s="49">
        <v>8</v>
      </c>
      <c r="G139" s="25">
        <f t="shared" si="49"/>
        <v>3.5225048923679059</v>
      </c>
      <c r="H139" s="26">
        <f t="shared" si="50"/>
        <v>0.66666666666666674</v>
      </c>
      <c r="I139" s="26">
        <f t="shared" si="51"/>
        <v>1.202749140893471</v>
      </c>
      <c r="J139" s="26">
        <f t="shared" si="52"/>
        <v>0.51020408163265307</v>
      </c>
      <c r="K139" s="31">
        <f t="shared" si="53"/>
        <v>1.3745704467353952</v>
      </c>
      <c r="L139" s="325">
        <v>511</v>
      </c>
      <c r="M139" s="325">
        <v>600</v>
      </c>
      <c r="N139" s="325">
        <v>582</v>
      </c>
      <c r="O139" s="325">
        <v>588</v>
      </c>
      <c r="P139" s="325">
        <v>582</v>
      </c>
    </row>
    <row r="140" spans="1:16">
      <c r="A140" s="48" t="str">
        <f>Extra!F44</f>
        <v>Southern</v>
      </c>
      <c r="B140" s="48">
        <v>49</v>
      </c>
      <c r="C140" s="48">
        <v>51</v>
      </c>
      <c r="D140" s="48">
        <v>55</v>
      </c>
      <c r="E140" s="48">
        <v>55</v>
      </c>
      <c r="F140" s="49">
        <v>41</v>
      </c>
      <c r="G140" s="25">
        <f t="shared" si="49"/>
        <v>1.5156201670275287</v>
      </c>
      <c r="H140" s="26">
        <f t="shared" si="50"/>
        <v>1.5848353014294592</v>
      </c>
      <c r="I140" s="26">
        <f t="shared" si="51"/>
        <v>1.8175809649702577</v>
      </c>
      <c r="J140" s="26">
        <f t="shared" si="52"/>
        <v>1.9264448336252189</v>
      </c>
      <c r="K140" s="31">
        <f t="shared" si="53"/>
        <v>1.3513513513513513</v>
      </c>
      <c r="L140" s="325">
        <v>3233</v>
      </c>
      <c r="M140" s="325">
        <v>3218</v>
      </c>
      <c r="N140" s="325">
        <v>3026</v>
      </c>
      <c r="O140" s="325">
        <v>2855</v>
      </c>
      <c r="P140" s="325">
        <v>3034</v>
      </c>
    </row>
    <row r="141" spans="1:16" ht="12.75">
      <c r="A141" s="27" t="str">
        <f>Extra!F45</f>
        <v>Unknown</v>
      </c>
      <c r="B141" s="27">
        <v>2</v>
      </c>
      <c r="C141" s="27">
        <v>2</v>
      </c>
      <c r="D141" s="27">
        <v>1</v>
      </c>
      <c r="E141" s="27">
        <v>4</v>
      </c>
      <c r="F141" s="28">
        <v>1</v>
      </c>
      <c r="G141" s="46" t="s">
        <v>81</v>
      </c>
      <c r="H141" s="46" t="s">
        <v>81</v>
      </c>
      <c r="I141" s="46" t="s">
        <v>81</v>
      </c>
      <c r="J141" s="46" t="s">
        <v>81</v>
      </c>
      <c r="K141" s="40" t="s">
        <v>81</v>
      </c>
      <c r="L141" s="327">
        <v>27</v>
      </c>
      <c r="M141" s="327">
        <v>51</v>
      </c>
      <c r="N141" s="327">
        <v>95</v>
      </c>
      <c r="O141" s="327">
        <v>134</v>
      </c>
      <c r="P141" s="327">
        <v>148</v>
      </c>
    </row>
    <row r="142" spans="1:16">
      <c r="A142" s="34" t="s">
        <v>277</v>
      </c>
    </row>
    <row r="143" spans="1:16">
      <c r="A143" s="34" t="s">
        <v>278</v>
      </c>
    </row>
    <row r="144" spans="1:16">
      <c r="A144" s="34"/>
    </row>
    <row r="145" spans="1:1">
      <c r="A145" s="34"/>
    </row>
  </sheetData>
  <mergeCells count="12">
    <mergeCell ref="L94:P94"/>
    <mergeCell ref="B94:F94"/>
    <mergeCell ref="G94:K94"/>
    <mergeCell ref="A6:A7"/>
    <mergeCell ref="B6:K6"/>
    <mergeCell ref="L6:U6"/>
    <mergeCell ref="A41:A42"/>
    <mergeCell ref="B41:F41"/>
    <mergeCell ref="G41:K41"/>
    <mergeCell ref="L41:P41"/>
    <mergeCell ref="A94:A95"/>
    <mergeCell ref="A93:P93"/>
  </mergeCells>
  <hyperlinks>
    <hyperlink ref="A1" location="Contents!A1" display="Contents"/>
    <hyperlink ref="C1" location="About!A1" display="About the publication"/>
  </hyperlinks>
  <pageMargins left="0.51181102362204722" right="0.51181102362204722" top="0.55118110236220474" bottom="0.55118110236220474" header="0.11811023622047245" footer="0.11811023622047245"/>
  <pageSetup paperSize="9" scale="72" fitToHeight="0" orientation="landscape" r:id="rId1"/>
  <headerFooter>
    <oddFooter>&amp;L&amp;8&amp;K01+020Report on Maternity, 2015: accompanying tables&amp;R&amp;8&amp;K01+020Page &amp;P of &amp;N</oddFooter>
  </headerFooter>
  <rowBreaks count="2" manualBreakCount="2">
    <brk id="38" max="22" man="1"/>
    <brk id="91" max="22" man="1"/>
  </row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78"/>
  <sheetViews>
    <sheetView zoomScaleNormal="100" workbookViewId="0">
      <pane ySplit="3" topLeftCell="A4" activePane="bottomLeft" state="frozen"/>
      <selection activeCell="B31" sqref="B31"/>
      <selection pane="bottomLeft" activeCell="A4" sqref="A4"/>
    </sheetView>
  </sheetViews>
  <sheetFormatPr defaultRowHeight="12"/>
  <cols>
    <col min="1" max="1" width="16.28515625" style="69" customWidth="1"/>
    <col min="2" max="16384" width="9.140625" style="69"/>
  </cols>
  <sheetData>
    <row r="1" spans="1:11">
      <c r="A1" s="292" t="s">
        <v>24</v>
      </c>
      <c r="B1" s="143"/>
      <c r="C1" s="292" t="s">
        <v>34</v>
      </c>
      <c r="D1" s="143"/>
      <c r="E1" s="143"/>
    </row>
    <row r="2" spans="1:11" ht="10.5" customHeight="1"/>
    <row r="3" spans="1:11" ht="19.5">
      <c r="A3" s="19" t="s">
        <v>237</v>
      </c>
    </row>
    <row r="5" spans="1:11" s="39" customFormat="1" ht="15" customHeight="1">
      <c r="A5" s="86" t="str">
        <f>Contents!B60</f>
        <v>Table 51: Number and percentage of babies, by breastfeeding status at two weeks after birth, 2008–2015</v>
      </c>
    </row>
    <row r="6" spans="1:11">
      <c r="A6" s="539" t="s">
        <v>37</v>
      </c>
      <c r="B6" s="474" t="s">
        <v>33</v>
      </c>
      <c r="C6" s="474"/>
      <c r="D6" s="474"/>
      <c r="E6" s="474"/>
      <c r="F6" s="474"/>
      <c r="G6" s="475"/>
      <c r="H6" s="474" t="s">
        <v>288</v>
      </c>
      <c r="I6" s="474"/>
      <c r="J6" s="474"/>
      <c r="K6" s="474"/>
    </row>
    <row r="7" spans="1:11">
      <c r="A7" s="479"/>
      <c r="B7" s="119" t="s">
        <v>238</v>
      </c>
      <c r="C7" s="119" t="s">
        <v>239</v>
      </c>
      <c r="D7" s="119" t="s">
        <v>240</v>
      </c>
      <c r="E7" s="119" t="s">
        <v>241</v>
      </c>
      <c r="F7" s="119" t="s">
        <v>48</v>
      </c>
      <c r="G7" s="120" t="s">
        <v>41</v>
      </c>
      <c r="H7" s="119" t="str">
        <f>B7</f>
        <v>Exclusive</v>
      </c>
      <c r="I7" s="119" t="str">
        <f t="shared" ref="I7" si="0">C7</f>
        <v>Fully</v>
      </c>
      <c r="J7" s="119" t="str">
        <f t="shared" ref="J7" si="1">D7</f>
        <v>Partial</v>
      </c>
      <c r="K7" s="119" t="str">
        <f t="shared" ref="K7" si="2">E7</f>
        <v>Artificial</v>
      </c>
    </row>
    <row r="8" spans="1:11">
      <c r="A8" s="239">
        <f>Extra!M3</f>
        <v>2008</v>
      </c>
      <c r="B8" s="403">
        <v>32973</v>
      </c>
      <c r="C8" s="403">
        <v>5130</v>
      </c>
      <c r="D8" s="403">
        <v>5795</v>
      </c>
      <c r="E8" s="403">
        <v>4402</v>
      </c>
      <c r="F8" s="403">
        <v>11103</v>
      </c>
      <c r="G8" s="418">
        <v>59403</v>
      </c>
      <c r="H8" s="215">
        <f>B8/($G8-$F8)*100</f>
        <v>68.267080745341616</v>
      </c>
      <c r="I8" s="215">
        <f t="shared" ref="I8" si="3">C8/($G8-$F8)*100</f>
        <v>10.621118012422361</v>
      </c>
      <c r="J8" s="215">
        <f t="shared" ref="J8" si="4">D8/($G8-$F8)*100</f>
        <v>11.997929606625259</v>
      </c>
      <c r="K8" s="215">
        <f t="shared" ref="K8" si="5">E8/($G8-$F8)*100</f>
        <v>9.1138716356107672</v>
      </c>
    </row>
    <row r="9" spans="1:11">
      <c r="A9" s="239">
        <f>Extra!M4</f>
        <v>2009</v>
      </c>
      <c r="B9" s="404">
        <v>33960</v>
      </c>
      <c r="C9" s="404">
        <v>4719</v>
      </c>
      <c r="D9" s="404">
        <v>6046</v>
      </c>
      <c r="E9" s="404">
        <v>4284</v>
      </c>
      <c r="F9" s="404">
        <v>11270</v>
      </c>
      <c r="G9" s="409">
        <v>60279</v>
      </c>
      <c r="H9" s="215">
        <f>B9/($G9-$F9)*100</f>
        <v>69.293395090697629</v>
      </c>
      <c r="I9" s="215">
        <f t="shared" ref="I9" si="6">C9/($G9-$F9)*100</f>
        <v>9.6288436817727359</v>
      </c>
      <c r="J9" s="215">
        <f t="shared" ref="J9" si="7">D9/($G9-$F9)*100</f>
        <v>12.336509620681916</v>
      </c>
      <c r="K9" s="215">
        <f t="shared" ref="K9" si="8">E9/($G9-$F9)*100</f>
        <v>8.7412516068477224</v>
      </c>
    </row>
    <row r="10" spans="1:11">
      <c r="A10" s="239">
        <f>Extra!M5</f>
        <v>2010</v>
      </c>
      <c r="B10" s="404">
        <v>35975</v>
      </c>
      <c r="C10" s="404">
        <v>4892</v>
      </c>
      <c r="D10" s="404">
        <v>6861</v>
      </c>
      <c r="E10" s="404">
        <v>4337</v>
      </c>
      <c r="F10" s="404">
        <v>9021</v>
      </c>
      <c r="G10" s="409">
        <v>61086</v>
      </c>
      <c r="H10" s="215">
        <f t="shared" ref="H10:H15" si="9">B10/($G10-$F10)*100</f>
        <v>69.09632190531066</v>
      </c>
      <c r="I10" s="215">
        <f t="shared" ref="I10:I15" si="10">C10/($G10-$F10)*100</f>
        <v>9.3959473734754635</v>
      </c>
      <c r="J10" s="215">
        <f t="shared" ref="J10:J15" si="11">D10/($G10-$F10)*100</f>
        <v>13.177758571016998</v>
      </c>
      <c r="K10" s="215">
        <f t="shared" ref="K10:K15" si="12">E10/($G10-$F10)*100</f>
        <v>8.3299721501968698</v>
      </c>
    </row>
    <row r="11" spans="1:11">
      <c r="A11" s="239">
        <f>Extra!M6</f>
        <v>2011</v>
      </c>
      <c r="B11" s="404">
        <v>36216</v>
      </c>
      <c r="C11" s="404">
        <v>4630</v>
      </c>
      <c r="D11" s="404">
        <v>6607</v>
      </c>
      <c r="E11" s="404">
        <v>4001</v>
      </c>
      <c r="F11" s="404">
        <v>8273</v>
      </c>
      <c r="G11" s="409">
        <v>59727</v>
      </c>
      <c r="H11" s="215">
        <f t="shared" si="9"/>
        <v>70.385198429665337</v>
      </c>
      <c r="I11" s="215">
        <f t="shared" si="10"/>
        <v>8.9983286041901511</v>
      </c>
      <c r="J11" s="215">
        <f t="shared" si="11"/>
        <v>12.840595483344346</v>
      </c>
      <c r="K11" s="215">
        <f t="shared" si="12"/>
        <v>7.7758774828001709</v>
      </c>
    </row>
    <row r="12" spans="1:11">
      <c r="A12" s="239">
        <f>Extra!M7</f>
        <v>2012</v>
      </c>
      <c r="B12" s="404">
        <v>36372</v>
      </c>
      <c r="C12" s="404">
        <v>5093</v>
      </c>
      <c r="D12" s="404">
        <v>7200</v>
      </c>
      <c r="E12" s="404">
        <v>4169</v>
      </c>
      <c r="F12" s="404">
        <v>6987</v>
      </c>
      <c r="G12" s="409">
        <v>59821</v>
      </c>
      <c r="H12" s="215">
        <f t="shared" si="9"/>
        <v>68.84203353900898</v>
      </c>
      <c r="I12" s="215">
        <f t="shared" si="10"/>
        <v>9.6396259984101142</v>
      </c>
      <c r="J12" s="215">
        <f t="shared" si="11"/>
        <v>13.62758829541583</v>
      </c>
      <c r="K12" s="215">
        <f t="shared" si="12"/>
        <v>7.8907521671650827</v>
      </c>
    </row>
    <row r="13" spans="1:11">
      <c r="A13" s="239">
        <f>Extra!M8</f>
        <v>2013</v>
      </c>
      <c r="B13" s="404">
        <v>34927</v>
      </c>
      <c r="C13" s="404">
        <v>4844</v>
      </c>
      <c r="D13" s="404">
        <v>7030</v>
      </c>
      <c r="E13" s="404">
        <v>3763</v>
      </c>
      <c r="F13" s="404">
        <v>5864</v>
      </c>
      <c r="G13" s="409">
        <v>56428</v>
      </c>
      <c r="H13" s="215">
        <f t="shared" si="9"/>
        <v>69.074835851594017</v>
      </c>
      <c r="I13" s="215">
        <f t="shared" si="10"/>
        <v>9.5799382960208845</v>
      </c>
      <c r="J13" s="215">
        <f t="shared" si="11"/>
        <v>13.903172217387866</v>
      </c>
      <c r="K13" s="215">
        <f t="shared" si="12"/>
        <v>7.4420536349972313</v>
      </c>
    </row>
    <row r="14" spans="1:11">
      <c r="A14" s="239">
        <f>Extra!M9</f>
        <v>2014</v>
      </c>
      <c r="B14" s="404">
        <v>35171</v>
      </c>
      <c r="C14" s="404">
        <v>4981</v>
      </c>
      <c r="D14" s="404">
        <v>7585</v>
      </c>
      <c r="E14" s="404">
        <v>3766</v>
      </c>
      <c r="F14" s="404">
        <v>5462</v>
      </c>
      <c r="G14" s="409">
        <v>56965</v>
      </c>
      <c r="H14" s="215">
        <f t="shared" si="9"/>
        <v>68.28922587033766</v>
      </c>
      <c r="I14" s="215">
        <f t="shared" si="10"/>
        <v>9.6712812845853655</v>
      </c>
      <c r="J14" s="215">
        <f t="shared" si="11"/>
        <v>14.727297438984138</v>
      </c>
      <c r="K14" s="215">
        <f t="shared" si="12"/>
        <v>7.3121954060928491</v>
      </c>
    </row>
    <row r="15" spans="1:11">
      <c r="A15" s="244">
        <f>Extra!M10</f>
        <v>2015</v>
      </c>
      <c r="B15" s="405">
        <v>35614</v>
      </c>
      <c r="C15" s="405">
        <v>4685</v>
      </c>
      <c r="D15" s="405">
        <v>7498</v>
      </c>
      <c r="E15" s="405">
        <v>3597</v>
      </c>
      <c r="F15" s="405">
        <v>5414</v>
      </c>
      <c r="G15" s="411">
        <v>56808</v>
      </c>
      <c r="H15" s="161">
        <f t="shared" si="9"/>
        <v>69.296026773553336</v>
      </c>
      <c r="I15" s="161">
        <f t="shared" si="10"/>
        <v>9.1158500992333735</v>
      </c>
      <c r="J15" s="161">
        <f t="shared" si="11"/>
        <v>14.589251663618322</v>
      </c>
      <c r="K15" s="161">
        <f t="shared" si="12"/>
        <v>6.9988714635949716</v>
      </c>
    </row>
    <row r="16" spans="1:11">
      <c r="A16" s="99" t="s">
        <v>372</v>
      </c>
    </row>
    <row r="19" spans="1:12" s="39" customFormat="1" ht="27" customHeight="1">
      <c r="A19" s="550" t="str">
        <f>Contents!B61</f>
        <v>Table 52: Number and percentage of babies, by breastfeeding status at two weeks after birth, maternal age group, baby ethnic group, baby neighbourhood deprivation quintile and baby DHB of residence, 2015</v>
      </c>
      <c r="B19" s="550"/>
      <c r="C19" s="550"/>
      <c r="D19" s="550"/>
      <c r="E19" s="550"/>
      <c r="F19" s="550"/>
      <c r="G19" s="550"/>
      <c r="H19" s="550"/>
      <c r="I19" s="550"/>
      <c r="J19" s="550"/>
      <c r="K19" s="550"/>
    </row>
    <row r="20" spans="1:12">
      <c r="A20" s="539" t="s">
        <v>56</v>
      </c>
      <c r="B20" s="474" t="s">
        <v>33</v>
      </c>
      <c r="C20" s="474"/>
      <c r="D20" s="474"/>
      <c r="E20" s="474"/>
      <c r="F20" s="474"/>
      <c r="G20" s="475"/>
      <c r="H20" s="474" t="s">
        <v>288</v>
      </c>
      <c r="I20" s="474"/>
      <c r="J20" s="474"/>
      <c r="K20" s="474"/>
    </row>
    <row r="21" spans="1:12">
      <c r="A21" s="479"/>
      <c r="B21" s="119" t="s">
        <v>238</v>
      </c>
      <c r="C21" s="119" t="s">
        <v>239</v>
      </c>
      <c r="D21" s="119" t="s">
        <v>240</v>
      </c>
      <c r="E21" s="119" t="s">
        <v>241</v>
      </c>
      <c r="F21" s="119" t="s">
        <v>48</v>
      </c>
      <c r="G21" s="120" t="s">
        <v>41</v>
      </c>
      <c r="H21" s="119" t="str">
        <f>B21</f>
        <v>Exclusive</v>
      </c>
      <c r="I21" s="119" t="str">
        <f t="shared" ref="I21:K21" si="13">C21</f>
        <v>Fully</v>
      </c>
      <c r="J21" s="119" t="str">
        <f t="shared" si="13"/>
        <v>Partial</v>
      </c>
      <c r="K21" s="119" t="str">
        <f t="shared" si="13"/>
        <v>Artificial</v>
      </c>
    </row>
    <row r="22" spans="1:12">
      <c r="A22" s="217" t="s">
        <v>236</v>
      </c>
      <c r="B22" s="217"/>
      <c r="C22" s="217"/>
      <c r="D22" s="217"/>
      <c r="E22" s="217"/>
      <c r="F22" s="217"/>
      <c r="G22" s="217"/>
      <c r="H22" s="217"/>
      <c r="I22" s="217"/>
      <c r="J22" s="217"/>
      <c r="K22" s="217"/>
    </row>
    <row r="23" spans="1:12">
      <c r="A23" s="266" t="s">
        <v>41</v>
      </c>
      <c r="B23" s="144">
        <f>B15</f>
        <v>35614</v>
      </c>
      <c r="C23" s="144">
        <f t="shared" ref="C23:G23" si="14">C15</f>
        <v>4685</v>
      </c>
      <c r="D23" s="144">
        <f t="shared" si="14"/>
        <v>7498</v>
      </c>
      <c r="E23" s="144">
        <f t="shared" si="14"/>
        <v>3597</v>
      </c>
      <c r="F23" s="144">
        <f t="shared" si="14"/>
        <v>5414</v>
      </c>
      <c r="G23" s="163">
        <f t="shared" si="14"/>
        <v>56808</v>
      </c>
      <c r="H23" s="215">
        <f>B23/($G23-$F23)*100</f>
        <v>69.296026773553336</v>
      </c>
      <c r="I23" s="215">
        <f t="shared" ref="I23:K23" si="15">C23/($G23-$F23)*100</f>
        <v>9.1158500992333735</v>
      </c>
      <c r="J23" s="215">
        <f t="shared" si="15"/>
        <v>14.589251663618322</v>
      </c>
      <c r="K23" s="215">
        <f t="shared" si="15"/>
        <v>6.9988714635949716</v>
      </c>
      <c r="L23" s="105"/>
    </row>
    <row r="24" spans="1:12">
      <c r="A24" s="217" t="str">
        <f>Extra!F2</f>
        <v>Maternal age group (years)</v>
      </c>
      <c r="B24" s="217"/>
      <c r="C24" s="217"/>
      <c r="D24" s="217"/>
      <c r="E24" s="217"/>
      <c r="F24" s="217"/>
      <c r="G24" s="217"/>
      <c r="H24" s="217"/>
      <c r="I24" s="217"/>
      <c r="J24" s="217"/>
      <c r="K24" s="217"/>
    </row>
    <row r="25" spans="1:12">
      <c r="A25" s="153" t="str">
        <f>Extra!F3</f>
        <v xml:space="preserve"> &lt;20</v>
      </c>
      <c r="B25" s="144">
        <v>1420</v>
      </c>
      <c r="C25" s="144">
        <v>179</v>
      </c>
      <c r="D25" s="144">
        <v>390</v>
      </c>
      <c r="E25" s="144">
        <v>341</v>
      </c>
      <c r="F25" s="144">
        <v>289</v>
      </c>
      <c r="G25" s="163">
        <v>2619</v>
      </c>
      <c r="H25" s="215">
        <f t="shared" ref="H25:H30" si="16">B25/($G25-$F25)*100</f>
        <v>60.944206008583691</v>
      </c>
      <c r="I25" s="215">
        <f t="shared" ref="I25:I30" si="17">C25/($G25-$F25)*100</f>
        <v>7.6824034334763951</v>
      </c>
      <c r="J25" s="215">
        <f t="shared" ref="J25:J30" si="18">D25/($G25-$F25)*100</f>
        <v>16.738197424892704</v>
      </c>
      <c r="K25" s="215">
        <f t="shared" ref="K25:K30" si="19">E25/($G25-$F25)*100</f>
        <v>14.635193133047212</v>
      </c>
      <c r="L25" s="105"/>
    </row>
    <row r="26" spans="1:12">
      <c r="A26" s="144" t="str">
        <f>Extra!F4</f>
        <v>20−24</v>
      </c>
      <c r="B26" s="144">
        <v>5860</v>
      </c>
      <c r="C26" s="144">
        <v>722</v>
      </c>
      <c r="D26" s="144">
        <v>1203</v>
      </c>
      <c r="E26" s="144">
        <v>850</v>
      </c>
      <c r="F26" s="144">
        <v>922</v>
      </c>
      <c r="G26" s="163">
        <v>9557</v>
      </c>
      <c r="H26" s="215">
        <f t="shared" si="16"/>
        <v>67.863346844238563</v>
      </c>
      <c r="I26" s="215">
        <f t="shared" si="17"/>
        <v>8.3613202084539662</v>
      </c>
      <c r="J26" s="215">
        <f t="shared" si="18"/>
        <v>13.931673422119282</v>
      </c>
      <c r="K26" s="215">
        <f t="shared" si="19"/>
        <v>9.8436595251881887</v>
      </c>
      <c r="L26" s="105"/>
    </row>
    <row r="27" spans="1:12">
      <c r="A27" s="144" t="str">
        <f>Extra!F5</f>
        <v>25−29</v>
      </c>
      <c r="B27" s="144">
        <v>9836</v>
      </c>
      <c r="C27" s="144">
        <v>1205</v>
      </c>
      <c r="D27" s="144">
        <v>1867</v>
      </c>
      <c r="E27" s="144">
        <v>961</v>
      </c>
      <c r="F27" s="144">
        <v>1325</v>
      </c>
      <c r="G27" s="163">
        <v>15194</v>
      </c>
      <c r="H27" s="215">
        <f t="shared" si="16"/>
        <v>70.920758526209539</v>
      </c>
      <c r="I27" s="215">
        <f t="shared" si="17"/>
        <v>8.6884418487273773</v>
      </c>
      <c r="J27" s="215">
        <f t="shared" si="18"/>
        <v>13.461677121638186</v>
      </c>
      <c r="K27" s="215">
        <f t="shared" si="19"/>
        <v>6.9291225034249049</v>
      </c>
      <c r="L27" s="105"/>
    </row>
    <row r="28" spans="1:12">
      <c r="A28" s="144" t="str">
        <f>Extra!F6</f>
        <v>30−34</v>
      </c>
      <c r="B28" s="144">
        <v>11301</v>
      </c>
      <c r="C28" s="144">
        <v>1527</v>
      </c>
      <c r="D28" s="144">
        <v>2231</v>
      </c>
      <c r="E28" s="144">
        <v>845</v>
      </c>
      <c r="F28" s="144">
        <v>1636</v>
      </c>
      <c r="G28" s="163">
        <v>17540</v>
      </c>
      <c r="H28" s="215">
        <f t="shared" si="16"/>
        <v>71.057595573440651</v>
      </c>
      <c r="I28" s="215">
        <f t="shared" si="17"/>
        <v>9.601358148893361</v>
      </c>
      <c r="J28" s="215">
        <f t="shared" si="18"/>
        <v>14.027917505030182</v>
      </c>
      <c r="K28" s="215">
        <f t="shared" si="19"/>
        <v>5.3131287726358147</v>
      </c>
      <c r="L28" s="105"/>
    </row>
    <row r="29" spans="1:12">
      <c r="A29" s="144" t="str">
        <f>Extra!F7</f>
        <v>35−39</v>
      </c>
      <c r="B29" s="144">
        <v>5900</v>
      </c>
      <c r="C29" s="144">
        <v>836</v>
      </c>
      <c r="D29" s="144">
        <v>1370</v>
      </c>
      <c r="E29" s="144">
        <v>458</v>
      </c>
      <c r="F29" s="144">
        <v>982</v>
      </c>
      <c r="G29" s="163">
        <v>9546</v>
      </c>
      <c r="H29" s="215">
        <f t="shared" si="16"/>
        <v>68.89304063521719</v>
      </c>
      <c r="I29" s="215">
        <f t="shared" si="17"/>
        <v>9.7617935544138259</v>
      </c>
      <c r="J29" s="215">
        <f t="shared" si="18"/>
        <v>15.997197571228398</v>
      </c>
      <c r="K29" s="215">
        <f t="shared" si="19"/>
        <v>5.3479682391405889</v>
      </c>
      <c r="L29" s="105"/>
    </row>
    <row r="30" spans="1:12">
      <c r="A30" s="144" t="str">
        <f>Extra!F8</f>
        <v>40+</v>
      </c>
      <c r="B30" s="144">
        <v>1297</v>
      </c>
      <c r="C30" s="144">
        <v>216</v>
      </c>
      <c r="D30" s="144">
        <v>437</v>
      </c>
      <c r="E30" s="144">
        <v>142</v>
      </c>
      <c r="F30" s="144">
        <v>260</v>
      </c>
      <c r="G30" s="163">
        <v>2352</v>
      </c>
      <c r="H30" s="215">
        <f t="shared" si="16"/>
        <v>61.9980879541109</v>
      </c>
      <c r="I30" s="215">
        <f t="shared" si="17"/>
        <v>10.325047801147228</v>
      </c>
      <c r="J30" s="215">
        <f t="shared" si="18"/>
        <v>20.889101338432123</v>
      </c>
      <c r="K30" s="215">
        <f t="shared" si="19"/>
        <v>6.7877629063097507</v>
      </c>
      <c r="L30" s="105"/>
    </row>
    <row r="31" spans="1:12">
      <c r="A31" s="144" t="str">
        <f>Extra!F9</f>
        <v>Unknown</v>
      </c>
      <c r="B31" s="144">
        <v>0</v>
      </c>
      <c r="C31" s="144">
        <v>0</v>
      </c>
      <c r="D31" s="144">
        <v>0</v>
      </c>
      <c r="E31" s="144">
        <v>0</v>
      </c>
      <c r="F31" s="144">
        <v>0</v>
      </c>
      <c r="G31" s="164">
        <v>0</v>
      </c>
      <c r="H31" s="267" t="s">
        <v>81</v>
      </c>
      <c r="I31" s="267" t="s">
        <v>81</v>
      </c>
      <c r="J31" s="267" t="s">
        <v>81</v>
      </c>
      <c r="K31" s="267" t="s">
        <v>81</v>
      </c>
      <c r="L31" s="105"/>
    </row>
    <row r="32" spans="1:12">
      <c r="A32" s="217" t="str">
        <f>Extra!F10</f>
        <v>Ethnic group</v>
      </c>
      <c r="B32" s="217"/>
      <c r="C32" s="217"/>
      <c r="D32" s="217"/>
      <c r="E32" s="217"/>
      <c r="F32" s="217"/>
      <c r="G32" s="217"/>
      <c r="H32" s="217"/>
      <c r="I32" s="217"/>
      <c r="J32" s="217"/>
      <c r="K32" s="217"/>
    </row>
    <row r="33" spans="1:12">
      <c r="A33" s="213" t="str">
        <f>Extra!F11</f>
        <v>Māori</v>
      </c>
      <c r="B33" s="144">
        <v>9505</v>
      </c>
      <c r="C33" s="144">
        <v>1008</v>
      </c>
      <c r="D33" s="144">
        <v>1819</v>
      </c>
      <c r="E33" s="144">
        <v>1509</v>
      </c>
      <c r="F33" s="144">
        <v>1389</v>
      </c>
      <c r="G33" s="163">
        <v>15230</v>
      </c>
      <c r="H33" s="215">
        <f t="shared" ref="H33:H37" si="20">B33/($G33-$F33)*100</f>
        <v>68.672783758398964</v>
      </c>
      <c r="I33" s="215">
        <f t="shared" ref="I33:I37" si="21">C33/($G33-$F33)*100</f>
        <v>7.2827107867928618</v>
      </c>
      <c r="J33" s="215">
        <f t="shared" ref="J33:J37" si="22">D33/($G33-$F33)*100</f>
        <v>13.142114009103389</v>
      </c>
      <c r="K33" s="215">
        <f t="shared" ref="K33:K37" si="23">E33/($G33-$F33)*100</f>
        <v>10.90239144570479</v>
      </c>
      <c r="L33" s="105"/>
    </row>
    <row r="34" spans="1:12">
      <c r="A34" s="213" t="str">
        <f>Extra!F12</f>
        <v>Pacific</v>
      </c>
      <c r="B34" s="144">
        <v>3056</v>
      </c>
      <c r="C34" s="144">
        <v>447</v>
      </c>
      <c r="D34" s="144">
        <v>860</v>
      </c>
      <c r="E34" s="144">
        <v>393</v>
      </c>
      <c r="F34" s="144">
        <v>618</v>
      </c>
      <c r="G34" s="163">
        <v>5374</v>
      </c>
      <c r="H34" s="215">
        <f t="shared" si="20"/>
        <v>64.255677039529019</v>
      </c>
      <c r="I34" s="215">
        <f t="shared" si="21"/>
        <v>9.3986543313708992</v>
      </c>
      <c r="J34" s="215">
        <f t="shared" si="22"/>
        <v>18.082422203532381</v>
      </c>
      <c r="K34" s="215">
        <f t="shared" si="23"/>
        <v>8.2632464255677043</v>
      </c>
      <c r="L34" s="105"/>
    </row>
    <row r="35" spans="1:12">
      <c r="A35" s="213" t="str">
        <f>Extra!F13</f>
        <v>Indian</v>
      </c>
      <c r="B35" s="144">
        <v>1866</v>
      </c>
      <c r="C35" s="144">
        <v>332</v>
      </c>
      <c r="D35" s="144">
        <v>515</v>
      </c>
      <c r="E35" s="144">
        <v>55</v>
      </c>
      <c r="F35" s="144">
        <v>276</v>
      </c>
      <c r="G35" s="163">
        <v>3044</v>
      </c>
      <c r="H35" s="215">
        <f t="shared" ref="H35" si="24">B35/($G35-$F35)*100</f>
        <v>67.413294797687868</v>
      </c>
      <c r="I35" s="215">
        <f t="shared" ref="I35" si="25">C35/($G35-$F35)*100</f>
        <v>11.99421965317919</v>
      </c>
      <c r="J35" s="215">
        <f t="shared" ref="J35" si="26">D35/($G35-$F35)*100</f>
        <v>18.605491329479769</v>
      </c>
      <c r="K35" s="215">
        <f t="shared" ref="K35" si="27">E35/($G35-$F35)*100</f>
        <v>1.9869942196531793</v>
      </c>
      <c r="L35" s="105"/>
    </row>
    <row r="36" spans="1:12">
      <c r="A36" s="213" t="str">
        <f>Extra!F14</f>
        <v>Asian (excl. Indian)</v>
      </c>
      <c r="B36" s="144">
        <v>3110</v>
      </c>
      <c r="C36" s="144">
        <v>771</v>
      </c>
      <c r="D36" s="144">
        <v>1329</v>
      </c>
      <c r="E36" s="144">
        <v>138</v>
      </c>
      <c r="F36" s="144">
        <v>549</v>
      </c>
      <c r="G36" s="163">
        <v>5897</v>
      </c>
      <c r="H36" s="215">
        <f t="shared" si="20"/>
        <v>58.15258040388931</v>
      </c>
      <c r="I36" s="215">
        <f t="shared" si="21"/>
        <v>14.416604338070307</v>
      </c>
      <c r="J36" s="215">
        <f t="shared" si="22"/>
        <v>24.850411368735976</v>
      </c>
      <c r="K36" s="215">
        <f t="shared" si="23"/>
        <v>2.5804038893044128</v>
      </c>
      <c r="L36" s="105"/>
    </row>
    <row r="37" spans="1:12">
      <c r="A37" s="213" t="str">
        <f>Extra!F15</f>
        <v>European or Other</v>
      </c>
      <c r="B37" s="144">
        <v>18067</v>
      </c>
      <c r="C37" s="144">
        <v>2127</v>
      </c>
      <c r="D37" s="144">
        <v>2974</v>
      </c>
      <c r="E37" s="144">
        <v>1502</v>
      </c>
      <c r="F37" s="144">
        <v>2547</v>
      </c>
      <c r="G37" s="163">
        <v>27217</v>
      </c>
      <c r="H37" s="215">
        <f t="shared" si="20"/>
        <v>73.234698013781923</v>
      </c>
      <c r="I37" s="215">
        <f t="shared" si="21"/>
        <v>8.6218078638021893</v>
      </c>
      <c r="J37" s="215">
        <f t="shared" si="22"/>
        <v>12.055127685447912</v>
      </c>
      <c r="K37" s="215">
        <f t="shared" si="23"/>
        <v>6.0883664369679771</v>
      </c>
      <c r="L37" s="105"/>
    </row>
    <row r="38" spans="1:12">
      <c r="A38" s="213" t="str">
        <f>Extra!F16</f>
        <v>Unknown</v>
      </c>
      <c r="B38" s="144">
        <v>10</v>
      </c>
      <c r="C38" s="144">
        <v>0</v>
      </c>
      <c r="D38" s="144">
        <v>1</v>
      </c>
      <c r="E38" s="144">
        <v>0</v>
      </c>
      <c r="F38" s="144">
        <v>35</v>
      </c>
      <c r="G38" s="163">
        <v>46</v>
      </c>
      <c r="H38" s="267" t="s">
        <v>81</v>
      </c>
      <c r="I38" s="267" t="s">
        <v>81</v>
      </c>
      <c r="J38" s="267" t="s">
        <v>81</v>
      </c>
      <c r="K38" s="267" t="s">
        <v>81</v>
      </c>
    </row>
    <row r="39" spans="1:12">
      <c r="A39" s="217" t="str">
        <f>Extra!F17</f>
        <v>Deprivation quintile</v>
      </c>
      <c r="B39" s="217"/>
      <c r="C39" s="217"/>
      <c r="D39" s="217"/>
      <c r="E39" s="217"/>
      <c r="F39" s="217"/>
      <c r="G39" s="217"/>
      <c r="H39" s="217"/>
      <c r="I39" s="217"/>
      <c r="J39" s="217"/>
      <c r="K39" s="217"/>
    </row>
    <row r="40" spans="1:12">
      <c r="A40" s="239" t="str">
        <f>Extra!F18</f>
        <v>1 (least deprived)</v>
      </c>
      <c r="B40" s="144">
        <v>4983</v>
      </c>
      <c r="C40" s="144">
        <v>677</v>
      </c>
      <c r="D40" s="144">
        <v>965</v>
      </c>
      <c r="E40" s="144">
        <v>334</v>
      </c>
      <c r="F40" s="144">
        <v>713</v>
      </c>
      <c r="G40" s="163">
        <v>7672</v>
      </c>
      <c r="H40" s="215">
        <f t="shared" ref="H40:H44" si="28">B40/($G40-$F40)*100</f>
        <v>71.605115677539871</v>
      </c>
      <c r="I40" s="215">
        <f t="shared" ref="I40:I44" si="29">C40/($G40-$F40)*100</f>
        <v>9.728409254203191</v>
      </c>
      <c r="J40" s="215">
        <f t="shared" ref="J40:J44" si="30">D40/($G40-$F40)*100</f>
        <v>13.866934904440292</v>
      </c>
      <c r="K40" s="215">
        <f t="shared" ref="K40:K44" si="31">E40/($G40-$F40)*100</f>
        <v>4.7995401638166406</v>
      </c>
      <c r="L40" s="105"/>
    </row>
    <row r="41" spans="1:12">
      <c r="A41" s="239">
        <f>Extra!F19</f>
        <v>2</v>
      </c>
      <c r="B41" s="144">
        <v>5650</v>
      </c>
      <c r="C41" s="144">
        <v>813</v>
      </c>
      <c r="D41" s="144">
        <v>1152</v>
      </c>
      <c r="E41" s="144">
        <v>413</v>
      </c>
      <c r="F41" s="144">
        <v>783</v>
      </c>
      <c r="G41" s="163">
        <v>8811</v>
      </c>
      <c r="H41" s="215">
        <f t="shared" si="28"/>
        <v>70.378674638764323</v>
      </c>
      <c r="I41" s="215">
        <f t="shared" si="29"/>
        <v>10.127055306427504</v>
      </c>
      <c r="J41" s="215">
        <f t="shared" si="30"/>
        <v>14.349775784753364</v>
      </c>
      <c r="K41" s="215">
        <f t="shared" si="31"/>
        <v>5.1444942700548077</v>
      </c>
      <c r="L41" s="105"/>
    </row>
    <row r="42" spans="1:12">
      <c r="A42" s="239">
        <f>Extra!F20</f>
        <v>3</v>
      </c>
      <c r="B42" s="144">
        <v>6489</v>
      </c>
      <c r="C42" s="144">
        <v>860</v>
      </c>
      <c r="D42" s="144">
        <v>1271</v>
      </c>
      <c r="E42" s="144">
        <v>498</v>
      </c>
      <c r="F42" s="144">
        <v>913</v>
      </c>
      <c r="G42" s="163">
        <v>10031</v>
      </c>
      <c r="H42" s="215">
        <f t="shared" si="28"/>
        <v>71.166922570739203</v>
      </c>
      <c r="I42" s="215">
        <f t="shared" si="29"/>
        <v>9.4318929589822318</v>
      </c>
      <c r="J42" s="215">
        <f t="shared" si="30"/>
        <v>13.939460407984209</v>
      </c>
      <c r="K42" s="215">
        <f t="shared" si="31"/>
        <v>5.4617240622943628</v>
      </c>
      <c r="L42" s="105"/>
    </row>
    <row r="43" spans="1:12">
      <c r="A43" s="239">
        <f>Extra!F21</f>
        <v>4</v>
      </c>
      <c r="B43" s="144">
        <v>7914</v>
      </c>
      <c r="C43" s="144">
        <v>1032</v>
      </c>
      <c r="D43" s="144">
        <v>1671</v>
      </c>
      <c r="E43" s="144">
        <v>832</v>
      </c>
      <c r="F43" s="144">
        <v>1210</v>
      </c>
      <c r="G43" s="163">
        <v>12659</v>
      </c>
      <c r="H43" s="215">
        <f t="shared" si="28"/>
        <v>69.123940955541968</v>
      </c>
      <c r="I43" s="215">
        <f t="shared" si="29"/>
        <v>9.0138876757795448</v>
      </c>
      <c r="J43" s="215">
        <f t="shared" si="30"/>
        <v>14.595161149445365</v>
      </c>
      <c r="K43" s="215">
        <f t="shared" si="31"/>
        <v>7.2670102192331205</v>
      </c>
      <c r="L43" s="105"/>
    </row>
    <row r="44" spans="1:12">
      <c r="A44" s="240" t="str">
        <f>Extra!F22</f>
        <v>5 (most deprived)</v>
      </c>
      <c r="B44" s="144">
        <v>9387</v>
      </c>
      <c r="C44" s="144">
        <v>1154</v>
      </c>
      <c r="D44" s="144">
        <v>2221</v>
      </c>
      <c r="E44" s="144">
        <v>1409</v>
      </c>
      <c r="F44" s="144">
        <v>1575</v>
      </c>
      <c r="G44" s="163">
        <v>15746</v>
      </c>
      <c r="H44" s="142">
        <f t="shared" si="28"/>
        <v>66.240914543786616</v>
      </c>
      <c r="I44" s="142">
        <f t="shared" si="29"/>
        <v>8.1433914332086665</v>
      </c>
      <c r="J44" s="142">
        <f t="shared" si="30"/>
        <v>15.67285300966763</v>
      </c>
      <c r="K44" s="142">
        <f t="shared" si="31"/>
        <v>9.9428410133370981</v>
      </c>
      <c r="L44" s="105"/>
    </row>
    <row r="45" spans="1:12">
      <c r="A45" s="244" t="str">
        <f>Extra!F23</f>
        <v>Unknown</v>
      </c>
      <c r="B45" s="160">
        <v>1191</v>
      </c>
      <c r="C45" s="160">
        <v>149</v>
      </c>
      <c r="D45" s="160">
        <v>218</v>
      </c>
      <c r="E45" s="160">
        <v>111</v>
      </c>
      <c r="F45" s="160">
        <v>220</v>
      </c>
      <c r="G45" s="164">
        <v>1884</v>
      </c>
      <c r="H45" s="241" t="s">
        <v>81</v>
      </c>
      <c r="I45" s="268" t="s">
        <v>81</v>
      </c>
      <c r="J45" s="268" t="s">
        <v>81</v>
      </c>
      <c r="K45" s="268" t="s">
        <v>81</v>
      </c>
    </row>
    <row r="46" spans="1:12">
      <c r="A46" s="217" t="str">
        <f>Extra!F24</f>
        <v>DHB of residence</v>
      </c>
      <c r="B46" s="217"/>
      <c r="C46" s="217"/>
      <c r="D46" s="217"/>
      <c r="E46" s="217"/>
      <c r="F46" s="217"/>
      <c r="G46" s="217"/>
      <c r="H46" s="217"/>
      <c r="I46" s="217"/>
      <c r="J46" s="217"/>
      <c r="K46" s="217"/>
    </row>
    <row r="47" spans="1:12">
      <c r="A47" s="240" t="str">
        <f>Extra!F25</f>
        <v>Northland</v>
      </c>
      <c r="B47" s="144">
        <v>1541</v>
      </c>
      <c r="C47" s="144">
        <v>82</v>
      </c>
      <c r="D47" s="144">
        <v>235</v>
      </c>
      <c r="E47" s="144">
        <v>104</v>
      </c>
      <c r="F47" s="144">
        <v>87</v>
      </c>
      <c r="G47" s="163">
        <v>2049</v>
      </c>
      <c r="H47" s="215">
        <f t="shared" ref="H47:H64" si="32">B47/($G47-$F47)*100</f>
        <v>78.542303771661565</v>
      </c>
      <c r="I47" s="215">
        <f t="shared" ref="I47:I64" si="33">C47/($G47-$F47)*100</f>
        <v>4.1794087665647304</v>
      </c>
      <c r="J47" s="215">
        <f t="shared" ref="J47:J64" si="34">D47/($G47-$F47)*100</f>
        <v>11.977573904179408</v>
      </c>
      <c r="K47" s="215">
        <f t="shared" ref="K47:K64" si="35">E47/($G47-$F47)*100</f>
        <v>5.3007135575942916</v>
      </c>
    </row>
    <row r="48" spans="1:12">
      <c r="A48" s="240" t="str">
        <f>Extra!F26</f>
        <v>Waitemata</v>
      </c>
      <c r="B48" s="144">
        <v>4858</v>
      </c>
      <c r="C48" s="144">
        <v>614</v>
      </c>
      <c r="D48" s="144">
        <v>984</v>
      </c>
      <c r="E48" s="144">
        <v>331</v>
      </c>
      <c r="F48" s="144">
        <v>690</v>
      </c>
      <c r="G48" s="163">
        <v>7477</v>
      </c>
      <c r="H48" s="215">
        <f t="shared" si="32"/>
        <v>71.578016796817451</v>
      </c>
      <c r="I48" s="215">
        <f t="shared" si="33"/>
        <v>9.0467069397377333</v>
      </c>
      <c r="J48" s="215">
        <f t="shared" si="34"/>
        <v>14.498305584205099</v>
      </c>
      <c r="K48" s="215">
        <f t="shared" si="35"/>
        <v>4.8769706792397223</v>
      </c>
    </row>
    <row r="49" spans="1:11">
      <c r="A49" s="240" t="str">
        <f>Extra!F27</f>
        <v>Auckland</v>
      </c>
      <c r="B49" s="144">
        <v>3685</v>
      </c>
      <c r="C49" s="144">
        <v>578</v>
      </c>
      <c r="D49" s="144">
        <v>904</v>
      </c>
      <c r="E49" s="144">
        <v>185</v>
      </c>
      <c r="F49" s="144">
        <v>489</v>
      </c>
      <c r="G49" s="163">
        <v>5841</v>
      </c>
      <c r="H49" s="215">
        <f t="shared" si="32"/>
        <v>68.852765321375188</v>
      </c>
      <c r="I49" s="215">
        <f t="shared" si="33"/>
        <v>10.799701046337818</v>
      </c>
      <c r="J49" s="215">
        <f t="shared" si="34"/>
        <v>16.890881913303438</v>
      </c>
      <c r="K49" s="215">
        <f t="shared" si="35"/>
        <v>3.4566517189835575</v>
      </c>
    </row>
    <row r="50" spans="1:11">
      <c r="A50" s="240" t="str">
        <f>Extra!F28</f>
        <v>Counties Manukau</v>
      </c>
      <c r="B50" s="144">
        <v>4035</v>
      </c>
      <c r="C50" s="144">
        <v>574</v>
      </c>
      <c r="D50" s="144">
        <v>1096</v>
      </c>
      <c r="E50" s="144">
        <v>489</v>
      </c>
      <c r="F50" s="144">
        <v>744</v>
      </c>
      <c r="G50" s="163">
        <v>6938</v>
      </c>
      <c r="H50" s="215">
        <f t="shared" si="32"/>
        <v>65.143687439457537</v>
      </c>
      <c r="I50" s="215">
        <f t="shared" si="33"/>
        <v>9.2670326122053606</v>
      </c>
      <c r="J50" s="215">
        <f t="shared" si="34"/>
        <v>17.694543106231837</v>
      </c>
      <c r="K50" s="215">
        <f t="shared" si="35"/>
        <v>7.8947368421052628</v>
      </c>
    </row>
    <row r="51" spans="1:11">
      <c r="A51" s="240" t="str">
        <f>Extra!F29</f>
        <v>Waikato</v>
      </c>
      <c r="B51" s="144">
        <v>3606</v>
      </c>
      <c r="C51" s="144">
        <v>275</v>
      </c>
      <c r="D51" s="144">
        <v>649</v>
      </c>
      <c r="E51" s="144">
        <v>385</v>
      </c>
      <c r="F51" s="144">
        <v>281</v>
      </c>
      <c r="G51" s="163">
        <v>5196</v>
      </c>
      <c r="H51" s="215">
        <f t="shared" si="32"/>
        <v>73.367243133265518</v>
      </c>
      <c r="I51" s="215">
        <f t="shared" si="33"/>
        <v>5.5951169888097656</v>
      </c>
      <c r="J51" s="215">
        <f t="shared" si="34"/>
        <v>13.204476093591047</v>
      </c>
      <c r="K51" s="215">
        <f t="shared" si="35"/>
        <v>7.8331637843336726</v>
      </c>
    </row>
    <row r="52" spans="1:11">
      <c r="A52" s="240" t="str">
        <f>Extra!F30</f>
        <v>Lakes</v>
      </c>
      <c r="B52" s="144">
        <v>940</v>
      </c>
      <c r="C52" s="144">
        <v>141</v>
      </c>
      <c r="D52" s="144">
        <v>178</v>
      </c>
      <c r="E52" s="144">
        <v>118</v>
      </c>
      <c r="F52" s="144">
        <v>124</v>
      </c>
      <c r="G52" s="163">
        <v>1501</v>
      </c>
      <c r="H52" s="215">
        <f t="shared" si="32"/>
        <v>68.264342774146698</v>
      </c>
      <c r="I52" s="215">
        <f t="shared" si="33"/>
        <v>10.239651416122005</v>
      </c>
      <c r="J52" s="215">
        <f t="shared" si="34"/>
        <v>12.926652142338416</v>
      </c>
      <c r="K52" s="215">
        <f t="shared" si="35"/>
        <v>8.5693536673928836</v>
      </c>
    </row>
    <row r="53" spans="1:11">
      <c r="A53" s="240" t="str">
        <f>Extra!F31</f>
        <v>Bay of Plenty</v>
      </c>
      <c r="B53" s="144">
        <v>1836</v>
      </c>
      <c r="C53" s="144">
        <v>236</v>
      </c>
      <c r="D53" s="144">
        <v>327</v>
      </c>
      <c r="E53" s="144">
        <v>194</v>
      </c>
      <c r="F53" s="144">
        <v>174</v>
      </c>
      <c r="G53" s="163">
        <v>2767</v>
      </c>
      <c r="H53" s="215">
        <f t="shared" si="32"/>
        <v>70.806016197454696</v>
      </c>
      <c r="I53" s="215">
        <f t="shared" si="33"/>
        <v>9.1014269186270731</v>
      </c>
      <c r="J53" s="215">
        <f t="shared" si="34"/>
        <v>12.610875433860395</v>
      </c>
      <c r="K53" s="215">
        <f t="shared" si="35"/>
        <v>7.4816814500578479</v>
      </c>
    </row>
    <row r="54" spans="1:11">
      <c r="A54" s="240" t="str">
        <f>Extra!F32</f>
        <v>Tairāwhiti</v>
      </c>
      <c r="B54" s="144">
        <v>545</v>
      </c>
      <c r="C54" s="144">
        <v>55</v>
      </c>
      <c r="D54" s="144">
        <v>68</v>
      </c>
      <c r="E54" s="144">
        <v>38</v>
      </c>
      <c r="F54" s="144">
        <v>59</v>
      </c>
      <c r="G54" s="163">
        <v>765</v>
      </c>
      <c r="H54" s="215">
        <f t="shared" si="32"/>
        <v>77.195467422096314</v>
      </c>
      <c r="I54" s="215">
        <f t="shared" si="33"/>
        <v>7.7903682719546747</v>
      </c>
      <c r="J54" s="215">
        <f t="shared" si="34"/>
        <v>9.6317280453257776</v>
      </c>
      <c r="K54" s="215">
        <f t="shared" si="35"/>
        <v>5.382436260623229</v>
      </c>
    </row>
    <row r="55" spans="1:11">
      <c r="A55" s="240" t="str">
        <f>Extra!F33</f>
        <v>Hawke's Bay</v>
      </c>
      <c r="B55" s="144">
        <v>1222</v>
      </c>
      <c r="C55" s="144">
        <v>178</v>
      </c>
      <c r="D55" s="144">
        <v>201</v>
      </c>
      <c r="E55" s="144">
        <v>149</v>
      </c>
      <c r="F55" s="144">
        <v>165</v>
      </c>
      <c r="G55" s="163">
        <v>1915</v>
      </c>
      <c r="H55" s="215">
        <f t="shared" si="32"/>
        <v>69.828571428571422</v>
      </c>
      <c r="I55" s="215">
        <f t="shared" si="33"/>
        <v>10.171428571428571</v>
      </c>
      <c r="J55" s="215">
        <f t="shared" si="34"/>
        <v>11.485714285714286</v>
      </c>
      <c r="K55" s="215">
        <f t="shared" si="35"/>
        <v>8.5142857142857142</v>
      </c>
    </row>
    <row r="56" spans="1:11">
      <c r="A56" s="240" t="str">
        <f>Extra!F34</f>
        <v>Taranaki</v>
      </c>
      <c r="B56" s="144">
        <v>825</v>
      </c>
      <c r="C56" s="144">
        <v>129</v>
      </c>
      <c r="D56" s="144">
        <v>173</v>
      </c>
      <c r="E56" s="144">
        <v>122</v>
      </c>
      <c r="F56" s="144">
        <v>271</v>
      </c>
      <c r="G56" s="163">
        <v>1520</v>
      </c>
      <c r="H56" s="215">
        <f t="shared" si="32"/>
        <v>66.052842273819053</v>
      </c>
      <c r="I56" s="215">
        <f t="shared" si="33"/>
        <v>10.328262610088071</v>
      </c>
      <c r="J56" s="215">
        <f t="shared" si="34"/>
        <v>13.851080864691752</v>
      </c>
      <c r="K56" s="215">
        <f t="shared" si="35"/>
        <v>9.7678142514011199</v>
      </c>
    </row>
    <row r="57" spans="1:11">
      <c r="A57" s="240" t="str">
        <f>Extra!F35</f>
        <v>MidCentral</v>
      </c>
      <c r="B57" s="144">
        <v>1139</v>
      </c>
      <c r="C57" s="144">
        <v>227</v>
      </c>
      <c r="D57" s="144">
        <v>272</v>
      </c>
      <c r="E57" s="144">
        <v>210</v>
      </c>
      <c r="F57" s="144">
        <v>193</v>
      </c>
      <c r="G57" s="163">
        <v>2041</v>
      </c>
      <c r="H57" s="215">
        <f t="shared" si="32"/>
        <v>61.634199134199129</v>
      </c>
      <c r="I57" s="215">
        <f t="shared" si="33"/>
        <v>12.283549783549784</v>
      </c>
      <c r="J57" s="215">
        <f t="shared" si="34"/>
        <v>14.71861471861472</v>
      </c>
      <c r="K57" s="215">
        <f t="shared" si="35"/>
        <v>11.363636363636363</v>
      </c>
    </row>
    <row r="58" spans="1:11">
      <c r="A58" s="240" t="str">
        <f>Extra!F36</f>
        <v>Whanganui</v>
      </c>
      <c r="B58" s="144">
        <v>423</v>
      </c>
      <c r="C58" s="144">
        <v>35</v>
      </c>
      <c r="D58" s="144">
        <v>58</v>
      </c>
      <c r="E58" s="144">
        <v>78</v>
      </c>
      <c r="F58" s="144">
        <v>183</v>
      </c>
      <c r="G58" s="163">
        <v>777</v>
      </c>
      <c r="H58" s="215">
        <f t="shared" si="32"/>
        <v>71.212121212121218</v>
      </c>
      <c r="I58" s="215">
        <f t="shared" si="33"/>
        <v>5.8922558922558927</v>
      </c>
      <c r="J58" s="215">
        <f t="shared" si="34"/>
        <v>9.7643097643097647</v>
      </c>
      <c r="K58" s="215">
        <f t="shared" si="35"/>
        <v>13.131313131313133</v>
      </c>
    </row>
    <row r="59" spans="1:11">
      <c r="A59" s="240" t="str">
        <f>Extra!F37</f>
        <v>Capital &amp; Coast</v>
      </c>
      <c r="B59" s="144">
        <v>1863</v>
      </c>
      <c r="C59" s="144">
        <v>350</v>
      </c>
      <c r="D59" s="144">
        <v>433</v>
      </c>
      <c r="E59" s="144">
        <v>157</v>
      </c>
      <c r="F59" s="144">
        <v>623</v>
      </c>
      <c r="G59" s="163">
        <v>3426</v>
      </c>
      <c r="H59" s="215">
        <f t="shared" si="32"/>
        <v>66.464502318943985</v>
      </c>
      <c r="I59" s="215">
        <f t="shared" si="33"/>
        <v>12.48662147698894</v>
      </c>
      <c r="J59" s="215">
        <f t="shared" si="34"/>
        <v>15.44773457010346</v>
      </c>
      <c r="K59" s="215">
        <f t="shared" si="35"/>
        <v>5.6011416339636106</v>
      </c>
    </row>
    <row r="60" spans="1:11">
      <c r="A60" s="240" t="str">
        <f>Extra!F38</f>
        <v>Hutt Valley</v>
      </c>
      <c r="B60" s="144">
        <v>1104</v>
      </c>
      <c r="C60" s="144">
        <v>140</v>
      </c>
      <c r="D60" s="144">
        <v>287</v>
      </c>
      <c r="E60" s="144">
        <v>141</v>
      </c>
      <c r="F60" s="144">
        <v>256</v>
      </c>
      <c r="G60" s="163">
        <v>1928</v>
      </c>
      <c r="H60" s="215">
        <f t="shared" si="32"/>
        <v>66.028708133971293</v>
      </c>
      <c r="I60" s="215">
        <f t="shared" si="33"/>
        <v>8.3732057416267942</v>
      </c>
      <c r="J60" s="215">
        <f t="shared" si="34"/>
        <v>17.165071770334926</v>
      </c>
      <c r="K60" s="215">
        <f t="shared" si="35"/>
        <v>8.4330143540669855</v>
      </c>
    </row>
    <row r="61" spans="1:11">
      <c r="A61" s="240" t="str">
        <f>Extra!F39</f>
        <v>Wairarapa</v>
      </c>
      <c r="B61" s="144">
        <v>285</v>
      </c>
      <c r="C61" s="144">
        <v>24</v>
      </c>
      <c r="D61" s="144">
        <v>59</v>
      </c>
      <c r="E61" s="144">
        <v>46</v>
      </c>
      <c r="F61" s="144">
        <v>14</v>
      </c>
      <c r="G61" s="163">
        <v>428</v>
      </c>
      <c r="H61" s="215">
        <f t="shared" si="32"/>
        <v>68.840579710144922</v>
      </c>
      <c r="I61" s="215">
        <f t="shared" si="33"/>
        <v>5.7971014492753623</v>
      </c>
      <c r="J61" s="215">
        <f t="shared" si="34"/>
        <v>14.251207729468598</v>
      </c>
      <c r="K61" s="215">
        <f t="shared" si="35"/>
        <v>11.111111111111111</v>
      </c>
    </row>
    <row r="62" spans="1:11">
      <c r="A62" s="240" t="str">
        <f>Extra!F40</f>
        <v>Nelson Marlborough</v>
      </c>
      <c r="B62" s="144">
        <v>899</v>
      </c>
      <c r="C62" s="144">
        <v>71</v>
      </c>
      <c r="D62" s="144">
        <v>157</v>
      </c>
      <c r="E62" s="144">
        <v>84</v>
      </c>
      <c r="F62" s="144">
        <v>42</v>
      </c>
      <c r="G62" s="163">
        <v>1253</v>
      </c>
      <c r="H62" s="215">
        <f t="shared" si="32"/>
        <v>74.236168455821641</v>
      </c>
      <c r="I62" s="215">
        <f t="shared" si="33"/>
        <v>5.8629232039636667</v>
      </c>
      <c r="J62" s="215">
        <f t="shared" si="34"/>
        <v>12.964492155243601</v>
      </c>
      <c r="K62" s="215">
        <f t="shared" si="35"/>
        <v>6.9364161849710975</v>
      </c>
    </row>
    <row r="63" spans="1:11">
      <c r="A63" s="240" t="str">
        <f>Extra!F41</f>
        <v>West Coast</v>
      </c>
      <c r="B63" s="144">
        <v>190</v>
      </c>
      <c r="C63" s="144">
        <v>21</v>
      </c>
      <c r="D63" s="144">
        <v>28</v>
      </c>
      <c r="E63" s="144">
        <v>15</v>
      </c>
      <c r="F63" s="144">
        <v>95</v>
      </c>
      <c r="G63" s="163">
        <v>349</v>
      </c>
      <c r="H63" s="215">
        <f t="shared" si="32"/>
        <v>74.803149606299215</v>
      </c>
      <c r="I63" s="215">
        <f t="shared" si="33"/>
        <v>8.2677165354330722</v>
      </c>
      <c r="J63" s="215">
        <f t="shared" si="34"/>
        <v>11.023622047244094</v>
      </c>
      <c r="K63" s="215">
        <f t="shared" si="35"/>
        <v>5.9055118110236222</v>
      </c>
    </row>
    <row r="64" spans="1:11">
      <c r="A64" s="240" t="str">
        <f>Extra!F42</f>
        <v>Canterbury</v>
      </c>
      <c r="B64" s="144">
        <v>3862</v>
      </c>
      <c r="C64" s="144">
        <v>647</v>
      </c>
      <c r="D64" s="144">
        <v>940</v>
      </c>
      <c r="E64" s="144">
        <v>426</v>
      </c>
      <c r="F64" s="144">
        <v>366</v>
      </c>
      <c r="G64" s="163">
        <v>6241</v>
      </c>
      <c r="H64" s="215">
        <f t="shared" si="32"/>
        <v>65.736170212765956</v>
      </c>
      <c r="I64" s="215">
        <f t="shared" si="33"/>
        <v>11.012765957446808</v>
      </c>
      <c r="J64" s="215">
        <f t="shared" si="34"/>
        <v>16</v>
      </c>
      <c r="K64" s="215">
        <f t="shared" si="35"/>
        <v>7.2510638297872338</v>
      </c>
    </row>
    <row r="65" spans="1:16">
      <c r="A65" s="240" t="str">
        <f>Extra!F43</f>
        <v>South Canterbury</v>
      </c>
      <c r="B65" s="144">
        <v>204</v>
      </c>
      <c r="C65" s="144">
        <v>22</v>
      </c>
      <c r="D65" s="144">
        <v>29</v>
      </c>
      <c r="E65" s="144">
        <v>30</v>
      </c>
      <c r="F65" s="144">
        <v>377</v>
      </c>
      <c r="G65" s="163">
        <v>662</v>
      </c>
      <c r="H65" s="215">
        <f t="shared" ref="H65:H66" si="36">B65/($G65-$F65)*100</f>
        <v>71.578947368421055</v>
      </c>
      <c r="I65" s="215">
        <f t="shared" ref="I65:I66" si="37">C65/($G65-$F65)*100</f>
        <v>7.7192982456140351</v>
      </c>
      <c r="J65" s="215">
        <f t="shared" ref="J65:J66" si="38">D65/($G65-$F65)*100</f>
        <v>10.175438596491228</v>
      </c>
      <c r="K65" s="215">
        <f t="shared" ref="K65:K66" si="39">E65/($G65-$F65)*100</f>
        <v>10.526315789473683</v>
      </c>
    </row>
    <row r="66" spans="1:16">
      <c r="A66" s="240" t="str">
        <f>Extra!F44</f>
        <v>Southern</v>
      </c>
      <c r="B66" s="144">
        <v>2350</v>
      </c>
      <c r="C66" s="144">
        <v>273</v>
      </c>
      <c r="D66" s="144">
        <v>392</v>
      </c>
      <c r="E66" s="144">
        <v>278</v>
      </c>
      <c r="F66" s="144">
        <v>128</v>
      </c>
      <c r="G66" s="163">
        <v>3421</v>
      </c>
      <c r="H66" s="142">
        <f t="shared" si="36"/>
        <v>71.36349832979046</v>
      </c>
      <c r="I66" s="142">
        <f t="shared" si="37"/>
        <v>8.290312784694807</v>
      </c>
      <c r="J66" s="142">
        <f t="shared" si="38"/>
        <v>11.904038870331005</v>
      </c>
      <c r="K66" s="142">
        <f t="shared" si="39"/>
        <v>8.4421500151837225</v>
      </c>
    </row>
    <row r="67" spans="1:16">
      <c r="A67" s="244" t="str">
        <f>Extra!F45</f>
        <v>Unknown</v>
      </c>
      <c r="B67" s="160">
        <v>202</v>
      </c>
      <c r="C67" s="160">
        <v>13</v>
      </c>
      <c r="D67" s="160">
        <v>28</v>
      </c>
      <c r="E67" s="160">
        <v>17</v>
      </c>
      <c r="F67" s="160">
        <v>53</v>
      </c>
      <c r="G67" s="164">
        <v>313</v>
      </c>
      <c r="H67" s="241" t="s">
        <v>81</v>
      </c>
      <c r="I67" s="268" t="s">
        <v>81</v>
      </c>
      <c r="J67" s="268" t="s">
        <v>81</v>
      </c>
      <c r="K67" s="268" t="s">
        <v>81</v>
      </c>
    </row>
    <row r="68" spans="1:16">
      <c r="A68" s="99" t="s">
        <v>372</v>
      </c>
    </row>
    <row r="71" spans="1:16" s="39" customFormat="1" ht="15" customHeight="1">
      <c r="A71" s="86" t="str">
        <f>Contents!B62</f>
        <v>Table 53: Number and percentage of babies breastfed exclusively/fully at two weeks after birth, by DHB of residence, 2011–2015</v>
      </c>
    </row>
    <row r="72" spans="1:16" ht="13.5">
      <c r="A72" s="539" t="s">
        <v>219</v>
      </c>
      <c r="B72" s="474" t="s">
        <v>242</v>
      </c>
      <c r="C72" s="474"/>
      <c r="D72" s="474"/>
      <c r="E72" s="474"/>
      <c r="F72" s="475"/>
      <c r="G72" s="542" t="s">
        <v>289</v>
      </c>
      <c r="H72" s="474"/>
      <c r="I72" s="474"/>
      <c r="J72" s="474"/>
      <c r="K72" s="475"/>
      <c r="L72" s="474" t="s">
        <v>306</v>
      </c>
      <c r="M72" s="474"/>
      <c r="N72" s="474"/>
      <c r="O72" s="474"/>
      <c r="P72" s="474"/>
    </row>
    <row r="73" spans="1:16">
      <c r="A73" s="479"/>
      <c r="B73" s="119">
        <f>Extra!P3</f>
        <v>2011</v>
      </c>
      <c r="C73" s="119">
        <f>Extra!Q3</f>
        <v>2012</v>
      </c>
      <c r="D73" s="119">
        <f>Extra!R3</f>
        <v>2013</v>
      </c>
      <c r="E73" s="119">
        <f>Extra!S3</f>
        <v>2014</v>
      </c>
      <c r="F73" s="120">
        <f>Extra!T3</f>
        <v>2015</v>
      </c>
      <c r="G73" s="119">
        <f>B73</f>
        <v>2011</v>
      </c>
      <c r="H73" s="119">
        <f t="shared" ref="H73:P73" si="40">C73</f>
        <v>2012</v>
      </c>
      <c r="I73" s="119">
        <f t="shared" si="40"/>
        <v>2013</v>
      </c>
      <c r="J73" s="119">
        <f t="shared" si="40"/>
        <v>2014</v>
      </c>
      <c r="K73" s="120">
        <f t="shared" si="40"/>
        <v>2015</v>
      </c>
      <c r="L73" s="119">
        <f t="shared" si="40"/>
        <v>2011</v>
      </c>
      <c r="M73" s="119">
        <f t="shared" si="40"/>
        <v>2012</v>
      </c>
      <c r="N73" s="119">
        <f t="shared" si="40"/>
        <v>2013</v>
      </c>
      <c r="O73" s="119">
        <f t="shared" si="40"/>
        <v>2014</v>
      </c>
      <c r="P73" s="119">
        <f t="shared" si="40"/>
        <v>2015</v>
      </c>
    </row>
    <row r="74" spans="1:16">
      <c r="A74" s="213" t="s">
        <v>61</v>
      </c>
      <c r="B74" s="144">
        <v>1467</v>
      </c>
      <c r="C74" s="144">
        <v>1592</v>
      </c>
      <c r="D74" s="144">
        <v>1577</v>
      </c>
      <c r="E74" s="144">
        <v>1530</v>
      </c>
      <c r="F74" s="163">
        <v>1623</v>
      </c>
      <c r="G74" s="232">
        <f>B74/L74*100</f>
        <v>68.615528531337702</v>
      </c>
      <c r="H74" s="233">
        <f t="shared" ref="H74:K89" si="41">C74/M74*100</f>
        <v>76.501681883709765</v>
      </c>
      <c r="I74" s="233">
        <f t="shared" si="41"/>
        <v>80.172852058973049</v>
      </c>
      <c r="J74" s="233">
        <f t="shared" si="41"/>
        <v>78.784757981462405</v>
      </c>
      <c r="K74" s="234">
        <f t="shared" si="41"/>
        <v>82.721712538226299</v>
      </c>
      <c r="L74" s="213">
        <v>2138</v>
      </c>
      <c r="M74" s="213">
        <v>2081</v>
      </c>
      <c r="N74" s="213">
        <v>1967</v>
      </c>
      <c r="O74" s="213">
        <v>1942</v>
      </c>
      <c r="P74" s="213">
        <v>1962</v>
      </c>
    </row>
    <row r="75" spans="1:16">
      <c r="A75" s="213" t="s">
        <v>62</v>
      </c>
      <c r="B75" s="144">
        <v>5421</v>
      </c>
      <c r="C75" s="144">
        <v>5573</v>
      </c>
      <c r="D75" s="144">
        <v>5610</v>
      </c>
      <c r="E75" s="144">
        <v>5712</v>
      </c>
      <c r="F75" s="163">
        <v>5472</v>
      </c>
      <c r="G75" s="232">
        <f t="shared" ref="G75:K93" si="42">B75/L75*100</f>
        <v>81.433077963046415</v>
      </c>
      <c r="H75" s="233">
        <f t="shared" si="41"/>
        <v>80.803247788893714</v>
      </c>
      <c r="I75" s="233">
        <f t="shared" si="41"/>
        <v>81.116252168883747</v>
      </c>
      <c r="J75" s="233">
        <f t="shared" si="41"/>
        <v>80.780653372931681</v>
      </c>
      <c r="K75" s="234">
        <f t="shared" si="41"/>
        <v>80.624723736555183</v>
      </c>
      <c r="L75" s="213">
        <v>6657</v>
      </c>
      <c r="M75" s="213">
        <v>6897</v>
      </c>
      <c r="N75" s="213">
        <v>6916</v>
      </c>
      <c r="O75" s="213">
        <v>7071</v>
      </c>
      <c r="P75" s="213">
        <v>6787</v>
      </c>
    </row>
    <row r="76" spans="1:16">
      <c r="A76" s="213" t="s">
        <v>63</v>
      </c>
      <c r="B76" s="144">
        <v>3990</v>
      </c>
      <c r="C76" s="144">
        <v>4465</v>
      </c>
      <c r="D76" s="144">
        <v>4437</v>
      </c>
      <c r="E76" s="144">
        <v>4569</v>
      </c>
      <c r="F76" s="163">
        <v>4263</v>
      </c>
      <c r="G76" s="232">
        <f t="shared" si="42"/>
        <v>83.176985616010001</v>
      </c>
      <c r="H76" s="233">
        <f t="shared" si="41"/>
        <v>79.22285308729596</v>
      </c>
      <c r="I76" s="233">
        <f t="shared" si="41"/>
        <v>78.865979381443296</v>
      </c>
      <c r="J76" s="233">
        <f t="shared" si="41"/>
        <v>79.613173026659695</v>
      </c>
      <c r="K76" s="234">
        <f t="shared" si="41"/>
        <v>79.652466367713004</v>
      </c>
      <c r="L76" s="213">
        <v>4797</v>
      </c>
      <c r="M76" s="213">
        <v>5636</v>
      </c>
      <c r="N76" s="213">
        <v>5626</v>
      </c>
      <c r="O76" s="213">
        <v>5739</v>
      </c>
      <c r="P76" s="213">
        <v>5352</v>
      </c>
    </row>
    <row r="77" spans="1:16">
      <c r="A77" s="213" t="s">
        <v>64</v>
      </c>
      <c r="B77" s="144">
        <v>5837</v>
      </c>
      <c r="C77" s="144">
        <v>5463</v>
      </c>
      <c r="D77" s="144">
        <v>4503</v>
      </c>
      <c r="E77" s="144">
        <v>4709</v>
      </c>
      <c r="F77" s="163">
        <v>4609</v>
      </c>
      <c r="G77" s="232">
        <f t="shared" si="42"/>
        <v>76.450556647020292</v>
      </c>
      <c r="H77" s="233">
        <f t="shared" si="41"/>
        <v>73.338703181635125</v>
      </c>
      <c r="I77" s="233">
        <f t="shared" si="41"/>
        <v>74.602385685884684</v>
      </c>
      <c r="J77" s="233">
        <f t="shared" si="41"/>
        <v>73.234836702954894</v>
      </c>
      <c r="K77" s="234">
        <f t="shared" si="41"/>
        <v>74.410720051662906</v>
      </c>
      <c r="L77" s="213">
        <v>7635</v>
      </c>
      <c r="M77" s="213">
        <v>7449</v>
      </c>
      <c r="N77" s="213">
        <v>6036</v>
      </c>
      <c r="O77" s="213">
        <v>6430</v>
      </c>
      <c r="P77" s="213">
        <v>6194</v>
      </c>
    </row>
    <row r="78" spans="1:16">
      <c r="A78" s="213" t="s">
        <v>65</v>
      </c>
      <c r="B78" s="144">
        <v>3814</v>
      </c>
      <c r="C78" s="144">
        <v>3861</v>
      </c>
      <c r="D78" s="144">
        <v>3735</v>
      </c>
      <c r="E78" s="144">
        <v>3809</v>
      </c>
      <c r="F78" s="163">
        <v>3881</v>
      </c>
      <c r="G78" s="232">
        <f t="shared" si="42"/>
        <v>80.95945659095733</v>
      </c>
      <c r="H78" s="233">
        <f t="shared" si="41"/>
        <v>80.639097744360896</v>
      </c>
      <c r="I78" s="233">
        <f t="shared" si="41"/>
        <v>80.253545337344221</v>
      </c>
      <c r="J78" s="233">
        <f t="shared" si="41"/>
        <v>80.037823072073962</v>
      </c>
      <c r="K78" s="234">
        <f t="shared" si="41"/>
        <v>78.962360122075282</v>
      </c>
      <c r="L78" s="213">
        <v>4711</v>
      </c>
      <c r="M78" s="213">
        <v>4788</v>
      </c>
      <c r="N78" s="213">
        <v>4654</v>
      </c>
      <c r="O78" s="213">
        <v>4759</v>
      </c>
      <c r="P78" s="213">
        <v>4915</v>
      </c>
    </row>
    <row r="79" spans="1:16">
      <c r="A79" s="213" t="s">
        <v>66</v>
      </c>
      <c r="B79" s="144">
        <v>1233</v>
      </c>
      <c r="C79" s="144">
        <v>1179</v>
      </c>
      <c r="D79" s="144">
        <v>1058</v>
      </c>
      <c r="E79" s="144">
        <v>1015</v>
      </c>
      <c r="F79" s="163">
        <v>1081</v>
      </c>
      <c r="G79" s="232">
        <f t="shared" si="42"/>
        <v>84.917355371900825</v>
      </c>
      <c r="H79" s="233">
        <f t="shared" si="41"/>
        <v>83.914590747330962</v>
      </c>
      <c r="I79" s="233">
        <f t="shared" si="41"/>
        <v>82.462977396726416</v>
      </c>
      <c r="J79" s="233">
        <f t="shared" si="41"/>
        <v>80.173775671406005</v>
      </c>
      <c r="K79" s="234">
        <f t="shared" si="41"/>
        <v>78.503994190268699</v>
      </c>
      <c r="L79" s="213">
        <v>1452</v>
      </c>
      <c r="M79" s="213">
        <v>1405</v>
      </c>
      <c r="N79" s="213">
        <v>1283</v>
      </c>
      <c r="O79" s="213">
        <v>1266</v>
      </c>
      <c r="P79" s="213">
        <v>1377</v>
      </c>
    </row>
    <row r="80" spans="1:16">
      <c r="A80" s="213" t="s">
        <v>67</v>
      </c>
      <c r="B80" s="144">
        <v>2156</v>
      </c>
      <c r="C80" s="144">
        <v>2218</v>
      </c>
      <c r="D80" s="144">
        <v>2084</v>
      </c>
      <c r="E80" s="144">
        <v>2038</v>
      </c>
      <c r="F80" s="163">
        <v>2072</v>
      </c>
      <c r="G80" s="232">
        <f t="shared" si="42"/>
        <v>80.118914901523596</v>
      </c>
      <c r="H80" s="233">
        <f t="shared" si="41"/>
        <v>79.81288233177402</v>
      </c>
      <c r="I80" s="233">
        <f t="shared" si="41"/>
        <v>79.633167749331292</v>
      </c>
      <c r="J80" s="233">
        <f t="shared" si="41"/>
        <v>79.237947122861584</v>
      </c>
      <c r="K80" s="234">
        <f t="shared" si="41"/>
        <v>79.907443116081751</v>
      </c>
      <c r="L80" s="213">
        <v>2691</v>
      </c>
      <c r="M80" s="213">
        <v>2779</v>
      </c>
      <c r="N80" s="213">
        <v>2617</v>
      </c>
      <c r="O80" s="213">
        <v>2572</v>
      </c>
      <c r="P80" s="213">
        <v>2593</v>
      </c>
    </row>
    <row r="81" spans="1:16">
      <c r="A81" s="213" t="str">
        <f>A54</f>
        <v>Tairāwhiti</v>
      </c>
      <c r="B81" s="144">
        <v>561</v>
      </c>
      <c r="C81" s="144">
        <v>581</v>
      </c>
      <c r="D81" s="144">
        <v>546</v>
      </c>
      <c r="E81" s="144">
        <v>545</v>
      </c>
      <c r="F81" s="163">
        <v>600</v>
      </c>
      <c r="G81" s="232">
        <f t="shared" si="42"/>
        <v>83.856502242152459</v>
      </c>
      <c r="H81" s="233">
        <f t="shared" si="41"/>
        <v>84.081041968162083</v>
      </c>
      <c r="I81" s="233">
        <f t="shared" si="41"/>
        <v>83.231707317073173</v>
      </c>
      <c r="J81" s="233">
        <f t="shared" si="41"/>
        <v>82.078313253012041</v>
      </c>
      <c r="K81" s="234">
        <f t="shared" si="41"/>
        <v>84.985835694050991</v>
      </c>
      <c r="L81" s="213">
        <v>669</v>
      </c>
      <c r="M81" s="213">
        <v>691</v>
      </c>
      <c r="N81" s="213">
        <v>656</v>
      </c>
      <c r="O81" s="213">
        <v>664</v>
      </c>
      <c r="P81" s="213">
        <v>706</v>
      </c>
    </row>
    <row r="82" spans="1:16">
      <c r="A82" s="213" t="s">
        <v>69</v>
      </c>
      <c r="B82" s="144">
        <v>1559</v>
      </c>
      <c r="C82" s="144">
        <v>1514</v>
      </c>
      <c r="D82" s="144">
        <v>1428</v>
      </c>
      <c r="E82" s="144">
        <v>1461</v>
      </c>
      <c r="F82" s="163">
        <v>1400</v>
      </c>
      <c r="G82" s="232">
        <f t="shared" si="42"/>
        <v>80.030800821355243</v>
      </c>
      <c r="H82" s="233">
        <f t="shared" si="41"/>
        <v>78.486262312078807</v>
      </c>
      <c r="I82" s="233">
        <f t="shared" si="41"/>
        <v>79.598662207357862</v>
      </c>
      <c r="J82" s="233">
        <f t="shared" si="41"/>
        <v>79.967159277504109</v>
      </c>
      <c r="K82" s="234">
        <f t="shared" si="41"/>
        <v>80</v>
      </c>
      <c r="L82" s="213">
        <v>1948</v>
      </c>
      <c r="M82" s="213">
        <v>1929</v>
      </c>
      <c r="N82" s="213">
        <v>1794</v>
      </c>
      <c r="O82" s="213">
        <v>1827</v>
      </c>
      <c r="P82" s="213">
        <v>1750</v>
      </c>
    </row>
    <row r="83" spans="1:16">
      <c r="A83" s="213" t="s">
        <v>70</v>
      </c>
      <c r="B83" s="144">
        <v>863</v>
      </c>
      <c r="C83" s="144">
        <v>864</v>
      </c>
      <c r="D83" s="144">
        <v>876</v>
      </c>
      <c r="E83" s="144">
        <v>906</v>
      </c>
      <c r="F83" s="163">
        <v>954</v>
      </c>
      <c r="G83" s="232">
        <f t="shared" si="42"/>
        <v>80.428704566635602</v>
      </c>
      <c r="H83" s="233">
        <f t="shared" si="41"/>
        <v>77.41935483870968</v>
      </c>
      <c r="I83" s="233">
        <f t="shared" si="41"/>
        <v>76.70753064798599</v>
      </c>
      <c r="J83" s="233">
        <f t="shared" si="41"/>
        <v>75.311720698254362</v>
      </c>
      <c r="K83" s="234">
        <f t="shared" si="41"/>
        <v>76.381104883907128</v>
      </c>
      <c r="L83" s="213">
        <v>1073</v>
      </c>
      <c r="M83" s="213">
        <v>1116</v>
      </c>
      <c r="N83" s="213">
        <v>1142</v>
      </c>
      <c r="O83" s="213">
        <v>1203</v>
      </c>
      <c r="P83" s="213">
        <v>1249</v>
      </c>
    </row>
    <row r="84" spans="1:16">
      <c r="A84" s="213" t="s">
        <v>71</v>
      </c>
      <c r="B84" s="144">
        <v>1439</v>
      </c>
      <c r="C84" s="144">
        <v>1397</v>
      </c>
      <c r="D84" s="144">
        <v>1360</v>
      </c>
      <c r="E84" s="144">
        <v>1289</v>
      </c>
      <c r="F84" s="163">
        <v>1366</v>
      </c>
      <c r="G84" s="232">
        <f t="shared" si="42"/>
        <v>76.501860712387028</v>
      </c>
      <c r="H84" s="233">
        <f t="shared" si="41"/>
        <v>75.965198477433376</v>
      </c>
      <c r="I84" s="233">
        <f t="shared" si="41"/>
        <v>74.72527472527473</v>
      </c>
      <c r="J84" s="233">
        <f t="shared" si="41"/>
        <v>71.491957848031063</v>
      </c>
      <c r="K84" s="234">
        <f t="shared" si="41"/>
        <v>73.917748917748909</v>
      </c>
      <c r="L84" s="213">
        <v>1881</v>
      </c>
      <c r="M84" s="213">
        <v>1839</v>
      </c>
      <c r="N84" s="213">
        <v>1820</v>
      </c>
      <c r="O84" s="213">
        <v>1803</v>
      </c>
      <c r="P84" s="213">
        <v>1848</v>
      </c>
    </row>
    <row r="85" spans="1:16">
      <c r="A85" s="213" t="s">
        <v>72</v>
      </c>
      <c r="B85" s="144">
        <v>477</v>
      </c>
      <c r="C85" s="144">
        <v>507</v>
      </c>
      <c r="D85" s="144">
        <v>513</v>
      </c>
      <c r="E85" s="144">
        <v>545</v>
      </c>
      <c r="F85" s="163">
        <v>458</v>
      </c>
      <c r="G85" s="232">
        <f t="shared" si="42"/>
        <v>81.678082191780817</v>
      </c>
      <c r="H85" s="233">
        <f t="shared" si="41"/>
        <v>75</v>
      </c>
      <c r="I85" s="233">
        <f t="shared" si="41"/>
        <v>77.375565610859738</v>
      </c>
      <c r="J85" s="233">
        <f t="shared" si="41"/>
        <v>79.795021961932662</v>
      </c>
      <c r="K85" s="234">
        <f t="shared" si="41"/>
        <v>77.104377104377107</v>
      </c>
      <c r="L85" s="213">
        <v>584</v>
      </c>
      <c r="M85" s="213">
        <v>676</v>
      </c>
      <c r="N85" s="213">
        <v>663</v>
      </c>
      <c r="O85" s="213">
        <v>683</v>
      </c>
      <c r="P85" s="213">
        <v>594</v>
      </c>
    </row>
    <row r="86" spans="1:16">
      <c r="A86" s="213" t="s">
        <v>73</v>
      </c>
      <c r="B86" s="144">
        <v>2250</v>
      </c>
      <c r="C86" s="144">
        <v>2346</v>
      </c>
      <c r="D86" s="144">
        <v>2276</v>
      </c>
      <c r="E86" s="144">
        <v>2309</v>
      </c>
      <c r="F86" s="163">
        <v>2213</v>
      </c>
      <c r="G86" s="232">
        <f t="shared" si="42"/>
        <v>79.002808988764045</v>
      </c>
      <c r="H86" s="233">
        <f t="shared" si="41"/>
        <v>80.785123966942152</v>
      </c>
      <c r="I86" s="233">
        <f t="shared" si="41"/>
        <v>80.938833570412513</v>
      </c>
      <c r="J86" s="233">
        <f t="shared" si="41"/>
        <v>80.201458839874959</v>
      </c>
      <c r="K86" s="234">
        <f t="shared" si="41"/>
        <v>78.951123795932929</v>
      </c>
      <c r="L86" s="213">
        <v>2848</v>
      </c>
      <c r="M86" s="213">
        <v>2904</v>
      </c>
      <c r="N86" s="213">
        <v>2812</v>
      </c>
      <c r="O86" s="213">
        <v>2879</v>
      </c>
      <c r="P86" s="213">
        <v>2803</v>
      </c>
    </row>
    <row r="87" spans="1:16">
      <c r="A87" s="213" t="s">
        <v>74</v>
      </c>
      <c r="B87" s="144">
        <v>973</v>
      </c>
      <c r="C87" s="144">
        <v>1131</v>
      </c>
      <c r="D87" s="144">
        <v>1181</v>
      </c>
      <c r="E87" s="144">
        <v>1122</v>
      </c>
      <c r="F87" s="163">
        <v>1244</v>
      </c>
      <c r="G87" s="232">
        <f t="shared" si="42"/>
        <v>77.406523468575969</v>
      </c>
      <c r="H87" s="233">
        <f t="shared" si="41"/>
        <v>75.601604278074859</v>
      </c>
      <c r="I87" s="233">
        <f t="shared" si="41"/>
        <v>74.984126984126988</v>
      </c>
      <c r="J87" s="233">
        <f t="shared" si="41"/>
        <v>73.142112125162967</v>
      </c>
      <c r="K87" s="234">
        <f t="shared" si="41"/>
        <v>74.401913875598098</v>
      </c>
      <c r="L87" s="213">
        <v>1257</v>
      </c>
      <c r="M87" s="213">
        <v>1496</v>
      </c>
      <c r="N87" s="213">
        <v>1575</v>
      </c>
      <c r="O87" s="213">
        <v>1534</v>
      </c>
      <c r="P87" s="213">
        <v>1672</v>
      </c>
    </row>
    <row r="88" spans="1:16">
      <c r="A88" s="213" t="s">
        <v>75</v>
      </c>
      <c r="B88" s="144">
        <v>414</v>
      </c>
      <c r="C88" s="144">
        <v>356</v>
      </c>
      <c r="D88" s="144">
        <v>292</v>
      </c>
      <c r="E88" s="144">
        <v>330</v>
      </c>
      <c r="F88" s="163">
        <v>309</v>
      </c>
      <c r="G88" s="232">
        <f t="shared" si="42"/>
        <v>82.8</v>
      </c>
      <c r="H88" s="233">
        <f t="shared" si="41"/>
        <v>79.464285714285708</v>
      </c>
      <c r="I88" s="233">
        <f t="shared" si="41"/>
        <v>77.659574468085097</v>
      </c>
      <c r="J88" s="233">
        <f t="shared" si="41"/>
        <v>77.64705882352942</v>
      </c>
      <c r="K88" s="234">
        <f t="shared" si="41"/>
        <v>74.637681159420282</v>
      </c>
      <c r="L88" s="213">
        <v>500</v>
      </c>
      <c r="M88" s="213">
        <v>448</v>
      </c>
      <c r="N88" s="213">
        <v>376</v>
      </c>
      <c r="O88" s="213">
        <v>425</v>
      </c>
      <c r="P88" s="213">
        <v>414</v>
      </c>
    </row>
    <row r="89" spans="1:16">
      <c r="A89" s="213" t="s">
        <v>76</v>
      </c>
      <c r="B89" s="144">
        <v>1058</v>
      </c>
      <c r="C89" s="144">
        <v>1018</v>
      </c>
      <c r="D89" s="144">
        <v>1047</v>
      </c>
      <c r="E89" s="144">
        <v>976</v>
      </c>
      <c r="F89" s="163">
        <v>970</v>
      </c>
      <c r="G89" s="232">
        <f t="shared" si="42"/>
        <v>80.456273764258555</v>
      </c>
      <c r="H89" s="233">
        <f t="shared" si="41"/>
        <v>80.474308300395265</v>
      </c>
      <c r="I89" s="233">
        <f t="shared" si="41"/>
        <v>80.1071155317521</v>
      </c>
      <c r="J89" s="233">
        <f t="shared" si="41"/>
        <v>78.900565885206149</v>
      </c>
      <c r="K89" s="234">
        <f t="shared" si="41"/>
        <v>80.099091659785302</v>
      </c>
      <c r="L89" s="213">
        <v>1315</v>
      </c>
      <c r="M89" s="213">
        <v>1265</v>
      </c>
      <c r="N89" s="213">
        <v>1307</v>
      </c>
      <c r="O89" s="213">
        <v>1237</v>
      </c>
      <c r="P89" s="213">
        <v>1211</v>
      </c>
    </row>
    <row r="90" spans="1:16">
      <c r="A90" s="213" t="s">
        <v>77</v>
      </c>
      <c r="B90" s="144">
        <v>90</v>
      </c>
      <c r="C90" s="144">
        <v>81</v>
      </c>
      <c r="D90" s="144">
        <v>97</v>
      </c>
      <c r="E90" s="144">
        <v>131</v>
      </c>
      <c r="F90" s="163">
        <v>211</v>
      </c>
      <c r="G90" s="232">
        <f t="shared" si="42"/>
        <v>90</v>
      </c>
      <c r="H90" s="233">
        <f t="shared" si="42"/>
        <v>93.103448275862064</v>
      </c>
      <c r="I90" s="233">
        <f t="shared" si="42"/>
        <v>87.387387387387378</v>
      </c>
      <c r="J90" s="233">
        <f t="shared" si="42"/>
        <v>87.333333333333329</v>
      </c>
      <c r="K90" s="234">
        <f t="shared" si="42"/>
        <v>83.070866141732282</v>
      </c>
      <c r="L90" s="213">
        <v>100</v>
      </c>
      <c r="M90" s="213">
        <v>87</v>
      </c>
      <c r="N90" s="213">
        <v>111</v>
      </c>
      <c r="O90" s="213">
        <v>150</v>
      </c>
      <c r="P90" s="213">
        <v>254</v>
      </c>
    </row>
    <row r="91" spans="1:16">
      <c r="A91" s="213" t="s">
        <v>78</v>
      </c>
      <c r="B91" s="144">
        <v>4249</v>
      </c>
      <c r="C91" s="144">
        <v>4377</v>
      </c>
      <c r="D91" s="144">
        <v>4187</v>
      </c>
      <c r="E91" s="144">
        <v>4253</v>
      </c>
      <c r="F91" s="163">
        <v>4509</v>
      </c>
      <c r="G91" s="232">
        <f t="shared" si="42"/>
        <v>77.621483375959073</v>
      </c>
      <c r="H91" s="233">
        <f t="shared" si="42"/>
        <v>77.882562277580064</v>
      </c>
      <c r="I91" s="233">
        <f t="shared" si="42"/>
        <v>76.896235078053252</v>
      </c>
      <c r="J91" s="233">
        <f t="shared" si="42"/>
        <v>75.67615658362989</v>
      </c>
      <c r="K91" s="234">
        <f t="shared" si="42"/>
        <v>76.748936170212772</v>
      </c>
      <c r="L91" s="213">
        <v>5474</v>
      </c>
      <c r="M91" s="213">
        <v>5620</v>
      </c>
      <c r="N91" s="213">
        <v>5445</v>
      </c>
      <c r="O91" s="213">
        <v>5620</v>
      </c>
      <c r="P91" s="213">
        <v>5875</v>
      </c>
    </row>
    <row r="92" spans="1:16">
      <c r="A92" s="213" t="s">
        <v>79</v>
      </c>
      <c r="B92" s="144">
        <v>105</v>
      </c>
      <c r="C92" s="144">
        <v>167</v>
      </c>
      <c r="D92" s="144">
        <v>157</v>
      </c>
      <c r="E92" s="144">
        <v>172</v>
      </c>
      <c r="F92" s="163">
        <v>226</v>
      </c>
      <c r="G92" s="232">
        <f t="shared" si="42"/>
        <v>77.205882352941174</v>
      </c>
      <c r="H92" s="233">
        <f t="shared" si="42"/>
        <v>84.771573604060919</v>
      </c>
      <c r="I92" s="233">
        <f t="shared" si="42"/>
        <v>78.5</v>
      </c>
      <c r="J92" s="233">
        <f t="shared" si="42"/>
        <v>76.444444444444443</v>
      </c>
      <c r="K92" s="234">
        <f t="shared" si="42"/>
        <v>79.298245614035096</v>
      </c>
      <c r="L92" s="213">
        <v>136</v>
      </c>
      <c r="M92" s="213">
        <v>197</v>
      </c>
      <c r="N92" s="213">
        <v>200</v>
      </c>
      <c r="O92" s="213">
        <v>225</v>
      </c>
      <c r="P92" s="213">
        <v>285</v>
      </c>
    </row>
    <row r="93" spans="1:16">
      <c r="A93" s="213" t="s">
        <v>80</v>
      </c>
      <c r="B93" s="144">
        <v>2792</v>
      </c>
      <c r="C93" s="144">
        <v>2645</v>
      </c>
      <c r="D93" s="144">
        <v>2620</v>
      </c>
      <c r="E93" s="144">
        <v>2487</v>
      </c>
      <c r="F93" s="163">
        <v>2623</v>
      </c>
      <c r="G93" s="232">
        <f t="shared" si="42"/>
        <v>80.391592283328535</v>
      </c>
      <c r="H93" s="233">
        <f t="shared" si="42"/>
        <v>78.115770821027766</v>
      </c>
      <c r="I93" s="233">
        <f t="shared" si="42"/>
        <v>78.25567502986857</v>
      </c>
      <c r="J93" s="233">
        <f t="shared" si="42"/>
        <v>77.9868297271872</v>
      </c>
      <c r="K93" s="234">
        <f t="shared" si="42"/>
        <v>79.653811114485279</v>
      </c>
      <c r="L93" s="213">
        <v>3473</v>
      </c>
      <c r="M93" s="213">
        <v>3386</v>
      </c>
      <c r="N93" s="213">
        <v>3348</v>
      </c>
      <c r="O93" s="213">
        <v>3189</v>
      </c>
      <c r="P93" s="213">
        <v>3293</v>
      </c>
    </row>
    <row r="94" spans="1:16">
      <c r="A94" s="219" t="s">
        <v>48</v>
      </c>
      <c r="B94" s="144">
        <v>98</v>
      </c>
      <c r="C94" s="144">
        <v>130</v>
      </c>
      <c r="D94" s="144">
        <v>187</v>
      </c>
      <c r="E94" s="144">
        <v>244</v>
      </c>
      <c r="F94" s="163">
        <v>215</v>
      </c>
      <c r="G94" s="269" t="s">
        <v>81</v>
      </c>
      <c r="H94" s="222" t="s">
        <v>81</v>
      </c>
      <c r="I94" s="222" t="s">
        <v>81</v>
      </c>
      <c r="J94" s="222" t="s">
        <v>81</v>
      </c>
      <c r="K94" s="270" t="s">
        <v>81</v>
      </c>
      <c r="L94" s="222">
        <v>115</v>
      </c>
      <c r="M94" s="222">
        <v>145</v>
      </c>
      <c r="N94" s="222">
        <v>216</v>
      </c>
      <c r="O94" s="222">
        <v>285</v>
      </c>
      <c r="P94" s="222">
        <v>260</v>
      </c>
    </row>
    <row r="95" spans="1:16">
      <c r="A95" s="271" t="s">
        <v>41</v>
      </c>
      <c r="B95" s="271">
        <v>40846</v>
      </c>
      <c r="C95" s="271">
        <v>41465</v>
      </c>
      <c r="D95" s="271">
        <v>39771</v>
      </c>
      <c r="E95" s="271">
        <v>40152</v>
      </c>
      <c r="F95" s="272">
        <v>40299</v>
      </c>
      <c r="G95" s="273">
        <f t="shared" ref="G95:K95" si="43">B95/L95*100</f>
        <v>79.383527033855486</v>
      </c>
      <c r="H95" s="274">
        <f t="shared" si="43"/>
        <v>78.481659537419091</v>
      </c>
      <c r="I95" s="274">
        <f t="shared" si="43"/>
        <v>78.654774147614901</v>
      </c>
      <c r="J95" s="274">
        <f t="shared" si="43"/>
        <v>77.960507154923008</v>
      </c>
      <c r="K95" s="275">
        <f t="shared" si="43"/>
        <v>78.411876872786706</v>
      </c>
      <c r="L95" s="271">
        <v>51454</v>
      </c>
      <c r="M95" s="271">
        <v>52834</v>
      </c>
      <c r="N95" s="271">
        <v>50564</v>
      </c>
      <c r="O95" s="271">
        <v>51503</v>
      </c>
      <c r="P95" s="271">
        <v>51394</v>
      </c>
    </row>
    <row r="96" spans="1:16">
      <c r="A96" s="189" t="s">
        <v>307</v>
      </c>
    </row>
    <row r="97" spans="1:12">
      <c r="A97" s="99" t="s">
        <v>372</v>
      </c>
    </row>
    <row r="100" spans="1:12" s="39" customFormat="1" ht="26.25" customHeight="1">
      <c r="A100" s="550" t="str">
        <f>Contents!B63</f>
        <v>Table 54: Number and percentage of babies, by breastfeeding status at discharge from their primary maternity care provider, maternal age group, baby ethnic group, baby neighbourhood deprivation quintile and baby DHB of residence, 2015</v>
      </c>
      <c r="B100" s="550"/>
      <c r="C100" s="550"/>
      <c r="D100" s="550"/>
      <c r="E100" s="550"/>
      <c r="F100" s="550"/>
      <c r="G100" s="550"/>
      <c r="H100" s="550"/>
      <c r="I100" s="550"/>
      <c r="J100" s="550"/>
      <c r="K100" s="550"/>
    </row>
    <row r="101" spans="1:12">
      <c r="A101" s="539" t="s">
        <v>56</v>
      </c>
      <c r="B101" s="474" t="s">
        <v>33</v>
      </c>
      <c r="C101" s="474"/>
      <c r="D101" s="474"/>
      <c r="E101" s="474"/>
      <c r="F101" s="474"/>
      <c r="G101" s="475"/>
      <c r="H101" s="474" t="s">
        <v>288</v>
      </c>
      <c r="I101" s="474"/>
      <c r="J101" s="474"/>
      <c r="K101" s="474"/>
    </row>
    <row r="102" spans="1:12">
      <c r="A102" s="479"/>
      <c r="B102" s="119" t="s">
        <v>238</v>
      </c>
      <c r="C102" s="119" t="s">
        <v>239</v>
      </c>
      <c r="D102" s="119" t="s">
        <v>240</v>
      </c>
      <c r="E102" s="119" t="s">
        <v>241</v>
      </c>
      <c r="F102" s="119" t="s">
        <v>48</v>
      </c>
      <c r="G102" s="120" t="s">
        <v>41</v>
      </c>
      <c r="H102" s="119" t="str">
        <f>B102</f>
        <v>Exclusive</v>
      </c>
      <c r="I102" s="119" t="str">
        <f t="shared" ref="I102" si="44">C102</f>
        <v>Fully</v>
      </c>
      <c r="J102" s="119" t="str">
        <f t="shared" ref="J102" si="45">D102</f>
        <v>Partial</v>
      </c>
      <c r="K102" s="119" t="str">
        <f t="shared" ref="K102" si="46">E102</f>
        <v>Artificial</v>
      </c>
    </row>
    <row r="103" spans="1:12">
      <c r="A103" s="217" t="s">
        <v>236</v>
      </c>
      <c r="B103" s="217"/>
      <c r="C103" s="217"/>
      <c r="D103" s="217"/>
      <c r="E103" s="217"/>
      <c r="F103" s="217"/>
      <c r="G103" s="217"/>
      <c r="H103" s="217"/>
      <c r="I103" s="217"/>
      <c r="J103" s="217"/>
      <c r="K103" s="217"/>
    </row>
    <row r="104" spans="1:12">
      <c r="A104" s="266" t="s">
        <v>41</v>
      </c>
      <c r="B104" s="144">
        <v>34614</v>
      </c>
      <c r="C104" s="144">
        <v>5358</v>
      </c>
      <c r="D104" s="144">
        <v>7929</v>
      </c>
      <c r="E104" s="144">
        <v>6510</v>
      </c>
      <c r="F104" s="144">
        <v>2397</v>
      </c>
      <c r="G104" s="163">
        <v>56808</v>
      </c>
      <c r="H104" s="215">
        <f>B104/($G104-$F104)*100</f>
        <v>63.615812978993212</v>
      </c>
      <c r="I104" s="215">
        <f t="shared" ref="I104" si="47">C104/($G104-$F104)*100</f>
        <v>9.8472735292496001</v>
      </c>
      <c r="J104" s="215">
        <f t="shared" ref="J104" si="48">D104/($G104-$F104)*100</f>
        <v>14.572421017808898</v>
      </c>
      <c r="K104" s="215">
        <f t="shared" ref="K104" si="49">E104/($G104-$F104)*100</f>
        <v>11.964492473948281</v>
      </c>
      <c r="L104" s="105"/>
    </row>
    <row r="105" spans="1:12">
      <c r="A105" s="217" t="str">
        <f>Extra!F2</f>
        <v>Maternal age group (years)</v>
      </c>
      <c r="B105" s="217"/>
      <c r="C105" s="217"/>
      <c r="D105" s="217"/>
      <c r="E105" s="217"/>
      <c r="F105" s="217"/>
      <c r="G105" s="217"/>
      <c r="H105" s="217"/>
      <c r="I105" s="217"/>
      <c r="J105" s="217"/>
      <c r="K105" s="217"/>
    </row>
    <row r="106" spans="1:12">
      <c r="A106" s="144" t="str">
        <f>Extra!F3</f>
        <v xml:space="preserve"> &lt;20</v>
      </c>
      <c r="B106" s="144">
        <v>1201</v>
      </c>
      <c r="C106" s="144">
        <v>195</v>
      </c>
      <c r="D106" s="144">
        <v>389</v>
      </c>
      <c r="E106" s="144">
        <v>662</v>
      </c>
      <c r="F106" s="144">
        <v>172</v>
      </c>
      <c r="G106" s="163">
        <v>2619</v>
      </c>
      <c r="H106" s="215">
        <f t="shared" ref="H106:H111" si="50">B106/($G106-$F106)*100</f>
        <v>49.080506742950554</v>
      </c>
      <c r="I106" s="215">
        <f t="shared" ref="I106:I111" si="51">C106/($G106-$F106)*100</f>
        <v>7.9689415610952192</v>
      </c>
      <c r="J106" s="215">
        <f t="shared" ref="J106:J111" si="52">D106/($G106-$F106)*100</f>
        <v>15.89701675521046</v>
      </c>
      <c r="K106" s="215">
        <f t="shared" ref="K106:K111" si="53">E106/($G106-$F106)*100</f>
        <v>27.053534940743766</v>
      </c>
      <c r="L106" s="105"/>
    </row>
    <row r="107" spans="1:12">
      <c r="A107" s="144" t="str">
        <f>Extra!F4</f>
        <v>20−24</v>
      </c>
      <c r="B107" s="144">
        <v>5411</v>
      </c>
      <c r="C107" s="144">
        <v>814</v>
      </c>
      <c r="D107" s="144">
        <v>1249</v>
      </c>
      <c r="E107" s="144">
        <v>1585</v>
      </c>
      <c r="F107" s="144">
        <v>498</v>
      </c>
      <c r="G107" s="163">
        <v>9557</v>
      </c>
      <c r="H107" s="215">
        <f t="shared" si="50"/>
        <v>59.730654597637709</v>
      </c>
      <c r="I107" s="215">
        <f t="shared" si="51"/>
        <v>8.9855392427420249</v>
      </c>
      <c r="J107" s="215">
        <f t="shared" si="52"/>
        <v>13.787393752069764</v>
      </c>
      <c r="K107" s="215">
        <f t="shared" si="53"/>
        <v>17.496412407550501</v>
      </c>
      <c r="L107" s="105"/>
    </row>
    <row r="108" spans="1:12">
      <c r="A108" s="144" t="str">
        <f>Extra!F5</f>
        <v>25−29</v>
      </c>
      <c r="B108" s="144">
        <v>9441</v>
      </c>
      <c r="C108" s="144">
        <v>1429</v>
      </c>
      <c r="D108" s="144">
        <v>1971</v>
      </c>
      <c r="E108" s="144">
        <v>1757</v>
      </c>
      <c r="F108" s="144">
        <v>596</v>
      </c>
      <c r="G108" s="163">
        <v>15194</v>
      </c>
      <c r="H108" s="215">
        <f t="shared" si="50"/>
        <v>64.673242909987678</v>
      </c>
      <c r="I108" s="215">
        <f t="shared" si="51"/>
        <v>9.7890121934511569</v>
      </c>
      <c r="J108" s="215">
        <f t="shared" si="52"/>
        <v>13.501849568434032</v>
      </c>
      <c r="K108" s="215">
        <f t="shared" si="53"/>
        <v>12.035895328127141</v>
      </c>
      <c r="L108" s="105"/>
    </row>
    <row r="109" spans="1:12">
      <c r="A109" s="144" t="str">
        <f>Extra!F6</f>
        <v>30−34</v>
      </c>
      <c r="B109" s="144">
        <v>11259</v>
      </c>
      <c r="C109" s="144">
        <v>1706</v>
      </c>
      <c r="D109" s="144">
        <v>2433</v>
      </c>
      <c r="E109" s="144">
        <v>1470</v>
      </c>
      <c r="F109" s="144">
        <v>672</v>
      </c>
      <c r="G109" s="163">
        <v>17540</v>
      </c>
      <c r="H109" s="215">
        <f t="shared" si="50"/>
        <v>66.747687929807924</v>
      </c>
      <c r="I109" s="215">
        <f t="shared" si="51"/>
        <v>10.113824994071614</v>
      </c>
      <c r="J109" s="215">
        <f t="shared" si="52"/>
        <v>14.42376096751245</v>
      </c>
      <c r="K109" s="215">
        <f t="shared" si="53"/>
        <v>8.7147261086080139</v>
      </c>
      <c r="L109" s="105"/>
    </row>
    <row r="110" spans="1:12">
      <c r="A110" s="144" t="str">
        <f>Extra!F7</f>
        <v>35−39</v>
      </c>
      <c r="B110" s="144">
        <v>6013</v>
      </c>
      <c r="C110" s="144">
        <v>963</v>
      </c>
      <c r="D110" s="144">
        <v>1420</v>
      </c>
      <c r="E110" s="144">
        <v>795</v>
      </c>
      <c r="F110" s="144">
        <v>355</v>
      </c>
      <c r="G110" s="163">
        <v>9546</v>
      </c>
      <c r="H110" s="215">
        <f t="shared" si="50"/>
        <v>65.422696115765419</v>
      </c>
      <c r="I110" s="215">
        <f t="shared" si="51"/>
        <v>10.477641170710477</v>
      </c>
      <c r="J110" s="215">
        <f t="shared" si="52"/>
        <v>15.449896638015451</v>
      </c>
      <c r="K110" s="215">
        <f t="shared" si="53"/>
        <v>8.6497660755086496</v>
      </c>
      <c r="L110" s="105"/>
    </row>
    <row r="111" spans="1:12">
      <c r="A111" s="144" t="str">
        <f>Extra!F8</f>
        <v>40+</v>
      </c>
      <c r="B111" s="144">
        <v>1289</v>
      </c>
      <c r="C111" s="144">
        <v>251</v>
      </c>
      <c r="D111" s="144">
        <v>467</v>
      </c>
      <c r="E111" s="144">
        <v>241</v>
      </c>
      <c r="F111" s="144">
        <v>104</v>
      </c>
      <c r="G111" s="163">
        <v>2352</v>
      </c>
      <c r="H111" s="215">
        <f t="shared" si="50"/>
        <v>57.339857651245552</v>
      </c>
      <c r="I111" s="215">
        <f t="shared" si="51"/>
        <v>11.165480427046264</v>
      </c>
      <c r="J111" s="215">
        <f t="shared" si="52"/>
        <v>20.77402135231317</v>
      </c>
      <c r="K111" s="215">
        <f t="shared" si="53"/>
        <v>10.720640569395018</v>
      </c>
      <c r="L111" s="105"/>
    </row>
    <row r="112" spans="1:12">
      <c r="A112" s="144" t="str">
        <f>Extra!F9</f>
        <v>Unknown</v>
      </c>
      <c r="B112" s="144">
        <v>0</v>
      </c>
      <c r="C112" s="144">
        <v>0</v>
      </c>
      <c r="D112" s="144">
        <v>0</v>
      </c>
      <c r="E112" s="144">
        <v>0</v>
      </c>
      <c r="F112" s="144">
        <v>0</v>
      </c>
      <c r="G112" s="164">
        <v>0</v>
      </c>
      <c r="H112" s="267" t="s">
        <v>81</v>
      </c>
      <c r="I112" s="267" t="s">
        <v>81</v>
      </c>
      <c r="J112" s="267" t="s">
        <v>81</v>
      </c>
      <c r="K112" s="267" t="s">
        <v>81</v>
      </c>
      <c r="L112" s="105"/>
    </row>
    <row r="113" spans="1:12">
      <c r="A113" s="217" t="str">
        <f>Extra!F10</f>
        <v>Ethnic group</v>
      </c>
      <c r="B113" s="217"/>
      <c r="C113" s="217"/>
      <c r="D113" s="217"/>
      <c r="E113" s="217"/>
      <c r="F113" s="217"/>
      <c r="G113" s="217"/>
      <c r="H113" s="217"/>
      <c r="I113" s="217"/>
      <c r="J113" s="217"/>
      <c r="K113" s="217"/>
    </row>
    <row r="114" spans="1:12">
      <c r="A114" s="213" t="str">
        <f>Extra!F11</f>
        <v>Māori</v>
      </c>
      <c r="B114" s="144">
        <v>8727</v>
      </c>
      <c r="C114" s="144">
        <v>1139</v>
      </c>
      <c r="D114" s="144">
        <v>2056</v>
      </c>
      <c r="E114" s="144">
        <v>2646</v>
      </c>
      <c r="F114" s="144">
        <v>662</v>
      </c>
      <c r="G114" s="163">
        <v>15230</v>
      </c>
      <c r="H114" s="215">
        <f t="shared" ref="H114:H118" si="54">B114/($G114-$F114)*100</f>
        <v>59.905271828665576</v>
      </c>
      <c r="I114" s="215">
        <f t="shared" ref="I114:I118" si="55">C114/($G114-$F114)*100</f>
        <v>7.8185063152114225</v>
      </c>
      <c r="J114" s="215">
        <f t="shared" ref="J114:J118" si="56">D114/($G114-$F114)*100</f>
        <v>14.11312465678199</v>
      </c>
      <c r="K114" s="215">
        <f t="shared" ref="K114:K118" si="57">E114/($G114-$F114)*100</f>
        <v>18.163097199341021</v>
      </c>
      <c r="L114" s="105"/>
    </row>
    <row r="115" spans="1:12">
      <c r="A115" s="213" t="str">
        <f>Extra!F12</f>
        <v>Pacific</v>
      </c>
      <c r="B115" s="144">
        <v>2975</v>
      </c>
      <c r="C115" s="144">
        <v>495</v>
      </c>
      <c r="D115" s="144">
        <v>885</v>
      </c>
      <c r="E115" s="144">
        <v>621</v>
      </c>
      <c r="F115" s="144">
        <v>398</v>
      </c>
      <c r="G115" s="163">
        <v>5374</v>
      </c>
      <c r="H115" s="215">
        <f t="shared" si="54"/>
        <v>59.786977491961416</v>
      </c>
      <c r="I115" s="215">
        <f t="shared" si="55"/>
        <v>9.9477491961414799</v>
      </c>
      <c r="J115" s="215">
        <f t="shared" si="56"/>
        <v>17.785369774919616</v>
      </c>
      <c r="K115" s="215">
        <f t="shared" si="57"/>
        <v>12.479903536977492</v>
      </c>
      <c r="L115" s="105"/>
    </row>
    <row r="116" spans="1:12">
      <c r="A116" s="213" t="str">
        <f>Extra!F13</f>
        <v>Indian</v>
      </c>
      <c r="B116" s="144">
        <v>1863</v>
      </c>
      <c r="C116" s="144">
        <v>386</v>
      </c>
      <c r="D116" s="144">
        <v>528</v>
      </c>
      <c r="E116" s="144">
        <v>108</v>
      </c>
      <c r="F116" s="144">
        <v>159</v>
      </c>
      <c r="G116" s="163">
        <v>3044</v>
      </c>
      <c r="H116" s="215">
        <f t="shared" ref="H116" si="58">B116/($G116-$F116)*100</f>
        <v>64.575389948006929</v>
      </c>
      <c r="I116" s="215">
        <f t="shared" ref="I116" si="59">C116/($G116-$F116)*100</f>
        <v>13.37954939341421</v>
      </c>
      <c r="J116" s="215">
        <f t="shared" ref="J116" si="60">D116/($G116-$F116)*100</f>
        <v>18.301559792027732</v>
      </c>
      <c r="K116" s="215">
        <f t="shared" ref="K116" si="61">E116/($G116-$F116)*100</f>
        <v>3.7435008665511265</v>
      </c>
      <c r="L116" s="105"/>
    </row>
    <row r="117" spans="1:12">
      <c r="A117" s="213" t="str">
        <f>Extra!F14</f>
        <v>Asian (excl. Indian)</v>
      </c>
      <c r="B117" s="144">
        <v>3135</v>
      </c>
      <c r="C117" s="144">
        <v>884</v>
      </c>
      <c r="D117" s="144">
        <v>1374</v>
      </c>
      <c r="E117" s="144">
        <v>304</v>
      </c>
      <c r="F117" s="144">
        <v>200</v>
      </c>
      <c r="G117" s="163">
        <v>5897</v>
      </c>
      <c r="H117" s="215">
        <f t="shared" si="54"/>
        <v>55.028962611901001</v>
      </c>
      <c r="I117" s="215">
        <f t="shared" si="55"/>
        <v>15.516938739687555</v>
      </c>
      <c r="J117" s="215">
        <f t="shared" si="56"/>
        <v>24.11795681937862</v>
      </c>
      <c r="K117" s="215">
        <f t="shared" si="57"/>
        <v>5.3361418290328242</v>
      </c>
      <c r="L117" s="105"/>
    </row>
    <row r="118" spans="1:12">
      <c r="A118" s="213" t="str">
        <f>Extra!F15</f>
        <v>European or Other</v>
      </c>
      <c r="B118" s="144">
        <v>17904</v>
      </c>
      <c r="C118" s="144">
        <v>2454</v>
      </c>
      <c r="D118" s="144">
        <v>3085</v>
      </c>
      <c r="E118" s="144">
        <v>2831</v>
      </c>
      <c r="F118" s="144">
        <v>943</v>
      </c>
      <c r="G118" s="163">
        <v>27217</v>
      </c>
      <c r="H118" s="215">
        <f t="shared" si="54"/>
        <v>68.143411737839685</v>
      </c>
      <c r="I118" s="215">
        <f t="shared" si="55"/>
        <v>9.3400319707695818</v>
      </c>
      <c r="J118" s="215">
        <f t="shared" si="56"/>
        <v>11.741645733424679</v>
      </c>
      <c r="K118" s="215">
        <f t="shared" si="57"/>
        <v>10.77491055796605</v>
      </c>
      <c r="L118" s="105"/>
    </row>
    <row r="119" spans="1:12">
      <c r="A119" s="213" t="str">
        <f>Extra!F16</f>
        <v>Unknown</v>
      </c>
      <c r="B119" s="144">
        <v>10</v>
      </c>
      <c r="C119" s="144">
        <v>0</v>
      </c>
      <c r="D119" s="144">
        <v>1</v>
      </c>
      <c r="E119" s="144">
        <v>0</v>
      </c>
      <c r="F119" s="144">
        <v>35</v>
      </c>
      <c r="G119" s="163">
        <v>46</v>
      </c>
      <c r="H119" s="267" t="s">
        <v>81</v>
      </c>
      <c r="I119" s="267" t="s">
        <v>81</v>
      </c>
      <c r="J119" s="267" t="s">
        <v>81</v>
      </c>
      <c r="K119" s="267" t="s">
        <v>81</v>
      </c>
    </row>
    <row r="120" spans="1:12">
      <c r="A120" s="217" t="str">
        <f>Extra!F17</f>
        <v>Deprivation quintile</v>
      </c>
      <c r="B120" s="217"/>
      <c r="C120" s="217"/>
      <c r="D120" s="217"/>
      <c r="E120" s="217"/>
      <c r="F120" s="217"/>
      <c r="G120" s="217"/>
      <c r="H120" s="217"/>
      <c r="I120" s="217"/>
      <c r="J120" s="217"/>
      <c r="K120" s="217"/>
    </row>
    <row r="121" spans="1:12">
      <c r="A121" s="239" t="str">
        <f>Extra!F18</f>
        <v>1 (least deprived)</v>
      </c>
      <c r="B121" s="144">
        <v>5014</v>
      </c>
      <c r="C121" s="144">
        <v>827</v>
      </c>
      <c r="D121" s="144">
        <v>1008</v>
      </c>
      <c r="E121" s="144">
        <v>606</v>
      </c>
      <c r="F121" s="144">
        <v>217</v>
      </c>
      <c r="G121" s="163">
        <v>7672</v>
      </c>
      <c r="H121" s="215">
        <f t="shared" ref="H121:H125" si="62">B121/($G121-$F121)*100</f>
        <v>67.256874580818234</v>
      </c>
      <c r="I121" s="215">
        <f t="shared" ref="I121:I125" si="63">C121/($G121-$F121)*100</f>
        <v>11.093226022803487</v>
      </c>
      <c r="J121" s="215">
        <f t="shared" ref="J121:J125" si="64">D121/($G121-$F121)*100</f>
        <v>13.521126760563378</v>
      </c>
      <c r="K121" s="215">
        <f t="shared" ref="K121:K125" si="65">E121/($G121-$F121)*100</f>
        <v>8.1287726358148884</v>
      </c>
      <c r="L121" s="105"/>
    </row>
    <row r="122" spans="1:12">
      <c r="A122" s="239">
        <f>Extra!F19</f>
        <v>2</v>
      </c>
      <c r="B122" s="144">
        <v>5559</v>
      </c>
      <c r="C122" s="144">
        <v>920</v>
      </c>
      <c r="D122" s="144">
        <v>1247</v>
      </c>
      <c r="E122" s="144">
        <v>798</v>
      </c>
      <c r="F122" s="144">
        <v>287</v>
      </c>
      <c r="G122" s="163">
        <v>8811</v>
      </c>
      <c r="H122" s="215">
        <f t="shared" si="62"/>
        <v>65.215861098076019</v>
      </c>
      <c r="I122" s="215">
        <f t="shared" si="63"/>
        <v>10.793054903801032</v>
      </c>
      <c r="J122" s="215">
        <f t="shared" si="64"/>
        <v>14.629282027217268</v>
      </c>
      <c r="K122" s="215">
        <f t="shared" si="65"/>
        <v>9.3618019709056775</v>
      </c>
      <c r="L122" s="105"/>
    </row>
    <row r="123" spans="1:12">
      <c r="A123" s="239">
        <f>Extra!F20</f>
        <v>3</v>
      </c>
      <c r="B123" s="144">
        <v>6389</v>
      </c>
      <c r="C123" s="144">
        <v>973</v>
      </c>
      <c r="D123" s="144">
        <v>1389</v>
      </c>
      <c r="E123" s="144">
        <v>962</v>
      </c>
      <c r="F123" s="144">
        <v>318</v>
      </c>
      <c r="G123" s="163">
        <v>10031</v>
      </c>
      <c r="H123" s="215">
        <f t="shared" si="62"/>
        <v>65.777823535467931</v>
      </c>
      <c r="I123" s="215">
        <f t="shared" si="63"/>
        <v>10.017502316483064</v>
      </c>
      <c r="J123" s="215">
        <f t="shared" si="64"/>
        <v>14.300422114691649</v>
      </c>
      <c r="K123" s="215">
        <f t="shared" si="65"/>
        <v>9.9042520333573574</v>
      </c>
      <c r="L123" s="105"/>
    </row>
    <row r="124" spans="1:12">
      <c r="A124" s="239">
        <f>Extra!F21</f>
        <v>4</v>
      </c>
      <c r="B124" s="144">
        <v>7688</v>
      </c>
      <c r="C124" s="144">
        <v>1159</v>
      </c>
      <c r="D124" s="144">
        <v>1731</v>
      </c>
      <c r="E124" s="144">
        <v>1565</v>
      </c>
      <c r="F124" s="144">
        <v>516</v>
      </c>
      <c r="G124" s="163">
        <v>12659</v>
      </c>
      <c r="H124" s="215">
        <f t="shared" si="62"/>
        <v>63.312196327102029</v>
      </c>
      <c r="I124" s="215">
        <f t="shared" si="63"/>
        <v>9.5445935930165522</v>
      </c>
      <c r="J124" s="215">
        <f t="shared" si="64"/>
        <v>14.255126410277526</v>
      </c>
      <c r="K124" s="215">
        <f t="shared" si="65"/>
        <v>12.888083669603887</v>
      </c>
      <c r="L124" s="105"/>
    </row>
    <row r="125" spans="1:12">
      <c r="A125" s="240" t="str">
        <f>Extra!F22</f>
        <v>5 (most deprived)</v>
      </c>
      <c r="B125" s="144">
        <v>8751</v>
      </c>
      <c r="C125" s="144">
        <v>1317</v>
      </c>
      <c r="D125" s="144">
        <v>2325</v>
      </c>
      <c r="E125" s="144">
        <v>2401</v>
      </c>
      <c r="F125" s="144">
        <v>952</v>
      </c>
      <c r="G125" s="163">
        <v>15746</v>
      </c>
      <c r="H125" s="142">
        <f t="shared" si="62"/>
        <v>59.152359064485601</v>
      </c>
      <c r="I125" s="142">
        <f t="shared" si="63"/>
        <v>8.9022576720292008</v>
      </c>
      <c r="J125" s="142">
        <f t="shared" si="64"/>
        <v>15.715830742192779</v>
      </c>
      <c r="K125" s="142">
        <f t="shared" si="65"/>
        <v>16.229552521292415</v>
      </c>
      <c r="L125" s="105"/>
    </row>
    <row r="126" spans="1:12">
      <c r="A126" s="244" t="str">
        <f>Extra!F23</f>
        <v>Unknown</v>
      </c>
      <c r="B126" s="160">
        <v>1213</v>
      </c>
      <c r="C126" s="160">
        <v>162</v>
      </c>
      <c r="D126" s="160">
        <v>229</v>
      </c>
      <c r="E126" s="160">
        <v>178</v>
      </c>
      <c r="F126" s="160">
        <v>107</v>
      </c>
      <c r="G126" s="164">
        <v>1884</v>
      </c>
      <c r="H126" s="241" t="s">
        <v>81</v>
      </c>
      <c r="I126" s="268" t="s">
        <v>81</v>
      </c>
      <c r="J126" s="268" t="s">
        <v>81</v>
      </c>
      <c r="K126" s="268" t="s">
        <v>81</v>
      </c>
    </row>
    <row r="127" spans="1:12">
      <c r="A127" s="217" t="str">
        <f>Extra!F24</f>
        <v>DHB of residence</v>
      </c>
      <c r="B127" s="217"/>
      <c r="C127" s="217"/>
      <c r="D127" s="217"/>
      <c r="E127" s="217"/>
      <c r="F127" s="217"/>
      <c r="G127" s="217"/>
      <c r="H127" s="217"/>
      <c r="I127" s="217"/>
      <c r="J127" s="217"/>
      <c r="K127" s="217"/>
    </row>
    <row r="128" spans="1:12">
      <c r="A128" s="240" t="str">
        <f>Extra!F25</f>
        <v>Northland</v>
      </c>
      <c r="B128" s="144">
        <v>1435</v>
      </c>
      <c r="C128" s="144">
        <v>111</v>
      </c>
      <c r="D128" s="144">
        <v>216</v>
      </c>
      <c r="E128" s="144">
        <v>204</v>
      </c>
      <c r="F128" s="144">
        <v>83</v>
      </c>
      <c r="G128" s="163">
        <v>2049</v>
      </c>
      <c r="H128" s="215">
        <f t="shared" ref="H128:H147" si="66">B128/($G128-$F128)*100</f>
        <v>72.990844354018307</v>
      </c>
      <c r="I128" s="215">
        <f t="shared" ref="I128:I147" si="67">C128/($G128-$F128)*100</f>
        <v>5.6459816887080363</v>
      </c>
      <c r="J128" s="215">
        <f t="shared" ref="J128:J147" si="68">D128/($G128-$F128)*100</f>
        <v>10.986775178026448</v>
      </c>
      <c r="K128" s="215">
        <f t="shared" ref="K128:K147" si="69">E128/($G128-$F128)*100</f>
        <v>10.376398779247202</v>
      </c>
    </row>
    <row r="129" spans="1:11">
      <c r="A129" s="240" t="str">
        <f>Extra!F26</f>
        <v>Waitemata</v>
      </c>
      <c r="B129" s="144">
        <v>4881</v>
      </c>
      <c r="C129" s="144">
        <v>718</v>
      </c>
      <c r="D129" s="144">
        <v>1061</v>
      </c>
      <c r="E129" s="144">
        <v>588</v>
      </c>
      <c r="F129" s="144">
        <v>229</v>
      </c>
      <c r="G129" s="163">
        <v>7477</v>
      </c>
      <c r="H129" s="215">
        <f t="shared" si="66"/>
        <v>67.342715231788077</v>
      </c>
      <c r="I129" s="215">
        <f t="shared" si="67"/>
        <v>9.9061810154525389</v>
      </c>
      <c r="J129" s="215">
        <f t="shared" si="68"/>
        <v>14.63852097130243</v>
      </c>
      <c r="K129" s="215">
        <f t="shared" si="69"/>
        <v>8.112582781456954</v>
      </c>
    </row>
    <row r="130" spans="1:11">
      <c r="A130" s="240" t="str">
        <f>Extra!F27</f>
        <v>Auckland</v>
      </c>
      <c r="B130" s="144">
        <v>3588</v>
      </c>
      <c r="C130" s="144">
        <v>693</v>
      </c>
      <c r="D130" s="144">
        <v>895</v>
      </c>
      <c r="E130" s="144">
        <v>347</v>
      </c>
      <c r="F130" s="144">
        <v>318</v>
      </c>
      <c r="G130" s="163">
        <v>5841</v>
      </c>
      <c r="H130" s="215">
        <f t="shared" si="66"/>
        <v>64.964693101575236</v>
      </c>
      <c r="I130" s="215">
        <f t="shared" si="67"/>
        <v>12.547528517110266</v>
      </c>
      <c r="J130" s="215">
        <f t="shared" si="68"/>
        <v>16.204961071881225</v>
      </c>
      <c r="K130" s="215">
        <f t="shared" si="69"/>
        <v>6.2828173094332795</v>
      </c>
    </row>
    <row r="131" spans="1:11">
      <c r="A131" s="240" t="str">
        <f>Extra!F28</f>
        <v>Counties Manukau</v>
      </c>
      <c r="B131" s="144">
        <v>3949</v>
      </c>
      <c r="C131" s="144">
        <v>597</v>
      </c>
      <c r="D131" s="144">
        <v>1072</v>
      </c>
      <c r="E131" s="144">
        <v>779</v>
      </c>
      <c r="F131" s="144">
        <v>541</v>
      </c>
      <c r="G131" s="163">
        <v>6938</v>
      </c>
      <c r="H131" s="215">
        <f t="shared" si="66"/>
        <v>61.732061904017513</v>
      </c>
      <c r="I131" s="215">
        <f t="shared" si="67"/>
        <v>9.3324996091918084</v>
      </c>
      <c r="J131" s="215">
        <f t="shared" si="68"/>
        <v>16.757855244645928</v>
      </c>
      <c r="K131" s="215">
        <f t="shared" si="69"/>
        <v>12.177583242144756</v>
      </c>
    </row>
    <row r="132" spans="1:11">
      <c r="A132" s="240" t="str">
        <f>Extra!F29</f>
        <v>Waikato</v>
      </c>
      <c r="B132" s="144">
        <v>3272</v>
      </c>
      <c r="C132" s="144">
        <v>321</v>
      </c>
      <c r="D132" s="144">
        <v>756</v>
      </c>
      <c r="E132" s="144">
        <v>694</v>
      </c>
      <c r="F132" s="144">
        <v>153</v>
      </c>
      <c r="G132" s="163">
        <v>5196</v>
      </c>
      <c r="H132" s="215">
        <f t="shared" si="66"/>
        <v>64.882014673805273</v>
      </c>
      <c r="I132" s="215">
        <f t="shared" si="67"/>
        <v>6.3652587745389653</v>
      </c>
      <c r="J132" s="215">
        <f t="shared" si="68"/>
        <v>14.991076740035695</v>
      </c>
      <c r="K132" s="215">
        <f t="shared" si="69"/>
        <v>13.761649811620066</v>
      </c>
    </row>
    <row r="133" spans="1:11">
      <c r="A133" s="240" t="str">
        <f>Extra!F30</f>
        <v>Lakes</v>
      </c>
      <c r="B133" s="144">
        <v>886</v>
      </c>
      <c r="C133" s="144">
        <v>158</v>
      </c>
      <c r="D133" s="144">
        <v>210</v>
      </c>
      <c r="E133" s="144">
        <v>197</v>
      </c>
      <c r="F133" s="144">
        <v>50</v>
      </c>
      <c r="G133" s="163">
        <v>1501</v>
      </c>
      <c r="H133" s="215">
        <f t="shared" si="66"/>
        <v>61.061337008959335</v>
      </c>
      <c r="I133" s="215">
        <f t="shared" si="67"/>
        <v>10.889042039972432</v>
      </c>
      <c r="J133" s="215">
        <f t="shared" si="68"/>
        <v>14.472777394900069</v>
      </c>
      <c r="K133" s="215">
        <f t="shared" si="69"/>
        <v>13.576843556168161</v>
      </c>
    </row>
    <row r="134" spans="1:11">
      <c r="A134" s="240" t="str">
        <f>Extra!F31</f>
        <v>Bay of Plenty</v>
      </c>
      <c r="B134" s="144">
        <v>1728</v>
      </c>
      <c r="C134" s="144">
        <v>248</v>
      </c>
      <c r="D134" s="144">
        <v>383</v>
      </c>
      <c r="E134" s="144">
        <v>337</v>
      </c>
      <c r="F134" s="144">
        <v>71</v>
      </c>
      <c r="G134" s="163">
        <v>2767</v>
      </c>
      <c r="H134" s="215">
        <f t="shared" si="66"/>
        <v>64.09495548961425</v>
      </c>
      <c r="I134" s="215">
        <f t="shared" si="67"/>
        <v>9.1988130563798212</v>
      </c>
      <c r="J134" s="215">
        <f t="shared" si="68"/>
        <v>14.206231454005936</v>
      </c>
      <c r="K134" s="215">
        <f t="shared" si="69"/>
        <v>12.5</v>
      </c>
    </row>
    <row r="135" spans="1:11">
      <c r="A135" s="240" t="str">
        <f>Extra!F32</f>
        <v>Tairāwhiti</v>
      </c>
      <c r="B135" s="144">
        <v>496</v>
      </c>
      <c r="C135" s="144">
        <v>56</v>
      </c>
      <c r="D135" s="144">
        <v>88</v>
      </c>
      <c r="E135" s="144">
        <v>71</v>
      </c>
      <c r="F135" s="144">
        <v>54</v>
      </c>
      <c r="G135" s="163">
        <v>765</v>
      </c>
      <c r="H135" s="215">
        <f t="shared" si="66"/>
        <v>69.760900140646982</v>
      </c>
      <c r="I135" s="215">
        <f t="shared" si="67"/>
        <v>7.876230661040788</v>
      </c>
      <c r="J135" s="215">
        <f t="shared" si="68"/>
        <v>12.376933895921239</v>
      </c>
      <c r="K135" s="215">
        <f t="shared" si="69"/>
        <v>9.9859353023909989</v>
      </c>
    </row>
    <row r="136" spans="1:11">
      <c r="A136" s="240" t="str">
        <f>Extra!F33</f>
        <v>Hawke's Bay</v>
      </c>
      <c r="B136" s="144">
        <v>1173</v>
      </c>
      <c r="C136" s="144">
        <v>180</v>
      </c>
      <c r="D136" s="144">
        <v>234</v>
      </c>
      <c r="E136" s="144">
        <v>272</v>
      </c>
      <c r="F136" s="144">
        <v>56</v>
      </c>
      <c r="G136" s="163">
        <v>1915</v>
      </c>
      <c r="H136" s="215">
        <f t="shared" si="66"/>
        <v>63.098440021516943</v>
      </c>
      <c r="I136" s="215">
        <f t="shared" si="67"/>
        <v>9.682625067240453</v>
      </c>
      <c r="J136" s="215">
        <f t="shared" si="68"/>
        <v>12.587412587412588</v>
      </c>
      <c r="K136" s="215">
        <f t="shared" si="69"/>
        <v>14.631522323830016</v>
      </c>
    </row>
    <row r="137" spans="1:11">
      <c r="A137" s="240" t="str">
        <f>Extra!F34</f>
        <v>Taranaki</v>
      </c>
      <c r="B137" s="144">
        <v>867</v>
      </c>
      <c r="C137" s="144">
        <v>153</v>
      </c>
      <c r="D137" s="144">
        <v>215</v>
      </c>
      <c r="E137" s="144">
        <v>247</v>
      </c>
      <c r="F137" s="144">
        <v>38</v>
      </c>
      <c r="G137" s="163">
        <v>1520</v>
      </c>
      <c r="H137" s="215">
        <f t="shared" si="66"/>
        <v>58.502024291497975</v>
      </c>
      <c r="I137" s="215">
        <f t="shared" si="67"/>
        <v>10.323886639676113</v>
      </c>
      <c r="J137" s="215">
        <f t="shared" si="68"/>
        <v>14.507422402159245</v>
      </c>
      <c r="K137" s="215">
        <f t="shared" si="69"/>
        <v>16.666666666666664</v>
      </c>
    </row>
    <row r="138" spans="1:11">
      <c r="A138" s="240" t="str">
        <f>Extra!F35</f>
        <v>MidCentral</v>
      </c>
      <c r="B138" s="144">
        <v>1029</v>
      </c>
      <c r="C138" s="144">
        <v>278</v>
      </c>
      <c r="D138" s="144">
        <v>291</v>
      </c>
      <c r="E138" s="144">
        <v>345</v>
      </c>
      <c r="F138" s="144">
        <v>98</v>
      </c>
      <c r="G138" s="163">
        <v>2041</v>
      </c>
      <c r="H138" s="215">
        <f t="shared" si="66"/>
        <v>52.959341224909927</v>
      </c>
      <c r="I138" s="215">
        <f t="shared" si="67"/>
        <v>14.307771487390633</v>
      </c>
      <c r="J138" s="215">
        <f t="shared" si="68"/>
        <v>14.976839938239836</v>
      </c>
      <c r="K138" s="215">
        <f t="shared" si="69"/>
        <v>17.756047349459596</v>
      </c>
    </row>
    <row r="139" spans="1:11">
      <c r="A139" s="240" t="str">
        <f>Extra!F36</f>
        <v>Whanganui</v>
      </c>
      <c r="B139" s="144">
        <v>456</v>
      </c>
      <c r="C139" s="144">
        <v>52</v>
      </c>
      <c r="D139" s="144">
        <v>88</v>
      </c>
      <c r="E139" s="144">
        <v>131</v>
      </c>
      <c r="F139" s="144">
        <v>50</v>
      </c>
      <c r="G139" s="163">
        <v>777</v>
      </c>
      <c r="H139" s="215">
        <f t="shared" si="66"/>
        <v>62.723521320495188</v>
      </c>
      <c r="I139" s="215">
        <f t="shared" si="67"/>
        <v>7.1526822558459422</v>
      </c>
      <c r="J139" s="215">
        <f t="shared" si="68"/>
        <v>12.104539202200826</v>
      </c>
      <c r="K139" s="215">
        <f t="shared" si="69"/>
        <v>18.019257221458044</v>
      </c>
    </row>
    <row r="140" spans="1:11">
      <c r="A140" s="240" t="str">
        <f>Extra!F37</f>
        <v>Capital &amp; Coast</v>
      </c>
      <c r="B140" s="144">
        <v>2058</v>
      </c>
      <c r="C140" s="144">
        <v>431</v>
      </c>
      <c r="D140" s="144">
        <v>520</v>
      </c>
      <c r="E140" s="144">
        <v>290</v>
      </c>
      <c r="F140" s="144">
        <v>127</v>
      </c>
      <c r="G140" s="163">
        <v>3426</v>
      </c>
      <c r="H140" s="215">
        <f t="shared" si="66"/>
        <v>62.38254016368596</v>
      </c>
      <c r="I140" s="215">
        <f t="shared" si="67"/>
        <v>13.06456501970294</v>
      </c>
      <c r="J140" s="215">
        <f t="shared" si="68"/>
        <v>15.762352227947861</v>
      </c>
      <c r="K140" s="215">
        <f t="shared" si="69"/>
        <v>8.7905425886632322</v>
      </c>
    </row>
    <row r="141" spans="1:11">
      <c r="A141" s="240" t="str">
        <f>Extra!F38</f>
        <v>Hutt Valley</v>
      </c>
      <c r="B141" s="144">
        <v>1100</v>
      </c>
      <c r="C141" s="144">
        <v>172</v>
      </c>
      <c r="D141" s="144">
        <v>319</v>
      </c>
      <c r="E141" s="144">
        <v>277</v>
      </c>
      <c r="F141" s="144">
        <v>60</v>
      </c>
      <c r="G141" s="163">
        <v>1928</v>
      </c>
      <c r="H141" s="215">
        <f t="shared" si="66"/>
        <v>58.886509635974306</v>
      </c>
      <c r="I141" s="215">
        <f t="shared" si="67"/>
        <v>9.2077087794432551</v>
      </c>
      <c r="J141" s="215">
        <f t="shared" si="68"/>
        <v>17.077087794432551</v>
      </c>
      <c r="K141" s="215">
        <f t="shared" si="69"/>
        <v>14.828693790149893</v>
      </c>
    </row>
    <row r="142" spans="1:11">
      <c r="A142" s="240" t="str">
        <f>Extra!F39</f>
        <v>Wairarapa</v>
      </c>
      <c r="B142" s="144">
        <v>254</v>
      </c>
      <c r="C142" s="144">
        <v>29</v>
      </c>
      <c r="D142" s="144">
        <v>59</v>
      </c>
      <c r="E142" s="144">
        <v>76</v>
      </c>
      <c r="F142" s="144">
        <v>10</v>
      </c>
      <c r="G142" s="163">
        <v>428</v>
      </c>
      <c r="H142" s="215">
        <f t="shared" si="66"/>
        <v>60.765550239234443</v>
      </c>
      <c r="I142" s="215">
        <f t="shared" si="67"/>
        <v>6.937799043062201</v>
      </c>
      <c r="J142" s="215">
        <f t="shared" si="68"/>
        <v>14.114832535885165</v>
      </c>
      <c r="K142" s="215">
        <f t="shared" si="69"/>
        <v>18.181818181818183</v>
      </c>
    </row>
    <row r="143" spans="1:11">
      <c r="A143" s="240" t="str">
        <f>Extra!F40</f>
        <v>Nelson Marlborough</v>
      </c>
      <c r="B143" s="144">
        <v>813</v>
      </c>
      <c r="C143" s="144">
        <v>67</v>
      </c>
      <c r="D143" s="144">
        <v>175</v>
      </c>
      <c r="E143" s="144">
        <v>160</v>
      </c>
      <c r="F143" s="144">
        <v>38</v>
      </c>
      <c r="G143" s="163">
        <v>1253</v>
      </c>
      <c r="H143" s="215">
        <f t="shared" si="66"/>
        <v>66.913580246913583</v>
      </c>
      <c r="I143" s="215">
        <f t="shared" si="67"/>
        <v>5.5144032921810702</v>
      </c>
      <c r="J143" s="215">
        <f t="shared" si="68"/>
        <v>14.403292181069959</v>
      </c>
      <c r="K143" s="215">
        <f t="shared" si="69"/>
        <v>13.168724279835391</v>
      </c>
    </row>
    <row r="144" spans="1:11">
      <c r="A144" s="240" t="str">
        <f>Extra!F41</f>
        <v>West Coast</v>
      </c>
      <c r="B144" s="144">
        <v>231</v>
      </c>
      <c r="C144" s="144">
        <v>28</v>
      </c>
      <c r="D144" s="144">
        <v>31</v>
      </c>
      <c r="E144" s="144">
        <v>47</v>
      </c>
      <c r="F144" s="144">
        <v>12</v>
      </c>
      <c r="G144" s="163">
        <v>349</v>
      </c>
      <c r="H144" s="215">
        <f t="shared" si="66"/>
        <v>68.545994065281903</v>
      </c>
      <c r="I144" s="215">
        <f t="shared" si="67"/>
        <v>8.3086053412462899</v>
      </c>
      <c r="J144" s="215">
        <f t="shared" si="68"/>
        <v>9.1988130563798212</v>
      </c>
      <c r="K144" s="215">
        <f t="shared" si="69"/>
        <v>13.94658753709199</v>
      </c>
    </row>
    <row r="145" spans="1:16">
      <c r="A145" s="240" t="str">
        <f>Extra!F42</f>
        <v>Canterbury</v>
      </c>
      <c r="B145" s="144">
        <v>3688</v>
      </c>
      <c r="C145" s="144">
        <v>709</v>
      </c>
      <c r="D145" s="144">
        <v>894</v>
      </c>
      <c r="E145" s="144">
        <v>833</v>
      </c>
      <c r="F145" s="144">
        <v>117</v>
      </c>
      <c r="G145" s="163">
        <v>6241</v>
      </c>
      <c r="H145" s="215">
        <f t="shared" si="66"/>
        <v>60.222077073807966</v>
      </c>
      <c r="I145" s="215">
        <f t="shared" si="67"/>
        <v>11.577400391900719</v>
      </c>
      <c r="J145" s="215">
        <f t="shared" si="68"/>
        <v>14.598301763553234</v>
      </c>
      <c r="K145" s="215">
        <f t="shared" si="69"/>
        <v>13.60222077073808</v>
      </c>
    </row>
    <row r="146" spans="1:16">
      <c r="A146" s="240" t="str">
        <f>Extra!F43</f>
        <v>South Canterbury</v>
      </c>
      <c r="B146" s="144">
        <v>339</v>
      </c>
      <c r="C146" s="144">
        <v>57</v>
      </c>
      <c r="D146" s="144">
        <v>43</v>
      </c>
      <c r="E146" s="144">
        <v>84</v>
      </c>
      <c r="F146" s="144">
        <v>139</v>
      </c>
      <c r="G146" s="163">
        <v>662</v>
      </c>
      <c r="H146" s="215">
        <f t="shared" si="66"/>
        <v>64.818355640535373</v>
      </c>
      <c r="I146" s="215">
        <f t="shared" si="67"/>
        <v>10.89866156787763</v>
      </c>
      <c r="J146" s="215">
        <f t="shared" si="68"/>
        <v>8.2217973231357551</v>
      </c>
      <c r="K146" s="215">
        <f t="shared" si="69"/>
        <v>16.061185468451242</v>
      </c>
    </row>
    <row r="147" spans="1:16">
      <c r="A147" s="240" t="str">
        <f>Extra!F44</f>
        <v>Southern</v>
      </c>
      <c r="B147" s="144">
        <v>2174</v>
      </c>
      <c r="C147" s="144">
        <v>281</v>
      </c>
      <c r="D147" s="144">
        <v>361</v>
      </c>
      <c r="E147" s="144">
        <v>498</v>
      </c>
      <c r="F147" s="144">
        <v>107</v>
      </c>
      <c r="G147" s="163">
        <v>3421</v>
      </c>
      <c r="H147" s="142">
        <f t="shared" si="66"/>
        <v>65.600482800241394</v>
      </c>
      <c r="I147" s="142">
        <f t="shared" si="67"/>
        <v>8.4791792395896195</v>
      </c>
      <c r="J147" s="142">
        <f t="shared" si="68"/>
        <v>10.893180446590222</v>
      </c>
      <c r="K147" s="142">
        <f t="shared" si="69"/>
        <v>15.027157513578757</v>
      </c>
    </row>
    <row r="148" spans="1:16">
      <c r="A148" s="244" t="str">
        <f>Extra!F45</f>
        <v>Unknown</v>
      </c>
      <c r="B148" s="160">
        <v>197</v>
      </c>
      <c r="C148" s="160">
        <v>19</v>
      </c>
      <c r="D148" s="160">
        <v>18</v>
      </c>
      <c r="E148" s="160">
        <v>33</v>
      </c>
      <c r="F148" s="160">
        <v>46</v>
      </c>
      <c r="G148" s="164">
        <v>313</v>
      </c>
      <c r="H148" s="241" t="s">
        <v>81</v>
      </c>
      <c r="I148" s="268" t="s">
        <v>81</v>
      </c>
      <c r="J148" s="268" t="s">
        <v>81</v>
      </c>
      <c r="K148" s="268" t="s">
        <v>81</v>
      </c>
    </row>
    <row r="149" spans="1:16">
      <c r="A149" s="99" t="s">
        <v>372</v>
      </c>
    </row>
    <row r="152" spans="1:16" s="39" customFormat="1" ht="15" customHeight="1">
      <c r="A152" s="86" t="str">
        <f>Contents!B64</f>
        <v>Table 55: Number and percentage of babies breastfed exclusively/fully at discharge from their primary maternity care provider, by DHB of residence, 2011–2015</v>
      </c>
    </row>
    <row r="153" spans="1:16" ht="13.5">
      <c r="A153" s="539" t="s">
        <v>219</v>
      </c>
      <c r="B153" s="474" t="s">
        <v>242</v>
      </c>
      <c r="C153" s="474"/>
      <c r="D153" s="474"/>
      <c r="E153" s="474"/>
      <c r="F153" s="475"/>
      <c r="G153" s="542" t="s">
        <v>289</v>
      </c>
      <c r="H153" s="474"/>
      <c r="I153" s="474"/>
      <c r="J153" s="474"/>
      <c r="K153" s="475"/>
      <c r="L153" s="474" t="s">
        <v>306</v>
      </c>
      <c r="M153" s="474"/>
      <c r="N153" s="474"/>
      <c r="O153" s="474"/>
      <c r="P153" s="474"/>
    </row>
    <row r="154" spans="1:16">
      <c r="A154" s="479"/>
      <c r="B154" s="119">
        <f>Extra!P3</f>
        <v>2011</v>
      </c>
      <c r="C154" s="119">
        <f>Extra!Q3</f>
        <v>2012</v>
      </c>
      <c r="D154" s="119">
        <f>Extra!R3</f>
        <v>2013</v>
      </c>
      <c r="E154" s="119">
        <f>Extra!S3</f>
        <v>2014</v>
      </c>
      <c r="F154" s="119">
        <f>Extra!T3</f>
        <v>2015</v>
      </c>
      <c r="G154" s="118">
        <f>B154</f>
        <v>2011</v>
      </c>
      <c r="H154" s="119">
        <f t="shared" ref="H154:P154" si="70">C154</f>
        <v>2012</v>
      </c>
      <c r="I154" s="119">
        <f t="shared" si="70"/>
        <v>2013</v>
      </c>
      <c r="J154" s="119">
        <f t="shared" si="70"/>
        <v>2014</v>
      </c>
      <c r="K154" s="120">
        <f t="shared" si="70"/>
        <v>2015</v>
      </c>
      <c r="L154" s="119">
        <f t="shared" si="70"/>
        <v>2011</v>
      </c>
      <c r="M154" s="119">
        <f t="shared" si="70"/>
        <v>2012</v>
      </c>
      <c r="N154" s="119">
        <f t="shared" si="70"/>
        <v>2013</v>
      </c>
      <c r="O154" s="119">
        <f t="shared" si="70"/>
        <v>2014</v>
      </c>
      <c r="P154" s="119">
        <f t="shared" si="70"/>
        <v>2015</v>
      </c>
    </row>
    <row r="155" spans="1:16">
      <c r="A155" s="213" t="s">
        <v>61</v>
      </c>
      <c r="B155" s="144">
        <v>1680</v>
      </c>
      <c r="C155" s="144">
        <v>1637</v>
      </c>
      <c r="D155" s="144">
        <v>1559</v>
      </c>
      <c r="E155" s="144">
        <v>1513</v>
      </c>
      <c r="F155" s="163">
        <v>1546</v>
      </c>
      <c r="G155" s="232">
        <f>B155/L155*100</f>
        <v>78.285181733457591</v>
      </c>
      <c r="H155" s="233">
        <f t="shared" ref="H155:H174" si="71">C155/M155*100</f>
        <v>78.101145038167942</v>
      </c>
      <c r="I155" s="233">
        <f t="shared" ref="I155:I174" si="72">D155/N155*100</f>
        <v>78.578629032258064</v>
      </c>
      <c r="J155" s="233">
        <f t="shared" ref="J155:J174" si="73">E155/O155*100</f>
        <v>77.669404517453799</v>
      </c>
      <c r="K155" s="234">
        <f t="shared" ref="K155:K174" si="74">F155/P155*100</f>
        <v>78.636826042726355</v>
      </c>
      <c r="L155" s="213">
        <v>2146</v>
      </c>
      <c r="M155" s="213">
        <v>2096</v>
      </c>
      <c r="N155" s="213">
        <v>1984</v>
      </c>
      <c r="O155" s="213">
        <v>1948</v>
      </c>
      <c r="P155" s="213">
        <v>1966</v>
      </c>
    </row>
    <row r="156" spans="1:16">
      <c r="A156" s="213" t="s">
        <v>62</v>
      </c>
      <c r="B156" s="144">
        <v>5696</v>
      </c>
      <c r="C156" s="144">
        <v>5797</v>
      </c>
      <c r="D156" s="144">
        <v>5848</v>
      </c>
      <c r="E156" s="144">
        <v>5862</v>
      </c>
      <c r="F156" s="163">
        <v>5599</v>
      </c>
      <c r="G156" s="232">
        <f t="shared" ref="G156:G174" si="75">B156/L156*100</f>
        <v>80.611378431927534</v>
      </c>
      <c r="H156" s="233">
        <f t="shared" si="71"/>
        <v>80.046948356807519</v>
      </c>
      <c r="I156" s="233">
        <f t="shared" si="72"/>
        <v>80.153508771929822</v>
      </c>
      <c r="J156" s="233">
        <f t="shared" si="73"/>
        <v>78.087118689223388</v>
      </c>
      <c r="K156" s="234">
        <f t="shared" si="74"/>
        <v>77.248896247240623</v>
      </c>
      <c r="L156" s="213">
        <v>7066</v>
      </c>
      <c r="M156" s="213">
        <v>7242</v>
      </c>
      <c r="N156" s="213">
        <v>7296</v>
      </c>
      <c r="O156" s="213">
        <v>7507</v>
      </c>
      <c r="P156" s="213">
        <v>7248</v>
      </c>
    </row>
    <row r="157" spans="1:16">
      <c r="A157" s="213" t="s">
        <v>63</v>
      </c>
      <c r="B157" s="144">
        <v>3942</v>
      </c>
      <c r="C157" s="144">
        <v>4425</v>
      </c>
      <c r="D157" s="144">
        <v>4388</v>
      </c>
      <c r="E157" s="144">
        <v>4527</v>
      </c>
      <c r="F157" s="163">
        <v>4281</v>
      </c>
      <c r="G157" s="232">
        <f t="shared" si="75"/>
        <v>80.927940874563745</v>
      </c>
      <c r="H157" s="233">
        <f t="shared" si="71"/>
        <v>77.768014059753952</v>
      </c>
      <c r="I157" s="233">
        <f t="shared" si="72"/>
        <v>77.267124493748895</v>
      </c>
      <c r="J157" s="233">
        <f t="shared" si="73"/>
        <v>77.770142587184338</v>
      </c>
      <c r="K157" s="234">
        <f t="shared" si="74"/>
        <v>77.512221618685501</v>
      </c>
      <c r="L157" s="213">
        <v>4871</v>
      </c>
      <c r="M157" s="213">
        <v>5690</v>
      </c>
      <c r="N157" s="213">
        <v>5679</v>
      </c>
      <c r="O157" s="213">
        <v>5821</v>
      </c>
      <c r="P157" s="213">
        <v>5523</v>
      </c>
    </row>
    <row r="158" spans="1:16">
      <c r="A158" s="213" t="s">
        <v>64</v>
      </c>
      <c r="B158" s="144">
        <v>5853</v>
      </c>
      <c r="C158" s="144">
        <v>5502</v>
      </c>
      <c r="D158" s="144">
        <v>4647</v>
      </c>
      <c r="E158" s="144">
        <v>4784</v>
      </c>
      <c r="F158" s="163">
        <v>4546</v>
      </c>
      <c r="G158" s="232">
        <f t="shared" si="75"/>
        <v>76.032735775526106</v>
      </c>
      <c r="H158" s="233">
        <f t="shared" si="71"/>
        <v>72.932131495227992</v>
      </c>
      <c r="I158" s="233">
        <f t="shared" si="72"/>
        <v>75.255060728744937</v>
      </c>
      <c r="J158" s="233">
        <f t="shared" si="73"/>
        <v>73.13866381287265</v>
      </c>
      <c r="K158" s="234">
        <f t="shared" si="74"/>
        <v>71.064561513209313</v>
      </c>
      <c r="L158" s="213">
        <v>7698</v>
      </c>
      <c r="M158" s="213">
        <v>7544</v>
      </c>
      <c r="N158" s="213">
        <v>6175</v>
      </c>
      <c r="O158" s="213">
        <v>6541</v>
      </c>
      <c r="P158" s="213">
        <v>6397</v>
      </c>
    </row>
    <row r="159" spans="1:16">
      <c r="A159" s="213" t="s">
        <v>65</v>
      </c>
      <c r="B159" s="144">
        <v>3557</v>
      </c>
      <c r="C159" s="144">
        <v>3640</v>
      </c>
      <c r="D159" s="144">
        <v>3519</v>
      </c>
      <c r="E159" s="144">
        <v>3564</v>
      </c>
      <c r="F159" s="163">
        <v>3593</v>
      </c>
      <c r="G159" s="232">
        <f t="shared" si="75"/>
        <v>73.415892672858618</v>
      </c>
      <c r="H159" s="233">
        <f t="shared" si="71"/>
        <v>73.180538801769202</v>
      </c>
      <c r="I159" s="233">
        <f t="shared" si="72"/>
        <v>72.857142857142847</v>
      </c>
      <c r="J159" s="233">
        <f t="shared" si="73"/>
        <v>72.601344469342024</v>
      </c>
      <c r="K159" s="234">
        <f t="shared" si="74"/>
        <v>71.247273448344245</v>
      </c>
      <c r="L159" s="213">
        <v>4845</v>
      </c>
      <c r="M159" s="213">
        <v>4974</v>
      </c>
      <c r="N159" s="213">
        <v>4830</v>
      </c>
      <c r="O159" s="213">
        <v>4909</v>
      </c>
      <c r="P159" s="213">
        <v>5043</v>
      </c>
    </row>
    <row r="160" spans="1:16">
      <c r="A160" s="213" t="s">
        <v>66</v>
      </c>
      <c r="B160" s="144">
        <v>1210</v>
      </c>
      <c r="C160" s="144">
        <v>1143</v>
      </c>
      <c r="D160" s="144">
        <v>1037</v>
      </c>
      <c r="E160" s="144">
        <v>950</v>
      </c>
      <c r="F160" s="163">
        <v>1044</v>
      </c>
      <c r="G160" s="232">
        <f t="shared" si="75"/>
        <v>80.828323313293254</v>
      </c>
      <c r="H160" s="233">
        <f t="shared" si="71"/>
        <v>77.967257844474759</v>
      </c>
      <c r="I160" s="233">
        <f t="shared" si="72"/>
        <v>76.98589458054937</v>
      </c>
      <c r="J160" s="233">
        <f t="shared" si="73"/>
        <v>72.964669738863279</v>
      </c>
      <c r="K160" s="234">
        <f t="shared" si="74"/>
        <v>71.950379048931765</v>
      </c>
      <c r="L160" s="213">
        <v>1497</v>
      </c>
      <c r="M160" s="213">
        <v>1466</v>
      </c>
      <c r="N160" s="213">
        <v>1347</v>
      </c>
      <c r="O160" s="213">
        <v>1302</v>
      </c>
      <c r="P160" s="213">
        <v>1451</v>
      </c>
    </row>
    <row r="161" spans="1:16">
      <c r="A161" s="213" t="s">
        <v>67</v>
      </c>
      <c r="B161" s="144">
        <v>2133</v>
      </c>
      <c r="C161" s="144">
        <v>2215</v>
      </c>
      <c r="D161" s="144">
        <v>2061</v>
      </c>
      <c r="E161" s="144">
        <v>1978</v>
      </c>
      <c r="F161" s="163">
        <v>1976</v>
      </c>
      <c r="G161" s="232">
        <f t="shared" si="75"/>
        <v>76.042780748663091</v>
      </c>
      <c r="H161" s="233">
        <f t="shared" si="71"/>
        <v>77.150818530128873</v>
      </c>
      <c r="I161" s="233">
        <f t="shared" si="72"/>
        <v>76.560178306092126</v>
      </c>
      <c r="J161" s="233">
        <f t="shared" si="73"/>
        <v>74.444862627022957</v>
      </c>
      <c r="K161" s="234">
        <f t="shared" si="74"/>
        <v>73.29376854599407</v>
      </c>
      <c r="L161" s="213">
        <v>2805</v>
      </c>
      <c r="M161" s="213">
        <v>2871</v>
      </c>
      <c r="N161" s="213">
        <v>2692</v>
      </c>
      <c r="O161" s="213">
        <v>2657</v>
      </c>
      <c r="P161" s="213">
        <v>2696</v>
      </c>
    </row>
    <row r="162" spans="1:16">
      <c r="A162" s="68" t="s">
        <v>431</v>
      </c>
      <c r="B162" s="144">
        <v>515</v>
      </c>
      <c r="C162" s="144">
        <v>511</v>
      </c>
      <c r="D162" s="144">
        <v>498</v>
      </c>
      <c r="E162" s="144">
        <v>505</v>
      </c>
      <c r="F162" s="163">
        <v>552</v>
      </c>
      <c r="G162" s="232">
        <f t="shared" si="75"/>
        <v>76.980568011958155</v>
      </c>
      <c r="H162" s="233">
        <f t="shared" si="71"/>
        <v>73.843930635838149</v>
      </c>
      <c r="I162" s="233">
        <f t="shared" si="72"/>
        <v>75.569044006069802</v>
      </c>
      <c r="J162" s="233">
        <f t="shared" si="73"/>
        <v>74.37407952871871</v>
      </c>
      <c r="K162" s="234">
        <f t="shared" si="74"/>
        <v>77.637130801687761</v>
      </c>
      <c r="L162" s="213">
        <v>669</v>
      </c>
      <c r="M162" s="213">
        <v>692</v>
      </c>
      <c r="N162" s="213">
        <v>659</v>
      </c>
      <c r="O162" s="213">
        <v>679</v>
      </c>
      <c r="P162" s="213">
        <v>711</v>
      </c>
    </row>
    <row r="163" spans="1:16">
      <c r="A163" s="213" t="s">
        <v>69</v>
      </c>
      <c r="B163" s="144">
        <v>1493</v>
      </c>
      <c r="C163" s="144">
        <v>1485</v>
      </c>
      <c r="D163" s="144">
        <v>1404</v>
      </c>
      <c r="E163" s="144">
        <v>1373</v>
      </c>
      <c r="F163" s="163">
        <v>1353</v>
      </c>
      <c r="G163" s="232">
        <f t="shared" si="75"/>
        <v>70.758293838862556</v>
      </c>
      <c r="H163" s="233">
        <f t="shared" si="71"/>
        <v>71.05263157894737</v>
      </c>
      <c r="I163" s="233">
        <f t="shared" si="72"/>
        <v>71.124620060790278</v>
      </c>
      <c r="J163" s="233">
        <f t="shared" si="73"/>
        <v>70.84623323013416</v>
      </c>
      <c r="K163" s="234">
        <f t="shared" si="74"/>
        <v>72.781065088757401</v>
      </c>
      <c r="L163" s="213">
        <v>2110</v>
      </c>
      <c r="M163" s="213">
        <v>2090</v>
      </c>
      <c r="N163" s="213">
        <v>1974</v>
      </c>
      <c r="O163" s="213">
        <v>1938</v>
      </c>
      <c r="P163" s="213">
        <v>1859</v>
      </c>
    </row>
    <row r="164" spans="1:16">
      <c r="A164" s="213" t="s">
        <v>70</v>
      </c>
      <c r="B164" s="144">
        <v>1017</v>
      </c>
      <c r="C164" s="144">
        <v>989</v>
      </c>
      <c r="D164" s="144">
        <v>1027</v>
      </c>
      <c r="E164" s="144">
        <v>1007</v>
      </c>
      <c r="F164" s="163">
        <v>1020</v>
      </c>
      <c r="G164" s="232">
        <f t="shared" si="75"/>
        <v>73.482658959537574</v>
      </c>
      <c r="H164" s="233">
        <f t="shared" si="71"/>
        <v>71.253602305475511</v>
      </c>
      <c r="I164" s="233">
        <f t="shared" si="72"/>
        <v>71.617852161785208</v>
      </c>
      <c r="J164" s="233">
        <f t="shared" si="73"/>
        <v>69.114619080301992</v>
      </c>
      <c r="K164" s="234">
        <f t="shared" si="74"/>
        <v>68.825910931174079</v>
      </c>
      <c r="L164" s="213">
        <v>1384</v>
      </c>
      <c r="M164" s="213">
        <v>1388</v>
      </c>
      <c r="N164" s="213">
        <v>1434</v>
      </c>
      <c r="O164" s="213">
        <v>1457</v>
      </c>
      <c r="P164" s="213">
        <v>1482</v>
      </c>
    </row>
    <row r="165" spans="1:16">
      <c r="A165" s="213" t="s">
        <v>71</v>
      </c>
      <c r="B165" s="144">
        <v>1430</v>
      </c>
      <c r="C165" s="144">
        <v>1346</v>
      </c>
      <c r="D165" s="144">
        <v>1323</v>
      </c>
      <c r="E165" s="144">
        <v>1278</v>
      </c>
      <c r="F165" s="163">
        <v>1307</v>
      </c>
      <c r="G165" s="232">
        <f t="shared" si="75"/>
        <v>68.552253116011514</v>
      </c>
      <c r="H165" s="233">
        <f t="shared" si="71"/>
        <v>67.876954109934445</v>
      </c>
      <c r="I165" s="233">
        <f t="shared" si="72"/>
        <v>67.776639344262293</v>
      </c>
      <c r="J165" s="233">
        <f t="shared" si="73"/>
        <v>65.774575398867725</v>
      </c>
      <c r="K165" s="234">
        <f t="shared" si="74"/>
        <v>67.267112712300573</v>
      </c>
      <c r="L165" s="213">
        <v>2086</v>
      </c>
      <c r="M165" s="213">
        <v>1983</v>
      </c>
      <c r="N165" s="213">
        <v>1952</v>
      </c>
      <c r="O165" s="213">
        <v>1943</v>
      </c>
      <c r="P165" s="213">
        <v>1943</v>
      </c>
    </row>
    <row r="166" spans="1:16">
      <c r="A166" s="213" t="s">
        <v>72</v>
      </c>
      <c r="B166" s="144">
        <v>509</v>
      </c>
      <c r="C166" s="144">
        <v>595</v>
      </c>
      <c r="D166" s="144">
        <v>600</v>
      </c>
      <c r="E166" s="144">
        <v>567</v>
      </c>
      <c r="F166" s="163">
        <v>508</v>
      </c>
      <c r="G166" s="232">
        <f t="shared" si="75"/>
        <v>79.037267080745337</v>
      </c>
      <c r="H166" s="233">
        <f t="shared" si="71"/>
        <v>77.574967405475874</v>
      </c>
      <c r="I166" s="233">
        <f t="shared" si="72"/>
        <v>81.300813008130078</v>
      </c>
      <c r="J166" s="233">
        <f t="shared" si="73"/>
        <v>77.991746905089414</v>
      </c>
      <c r="K166" s="234">
        <f t="shared" si="74"/>
        <v>69.876203576341126</v>
      </c>
      <c r="L166" s="213">
        <v>644</v>
      </c>
      <c r="M166" s="213">
        <v>767</v>
      </c>
      <c r="N166" s="213">
        <v>738</v>
      </c>
      <c r="O166" s="213">
        <v>727</v>
      </c>
      <c r="P166" s="213">
        <v>727</v>
      </c>
    </row>
    <row r="167" spans="1:16">
      <c r="A167" s="213" t="s">
        <v>73</v>
      </c>
      <c r="B167" s="144">
        <v>2442</v>
      </c>
      <c r="C167" s="144">
        <v>2604</v>
      </c>
      <c r="D167" s="144">
        <v>2547</v>
      </c>
      <c r="E167" s="144">
        <v>2451</v>
      </c>
      <c r="F167" s="163">
        <v>2489</v>
      </c>
      <c r="G167" s="232">
        <f t="shared" si="75"/>
        <v>74.428527887839067</v>
      </c>
      <c r="H167" s="233">
        <f t="shared" si="71"/>
        <v>76.701030927835063</v>
      </c>
      <c r="I167" s="233">
        <f t="shared" si="72"/>
        <v>76.716867469879517</v>
      </c>
      <c r="J167" s="233">
        <f t="shared" si="73"/>
        <v>75.392187019378653</v>
      </c>
      <c r="K167" s="234">
        <f t="shared" si="74"/>
        <v>75.447105183388913</v>
      </c>
      <c r="L167" s="213">
        <v>3281</v>
      </c>
      <c r="M167" s="213">
        <v>3395</v>
      </c>
      <c r="N167" s="213">
        <v>3320</v>
      </c>
      <c r="O167" s="213">
        <v>3251</v>
      </c>
      <c r="P167" s="213">
        <v>3299</v>
      </c>
    </row>
    <row r="168" spans="1:16">
      <c r="A168" s="213" t="s">
        <v>74</v>
      </c>
      <c r="B168" s="144">
        <v>1212</v>
      </c>
      <c r="C168" s="144">
        <v>1232</v>
      </c>
      <c r="D168" s="144">
        <v>1166</v>
      </c>
      <c r="E168" s="144">
        <v>1158</v>
      </c>
      <c r="F168" s="163">
        <v>1272</v>
      </c>
      <c r="G168" s="232">
        <f t="shared" si="75"/>
        <v>70.877192982456137</v>
      </c>
      <c r="H168" s="233">
        <f t="shared" si="71"/>
        <v>69.525959367945816</v>
      </c>
      <c r="I168" s="233">
        <f t="shared" si="72"/>
        <v>66.628571428571419</v>
      </c>
      <c r="J168" s="233">
        <f t="shared" si="73"/>
        <v>67.758923346986549</v>
      </c>
      <c r="K168" s="234">
        <f t="shared" si="74"/>
        <v>68.094218415417558</v>
      </c>
      <c r="L168" s="213">
        <v>1710</v>
      </c>
      <c r="M168" s="213">
        <v>1772</v>
      </c>
      <c r="N168" s="213">
        <v>1750</v>
      </c>
      <c r="O168" s="213">
        <v>1709</v>
      </c>
      <c r="P168" s="213">
        <v>1868</v>
      </c>
    </row>
    <row r="169" spans="1:16">
      <c r="A169" s="213" t="s">
        <v>75</v>
      </c>
      <c r="B169" s="144">
        <v>359</v>
      </c>
      <c r="C169" s="144">
        <v>320</v>
      </c>
      <c r="D169" s="144">
        <v>271</v>
      </c>
      <c r="E169" s="144">
        <v>298</v>
      </c>
      <c r="F169" s="163">
        <v>283</v>
      </c>
      <c r="G169" s="232">
        <f t="shared" si="75"/>
        <v>71.8</v>
      </c>
      <c r="H169" s="233">
        <f t="shared" si="71"/>
        <v>71.428571428571431</v>
      </c>
      <c r="I169" s="233">
        <f t="shared" si="72"/>
        <v>69.309462915601031</v>
      </c>
      <c r="J169" s="233">
        <f t="shared" si="73"/>
        <v>69.789227166276348</v>
      </c>
      <c r="K169" s="234">
        <f t="shared" si="74"/>
        <v>67.703349282296656</v>
      </c>
      <c r="L169" s="213">
        <v>500</v>
      </c>
      <c r="M169" s="213">
        <v>448</v>
      </c>
      <c r="N169" s="213">
        <v>391</v>
      </c>
      <c r="O169" s="213">
        <v>427</v>
      </c>
      <c r="P169" s="213">
        <v>418</v>
      </c>
    </row>
    <row r="170" spans="1:16">
      <c r="A170" s="213" t="s">
        <v>76</v>
      </c>
      <c r="B170" s="144">
        <v>974</v>
      </c>
      <c r="C170" s="144">
        <v>942</v>
      </c>
      <c r="D170" s="144">
        <v>961</v>
      </c>
      <c r="E170" s="144">
        <v>884</v>
      </c>
      <c r="F170" s="163">
        <v>880</v>
      </c>
      <c r="G170" s="232">
        <f t="shared" si="75"/>
        <v>73.787878787878796</v>
      </c>
      <c r="H170" s="233">
        <f t="shared" si="71"/>
        <v>74.231678486997637</v>
      </c>
      <c r="I170" s="233">
        <f t="shared" si="72"/>
        <v>73.302822273073986</v>
      </c>
      <c r="J170" s="233">
        <f t="shared" si="73"/>
        <v>71.463217461600649</v>
      </c>
      <c r="K170" s="234">
        <f t="shared" si="74"/>
        <v>72.427983539094654</v>
      </c>
      <c r="L170" s="213">
        <v>1320</v>
      </c>
      <c r="M170" s="213">
        <v>1269</v>
      </c>
      <c r="N170" s="213">
        <v>1311</v>
      </c>
      <c r="O170" s="213">
        <v>1237</v>
      </c>
      <c r="P170" s="213">
        <v>1215</v>
      </c>
    </row>
    <row r="171" spans="1:16">
      <c r="A171" s="213" t="s">
        <v>77</v>
      </c>
      <c r="B171" s="144">
        <v>92</v>
      </c>
      <c r="C171" s="144">
        <v>86</v>
      </c>
      <c r="D171" s="144">
        <v>106</v>
      </c>
      <c r="E171" s="144">
        <v>133</v>
      </c>
      <c r="F171" s="163">
        <v>259</v>
      </c>
      <c r="G171" s="232">
        <f t="shared" si="75"/>
        <v>82.882882882882882</v>
      </c>
      <c r="H171" s="233">
        <f t="shared" si="71"/>
        <v>85.148514851485146</v>
      </c>
      <c r="I171" s="233">
        <f t="shared" si="72"/>
        <v>80.303030303030297</v>
      </c>
      <c r="J171" s="233">
        <f t="shared" si="73"/>
        <v>83.125</v>
      </c>
      <c r="K171" s="234">
        <f t="shared" si="74"/>
        <v>76.854599406528195</v>
      </c>
      <c r="L171" s="213">
        <v>111</v>
      </c>
      <c r="M171" s="213">
        <v>101</v>
      </c>
      <c r="N171" s="213">
        <v>132</v>
      </c>
      <c r="O171" s="213">
        <v>160</v>
      </c>
      <c r="P171" s="213">
        <v>337</v>
      </c>
    </row>
    <row r="172" spans="1:16">
      <c r="A172" s="213" t="s">
        <v>78</v>
      </c>
      <c r="B172" s="144">
        <v>4109</v>
      </c>
      <c r="C172" s="144">
        <v>4191</v>
      </c>
      <c r="D172" s="144">
        <v>4029</v>
      </c>
      <c r="E172" s="144">
        <v>4105</v>
      </c>
      <c r="F172" s="163">
        <v>4397</v>
      </c>
      <c r="G172" s="232">
        <f t="shared" si="75"/>
        <v>71.672771672771674</v>
      </c>
      <c r="H172" s="233">
        <f t="shared" si="71"/>
        <v>71.384772611139496</v>
      </c>
      <c r="I172" s="233">
        <f t="shared" si="72"/>
        <v>70.511025551277555</v>
      </c>
      <c r="J172" s="233">
        <f t="shared" si="73"/>
        <v>70.099043715847003</v>
      </c>
      <c r="K172" s="234">
        <f t="shared" si="74"/>
        <v>71.799477465708677</v>
      </c>
      <c r="L172" s="213">
        <v>5733</v>
      </c>
      <c r="M172" s="213">
        <v>5871</v>
      </c>
      <c r="N172" s="213">
        <v>5714</v>
      </c>
      <c r="O172" s="213">
        <v>5856</v>
      </c>
      <c r="P172" s="213">
        <v>6124</v>
      </c>
    </row>
    <row r="173" spans="1:16">
      <c r="A173" s="213" t="s">
        <v>79</v>
      </c>
      <c r="B173" s="144">
        <v>376</v>
      </c>
      <c r="C173" s="144">
        <v>445</v>
      </c>
      <c r="D173" s="144">
        <v>413</v>
      </c>
      <c r="E173" s="144">
        <v>395</v>
      </c>
      <c r="F173" s="163">
        <v>396</v>
      </c>
      <c r="G173" s="232">
        <f t="shared" si="75"/>
        <v>71.61904761904762</v>
      </c>
      <c r="H173" s="233">
        <f t="shared" si="71"/>
        <v>73.553719008264466</v>
      </c>
      <c r="I173" s="233">
        <f t="shared" si="72"/>
        <v>70.840480274442541</v>
      </c>
      <c r="J173" s="233">
        <f t="shared" si="73"/>
        <v>68.4575389948007</v>
      </c>
      <c r="K173" s="234">
        <f t="shared" si="74"/>
        <v>75.717017208413012</v>
      </c>
      <c r="L173" s="213">
        <v>525</v>
      </c>
      <c r="M173" s="213">
        <v>605</v>
      </c>
      <c r="N173" s="213">
        <v>583</v>
      </c>
      <c r="O173" s="213">
        <v>577</v>
      </c>
      <c r="P173" s="213">
        <v>523</v>
      </c>
    </row>
    <row r="174" spans="1:16">
      <c r="A174" s="213" t="s">
        <v>80</v>
      </c>
      <c r="B174" s="144">
        <v>2522</v>
      </c>
      <c r="C174" s="144">
        <v>2365</v>
      </c>
      <c r="D174" s="144">
        <v>2378</v>
      </c>
      <c r="E174" s="144">
        <v>2292</v>
      </c>
      <c r="F174" s="163">
        <v>2455</v>
      </c>
      <c r="G174" s="232">
        <f t="shared" si="75"/>
        <v>71.995432486440194</v>
      </c>
      <c r="H174" s="233">
        <f t="shared" si="71"/>
        <v>69.395539906103281</v>
      </c>
      <c r="I174" s="233">
        <f t="shared" si="72"/>
        <v>70.752752157096097</v>
      </c>
      <c r="J174" s="233">
        <f t="shared" si="73"/>
        <v>71.513260530421221</v>
      </c>
      <c r="K174" s="234">
        <f t="shared" si="74"/>
        <v>74.079662039831021</v>
      </c>
      <c r="L174" s="213">
        <v>3503</v>
      </c>
      <c r="M174" s="213">
        <v>3408</v>
      </c>
      <c r="N174" s="213">
        <v>3361</v>
      </c>
      <c r="O174" s="213">
        <v>3205</v>
      </c>
      <c r="P174" s="213">
        <v>3314</v>
      </c>
    </row>
    <row r="175" spans="1:16">
      <c r="A175" s="219" t="s">
        <v>48</v>
      </c>
      <c r="B175" s="144">
        <v>104</v>
      </c>
      <c r="C175" s="144">
        <v>132</v>
      </c>
      <c r="D175" s="144">
        <v>180</v>
      </c>
      <c r="E175" s="144">
        <v>237</v>
      </c>
      <c r="F175" s="163">
        <v>216</v>
      </c>
      <c r="G175" s="269" t="s">
        <v>81</v>
      </c>
      <c r="H175" s="222" t="s">
        <v>81</v>
      </c>
      <c r="I175" s="222" t="s">
        <v>81</v>
      </c>
      <c r="J175" s="222" t="s">
        <v>81</v>
      </c>
      <c r="K175" s="270" t="s">
        <v>81</v>
      </c>
      <c r="L175" s="222">
        <v>129</v>
      </c>
      <c r="M175" s="222">
        <v>148</v>
      </c>
      <c r="N175" s="222">
        <v>223</v>
      </c>
      <c r="O175" s="222">
        <v>292</v>
      </c>
      <c r="P175" s="222">
        <v>267</v>
      </c>
    </row>
    <row r="176" spans="1:16">
      <c r="A176" s="271" t="s">
        <v>41</v>
      </c>
      <c r="B176" s="271">
        <v>41225</v>
      </c>
      <c r="C176" s="271">
        <v>41602</v>
      </c>
      <c r="D176" s="271">
        <v>39962</v>
      </c>
      <c r="E176" s="271">
        <v>39861</v>
      </c>
      <c r="F176" s="272">
        <v>39972</v>
      </c>
      <c r="G176" s="273">
        <f t="shared" ref="G176" si="76">B176/L176*100</f>
        <v>75.458056486006626</v>
      </c>
      <c r="H176" s="274">
        <f t="shared" ref="H176" si="77">C176/M176*100</f>
        <v>74.528842708706549</v>
      </c>
      <c r="I176" s="274">
        <f t="shared" ref="I176" si="78">D176/N176*100</f>
        <v>74.632552059015779</v>
      </c>
      <c r="J176" s="274">
        <f t="shared" ref="J176" si="79">E176/O176*100</f>
        <v>73.621705483626684</v>
      </c>
      <c r="K176" s="275">
        <f t="shared" ref="K176" si="80">F176/P176*100</f>
        <v>73.46308650824281</v>
      </c>
      <c r="L176" s="271">
        <v>54633</v>
      </c>
      <c r="M176" s="271">
        <v>55820</v>
      </c>
      <c r="N176" s="271">
        <v>53545</v>
      </c>
      <c r="O176" s="271">
        <v>54143</v>
      </c>
      <c r="P176" s="271">
        <v>54411</v>
      </c>
    </row>
    <row r="177" spans="1:1">
      <c r="A177" s="189" t="s">
        <v>335</v>
      </c>
    </row>
    <row r="178" spans="1:1">
      <c r="A178" s="99" t="s">
        <v>372</v>
      </c>
    </row>
  </sheetData>
  <mergeCells count="19">
    <mergeCell ref="A100:K100"/>
    <mergeCell ref="L72:P72"/>
    <mergeCell ref="A20:A21"/>
    <mergeCell ref="B20:G20"/>
    <mergeCell ref="H20:K20"/>
    <mergeCell ref="A72:A73"/>
    <mergeCell ref="L153:P153"/>
    <mergeCell ref="A101:A102"/>
    <mergeCell ref="B101:G101"/>
    <mergeCell ref="H101:K101"/>
    <mergeCell ref="A153:A154"/>
    <mergeCell ref="B153:F153"/>
    <mergeCell ref="G153:K153"/>
    <mergeCell ref="B72:F72"/>
    <mergeCell ref="G72:K72"/>
    <mergeCell ref="A6:A7"/>
    <mergeCell ref="B6:G6"/>
    <mergeCell ref="H6:K6"/>
    <mergeCell ref="A19:K19"/>
  </mergeCells>
  <hyperlinks>
    <hyperlink ref="A1" location="Contents!A1" display="Contents"/>
    <hyperlink ref="C1" location="About!A1" display="About the publication"/>
  </hyperlinks>
  <pageMargins left="0.51181102362204722" right="0.51181102362204722" top="0.55118110236220474" bottom="0.55118110236220474" header="0.11811023622047245" footer="0.11811023622047245"/>
  <pageSetup paperSize="9" scale="73" fitToHeight="0" orientation="landscape" r:id="rId1"/>
  <headerFooter>
    <oddFooter>&amp;L&amp;8&amp;K01+020Report on Maternity, 2015: accompanying tables&amp;R&amp;8&amp;K01+020Page &amp;P of &amp;N</oddFooter>
  </headerFooter>
  <rowBreaks count="4" manualBreakCount="4">
    <brk id="17" max="21" man="1"/>
    <brk id="69" max="21" man="1"/>
    <brk id="98" max="21" man="1"/>
    <brk id="150" max="21" man="1"/>
  </row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7"/>
  <sheetViews>
    <sheetView zoomScaleNormal="100" workbookViewId="0">
      <pane ySplit="3" topLeftCell="A4" activePane="bottomLeft" state="frozen"/>
      <selection activeCell="B31" sqref="B31"/>
      <selection pane="bottomLeft" activeCell="A4" sqref="A4"/>
    </sheetView>
  </sheetViews>
  <sheetFormatPr defaultRowHeight="12"/>
  <cols>
    <col min="1" max="4" width="9.140625" style="69"/>
    <col min="5" max="5" width="9.140625" style="69" customWidth="1"/>
    <col min="6" max="6" width="12.42578125" style="69" customWidth="1"/>
    <col min="7" max="16384" width="9.140625" style="69"/>
  </cols>
  <sheetData>
    <row r="1" spans="1:6">
      <c r="A1" s="292" t="s">
        <v>24</v>
      </c>
      <c r="B1" s="143"/>
      <c r="C1" s="292" t="s">
        <v>34</v>
      </c>
      <c r="D1" s="143"/>
      <c r="E1" s="143"/>
    </row>
    <row r="2" spans="1:6" ht="10.5" customHeight="1"/>
    <row r="3" spans="1:6" ht="19.5">
      <c r="A3" s="19" t="s">
        <v>323</v>
      </c>
    </row>
    <row r="5" spans="1:6" s="39" customFormat="1" ht="40.5" customHeight="1">
      <c r="A5" s="550" t="str">
        <f>Contents!B65</f>
        <v>Table 56: Number and percentage of families referred by their LMC to general practice and to a Well Child / Tamariki Ora provider, 2008–2015</v>
      </c>
      <c r="B5" s="550"/>
      <c r="C5" s="550"/>
      <c r="D5" s="550"/>
      <c r="E5" s="550"/>
      <c r="F5" s="550"/>
    </row>
    <row r="6" spans="1:6" ht="36">
      <c r="A6" s="113" t="s">
        <v>37</v>
      </c>
      <c r="B6" s="114" t="s">
        <v>324</v>
      </c>
      <c r="C6" s="114" t="s">
        <v>325</v>
      </c>
      <c r="D6" s="114" t="s">
        <v>48</v>
      </c>
      <c r="E6" s="115" t="s">
        <v>41</v>
      </c>
      <c r="F6" s="116" t="s">
        <v>326</v>
      </c>
    </row>
    <row r="7" spans="1:6">
      <c r="A7" s="75" t="s">
        <v>261</v>
      </c>
      <c r="B7" s="75"/>
      <c r="C7" s="75"/>
      <c r="D7" s="75"/>
      <c r="E7" s="75"/>
      <c r="F7" s="75"/>
    </row>
    <row r="8" spans="1:6">
      <c r="A8" s="102">
        <f>Extra!M3</f>
        <v>2008</v>
      </c>
      <c r="B8" s="87">
        <v>47133</v>
      </c>
      <c r="C8" s="87">
        <v>2081</v>
      </c>
      <c r="D8" s="87">
        <v>2922</v>
      </c>
      <c r="E8" s="88">
        <v>52136</v>
      </c>
      <c r="F8" s="117">
        <f>B8/SUM(B8:C8)*100</f>
        <v>95.771528426870404</v>
      </c>
    </row>
    <row r="9" spans="1:6">
      <c r="A9" s="102">
        <f>Extra!M4</f>
        <v>2009</v>
      </c>
      <c r="B9" s="87">
        <v>47771</v>
      </c>
      <c r="C9" s="87">
        <v>2059</v>
      </c>
      <c r="D9" s="87">
        <v>2743</v>
      </c>
      <c r="E9" s="88">
        <v>52573</v>
      </c>
      <c r="F9" s="117">
        <f>B9/SUM(B9:C9)*100</f>
        <v>95.867951033513947</v>
      </c>
    </row>
    <row r="10" spans="1:6">
      <c r="A10" s="102">
        <f>Extra!M5</f>
        <v>2010</v>
      </c>
      <c r="B10" s="87">
        <v>49429</v>
      </c>
      <c r="C10" s="87">
        <v>2009</v>
      </c>
      <c r="D10" s="87">
        <v>2329</v>
      </c>
      <c r="E10" s="88">
        <v>53767</v>
      </c>
      <c r="F10" s="117">
        <f t="shared" ref="F10:F15" si="0">B10/SUM(B10:C10)*100</f>
        <v>96.094327151133413</v>
      </c>
    </row>
    <row r="11" spans="1:6">
      <c r="A11" s="102">
        <f>Extra!M6</f>
        <v>2011</v>
      </c>
      <c r="B11" s="87">
        <v>49137</v>
      </c>
      <c r="C11" s="87">
        <v>2008</v>
      </c>
      <c r="D11" s="87">
        <v>2297</v>
      </c>
      <c r="E11" s="88">
        <v>53442</v>
      </c>
      <c r="F11" s="117">
        <f t="shared" si="0"/>
        <v>96.073907517841434</v>
      </c>
    </row>
    <row r="12" spans="1:6">
      <c r="A12" s="102">
        <f>Extra!M7</f>
        <v>2012</v>
      </c>
      <c r="B12" s="87">
        <v>49629</v>
      </c>
      <c r="C12" s="87">
        <v>2445</v>
      </c>
      <c r="D12" s="87">
        <v>2502</v>
      </c>
      <c r="E12" s="88">
        <v>54576</v>
      </c>
      <c r="F12" s="117">
        <f t="shared" si="0"/>
        <v>95.304758612743399</v>
      </c>
    </row>
    <row r="13" spans="1:6">
      <c r="A13" s="102">
        <f>Extra!M8</f>
        <v>2013</v>
      </c>
      <c r="B13" s="87">
        <v>48330</v>
      </c>
      <c r="C13" s="87">
        <v>2357</v>
      </c>
      <c r="D13" s="87">
        <v>2179</v>
      </c>
      <c r="E13" s="88">
        <v>52866</v>
      </c>
      <c r="F13" s="117">
        <f t="shared" si="0"/>
        <v>95.349892477361067</v>
      </c>
    </row>
    <row r="14" spans="1:6">
      <c r="A14" s="102">
        <f>Extra!M9</f>
        <v>2014</v>
      </c>
      <c r="B14" s="87">
        <v>49259</v>
      </c>
      <c r="C14" s="87">
        <v>2368</v>
      </c>
      <c r="D14" s="87">
        <v>2255</v>
      </c>
      <c r="E14" s="88">
        <v>53882</v>
      </c>
      <c r="F14" s="117">
        <f t="shared" si="0"/>
        <v>95.41325275534119</v>
      </c>
    </row>
    <row r="15" spans="1:6">
      <c r="A15" s="102">
        <f>Extra!M10</f>
        <v>2015</v>
      </c>
      <c r="B15" s="93">
        <v>50001</v>
      </c>
      <c r="C15" s="93">
        <v>2395</v>
      </c>
      <c r="D15" s="93">
        <v>1990</v>
      </c>
      <c r="E15" s="106">
        <v>54386</v>
      </c>
      <c r="F15" s="96">
        <f t="shared" si="0"/>
        <v>95.429040384762203</v>
      </c>
    </row>
    <row r="16" spans="1:6">
      <c r="A16" s="75" t="s">
        <v>262</v>
      </c>
      <c r="B16" s="75"/>
      <c r="C16" s="75"/>
      <c r="D16" s="75"/>
      <c r="E16" s="75"/>
      <c r="F16" s="75"/>
    </row>
    <row r="17" spans="1:6">
      <c r="A17" s="102">
        <f>A8</f>
        <v>2008</v>
      </c>
      <c r="B17" s="87">
        <v>48351</v>
      </c>
      <c r="C17" s="87">
        <v>987</v>
      </c>
      <c r="D17" s="87">
        <v>2897</v>
      </c>
      <c r="E17" s="88">
        <v>52235</v>
      </c>
      <c r="F17" s="117">
        <f>B17/SUM(B17:C17)*100</f>
        <v>97.999513559528154</v>
      </c>
    </row>
    <row r="18" spans="1:6">
      <c r="A18" s="102">
        <f t="shared" ref="A18:A24" si="1">A9</f>
        <v>2009</v>
      </c>
      <c r="B18" s="87">
        <v>48756</v>
      </c>
      <c r="C18" s="87">
        <v>1181</v>
      </c>
      <c r="D18" s="87">
        <v>2849</v>
      </c>
      <c r="E18" s="88">
        <v>52786</v>
      </c>
      <c r="F18" s="117">
        <f>B18/SUM(B18:C18)*100</f>
        <v>97.635020125357954</v>
      </c>
    </row>
    <row r="19" spans="1:6">
      <c r="A19" s="102">
        <f t="shared" si="1"/>
        <v>2010</v>
      </c>
      <c r="B19" s="87">
        <v>50386</v>
      </c>
      <c r="C19" s="87">
        <v>1211</v>
      </c>
      <c r="D19" s="87">
        <v>2430</v>
      </c>
      <c r="E19" s="88">
        <v>54027</v>
      </c>
      <c r="F19" s="117">
        <f t="shared" ref="F19:F24" si="2">B19/SUM(B19:C19)*100</f>
        <v>97.652964319630982</v>
      </c>
    </row>
    <row r="20" spans="1:6">
      <c r="A20" s="102">
        <f t="shared" si="1"/>
        <v>2011</v>
      </c>
      <c r="B20" s="87">
        <v>49935</v>
      </c>
      <c r="C20" s="87">
        <v>1309</v>
      </c>
      <c r="D20" s="87">
        <v>2416</v>
      </c>
      <c r="E20" s="88">
        <v>53660</v>
      </c>
      <c r="F20" s="117">
        <f t="shared" si="2"/>
        <v>97.445554601514331</v>
      </c>
    </row>
    <row r="21" spans="1:6">
      <c r="A21" s="102">
        <f t="shared" si="1"/>
        <v>2012</v>
      </c>
      <c r="B21" s="87">
        <v>50733</v>
      </c>
      <c r="C21" s="87">
        <v>1589</v>
      </c>
      <c r="D21" s="87">
        <v>2374</v>
      </c>
      <c r="E21" s="88">
        <v>54696</v>
      </c>
      <c r="F21" s="117">
        <f t="shared" si="2"/>
        <v>96.963036581170442</v>
      </c>
    </row>
    <row r="22" spans="1:6">
      <c r="A22" s="102">
        <f t="shared" si="1"/>
        <v>2013</v>
      </c>
      <c r="B22" s="87">
        <v>49746</v>
      </c>
      <c r="C22" s="87">
        <v>1280</v>
      </c>
      <c r="D22" s="87">
        <v>2118</v>
      </c>
      <c r="E22" s="88">
        <v>53144</v>
      </c>
      <c r="F22" s="117">
        <f t="shared" si="2"/>
        <v>97.491474934347195</v>
      </c>
    </row>
    <row r="23" spans="1:6">
      <c r="A23" s="102">
        <f t="shared" si="1"/>
        <v>2014</v>
      </c>
      <c r="B23" s="87">
        <v>50566</v>
      </c>
      <c r="C23" s="87">
        <v>1249</v>
      </c>
      <c r="D23" s="87">
        <v>2255</v>
      </c>
      <c r="E23" s="88">
        <v>54070</v>
      </c>
      <c r="F23" s="117">
        <f>B23/SUM(B23:C23)*100</f>
        <v>97.589501109717261</v>
      </c>
    </row>
    <row r="24" spans="1:6">
      <c r="A24" s="102">
        <f t="shared" si="1"/>
        <v>2015</v>
      </c>
      <c r="B24" s="93">
        <v>51568</v>
      </c>
      <c r="C24" s="93">
        <v>1109</v>
      </c>
      <c r="D24" s="93">
        <v>1931</v>
      </c>
      <c r="E24" s="106">
        <v>54608</v>
      </c>
      <c r="F24" s="96">
        <f t="shared" si="2"/>
        <v>97.894716859350382</v>
      </c>
    </row>
    <row r="25" spans="1:6">
      <c r="A25" s="99" t="s">
        <v>334</v>
      </c>
    </row>
    <row r="26" spans="1:6">
      <c r="A26" s="99"/>
    </row>
    <row r="27" spans="1:6">
      <c r="A27" s="99"/>
    </row>
  </sheetData>
  <mergeCells count="1">
    <mergeCell ref="A5:F5"/>
  </mergeCells>
  <hyperlinks>
    <hyperlink ref="A1" location="Contents!A1" display="Contents"/>
    <hyperlink ref="C1" location="About!A1" display="About the publication"/>
  </hyperlinks>
  <pageMargins left="0.51181102362204722" right="0.51181102362204722" top="0.55118110236220474" bottom="0.55118110236220474" header="0.11811023622047245" footer="0.11811023622047245"/>
  <pageSetup paperSize="9" scale="90" fitToHeight="0" orientation="landscape" r:id="rId1"/>
  <headerFooter>
    <oddFooter>&amp;L&amp;8&amp;K01+020Report on Maternity, 2015: accompanying tables&amp;R&amp;8&amp;K01+020Page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35"/>
  <sheetViews>
    <sheetView zoomScaleNormal="100" workbookViewId="0"/>
  </sheetViews>
  <sheetFormatPr defaultRowHeight="12"/>
  <cols>
    <col min="1" max="1" width="23.42578125" style="39" customWidth="1"/>
    <col min="2" max="2" width="132" style="61" customWidth="1"/>
    <col min="3" max="16384" width="9.140625" style="69"/>
  </cols>
  <sheetData>
    <row r="1" spans="1:3">
      <c r="A1" s="38" t="s">
        <v>24</v>
      </c>
      <c r="C1" s="8"/>
    </row>
    <row r="3" spans="1:3" ht="19.5">
      <c r="A3" s="448" t="s">
        <v>34</v>
      </c>
    </row>
    <row r="4" spans="1:3" s="57" customFormat="1">
      <c r="A4" s="60"/>
      <c r="B4" s="62"/>
    </row>
    <row r="5" spans="1:3" s="57" customFormat="1">
      <c r="A5" s="248" t="s">
        <v>518</v>
      </c>
      <c r="B5" s="76"/>
    </row>
    <row r="6" spans="1:3" s="57" customFormat="1">
      <c r="A6" s="136" t="s">
        <v>442</v>
      </c>
      <c r="B6" s="447" t="s">
        <v>521</v>
      </c>
    </row>
    <row r="7" spans="1:3" s="57" customFormat="1">
      <c r="A7" s="60"/>
      <c r="B7" s="62"/>
    </row>
    <row r="8" spans="1:3" s="57" customFormat="1">
      <c r="A8" s="248" t="s">
        <v>338</v>
      </c>
      <c r="B8" s="76"/>
    </row>
    <row r="9" spans="1:3" s="57" customFormat="1">
      <c r="A9" s="470" t="s">
        <v>333</v>
      </c>
      <c r="B9" s="471"/>
    </row>
    <row r="10" spans="1:3" s="57" customFormat="1">
      <c r="A10" s="426"/>
      <c r="B10" s="426"/>
    </row>
    <row r="11" spans="1:3" s="57" customFormat="1">
      <c r="A11" s="127" t="s">
        <v>337</v>
      </c>
      <c r="B11" s="20"/>
    </row>
    <row r="12" spans="1:3" s="57" customFormat="1">
      <c r="A12" s="470" t="s">
        <v>439</v>
      </c>
      <c r="B12" s="471"/>
    </row>
    <row r="13" spans="1:3" s="57" customFormat="1">
      <c r="A13" s="63" t="s">
        <v>249</v>
      </c>
      <c r="B13" s="426"/>
    </row>
    <row r="14" spans="1:3" s="57" customFormat="1">
      <c r="A14" s="426"/>
      <c r="B14" s="426"/>
    </row>
    <row r="15" spans="1:3" s="57" customFormat="1">
      <c r="A15" s="449" t="s">
        <v>519</v>
      </c>
      <c r="B15" s="450"/>
    </row>
    <row r="16" spans="1:3" s="57" customFormat="1">
      <c r="A16" s="63" t="s">
        <v>520</v>
      </c>
      <c r="B16" s="426"/>
    </row>
    <row r="17" spans="1:2" s="57" customFormat="1">
      <c r="A17" s="451" t="s">
        <v>444</v>
      </c>
      <c r="B17" s="426"/>
    </row>
    <row r="18" spans="1:2" s="57" customFormat="1">
      <c r="A18" s="63"/>
      <c r="B18" s="426"/>
    </row>
    <row r="19" spans="1:2" s="57" customFormat="1">
      <c r="A19" s="127" t="s">
        <v>318</v>
      </c>
      <c r="B19" s="20"/>
    </row>
    <row r="20" spans="1:2" s="57" customFormat="1" ht="36">
      <c r="A20" s="60" t="s">
        <v>27</v>
      </c>
      <c r="B20" s="383" t="s">
        <v>373</v>
      </c>
    </row>
    <row r="21" spans="1:2" s="57" customFormat="1">
      <c r="A21" s="60"/>
      <c r="B21" s="383"/>
    </row>
    <row r="22" spans="1:2" s="57" customFormat="1" ht="36">
      <c r="A22" s="60" t="s">
        <v>28</v>
      </c>
      <c r="B22" s="383" t="s">
        <v>308</v>
      </c>
    </row>
    <row r="23" spans="1:2" s="57" customFormat="1">
      <c r="A23" s="60"/>
      <c r="B23" s="383"/>
    </row>
    <row r="24" spans="1:2" s="57" customFormat="1" ht="24">
      <c r="A24" s="60" t="s">
        <v>246</v>
      </c>
      <c r="B24" s="383" t="s">
        <v>247</v>
      </c>
    </row>
    <row r="25" spans="1:2" s="57" customFormat="1">
      <c r="B25" s="266"/>
    </row>
    <row r="26" spans="1:2" s="57" customFormat="1" ht="36">
      <c r="A26" s="60" t="s">
        <v>95</v>
      </c>
      <c r="B26" s="383" t="s">
        <v>244</v>
      </c>
    </row>
    <row r="27" spans="1:2" s="57" customFormat="1">
      <c r="A27" s="60"/>
      <c r="B27" s="383"/>
    </row>
    <row r="28" spans="1:2" s="57" customFormat="1" ht="60">
      <c r="A28" s="111" t="s">
        <v>319</v>
      </c>
      <c r="B28" s="383" t="s">
        <v>320</v>
      </c>
    </row>
    <row r="29" spans="1:2" s="57" customFormat="1">
      <c r="A29" s="60"/>
      <c r="B29" s="383"/>
    </row>
    <row r="30" spans="1:2" s="57" customFormat="1" ht="48">
      <c r="A30" s="60" t="s">
        <v>245</v>
      </c>
      <c r="B30" s="383" t="s">
        <v>374</v>
      </c>
    </row>
    <row r="31" spans="1:2" s="57" customFormat="1">
      <c r="A31" s="60"/>
      <c r="B31" s="383"/>
    </row>
    <row r="32" spans="1:2" s="57" customFormat="1">
      <c r="A32" s="60" t="s">
        <v>248</v>
      </c>
      <c r="B32" s="383" t="s">
        <v>250</v>
      </c>
    </row>
    <row r="33" spans="1:2" s="57" customFormat="1">
      <c r="A33" s="60"/>
      <c r="B33" s="383"/>
    </row>
    <row r="34" spans="1:2" s="57" customFormat="1" ht="48">
      <c r="A34" s="111" t="s">
        <v>321</v>
      </c>
      <c r="B34" s="136" t="s">
        <v>432</v>
      </c>
    </row>
    <row r="35" spans="1:2" s="57" customFormat="1">
      <c r="A35" s="64"/>
      <c r="B35" s="384"/>
    </row>
  </sheetData>
  <mergeCells count="2">
    <mergeCell ref="A9:B9"/>
    <mergeCell ref="A12:B12"/>
  </mergeCells>
  <hyperlinks>
    <hyperlink ref="A1" location="Contents!A1" display="Contents"/>
    <hyperlink ref="A17" location="FigureIndex!A1" display="List of figures in publication and links to relevant accompanying tables"/>
    <hyperlink ref="B6" r:id="rId1"/>
  </hyperlinks>
  <pageMargins left="0.7" right="0.7" top="0.75" bottom="0.75" header="0.3" footer="0.3"/>
  <pageSetup paperSize="9" scale="82" orientation="landscape" r:id="rId2"/>
  <colBreaks count="1" manualBreakCount="1">
    <brk id="2"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0"/>
  <sheetViews>
    <sheetView showGridLines="0" zoomScaleNormal="100" workbookViewId="0"/>
  </sheetViews>
  <sheetFormatPr defaultRowHeight="12"/>
  <cols>
    <col min="1" max="1" width="34.85546875" style="68" customWidth="1"/>
    <col min="2" max="2" width="106.28515625" style="68" customWidth="1"/>
    <col min="3" max="3" width="15.42578125" style="68" customWidth="1"/>
    <col min="4" max="16384" width="9.140625" style="68"/>
  </cols>
  <sheetData>
    <row r="1" spans="1:3">
      <c r="A1" s="38" t="s">
        <v>24</v>
      </c>
      <c r="B1" s="292" t="s">
        <v>34</v>
      </c>
    </row>
    <row r="3" spans="1:3" ht="19.5">
      <c r="A3" s="19" t="s">
        <v>444</v>
      </c>
      <c r="B3" s="19"/>
      <c r="C3" s="69"/>
    </row>
    <row r="4" spans="1:3">
      <c r="A4" s="69"/>
      <c r="B4" s="69"/>
      <c r="C4" s="69"/>
    </row>
    <row r="5" spans="1:3">
      <c r="A5" s="428" t="s">
        <v>82</v>
      </c>
      <c r="B5" s="428" t="s">
        <v>445</v>
      </c>
      <c r="C5" s="428" t="s">
        <v>446</v>
      </c>
    </row>
    <row r="6" spans="1:3">
      <c r="A6" s="429" t="s">
        <v>25</v>
      </c>
      <c r="B6" s="430"/>
      <c r="C6" s="430"/>
    </row>
    <row r="7" spans="1:3" ht="15.95" customHeight="1">
      <c r="A7" s="47" t="s">
        <v>26</v>
      </c>
      <c r="B7" s="442" t="s">
        <v>489</v>
      </c>
      <c r="C7" s="38" t="s">
        <v>447</v>
      </c>
    </row>
    <row r="8" spans="1:3" ht="15.95" customHeight="1">
      <c r="A8" s="431"/>
      <c r="B8" s="443" t="s">
        <v>490</v>
      </c>
      <c r="C8" s="432" t="s">
        <v>448</v>
      </c>
    </row>
    <row r="9" spans="1:3" ht="15.95" customHeight="1">
      <c r="A9" s="47" t="s">
        <v>27</v>
      </c>
      <c r="B9" s="442" t="s">
        <v>491</v>
      </c>
      <c r="C9" s="38" t="s">
        <v>449</v>
      </c>
    </row>
    <row r="10" spans="1:3" ht="15.95" customHeight="1">
      <c r="A10" s="433"/>
      <c r="B10" s="442" t="s">
        <v>492</v>
      </c>
      <c r="C10" s="38" t="s">
        <v>450</v>
      </c>
    </row>
    <row r="11" spans="1:3" ht="15.95" customHeight="1">
      <c r="A11" s="431"/>
      <c r="B11" s="443" t="s">
        <v>493</v>
      </c>
      <c r="C11" s="432" t="s">
        <v>451</v>
      </c>
    </row>
    <row r="12" spans="1:3" ht="15.95" customHeight="1">
      <c r="A12" s="47" t="s">
        <v>28</v>
      </c>
      <c r="B12" s="442" t="s">
        <v>494</v>
      </c>
      <c r="C12" s="38" t="s">
        <v>452</v>
      </c>
    </row>
    <row r="13" spans="1:3" ht="15.95" customHeight="1">
      <c r="A13" s="433"/>
      <c r="B13" s="442" t="s">
        <v>495</v>
      </c>
      <c r="C13" s="38" t="s">
        <v>453</v>
      </c>
    </row>
    <row r="14" spans="1:3" ht="15.95" customHeight="1">
      <c r="A14" s="433"/>
      <c r="B14" s="442" t="s">
        <v>496</v>
      </c>
      <c r="C14" s="38" t="s">
        <v>453</v>
      </c>
    </row>
    <row r="15" spans="1:3" ht="15.95" customHeight="1">
      <c r="A15" s="431"/>
      <c r="B15" s="443" t="s">
        <v>497</v>
      </c>
      <c r="C15" s="432" t="s">
        <v>454</v>
      </c>
    </row>
    <row r="16" spans="1:3" ht="15.95" customHeight="1">
      <c r="A16" s="47" t="s">
        <v>29</v>
      </c>
      <c r="B16" s="442" t="s">
        <v>498</v>
      </c>
      <c r="C16" s="38" t="s">
        <v>455</v>
      </c>
    </row>
    <row r="17" spans="1:3" ht="15.95" customHeight="1">
      <c r="A17" s="433"/>
      <c r="B17" s="442" t="s">
        <v>499</v>
      </c>
      <c r="C17" s="38" t="s">
        <v>456</v>
      </c>
    </row>
    <row r="18" spans="1:3" ht="15.95" customHeight="1">
      <c r="A18" s="433"/>
      <c r="B18" s="442" t="s">
        <v>500</v>
      </c>
      <c r="C18" s="38" t="s">
        <v>457</v>
      </c>
    </row>
    <row r="19" spans="1:3" ht="27.95" customHeight="1">
      <c r="A19" s="431"/>
      <c r="B19" s="443" t="s">
        <v>501</v>
      </c>
      <c r="C19" s="432" t="s">
        <v>458</v>
      </c>
    </row>
    <row r="20" spans="1:3" ht="15.95" customHeight="1">
      <c r="A20" s="434" t="s">
        <v>30</v>
      </c>
      <c r="B20" s="442" t="s">
        <v>502</v>
      </c>
      <c r="C20" s="38" t="s">
        <v>459</v>
      </c>
    </row>
    <row r="21" spans="1:3" ht="15.95" customHeight="1">
      <c r="A21" s="431"/>
      <c r="B21" s="442" t="s">
        <v>503</v>
      </c>
      <c r="C21" s="38" t="s">
        <v>460</v>
      </c>
    </row>
    <row r="22" spans="1:3" ht="27.95" customHeight="1">
      <c r="A22" s="47" t="s">
        <v>252</v>
      </c>
      <c r="B22" s="444" t="s">
        <v>504</v>
      </c>
      <c r="C22" s="435" t="s">
        <v>461</v>
      </c>
    </row>
    <row r="23" spans="1:3" ht="27.95" customHeight="1">
      <c r="A23" s="432"/>
      <c r="B23" s="443" t="s">
        <v>505</v>
      </c>
      <c r="C23" s="432" t="s">
        <v>462</v>
      </c>
    </row>
    <row r="24" spans="1:3" ht="27.95" customHeight="1">
      <c r="A24" s="47" t="s">
        <v>251</v>
      </c>
      <c r="B24" s="445" t="s">
        <v>506</v>
      </c>
      <c r="C24" s="338" t="s">
        <v>463</v>
      </c>
    </row>
    <row r="25" spans="1:3" ht="27.95" customHeight="1">
      <c r="A25" s="338"/>
      <c r="B25" s="445" t="s">
        <v>507</v>
      </c>
      <c r="C25" s="338" t="s">
        <v>464</v>
      </c>
    </row>
    <row r="26" spans="1:3" ht="27.95" customHeight="1">
      <c r="A26" s="338"/>
      <c r="B26" s="445" t="s">
        <v>508</v>
      </c>
      <c r="C26" s="338" t="s">
        <v>465</v>
      </c>
    </row>
    <row r="27" spans="1:3" ht="27.95" customHeight="1">
      <c r="A27" s="436"/>
      <c r="B27" s="442" t="s">
        <v>509</v>
      </c>
      <c r="C27" s="38" t="s">
        <v>466</v>
      </c>
    </row>
    <row r="28" spans="1:3" ht="15.95" customHeight="1">
      <c r="A28" s="47" t="s">
        <v>339</v>
      </c>
      <c r="B28" s="444" t="s">
        <v>510</v>
      </c>
      <c r="C28" s="435" t="s">
        <v>467</v>
      </c>
    </row>
    <row r="29" spans="1:3" ht="27.95" customHeight="1">
      <c r="A29" s="437"/>
      <c r="B29" s="445" t="s">
        <v>511</v>
      </c>
      <c r="C29" s="338" t="s">
        <v>468</v>
      </c>
    </row>
    <row r="30" spans="1:3" ht="15.95" customHeight="1">
      <c r="A30" s="437"/>
      <c r="B30" s="445" t="s">
        <v>512</v>
      </c>
      <c r="C30" s="338" t="s">
        <v>469</v>
      </c>
    </row>
    <row r="31" spans="1:3" ht="15.95" customHeight="1">
      <c r="A31" s="437"/>
      <c r="B31" s="445" t="s">
        <v>513</v>
      </c>
      <c r="C31" s="338" t="s">
        <v>470</v>
      </c>
    </row>
    <row r="32" spans="1:3" ht="27.95" customHeight="1">
      <c r="A32" s="437"/>
      <c r="B32" s="445" t="s">
        <v>514</v>
      </c>
      <c r="C32" s="338" t="s">
        <v>471</v>
      </c>
    </row>
    <row r="33" spans="1:3" ht="27.95" customHeight="1">
      <c r="A33" s="437"/>
      <c r="B33" s="445" t="s">
        <v>515</v>
      </c>
      <c r="C33" s="338" t="s">
        <v>472</v>
      </c>
    </row>
    <row r="34" spans="1:3" ht="15.95" customHeight="1">
      <c r="A34" s="437"/>
      <c r="B34" s="445" t="s">
        <v>516</v>
      </c>
      <c r="C34" s="338" t="s">
        <v>473</v>
      </c>
    </row>
    <row r="35" spans="1:3" ht="15.95" customHeight="1">
      <c r="A35" s="437"/>
      <c r="B35" s="445" t="s">
        <v>517</v>
      </c>
      <c r="C35" s="338" t="s">
        <v>474</v>
      </c>
    </row>
    <row r="36" spans="1:3" ht="28.5" customHeight="1">
      <c r="A36" s="431"/>
      <c r="B36" s="445" t="s">
        <v>528</v>
      </c>
      <c r="C36" s="447" t="s">
        <v>475</v>
      </c>
    </row>
    <row r="37" spans="1:3">
      <c r="A37" s="429" t="s">
        <v>32</v>
      </c>
      <c r="B37" s="438"/>
      <c r="C37" s="429"/>
    </row>
    <row r="38" spans="1:3" ht="15.95" customHeight="1">
      <c r="A38" s="47" t="s">
        <v>95</v>
      </c>
      <c r="B38" s="445" t="s">
        <v>529</v>
      </c>
      <c r="C38" s="338" t="s">
        <v>476</v>
      </c>
    </row>
    <row r="39" spans="1:3" ht="15.95" customHeight="1">
      <c r="A39" s="437"/>
      <c r="B39" s="458" t="s">
        <v>560</v>
      </c>
      <c r="C39" s="338" t="s">
        <v>561</v>
      </c>
    </row>
    <row r="40" spans="1:3" ht="15.95" customHeight="1">
      <c r="A40" s="437"/>
      <c r="B40" s="445" t="s">
        <v>530</v>
      </c>
      <c r="C40" s="338" t="s">
        <v>476</v>
      </c>
    </row>
    <row r="41" spans="1:3" ht="15.95" customHeight="1">
      <c r="A41" s="437"/>
      <c r="B41" s="445" t="s">
        <v>531</v>
      </c>
      <c r="C41" s="338" t="s">
        <v>476</v>
      </c>
    </row>
    <row r="42" spans="1:3" ht="15.95" customHeight="1">
      <c r="A42" s="338"/>
      <c r="B42" s="445" t="s">
        <v>532</v>
      </c>
      <c r="C42" s="338" t="s">
        <v>476</v>
      </c>
    </row>
    <row r="43" spans="1:3" ht="15.95" customHeight="1">
      <c r="A43" s="37"/>
      <c r="B43" s="445" t="s">
        <v>533</v>
      </c>
      <c r="C43" s="338" t="s">
        <v>477</v>
      </c>
    </row>
    <row r="44" spans="1:3" ht="15.95" customHeight="1">
      <c r="A44" s="37"/>
      <c r="B44" s="445" t="s">
        <v>534</v>
      </c>
      <c r="C44" s="338" t="s">
        <v>478</v>
      </c>
    </row>
    <row r="45" spans="1:3" ht="15.95" customHeight="1">
      <c r="A45" s="439"/>
      <c r="B45" s="443" t="s">
        <v>535</v>
      </c>
      <c r="C45" s="432" t="s">
        <v>562</v>
      </c>
    </row>
    <row r="46" spans="1:3" ht="27.95" customHeight="1">
      <c r="A46" s="47" t="s">
        <v>97</v>
      </c>
      <c r="B46" s="444" t="s">
        <v>536</v>
      </c>
      <c r="C46" s="435" t="s">
        <v>479</v>
      </c>
    </row>
    <row r="47" spans="1:3" ht="15.95" customHeight="1">
      <c r="A47" s="437"/>
      <c r="B47" s="445" t="s">
        <v>537</v>
      </c>
      <c r="C47" s="338" t="s">
        <v>563</v>
      </c>
    </row>
    <row r="48" spans="1:3" ht="27.95" customHeight="1">
      <c r="A48" s="37"/>
      <c r="B48" s="445" t="s">
        <v>538</v>
      </c>
      <c r="C48" s="338" t="s">
        <v>563</v>
      </c>
    </row>
    <row r="49" spans="1:3" ht="27.95" customHeight="1">
      <c r="A49" s="37"/>
      <c r="B49" s="445" t="s">
        <v>539</v>
      </c>
      <c r="C49" s="338" t="s">
        <v>563</v>
      </c>
    </row>
    <row r="50" spans="1:3" ht="15.95" customHeight="1">
      <c r="A50" s="437"/>
      <c r="B50" s="445" t="s">
        <v>540</v>
      </c>
      <c r="C50" s="338" t="s">
        <v>563</v>
      </c>
    </row>
    <row r="51" spans="1:3" ht="15.95" customHeight="1">
      <c r="A51" s="439"/>
      <c r="B51" s="443" t="s">
        <v>541</v>
      </c>
      <c r="C51" s="432" t="s">
        <v>563</v>
      </c>
    </row>
    <row r="52" spans="1:3" ht="15.95" customHeight="1">
      <c r="A52" s="47" t="s">
        <v>98</v>
      </c>
      <c r="B52" s="442" t="s">
        <v>542</v>
      </c>
      <c r="C52" s="38" t="s">
        <v>480</v>
      </c>
    </row>
    <row r="53" spans="1:3" ht="27.95" customHeight="1">
      <c r="A53" s="47"/>
      <c r="B53" s="442" t="s">
        <v>543</v>
      </c>
      <c r="C53" s="38" t="s">
        <v>564</v>
      </c>
    </row>
    <row r="54" spans="1:3" ht="15.95" customHeight="1">
      <c r="A54" s="47"/>
      <c r="B54" s="442" t="s">
        <v>544</v>
      </c>
      <c r="C54" s="38" t="s">
        <v>564</v>
      </c>
    </row>
    <row r="55" spans="1:3" ht="15.95" customHeight="1">
      <c r="A55" s="37"/>
      <c r="B55" s="442" t="s">
        <v>545</v>
      </c>
      <c r="C55" s="38" t="s">
        <v>564</v>
      </c>
    </row>
    <row r="56" spans="1:3" ht="15.95" customHeight="1">
      <c r="A56" s="37"/>
      <c r="B56" s="442" t="s">
        <v>546</v>
      </c>
      <c r="C56" s="38" t="s">
        <v>481</v>
      </c>
    </row>
    <row r="57" spans="1:3">
      <c r="A57" s="429" t="s">
        <v>33</v>
      </c>
      <c r="B57" s="438"/>
      <c r="C57" s="429"/>
    </row>
    <row r="58" spans="1:3" ht="15.95" customHeight="1">
      <c r="A58" s="436" t="s">
        <v>223</v>
      </c>
      <c r="B58" s="442" t="s">
        <v>547</v>
      </c>
      <c r="C58" s="38" t="s">
        <v>482</v>
      </c>
    </row>
    <row r="59" spans="1:3" ht="15.95" customHeight="1">
      <c r="A59" s="47" t="s">
        <v>231</v>
      </c>
      <c r="B59" s="444" t="s">
        <v>548</v>
      </c>
      <c r="C59" s="435" t="s">
        <v>483</v>
      </c>
    </row>
    <row r="60" spans="1:3" ht="27.95" customHeight="1">
      <c r="A60" s="437"/>
      <c r="B60" s="445" t="s">
        <v>549</v>
      </c>
      <c r="C60" s="338" t="s">
        <v>484</v>
      </c>
    </row>
    <row r="61" spans="1:3" ht="15.95" customHeight="1">
      <c r="A61" s="37"/>
      <c r="B61" s="445" t="s">
        <v>550</v>
      </c>
      <c r="C61" s="338" t="s">
        <v>484</v>
      </c>
    </row>
    <row r="62" spans="1:3" ht="15.95" customHeight="1">
      <c r="A62" s="434" t="s">
        <v>232</v>
      </c>
      <c r="B62" s="444" t="s">
        <v>551</v>
      </c>
      <c r="C62" s="435" t="s">
        <v>485</v>
      </c>
    </row>
    <row r="63" spans="1:3" ht="27.95" customHeight="1">
      <c r="A63" s="437"/>
      <c r="B63" s="445" t="s">
        <v>552</v>
      </c>
      <c r="C63" s="338" t="s">
        <v>486</v>
      </c>
    </row>
    <row r="64" spans="1:3" ht="15.95" customHeight="1">
      <c r="A64" s="37"/>
      <c r="B64" s="445" t="s">
        <v>553</v>
      </c>
      <c r="C64" s="338" t="s">
        <v>486</v>
      </c>
    </row>
    <row r="65" spans="1:3" ht="27.95" customHeight="1">
      <c r="A65" s="37"/>
      <c r="B65" s="445" t="s">
        <v>554</v>
      </c>
      <c r="C65" s="338" t="s">
        <v>487</v>
      </c>
    </row>
    <row r="66" spans="1:3" ht="15.95" customHeight="1">
      <c r="A66" s="439"/>
      <c r="B66" s="443" t="s">
        <v>555</v>
      </c>
      <c r="C66" s="432" t="s">
        <v>487</v>
      </c>
    </row>
    <row r="67" spans="1:3" ht="15.95" customHeight="1">
      <c r="A67" s="47" t="s">
        <v>228</v>
      </c>
      <c r="B67" s="442" t="s">
        <v>556</v>
      </c>
      <c r="C67" s="38" t="s">
        <v>565</v>
      </c>
    </row>
    <row r="68" spans="1:3" ht="27.95" customHeight="1">
      <c r="A68" s="47"/>
      <c r="B68" s="442" t="s">
        <v>557</v>
      </c>
      <c r="C68" s="38" t="s">
        <v>566</v>
      </c>
    </row>
    <row r="69" spans="1:3" ht="15.95" customHeight="1">
      <c r="A69" s="431"/>
      <c r="B69" s="442" t="s">
        <v>558</v>
      </c>
      <c r="C69" s="38" t="s">
        <v>488</v>
      </c>
    </row>
    <row r="70" spans="1:3" ht="15.95" customHeight="1">
      <c r="A70" s="440" t="s">
        <v>322</v>
      </c>
      <c r="B70" s="446" t="s">
        <v>559</v>
      </c>
      <c r="C70" s="441" t="s">
        <v>567</v>
      </c>
    </row>
  </sheetData>
  <hyperlinks>
    <hyperlink ref="A1" location="Contents!A1" display="Contents"/>
    <hyperlink ref="B1" location="About!A1" display="About the publication"/>
    <hyperlink ref="C39" r:id="rId1" display="Health at a Glance 2013: OECD Indicators"/>
    <hyperlink ref="C7" location="Age!A5" display="Table 1"/>
    <hyperlink ref="C8" location="Age!A20" display="Table 2"/>
    <hyperlink ref="C9" location="Ethnic!A5" display="Table 3"/>
    <hyperlink ref="C10" location="Ethnic!A37" display="Table 5"/>
    <hyperlink ref="C11" location="Ethnic!A20" display="Table 4"/>
    <hyperlink ref="C12" location="Dep!A5" display="Table 6"/>
    <hyperlink ref="C13" location="Dep!A36" display="Table 8"/>
    <hyperlink ref="C14" location="Dep!A36" display="Table 8"/>
    <hyperlink ref="C15" location="Dep!A20" display="Table 7"/>
    <hyperlink ref="C16" location="Geo!A5" display="Table 9"/>
    <hyperlink ref="C17" location="Geo!A34" display="Table 10"/>
    <hyperlink ref="C18" location="Geo!A62" display="Table 11"/>
    <hyperlink ref="C19" location="Geo!A90" display="Table 12"/>
    <hyperlink ref="C20" location="Parity!A5" display="Table 13"/>
    <hyperlink ref="C21" location="Parity!A19" display="Table 14"/>
    <hyperlink ref="C22" location="BMI!A5" display="Table 15"/>
    <hyperlink ref="C23" location="BMI!A19" display="Table 16"/>
    <hyperlink ref="C24" location="Smoking!A5" display="Table 17, Table 18"/>
    <hyperlink ref="C25" location="Smoking!A33" display="Table 19"/>
    <hyperlink ref="C26" location="Smoking!A84" display="Table 20"/>
    <hyperlink ref="C27" location="Smoking!A135" display="Table 21"/>
    <hyperlink ref="C28" location="PrimMatCare!A5" display="Table 22"/>
    <hyperlink ref="C29" location="PrimMatCare!A21" display="Table 23"/>
    <hyperlink ref="C30" location="PrimMatCare!A56" display="Table 24"/>
    <hyperlink ref="C31" location="RegLMC!A5" display="Table 26"/>
    <hyperlink ref="C32" location="RegLMC!A45" display="Table 28"/>
    <hyperlink ref="C33" location="RegLMC!A18" display="Table 27"/>
    <hyperlink ref="C34" location="RegLMC!A73" display="Table 29"/>
    <hyperlink ref="C38" location="BirthType!A5" display="Table 30"/>
    <hyperlink ref="C40" location="BirthType!A5" display="Table 30"/>
    <hyperlink ref="C41" location="BirthType!A5" display="Table 30"/>
    <hyperlink ref="C42" location="BirthType!A5" display="Table 30"/>
    <hyperlink ref="C43" location="BirthType!A24" display="Table 31"/>
    <hyperlink ref="C44" location="BirthType!A60" display="Table 32"/>
    <hyperlink ref="C45" location="BirthType!A88" display="Table 33"/>
    <hyperlink ref="C46" location="Interv!A5" display="Table 35"/>
    <hyperlink ref="C47" location="Interv!A24" display="Table 36"/>
    <hyperlink ref="C52" location="PlaceOfBirth!A5" display="Table 37"/>
    <hyperlink ref="C53" location="PlaceOfBirth!A85" display="Table 42"/>
    <hyperlink ref="C54" location="PlaceOfBirth!A85" display="Table 42"/>
    <hyperlink ref="C55" location="PlaceOfBirth!A85" display="Table 42"/>
    <hyperlink ref="C56" location="PlaceOfBirth!A141" display="Table 43"/>
    <hyperlink ref="C58" location="Babies!A5" display="Table 41"/>
    <hyperlink ref="C59" location="Birthweight!A25" display="Table 43"/>
    <hyperlink ref="C60" location="Birthweight!A72" display="Table 44"/>
    <hyperlink ref="C61" location="Birthweight!A72" display="Table 44"/>
    <hyperlink ref="C62" location="Gestation!A5" display="Table 45"/>
    <hyperlink ref="C63" location="Gestation!A40" display="Table 46"/>
    <hyperlink ref="C64" location="Gestation!A40" display="Table 46"/>
    <hyperlink ref="C65" location="Gestation!A93" display="Table 47"/>
    <hyperlink ref="C66" location="Gestation!A93" display="Table 47"/>
    <hyperlink ref="C67" location="Bfeed!A5" display="Table 48"/>
    <hyperlink ref="C68" location="Bfeed!A19" display="Table 52"/>
    <hyperlink ref="C69" location="Bfeed!A71" display="Table 53"/>
    <hyperlink ref="C70" location="Handover!A5" display="Table 53"/>
    <hyperlink ref="C48" location="Interv!A24" display="Table 36"/>
    <hyperlink ref="C49" location="Interv!A24" display="Table 36"/>
    <hyperlink ref="C50" location="Interv!A24" display="Table 36"/>
    <hyperlink ref="C51" location="Interv!A24" display="Table 36"/>
    <hyperlink ref="C36" location="RegDHB!A45" display="Table 32"/>
    <hyperlink ref="C35" location="RegDHB!A5" display="Table 30"/>
  </hyperlinks>
  <pageMargins left="0.70866141732283472" right="0.70866141732283472" top="0.74803149606299213" bottom="0.74803149606299213" header="0.31496062992125984" footer="0.31496062992125984"/>
  <pageSetup paperSize="9" scale="55"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123"/>
  <sheetViews>
    <sheetView zoomScaleNormal="100" workbookViewId="0">
      <pane ySplit="3" topLeftCell="A4" activePane="bottomLeft" state="frozen"/>
      <selection activeCell="B31" sqref="B31"/>
      <selection pane="bottomLeft" activeCell="A4" sqref="A4"/>
    </sheetView>
  </sheetViews>
  <sheetFormatPr defaultRowHeight="12"/>
  <cols>
    <col min="1" max="1" width="9.42578125" style="69" customWidth="1"/>
    <col min="2" max="7" width="9.85546875" style="69" customWidth="1"/>
    <col min="8" max="16384" width="9.140625" style="69"/>
  </cols>
  <sheetData>
    <row r="1" spans="1:20">
      <c r="A1" s="292" t="s">
        <v>24</v>
      </c>
      <c r="B1" s="143"/>
      <c r="C1" s="292" t="s">
        <v>34</v>
      </c>
      <c r="D1" s="143"/>
      <c r="E1" s="143"/>
    </row>
    <row r="2" spans="1:20" ht="10.5" customHeight="1"/>
    <row r="3" spans="1:20" ht="19.5">
      <c r="A3" s="19" t="s">
        <v>117</v>
      </c>
    </row>
    <row r="4" spans="1:20" s="78" customFormat="1" ht="14.25">
      <c r="A4" s="465"/>
    </row>
    <row r="5" spans="1:20" s="79" customFormat="1" ht="15" customHeight="1">
      <c r="A5" s="86" t="str">
        <f>Contents!B8</f>
        <v>Table 1: Number and percentage of women giving birth, by age group, 2006–2015</v>
      </c>
    </row>
    <row r="6" spans="1:20" s="78" customFormat="1" ht="14.25">
      <c r="A6" s="476" t="s">
        <v>37</v>
      </c>
      <c r="B6" s="472" t="s">
        <v>25</v>
      </c>
      <c r="C6" s="472"/>
      <c r="D6" s="472"/>
      <c r="E6" s="472"/>
      <c r="F6" s="472"/>
      <c r="G6" s="472"/>
      <c r="H6" s="473"/>
      <c r="I6" s="472" t="s">
        <v>279</v>
      </c>
      <c r="J6" s="472"/>
      <c r="K6" s="472"/>
      <c r="L6" s="472"/>
      <c r="M6" s="472"/>
      <c r="N6" s="472"/>
      <c r="O6" s="80"/>
    </row>
    <row r="7" spans="1:20" s="78" customFormat="1" ht="14.25">
      <c r="A7" s="477"/>
      <c r="B7" s="131" t="s">
        <v>35</v>
      </c>
      <c r="C7" s="131" t="s">
        <v>42</v>
      </c>
      <c r="D7" s="131" t="s">
        <v>38</v>
      </c>
      <c r="E7" s="131" t="s">
        <v>39</v>
      </c>
      <c r="F7" s="131" t="s">
        <v>40</v>
      </c>
      <c r="G7" s="131" t="s">
        <v>36</v>
      </c>
      <c r="H7" s="165" t="s">
        <v>41</v>
      </c>
      <c r="I7" s="131" t="s">
        <v>35</v>
      </c>
      <c r="J7" s="131" t="s">
        <v>42</v>
      </c>
      <c r="K7" s="131" t="s">
        <v>38</v>
      </c>
      <c r="L7" s="131" t="s">
        <v>39</v>
      </c>
      <c r="M7" s="131" t="s">
        <v>40</v>
      </c>
      <c r="N7" s="131" t="s">
        <v>36</v>
      </c>
      <c r="O7" s="81"/>
      <c r="P7" s="82"/>
      <c r="Q7" s="82"/>
      <c r="R7" s="82"/>
      <c r="S7" s="82"/>
    </row>
    <row r="8" spans="1:20" s="78" customFormat="1" ht="14.25">
      <c r="A8" s="141">
        <f>Extra!K4</f>
        <v>2006</v>
      </c>
      <c r="B8" s="144">
        <v>4488</v>
      </c>
      <c r="C8" s="144">
        <v>10686</v>
      </c>
      <c r="D8" s="144">
        <v>14497</v>
      </c>
      <c r="E8" s="144">
        <v>18118</v>
      </c>
      <c r="F8" s="144">
        <v>10548</v>
      </c>
      <c r="G8" s="144">
        <v>2207</v>
      </c>
      <c r="H8" s="162">
        <v>60544</v>
      </c>
      <c r="I8" s="142">
        <f t="shared" ref="I8:I17" si="0">B8/$H8*100</f>
        <v>7.4127906976744189</v>
      </c>
      <c r="J8" s="142">
        <f t="shared" ref="J8:J17" si="1">C8/$H8*100</f>
        <v>17.649973572938691</v>
      </c>
      <c r="K8" s="142">
        <f t="shared" ref="K8:K17" si="2">D8/$H8*100</f>
        <v>23.944569238900634</v>
      </c>
      <c r="L8" s="142">
        <f t="shared" ref="L8:L17" si="3">E8/$H8*100</f>
        <v>29.925343551797042</v>
      </c>
      <c r="M8" s="142">
        <f t="shared" ref="M8:M17" si="4">F8/$H8*100</f>
        <v>17.422040169133194</v>
      </c>
      <c r="N8" s="142">
        <f t="shared" ref="N8:N17" si="5">G8/$H8*100</f>
        <v>3.6452827695560255</v>
      </c>
      <c r="O8" s="80"/>
    </row>
    <row r="9" spans="1:20" s="78" customFormat="1" ht="14.25">
      <c r="A9" s="141">
        <f>Extra!K5</f>
        <v>2007</v>
      </c>
      <c r="B9" s="144">
        <v>5076</v>
      </c>
      <c r="C9" s="144">
        <v>11245</v>
      </c>
      <c r="D9" s="144">
        <v>15620</v>
      </c>
      <c r="E9" s="144">
        <v>18310</v>
      </c>
      <c r="F9" s="144">
        <v>11495</v>
      </c>
      <c r="G9" s="144">
        <v>2414</v>
      </c>
      <c r="H9" s="163">
        <v>64160</v>
      </c>
      <c r="I9" s="142">
        <f t="shared" si="0"/>
        <v>7.9114713216957604</v>
      </c>
      <c r="J9" s="142">
        <f t="shared" si="1"/>
        <v>17.526496259351621</v>
      </c>
      <c r="K9" s="142">
        <f t="shared" si="2"/>
        <v>24.345386533665835</v>
      </c>
      <c r="L9" s="142">
        <f t="shared" si="3"/>
        <v>28.538029925187029</v>
      </c>
      <c r="M9" s="142">
        <f t="shared" si="4"/>
        <v>17.916147132169577</v>
      </c>
      <c r="N9" s="142">
        <f t="shared" si="5"/>
        <v>3.7624688279301743</v>
      </c>
      <c r="O9" s="80"/>
      <c r="T9" s="80"/>
    </row>
    <row r="10" spans="1:20" s="78" customFormat="1" ht="14.25">
      <c r="A10" s="141">
        <f>Extra!K6</f>
        <v>2008</v>
      </c>
      <c r="B10" s="144">
        <v>5294</v>
      </c>
      <c r="C10" s="144">
        <v>11739</v>
      </c>
      <c r="D10" s="144">
        <v>15689</v>
      </c>
      <c r="E10" s="144">
        <v>17729</v>
      </c>
      <c r="F10" s="144">
        <v>11730</v>
      </c>
      <c r="G10" s="144">
        <v>2448</v>
      </c>
      <c r="H10" s="163">
        <v>64629</v>
      </c>
      <c r="I10" s="142">
        <f t="shared" si="0"/>
        <v>8.1913691995853259</v>
      </c>
      <c r="J10" s="142">
        <f t="shared" si="1"/>
        <v>18.163672654690618</v>
      </c>
      <c r="K10" s="142">
        <f t="shared" si="2"/>
        <v>24.275480047656625</v>
      </c>
      <c r="L10" s="142">
        <f t="shared" si="3"/>
        <v>27.431957789846663</v>
      </c>
      <c r="M10" s="142">
        <f t="shared" si="4"/>
        <v>18.14974701759272</v>
      </c>
      <c r="N10" s="142">
        <f t="shared" si="5"/>
        <v>3.7877732906280466</v>
      </c>
      <c r="O10" s="80"/>
    </row>
    <row r="11" spans="1:20" s="78" customFormat="1" ht="14.25">
      <c r="A11" s="141">
        <f>Extra!K7</f>
        <v>2009</v>
      </c>
      <c r="B11" s="144">
        <v>4871</v>
      </c>
      <c r="C11" s="144">
        <v>11933</v>
      </c>
      <c r="D11" s="144">
        <v>15798</v>
      </c>
      <c r="E11" s="144">
        <v>17583</v>
      </c>
      <c r="F11" s="144">
        <v>11550</v>
      </c>
      <c r="G11" s="144">
        <v>2508</v>
      </c>
      <c r="H11" s="163">
        <v>64243</v>
      </c>
      <c r="I11" s="142">
        <f t="shared" si="0"/>
        <v>7.5821490279096553</v>
      </c>
      <c r="J11" s="142">
        <f t="shared" si="1"/>
        <v>18.57478635804679</v>
      </c>
      <c r="K11" s="142">
        <f t="shared" si="2"/>
        <v>24.591006024002617</v>
      </c>
      <c r="L11" s="142">
        <f t="shared" si="3"/>
        <v>27.369518858085705</v>
      </c>
      <c r="M11" s="142">
        <f t="shared" si="4"/>
        <v>17.978612455831762</v>
      </c>
      <c r="N11" s="142">
        <f t="shared" si="5"/>
        <v>3.9039272761234685</v>
      </c>
      <c r="O11" s="80"/>
    </row>
    <row r="12" spans="1:20" s="78" customFormat="1" ht="14.25">
      <c r="A12" s="141">
        <f>Extra!K8</f>
        <v>2010</v>
      </c>
      <c r="B12" s="144">
        <v>4580</v>
      </c>
      <c r="C12" s="144">
        <v>12122</v>
      </c>
      <c r="D12" s="144">
        <v>16114</v>
      </c>
      <c r="E12" s="144">
        <v>17788</v>
      </c>
      <c r="F12" s="144">
        <v>11188</v>
      </c>
      <c r="G12" s="144">
        <v>2678</v>
      </c>
      <c r="H12" s="163">
        <v>64470</v>
      </c>
      <c r="I12" s="142">
        <f t="shared" si="0"/>
        <v>7.1040794167830006</v>
      </c>
      <c r="J12" s="142">
        <f t="shared" si="1"/>
        <v>18.802543818830465</v>
      </c>
      <c r="K12" s="142">
        <f t="shared" si="2"/>
        <v>24.994571118349622</v>
      </c>
      <c r="L12" s="142">
        <f t="shared" si="3"/>
        <v>27.591127656274235</v>
      </c>
      <c r="M12" s="142">
        <f t="shared" si="4"/>
        <v>17.35380797270048</v>
      </c>
      <c r="N12" s="142">
        <f t="shared" si="5"/>
        <v>4.1538700170621992</v>
      </c>
      <c r="O12" s="80"/>
    </row>
    <row r="13" spans="1:20" s="78" customFormat="1" ht="14.25">
      <c r="A13" s="141">
        <f>Extra!K9</f>
        <v>2011</v>
      </c>
      <c r="B13" s="144">
        <v>4096</v>
      </c>
      <c r="C13" s="144">
        <v>11811</v>
      </c>
      <c r="D13" s="144">
        <v>15669</v>
      </c>
      <c r="E13" s="144">
        <v>17358</v>
      </c>
      <c r="F13" s="144">
        <v>10800</v>
      </c>
      <c r="G13" s="144">
        <v>2580</v>
      </c>
      <c r="H13" s="163">
        <v>62314</v>
      </c>
      <c r="I13" s="142">
        <f t="shared" si="0"/>
        <v>6.573161729306416</v>
      </c>
      <c r="J13" s="142">
        <f t="shared" si="1"/>
        <v>18.954007125204608</v>
      </c>
      <c r="K13" s="142">
        <f t="shared" si="2"/>
        <v>25.145232211060115</v>
      </c>
      <c r="L13" s="142">
        <f t="shared" si="3"/>
        <v>27.855698558911318</v>
      </c>
      <c r="M13" s="142">
        <f t="shared" si="4"/>
        <v>17.331578778444651</v>
      </c>
      <c r="N13" s="142">
        <f t="shared" si="5"/>
        <v>4.140321597072889</v>
      </c>
      <c r="O13" s="80"/>
    </row>
    <row r="14" spans="1:20" s="78" customFormat="1" ht="14.25">
      <c r="A14" s="141">
        <f>Extra!K10</f>
        <v>2012</v>
      </c>
      <c r="B14" s="144">
        <v>3938</v>
      </c>
      <c r="C14" s="144">
        <v>11549</v>
      </c>
      <c r="D14" s="144">
        <v>16044</v>
      </c>
      <c r="E14" s="144">
        <v>17587</v>
      </c>
      <c r="F14" s="144">
        <v>10482</v>
      </c>
      <c r="G14" s="144">
        <v>2742</v>
      </c>
      <c r="H14" s="163">
        <v>62342</v>
      </c>
      <c r="I14" s="142">
        <f t="shared" si="0"/>
        <v>6.3167687915049244</v>
      </c>
      <c r="J14" s="142">
        <f t="shared" si="1"/>
        <v>18.525231785954894</v>
      </c>
      <c r="K14" s="142">
        <f t="shared" si="2"/>
        <v>25.735459240961152</v>
      </c>
      <c r="L14" s="142">
        <f t="shared" si="3"/>
        <v>28.21051618491547</v>
      </c>
      <c r="M14" s="142">
        <f t="shared" si="4"/>
        <v>16.813705046357192</v>
      </c>
      <c r="N14" s="142">
        <f t="shared" si="5"/>
        <v>4.3983189503063747</v>
      </c>
      <c r="O14" s="80"/>
    </row>
    <row r="15" spans="1:20" s="78" customFormat="1" ht="14.25">
      <c r="A15" s="141">
        <f>Extra!K11</f>
        <v>2013</v>
      </c>
      <c r="B15" s="144">
        <v>3354</v>
      </c>
      <c r="C15" s="144">
        <v>10878</v>
      </c>
      <c r="D15" s="144">
        <v>15389</v>
      </c>
      <c r="E15" s="144">
        <v>16889</v>
      </c>
      <c r="F15" s="144">
        <v>10108</v>
      </c>
      <c r="G15" s="144">
        <v>2616</v>
      </c>
      <c r="H15" s="163">
        <v>59234</v>
      </c>
      <c r="I15" s="142">
        <f t="shared" si="0"/>
        <v>5.6622885504946483</v>
      </c>
      <c r="J15" s="142">
        <f t="shared" si="1"/>
        <v>18.36445284802647</v>
      </c>
      <c r="K15" s="142">
        <f t="shared" si="2"/>
        <v>25.980011479893307</v>
      </c>
      <c r="L15" s="142">
        <f t="shared" si="3"/>
        <v>28.512340885302361</v>
      </c>
      <c r="M15" s="142">
        <f t="shared" si="4"/>
        <v>17.064523753249823</v>
      </c>
      <c r="N15" s="142">
        <f t="shared" si="5"/>
        <v>4.4163824830333933</v>
      </c>
      <c r="O15" s="80"/>
    </row>
    <row r="16" spans="1:20" s="78" customFormat="1" ht="14.25">
      <c r="A16" s="141">
        <f>Extra!K12</f>
        <v>2014</v>
      </c>
      <c r="B16" s="144">
        <v>3019</v>
      </c>
      <c r="C16" s="144">
        <v>10379</v>
      </c>
      <c r="D16" s="144">
        <v>15820</v>
      </c>
      <c r="E16" s="144">
        <v>17705</v>
      </c>
      <c r="F16" s="144">
        <v>9754</v>
      </c>
      <c r="G16" s="144">
        <v>2524</v>
      </c>
      <c r="H16" s="163">
        <v>59201</v>
      </c>
      <c r="I16" s="142">
        <f t="shared" si="0"/>
        <v>5.0995760206753262</v>
      </c>
      <c r="J16" s="142">
        <f t="shared" si="1"/>
        <v>17.531798449350518</v>
      </c>
      <c r="K16" s="142">
        <f t="shared" si="2"/>
        <v>26.722521579027379</v>
      </c>
      <c r="L16" s="142">
        <f t="shared" si="3"/>
        <v>29.906589415719331</v>
      </c>
      <c r="M16" s="142">
        <f t="shared" si="4"/>
        <v>16.476073039306769</v>
      </c>
      <c r="N16" s="142">
        <f t="shared" si="5"/>
        <v>4.2634414959206772</v>
      </c>
      <c r="O16" s="80"/>
    </row>
    <row r="17" spans="1:16" s="78" customFormat="1" ht="14.25">
      <c r="A17" s="543">
        <f>Extra!K13</f>
        <v>2015</v>
      </c>
      <c r="B17" s="160">
        <v>2799</v>
      </c>
      <c r="C17" s="160">
        <v>10026</v>
      </c>
      <c r="D17" s="160">
        <v>15831</v>
      </c>
      <c r="E17" s="160">
        <v>18024</v>
      </c>
      <c r="F17" s="160">
        <v>9811</v>
      </c>
      <c r="G17" s="160">
        <v>2466</v>
      </c>
      <c r="H17" s="164">
        <v>58957</v>
      </c>
      <c r="I17" s="161">
        <f t="shared" si="0"/>
        <v>4.7475278592872776</v>
      </c>
      <c r="J17" s="161">
        <f t="shared" si="1"/>
        <v>17.005614261241245</v>
      </c>
      <c r="K17" s="161">
        <f t="shared" si="2"/>
        <v>26.851773326322576</v>
      </c>
      <c r="L17" s="161">
        <f t="shared" si="3"/>
        <v>30.571433417575523</v>
      </c>
      <c r="M17" s="161">
        <f t="shared" si="4"/>
        <v>16.640941703275271</v>
      </c>
      <c r="N17" s="161">
        <f t="shared" si="5"/>
        <v>4.1827094322981155</v>
      </c>
      <c r="O17" s="80"/>
    </row>
    <row r="18" spans="1:16" s="78" customFormat="1" ht="14.25">
      <c r="O18" s="80"/>
    </row>
    <row r="19" spans="1:16" s="78" customFormat="1" ht="14.25"/>
    <row r="20" spans="1:16" s="79" customFormat="1" ht="15" customHeight="1">
      <c r="A20" s="86" t="str">
        <f>Contents!B9</f>
        <v>Table 2: Birth rate, by age group, 2006−2015</v>
      </c>
      <c r="P20" s="138"/>
    </row>
    <row r="21" spans="1:16" s="78" customFormat="1" ht="14.25">
      <c r="A21" s="478" t="s">
        <v>37</v>
      </c>
      <c r="B21" s="474" t="s">
        <v>257</v>
      </c>
      <c r="C21" s="474"/>
      <c r="D21" s="474"/>
      <c r="E21" s="474"/>
      <c r="F21" s="474"/>
      <c r="G21" s="474"/>
      <c r="H21" s="475"/>
      <c r="I21" s="474" t="s">
        <v>44</v>
      </c>
      <c r="J21" s="474"/>
      <c r="K21" s="474"/>
      <c r="L21" s="474"/>
      <c r="M21" s="474"/>
      <c r="N21" s="474"/>
      <c r="O21" s="474"/>
      <c r="P21" s="80"/>
    </row>
    <row r="22" spans="1:16" s="78" customFormat="1" ht="14.25">
      <c r="A22" s="479"/>
      <c r="B22" s="119" t="s">
        <v>35</v>
      </c>
      <c r="C22" s="119" t="s">
        <v>42</v>
      </c>
      <c r="D22" s="119" t="s">
        <v>38</v>
      </c>
      <c r="E22" s="119" t="s">
        <v>39</v>
      </c>
      <c r="F22" s="119" t="s">
        <v>40</v>
      </c>
      <c r="G22" s="119" t="s">
        <v>36</v>
      </c>
      <c r="H22" s="120" t="s">
        <v>41</v>
      </c>
      <c r="I22" s="119" t="s">
        <v>35</v>
      </c>
      <c r="J22" s="119" t="s">
        <v>42</v>
      </c>
      <c r="K22" s="119" t="s">
        <v>38</v>
      </c>
      <c r="L22" s="119" t="s">
        <v>39</v>
      </c>
      <c r="M22" s="119" t="s">
        <v>40</v>
      </c>
      <c r="N22" s="119" t="s">
        <v>36</v>
      </c>
      <c r="O22" s="119" t="s">
        <v>41</v>
      </c>
      <c r="P22" s="80"/>
    </row>
    <row r="23" spans="1:16" s="78" customFormat="1" ht="14.25">
      <c r="A23" s="141">
        <f>A8</f>
        <v>2006</v>
      </c>
      <c r="B23" s="142">
        <f>B8/I23*1000</f>
        <v>29.112610275038918</v>
      </c>
      <c r="C23" s="142">
        <f t="shared" ref="C23:H23" si="6">C8/J23*1000</f>
        <v>73.529209385536362</v>
      </c>
      <c r="D23" s="142">
        <f t="shared" si="6"/>
        <v>108.51047904191617</v>
      </c>
      <c r="E23" s="142">
        <f t="shared" si="6"/>
        <v>121.02872411489646</v>
      </c>
      <c r="F23" s="142">
        <f t="shared" si="6"/>
        <v>64.541393868934719</v>
      </c>
      <c r="G23" s="142">
        <f t="shared" si="6"/>
        <v>13.252071574396542</v>
      </c>
      <c r="H23" s="166">
        <f t="shared" si="6"/>
        <v>66.33068933783251</v>
      </c>
      <c r="I23" s="143">
        <v>154160</v>
      </c>
      <c r="J23" s="143">
        <v>145330</v>
      </c>
      <c r="K23" s="143">
        <v>133600</v>
      </c>
      <c r="L23" s="143">
        <v>149700</v>
      </c>
      <c r="M23" s="143">
        <v>163430</v>
      </c>
      <c r="N23" s="143">
        <v>166540</v>
      </c>
      <c r="O23" s="143">
        <v>912760</v>
      </c>
      <c r="P23" s="80"/>
    </row>
    <row r="24" spans="1:16" s="78" customFormat="1" ht="14.25">
      <c r="A24" s="141">
        <f t="shared" ref="A24:A32" si="7">A9</f>
        <v>2007</v>
      </c>
      <c r="B24" s="142">
        <f t="shared" ref="B24:B32" si="8">B9/I24*1000</f>
        <v>32.544720138488174</v>
      </c>
      <c r="C24" s="142">
        <f t="shared" ref="C24:C32" si="9">C9/J24*1000</f>
        <v>77.798533277985328</v>
      </c>
      <c r="D24" s="142">
        <f t="shared" ref="D24:D32" si="10">D9/K24*1000</f>
        <v>115.30228094781133</v>
      </c>
      <c r="E24" s="142">
        <f t="shared" ref="E24:E32" si="11">E9/L24*1000</f>
        <v>125.7036935328848</v>
      </c>
      <c r="F24" s="142">
        <f t="shared" ref="F24:F32" si="12">F9/M24*1000</f>
        <v>69.620253164556956</v>
      </c>
      <c r="G24" s="142">
        <f t="shared" ref="G24:G32" si="13">G9/N24*1000</f>
        <v>14.621441550575408</v>
      </c>
      <c r="H24" s="166">
        <f t="shared" ref="H24:H32" si="14">H9/O24*1000</f>
        <v>70.362449964358177</v>
      </c>
      <c r="I24" s="143">
        <v>155970</v>
      </c>
      <c r="J24" s="143">
        <v>144540</v>
      </c>
      <c r="K24" s="143">
        <v>135470</v>
      </c>
      <c r="L24" s="143">
        <v>145660</v>
      </c>
      <c r="M24" s="143">
        <v>165110</v>
      </c>
      <c r="N24" s="143">
        <v>165100</v>
      </c>
      <c r="O24" s="143">
        <v>911850</v>
      </c>
      <c r="P24" s="80"/>
    </row>
    <row r="25" spans="1:16" s="78" customFormat="1" ht="14.25">
      <c r="A25" s="141">
        <f t="shared" si="7"/>
        <v>2008</v>
      </c>
      <c r="B25" s="142">
        <f t="shared" si="8"/>
        <v>33.820992780936557</v>
      </c>
      <c r="C25" s="142">
        <f t="shared" si="9"/>
        <v>81.323172843782473</v>
      </c>
      <c r="D25" s="142">
        <f t="shared" si="10"/>
        <v>114.15993596740158</v>
      </c>
      <c r="E25" s="142">
        <f t="shared" si="11"/>
        <v>124.79938054343235</v>
      </c>
      <c r="F25" s="142">
        <f t="shared" si="12"/>
        <v>71.172865724167224</v>
      </c>
      <c r="G25" s="142">
        <f t="shared" si="13"/>
        <v>14.990814451928964</v>
      </c>
      <c r="H25" s="166">
        <f t="shared" si="14"/>
        <v>71.139705882352942</v>
      </c>
      <c r="I25" s="143">
        <v>156530</v>
      </c>
      <c r="J25" s="143">
        <v>144350</v>
      </c>
      <c r="K25" s="143">
        <v>137430</v>
      </c>
      <c r="L25" s="143">
        <v>142060</v>
      </c>
      <c r="M25" s="143">
        <v>164810</v>
      </c>
      <c r="N25" s="143">
        <v>163300</v>
      </c>
      <c r="O25" s="143">
        <v>908480</v>
      </c>
      <c r="P25" s="80"/>
    </row>
    <row r="26" spans="1:16" s="78" customFormat="1" ht="14.25">
      <c r="A26" s="141">
        <f t="shared" si="7"/>
        <v>2009</v>
      </c>
      <c r="B26" s="142">
        <f t="shared" si="8"/>
        <v>31.080908626850434</v>
      </c>
      <c r="C26" s="142">
        <f t="shared" si="9"/>
        <v>81.884306594386871</v>
      </c>
      <c r="D26" s="142">
        <f t="shared" si="10"/>
        <v>113.65467625899281</v>
      </c>
      <c r="E26" s="142">
        <f t="shared" si="11"/>
        <v>125.19045923816304</v>
      </c>
      <c r="F26" s="142">
        <f t="shared" si="12"/>
        <v>70.811109067500468</v>
      </c>
      <c r="G26" s="142">
        <f t="shared" si="13"/>
        <v>15.378012140535901</v>
      </c>
      <c r="H26" s="166">
        <f t="shared" si="14"/>
        <v>70.744411408435198</v>
      </c>
      <c r="I26" s="143">
        <v>156720</v>
      </c>
      <c r="J26" s="143">
        <v>145730</v>
      </c>
      <c r="K26" s="143">
        <v>139000</v>
      </c>
      <c r="L26" s="143">
        <v>140450</v>
      </c>
      <c r="M26" s="143">
        <v>163110</v>
      </c>
      <c r="N26" s="143">
        <v>163090</v>
      </c>
      <c r="O26" s="143">
        <v>908100</v>
      </c>
      <c r="P26" s="80"/>
    </row>
    <row r="27" spans="1:16" s="78" customFormat="1" ht="14.25">
      <c r="A27" s="141">
        <f t="shared" si="7"/>
        <v>2010</v>
      </c>
      <c r="B27" s="142">
        <f t="shared" si="8"/>
        <v>29.308248544186345</v>
      </c>
      <c r="C27" s="142">
        <f t="shared" si="9"/>
        <v>81.181355478167703</v>
      </c>
      <c r="D27" s="142">
        <f t="shared" si="10"/>
        <v>114.64959089292067</v>
      </c>
      <c r="E27" s="142">
        <f t="shared" si="11"/>
        <v>127.15705196940452</v>
      </c>
      <c r="F27" s="142">
        <f t="shared" si="12"/>
        <v>69.741927440468771</v>
      </c>
      <c r="G27" s="142">
        <f t="shared" si="13"/>
        <v>16.331259909745093</v>
      </c>
      <c r="H27" s="166">
        <f t="shared" si="14"/>
        <v>70.812692903353366</v>
      </c>
      <c r="I27" s="143">
        <v>156270</v>
      </c>
      <c r="J27" s="143">
        <v>149320</v>
      </c>
      <c r="K27" s="143">
        <v>140550</v>
      </c>
      <c r="L27" s="143">
        <v>139890</v>
      </c>
      <c r="M27" s="143">
        <v>160420</v>
      </c>
      <c r="N27" s="143">
        <v>163980</v>
      </c>
      <c r="O27" s="143">
        <v>910430</v>
      </c>
      <c r="P27" s="80"/>
    </row>
    <row r="28" spans="1:16" s="78" customFormat="1" ht="14.25">
      <c r="A28" s="141">
        <f t="shared" si="7"/>
        <v>2011</v>
      </c>
      <c r="B28" s="142">
        <f t="shared" si="8"/>
        <v>26.559460510958374</v>
      </c>
      <c r="C28" s="142">
        <f t="shared" si="9"/>
        <v>77.327484614377369</v>
      </c>
      <c r="D28" s="142">
        <f t="shared" si="10"/>
        <v>111.28551136363636</v>
      </c>
      <c r="E28" s="142">
        <f t="shared" si="11"/>
        <v>123.98571428571428</v>
      </c>
      <c r="F28" s="142">
        <f t="shared" si="12"/>
        <v>69.808027923211171</v>
      </c>
      <c r="G28" s="142">
        <f t="shared" si="13"/>
        <v>15.548725366118243</v>
      </c>
      <c r="H28" s="166">
        <f t="shared" si="14"/>
        <v>68.597534125935709</v>
      </c>
      <c r="I28" s="143">
        <v>154220</v>
      </c>
      <c r="J28" s="143">
        <v>152740</v>
      </c>
      <c r="K28" s="143">
        <v>140800</v>
      </c>
      <c r="L28" s="143">
        <v>140000</v>
      </c>
      <c r="M28" s="143">
        <v>154710</v>
      </c>
      <c r="N28" s="143">
        <v>165930</v>
      </c>
      <c r="O28" s="143">
        <v>908400</v>
      </c>
      <c r="P28" s="80"/>
    </row>
    <row r="29" spans="1:16" s="78" customFormat="1" ht="14.25">
      <c r="A29" s="141">
        <f t="shared" si="7"/>
        <v>2012</v>
      </c>
      <c r="B29" s="142">
        <f t="shared" si="8"/>
        <v>25.738562091503265</v>
      </c>
      <c r="C29" s="142">
        <f t="shared" si="9"/>
        <v>74.84769928710304</v>
      </c>
      <c r="D29" s="142">
        <f t="shared" si="10"/>
        <v>114.13530625311233</v>
      </c>
      <c r="E29" s="142">
        <f t="shared" si="11"/>
        <v>125.37068719703451</v>
      </c>
      <c r="F29" s="142">
        <f t="shared" si="12"/>
        <v>70.278243379148506</v>
      </c>
      <c r="G29" s="142">
        <f t="shared" si="13"/>
        <v>16.444764303706371</v>
      </c>
      <c r="H29" s="166">
        <f t="shared" si="14"/>
        <v>68.959338082385727</v>
      </c>
      <c r="I29" s="143">
        <v>153000</v>
      </c>
      <c r="J29" s="143">
        <v>154300</v>
      </c>
      <c r="K29" s="143">
        <v>140570</v>
      </c>
      <c r="L29" s="143">
        <v>140280</v>
      </c>
      <c r="M29" s="143">
        <v>149150</v>
      </c>
      <c r="N29" s="143">
        <v>166740</v>
      </c>
      <c r="O29" s="143">
        <v>904040</v>
      </c>
      <c r="P29" s="80"/>
    </row>
    <row r="30" spans="1:16" s="78" customFormat="1" ht="14.25">
      <c r="A30" s="141">
        <f t="shared" si="7"/>
        <v>2013</v>
      </c>
      <c r="B30" s="142">
        <f t="shared" si="8"/>
        <v>22.017987264491563</v>
      </c>
      <c r="C30" s="142">
        <f t="shared" si="9"/>
        <v>69.847181199434942</v>
      </c>
      <c r="D30" s="142">
        <f t="shared" si="10"/>
        <v>108.2512661789533</v>
      </c>
      <c r="E30" s="142">
        <f t="shared" si="11"/>
        <v>119.28944766209916</v>
      </c>
      <c r="F30" s="142">
        <f t="shared" si="12"/>
        <v>69.777716415849795</v>
      </c>
      <c r="G30" s="142">
        <f t="shared" si="13"/>
        <v>15.720209122047955</v>
      </c>
      <c r="H30" s="166">
        <f t="shared" si="14"/>
        <v>65.591088275678786</v>
      </c>
      <c r="I30" s="143">
        <v>152330</v>
      </c>
      <c r="J30" s="143">
        <v>155740</v>
      </c>
      <c r="K30" s="143">
        <v>142160</v>
      </c>
      <c r="L30" s="143">
        <v>141580</v>
      </c>
      <c r="M30" s="143">
        <v>144860</v>
      </c>
      <c r="N30" s="143">
        <v>166410</v>
      </c>
      <c r="O30" s="143">
        <v>903080</v>
      </c>
      <c r="P30" s="80"/>
    </row>
    <row r="31" spans="1:16" s="78" customFormat="1" ht="14.25">
      <c r="A31" s="141">
        <f t="shared" si="7"/>
        <v>2014</v>
      </c>
      <c r="B31" s="142">
        <f t="shared" si="8"/>
        <v>19.843565137373471</v>
      </c>
      <c r="C31" s="142">
        <f t="shared" si="9"/>
        <v>65.141530157534689</v>
      </c>
      <c r="D31" s="142">
        <f t="shared" si="10"/>
        <v>106.98586596334619</v>
      </c>
      <c r="E31" s="142">
        <f t="shared" si="11"/>
        <v>122.80640910036762</v>
      </c>
      <c r="F31" s="142">
        <f t="shared" si="12"/>
        <v>68.190715883668901</v>
      </c>
      <c r="G31" s="142">
        <f t="shared" si="13"/>
        <v>15.314604696316971</v>
      </c>
      <c r="H31" s="166">
        <f t="shared" si="14"/>
        <v>64.958962429775283</v>
      </c>
      <c r="I31" s="143">
        <v>152140</v>
      </c>
      <c r="J31" s="143">
        <v>159330</v>
      </c>
      <c r="K31" s="143">
        <v>147870</v>
      </c>
      <c r="L31" s="143">
        <v>144170</v>
      </c>
      <c r="M31" s="143">
        <v>143040</v>
      </c>
      <c r="N31" s="143">
        <v>164810</v>
      </c>
      <c r="O31" s="143">
        <v>911360</v>
      </c>
      <c r="P31" s="80"/>
    </row>
    <row r="32" spans="1:16" s="78" customFormat="1" ht="14.25">
      <c r="A32" s="466">
        <f t="shared" si="7"/>
        <v>2015</v>
      </c>
      <c r="B32" s="161">
        <f t="shared" si="8"/>
        <v>18.254744668362356</v>
      </c>
      <c r="C32" s="161">
        <f t="shared" si="9"/>
        <v>61.433823529411761</v>
      </c>
      <c r="D32" s="161">
        <f t="shared" si="10"/>
        <v>100.98877264608319</v>
      </c>
      <c r="E32" s="161">
        <f t="shared" si="11"/>
        <v>121.38191123981412</v>
      </c>
      <c r="F32" s="161">
        <f t="shared" si="12"/>
        <v>68.641992583782269</v>
      </c>
      <c r="G32" s="161">
        <f t="shared" si="13"/>
        <v>15.18659933489346</v>
      </c>
      <c r="H32" s="167">
        <f t="shared" si="14"/>
        <v>63.593610113365479</v>
      </c>
      <c r="I32" s="160">
        <v>153330</v>
      </c>
      <c r="J32" s="160">
        <v>163200</v>
      </c>
      <c r="K32" s="160">
        <v>156760</v>
      </c>
      <c r="L32" s="160">
        <v>148490</v>
      </c>
      <c r="M32" s="160">
        <v>142930</v>
      </c>
      <c r="N32" s="160">
        <v>162380</v>
      </c>
      <c r="O32" s="160">
        <v>927090</v>
      </c>
      <c r="P32" s="80"/>
    </row>
    <row r="33" spans="1:5" s="78" customFormat="1" ht="14.25">
      <c r="A33" s="139" t="s">
        <v>438</v>
      </c>
    </row>
    <row r="34" spans="1:5" s="78" customFormat="1" ht="14.25">
      <c r="A34" s="35" t="s">
        <v>309</v>
      </c>
    </row>
    <row r="35" spans="1:5" s="78" customFormat="1" ht="14.25">
      <c r="A35" s="139"/>
    </row>
    <row r="36" spans="1:5" s="78" customFormat="1" ht="14.25">
      <c r="E36" s="80"/>
    </row>
    <row r="37" spans="1:5" s="78" customFormat="1" ht="14.25"/>
    <row r="38" spans="1:5" s="78" customFormat="1" ht="14.25"/>
    <row r="39" spans="1:5" s="78" customFormat="1" ht="14.25"/>
    <row r="40" spans="1:5" s="78" customFormat="1" ht="14.25"/>
    <row r="41" spans="1:5" s="78" customFormat="1" ht="14.25"/>
    <row r="42" spans="1:5" s="78" customFormat="1" ht="14.25"/>
    <row r="43" spans="1:5" s="78" customFormat="1" ht="14.25"/>
    <row r="44" spans="1:5" s="78" customFormat="1" ht="14.25"/>
    <row r="45" spans="1:5" s="78" customFormat="1" ht="14.25"/>
    <row r="46" spans="1:5" s="78" customFormat="1" ht="14.25"/>
    <row r="47" spans="1:5" s="78" customFormat="1" ht="14.25"/>
    <row r="48" spans="1:5" s="78" customFormat="1" ht="14.25"/>
    <row r="49" s="78" customFormat="1" ht="14.25"/>
    <row r="50" s="78" customFormat="1" ht="14.25"/>
    <row r="51" s="78" customFormat="1" ht="14.25"/>
    <row r="52" s="78" customFormat="1" ht="14.25"/>
    <row r="53" s="78" customFormat="1" ht="14.25"/>
    <row r="54" s="78" customFormat="1" ht="14.25"/>
    <row r="55" s="78" customFormat="1" ht="14.25"/>
    <row r="56" s="78" customFormat="1" ht="14.25"/>
    <row r="57" s="78" customFormat="1" ht="14.25"/>
    <row r="58" s="78" customFormat="1" ht="14.25"/>
    <row r="59" s="78" customFormat="1" ht="14.25"/>
    <row r="60" s="78" customFormat="1" ht="14.25"/>
    <row r="61" s="78" customFormat="1" ht="14.25"/>
    <row r="62" s="78" customFormat="1" ht="14.25"/>
    <row r="63" s="78" customFormat="1" ht="14.25"/>
    <row r="64" s="78" customFormat="1" ht="14.25"/>
    <row r="65" s="78" customFormat="1" ht="14.25"/>
    <row r="66" s="78" customFormat="1" ht="14.25"/>
    <row r="67" s="78" customFormat="1" ht="14.25"/>
    <row r="68" s="78" customFormat="1" ht="14.25"/>
    <row r="69" s="78" customFormat="1" ht="14.25"/>
    <row r="70" s="78" customFormat="1" ht="14.25"/>
    <row r="71" s="78" customFormat="1" ht="14.25"/>
    <row r="72" s="78" customFormat="1" ht="14.25"/>
    <row r="73" s="78" customFormat="1" ht="14.25"/>
    <row r="74" s="78" customFormat="1" ht="14.25"/>
    <row r="75" s="78" customFormat="1" ht="14.25"/>
    <row r="76" s="78" customFormat="1" ht="14.25"/>
    <row r="77" s="78" customFormat="1" ht="14.25"/>
    <row r="78" s="78" customFormat="1" ht="14.25"/>
    <row r="79" s="78" customFormat="1" ht="14.25"/>
    <row r="80" s="78" customFormat="1" ht="14.25"/>
    <row r="81" s="78" customFormat="1" ht="14.25"/>
    <row r="82" s="78" customFormat="1" ht="14.25"/>
    <row r="83" s="78" customFormat="1" ht="14.25"/>
    <row r="84" s="78" customFormat="1" ht="14.25"/>
    <row r="85" s="78" customFormat="1" ht="14.25"/>
    <row r="86" s="78" customFormat="1" ht="14.25"/>
    <row r="87" s="78" customFormat="1" ht="14.25"/>
    <row r="88" s="78" customFormat="1" ht="14.25"/>
    <row r="89" s="78" customFormat="1" ht="14.25"/>
    <row r="90" s="78" customFormat="1" ht="14.25"/>
    <row r="91" s="78" customFormat="1" ht="14.25"/>
    <row r="92" s="78" customFormat="1" ht="14.25"/>
    <row r="93" s="78" customFormat="1" ht="14.25"/>
    <row r="94" s="78" customFormat="1" ht="14.25"/>
    <row r="95" s="78" customFormat="1" ht="14.25"/>
    <row r="96" s="78" customFormat="1" ht="14.25"/>
    <row r="97" s="78" customFormat="1" ht="14.25"/>
    <row r="98" s="78" customFormat="1" ht="14.25"/>
    <row r="99" s="78" customFormat="1" ht="14.25"/>
    <row r="100" s="78" customFormat="1" ht="14.25"/>
    <row r="101" s="78" customFormat="1" ht="14.25"/>
    <row r="102" s="78" customFormat="1" ht="14.25"/>
    <row r="103" s="78" customFormat="1" ht="14.25"/>
    <row r="104" s="78" customFormat="1" ht="14.25"/>
    <row r="105" s="78" customFormat="1" ht="14.25"/>
    <row r="106" s="78" customFormat="1" ht="14.25"/>
    <row r="107" s="78" customFormat="1" ht="14.25"/>
    <row r="108" s="78" customFormat="1" ht="14.25"/>
    <row r="109" s="78" customFormat="1" ht="14.25"/>
    <row r="110" s="78" customFormat="1" ht="14.25"/>
    <row r="111" s="78" customFormat="1" ht="14.25"/>
    <row r="112" s="78" customFormat="1" ht="14.25"/>
    <row r="113" s="78" customFormat="1" ht="14.25"/>
    <row r="114" s="78" customFormat="1" ht="14.25"/>
    <row r="115" s="78" customFormat="1" ht="14.25"/>
    <row r="116" s="78" customFormat="1" ht="14.25"/>
    <row r="117" s="78" customFormat="1" ht="14.25"/>
    <row r="118" s="78" customFormat="1" ht="14.25"/>
    <row r="119" s="78" customFormat="1" ht="14.25"/>
    <row r="120" s="78" customFormat="1" ht="14.25"/>
    <row r="121" s="78" customFormat="1" ht="14.25"/>
    <row r="122" s="78" customFormat="1" ht="14.25"/>
    <row r="123" s="78" customFormat="1" ht="14.25"/>
  </sheetData>
  <mergeCells count="6">
    <mergeCell ref="B6:H6"/>
    <mergeCell ref="I6:N6"/>
    <mergeCell ref="B21:H21"/>
    <mergeCell ref="I21:O21"/>
    <mergeCell ref="A6:A7"/>
    <mergeCell ref="A21:A22"/>
  </mergeCells>
  <hyperlinks>
    <hyperlink ref="A1" location="Contents!A1" display="Contents"/>
    <hyperlink ref="C1" location="About!A1" display="About the publication"/>
  </hyperlinks>
  <pageMargins left="0.51181102362204722" right="0.51181102362204722" top="0.55118110236220474" bottom="0.55118110236220474" header="0.11811023622047245" footer="0.11811023622047245"/>
  <pageSetup paperSize="9" fitToHeight="0" orientation="landscape" r:id="rId1"/>
  <headerFooter>
    <oddFooter>&amp;L&amp;8&amp;K01+020Report on Maternity, 2015: accompanying tables&amp;R&amp;8&amp;K01+020Page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73"/>
  <sheetViews>
    <sheetView zoomScaleNormal="100" workbookViewId="0">
      <pane ySplit="3" topLeftCell="A4" activePane="bottomLeft" state="frozen"/>
      <selection activeCell="B31" sqref="B31"/>
      <selection pane="bottomLeft" activeCell="A4" sqref="A4"/>
    </sheetView>
  </sheetViews>
  <sheetFormatPr defaultRowHeight="12"/>
  <cols>
    <col min="1" max="1" width="9.140625" style="69"/>
    <col min="2" max="15" width="10" style="69" customWidth="1"/>
    <col min="16" max="23" width="9.140625" style="69"/>
    <col min="24" max="24" width="6" style="69" customWidth="1"/>
    <col min="25" max="16384" width="9.140625" style="69"/>
  </cols>
  <sheetData>
    <row r="1" spans="1:17">
      <c r="A1" s="292" t="s">
        <v>24</v>
      </c>
      <c r="B1" s="143"/>
      <c r="C1" s="292" t="s">
        <v>34</v>
      </c>
      <c r="D1" s="143"/>
      <c r="E1" s="143"/>
      <c r="F1" s="143"/>
    </row>
    <row r="2" spans="1:17" ht="10.5" customHeight="1"/>
    <row r="3" spans="1:17" ht="19.5">
      <c r="A3" s="19" t="s">
        <v>118</v>
      </c>
    </row>
    <row r="5" spans="1:17" s="39" customFormat="1" ht="15" customHeight="1">
      <c r="A5" s="86" t="str">
        <f>Contents!B10</f>
        <v>Table 3: Number and percentage of women giving birth, by ethnic group, 2006–2015</v>
      </c>
    </row>
    <row r="6" spans="1:17">
      <c r="A6" s="484" t="s">
        <v>37</v>
      </c>
      <c r="B6" s="472" t="s">
        <v>25</v>
      </c>
      <c r="C6" s="472"/>
      <c r="D6" s="472"/>
      <c r="E6" s="472"/>
      <c r="F6" s="472"/>
      <c r="G6" s="472"/>
      <c r="H6" s="472"/>
      <c r="I6" s="473"/>
      <c r="J6" s="472" t="s">
        <v>279</v>
      </c>
      <c r="K6" s="472"/>
      <c r="L6" s="472"/>
      <c r="M6" s="472"/>
      <c r="N6" s="472"/>
      <c r="O6" s="472"/>
      <c r="P6" s="151"/>
      <c r="Q6" s="67"/>
    </row>
    <row r="7" spans="1:17" ht="36">
      <c r="A7" s="477"/>
      <c r="B7" s="333" t="s">
        <v>60</v>
      </c>
      <c r="C7" s="333" t="s">
        <v>310</v>
      </c>
      <c r="D7" s="333" t="s">
        <v>340</v>
      </c>
      <c r="E7" s="333" t="s">
        <v>341</v>
      </c>
      <c r="F7" s="333" t="s">
        <v>46</v>
      </c>
      <c r="G7" s="333" t="s">
        <v>47</v>
      </c>
      <c r="H7" s="333" t="s">
        <v>48</v>
      </c>
      <c r="I7" s="125" t="s">
        <v>41</v>
      </c>
      <c r="J7" s="333" t="str">
        <f>B7</f>
        <v>Māori</v>
      </c>
      <c r="K7" s="333" t="str">
        <f t="shared" ref="K7:O7" si="0">C7</f>
        <v>Pacific</v>
      </c>
      <c r="L7" s="333" t="str">
        <f t="shared" si="0"/>
        <v>Indian</v>
      </c>
      <c r="M7" s="333" t="str">
        <f t="shared" si="0"/>
        <v>Asian (excl. Indian)</v>
      </c>
      <c r="N7" s="333" t="str">
        <f t="shared" si="0"/>
        <v>Other</v>
      </c>
      <c r="O7" s="333" t="str">
        <f t="shared" si="0"/>
        <v>European</v>
      </c>
      <c r="P7" s="151"/>
      <c r="Q7" s="145"/>
    </row>
    <row r="8" spans="1:17">
      <c r="A8" s="155">
        <f>Extra!K4</f>
        <v>2006</v>
      </c>
      <c r="B8" s="153">
        <v>15638</v>
      </c>
      <c r="C8" s="153">
        <v>7200</v>
      </c>
      <c r="D8" s="153">
        <v>1742</v>
      </c>
      <c r="E8" s="153">
        <v>3388</v>
      </c>
      <c r="F8" s="153">
        <v>935</v>
      </c>
      <c r="G8" s="153">
        <v>31594</v>
      </c>
      <c r="H8" s="153">
        <v>47</v>
      </c>
      <c r="I8" s="544">
        <v>60544</v>
      </c>
      <c r="J8" s="154">
        <f t="shared" ref="J8:O8" si="1">B8/($I8-$H8)*100</f>
        <v>25.849215663586623</v>
      </c>
      <c r="K8" s="154">
        <f t="shared" si="1"/>
        <v>11.901416599170208</v>
      </c>
      <c r="L8" s="154">
        <f t="shared" si="1"/>
        <v>2.8794816271881252</v>
      </c>
      <c r="M8" s="154">
        <f t="shared" si="1"/>
        <v>5.6002776997206478</v>
      </c>
      <c r="N8" s="154">
        <f t="shared" si="1"/>
        <v>1.5455311833644645</v>
      </c>
      <c r="O8" s="154">
        <f t="shared" si="1"/>
        <v>52.224077226969932</v>
      </c>
      <c r="P8" s="151"/>
      <c r="Q8" s="145"/>
    </row>
    <row r="9" spans="1:17">
      <c r="A9" s="155">
        <f>Extra!K5</f>
        <v>2007</v>
      </c>
      <c r="B9" s="153">
        <v>16614</v>
      </c>
      <c r="C9" s="153">
        <v>7863</v>
      </c>
      <c r="D9" s="153">
        <v>1803</v>
      </c>
      <c r="E9" s="153">
        <v>4085</v>
      </c>
      <c r="F9" s="153">
        <v>1003</v>
      </c>
      <c r="G9" s="153">
        <v>32742</v>
      </c>
      <c r="H9" s="153">
        <v>50</v>
      </c>
      <c r="I9" s="171">
        <v>64160</v>
      </c>
      <c r="J9" s="154">
        <f t="shared" ref="J9:J17" si="2">B9/($I9-$H9)*100</f>
        <v>25.914833879270006</v>
      </c>
      <c r="K9" s="154">
        <f t="shared" ref="K9:K17" si="3">C9/($I9-$H9)*100</f>
        <v>12.264857276555921</v>
      </c>
      <c r="L9" s="154">
        <f t="shared" ref="L9:M17" si="4">D9/($I9-$H9)*100</f>
        <v>2.8123537669630325</v>
      </c>
      <c r="M9" s="154">
        <f t="shared" si="4"/>
        <v>6.3718608641397596</v>
      </c>
      <c r="N9" s="154">
        <f t="shared" ref="N9:N17" si="5">F9/($I9-$H9)*100</f>
        <v>1.5644985181718922</v>
      </c>
      <c r="O9" s="154">
        <f t="shared" ref="O9:O17" si="6">G9/($I9-$H9)*100</f>
        <v>51.071595694899393</v>
      </c>
      <c r="P9" s="151"/>
      <c r="Q9" s="145"/>
    </row>
    <row r="10" spans="1:17">
      <c r="A10" s="155">
        <f>Extra!K6</f>
        <v>2008</v>
      </c>
      <c r="B10" s="153">
        <v>16870</v>
      </c>
      <c r="C10" s="153">
        <v>7701</v>
      </c>
      <c r="D10" s="153">
        <v>1862</v>
      </c>
      <c r="E10" s="153">
        <v>4181</v>
      </c>
      <c r="F10" s="153">
        <v>1100</v>
      </c>
      <c r="G10" s="153">
        <v>32847</v>
      </c>
      <c r="H10" s="153">
        <v>68</v>
      </c>
      <c r="I10" s="171">
        <v>64629</v>
      </c>
      <c r="J10" s="154">
        <f t="shared" si="2"/>
        <v>26.130326358017996</v>
      </c>
      <c r="K10" s="154">
        <f t="shared" si="3"/>
        <v>11.928253899412958</v>
      </c>
      <c r="L10" s="154">
        <f t="shared" si="4"/>
        <v>2.8840941125447253</v>
      </c>
      <c r="M10" s="154">
        <f t="shared" si="4"/>
        <v>6.4760459100695469</v>
      </c>
      <c r="N10" s="154">
        <f t="shared" si="5"/>
        <v>1.7038149966698162</v>
      </c>
      <c r="O10" s="154">
        <f t="shared" si="6"/>
        <v>50.877464723284959</v>
      </c>
      <c r="P10" s="151"/>
      <c r="Q10" s="145"/>
    </row>
    <row r="11" spans="1:17">
      <c r="A11" s="155">
        <f>Extra!K7</f>
        <v>2009</v>
      </c>
      <c r="B11" s="153">
        <v>16716</v>
      </c>
      <c r="C11" s="153">
        <v>7441</v>
      </c>
      <c r="D11" s="153">
        <v>1898</v>
      </c>
      <c r="E11" s="153">
        <v>4472</v>
      </c>
      <c r="F11" s="153">
        <v>1179</v>
      </c>
      <c r="G11" s="153">
        <v>32484</v>
      </c>
      <c r="H11" s="153">
        <v>53</v>
      </c>
      <c r="I11" s="171">
        <v>64243</v>
      </c>
      <c r="J11" s="154">
        <f t="shared" si="2"/>
        <v>26.041439476553979</v>
      </c>
      <c r="K11" s="154">
        <f t="shared" si="3"/>
        <v>11.592148309705562</v>
      </c>
      <c r="L11" s="154">
        <f t="shared" si="4"/>
        <v>2.9568468608817575</v>
      </c>
      <c r="M11" s="154">
        <f t="shared" si="4"/>
        <v>6.966817261255648</v>
      </c>
      <c r="N11" s="154">
        <f t="shared" si="5"/>
        <v>1.8367346938775513</v>
      </c>
      <c r="O11" s="154">
        <f t="shared" si="6"/>
        <v>50.606013397725505</v>
      </c>
      <c r="P11" s="151"/>
      <c r="Q11" s="145"/>
    </row>
    <row r="12" spans="1:17">
      <c r="A12" s="155">
        <f>Extra!K8</f>
        <v>2010</v>
      </c>
      <c r="B12" s="153">
        <v>16571</v>
      </c>
      <c r="C12" s="153">
        <v>7534</v>
      </c>
      <c r="D12" s="153">
        <v>2038</v>
      </c>
      <c r="E12" s="153">
        <v>4922</v>
      </c>
      <c r="F12" s="153">
        <v>1283</v>
      </c>
      <c r="G12" s="153">
        <v>32078</v>
      </c>
      <c r="H12" s="153">
        <v>44</v>
      </c>
      <c r="I12" s="171">
        <v>64470</v>
      </c>
      <c r="J12" s="154">
        <f t="shared" si="2"/>
        <v>25.720982212150371</v>
      </c>
      <c r="K12" s="154">
        <f t="shared" si="3"/>
        <v>11.694036569087014</v>
      </c>
      <c r="L12" s="154">
        <f t="shared" si="4"/>
        <v>3.1633191568621362</v>
      </c>
      <c r="M12" s="154">
        <f t="shared" si="4"/>
        <v>7.6397727625492813</v>
      </c>
      <c r="N12" s="154">
        <f t="shared" si="5"/>
        <v>1.9914320305466737</v>
      </c>
      <c r="O12" s="154">
        <f t="shared" si="6"/>
        <v>49.790457268804523</v>
      </c>
      <c r="P12" s="151"/>
      <c r="Q12" s="145"/>
    </row>
    <row r="13" spans="1:17">
      <c r="A13" s="155">
        <f>Extra!K9</f>
        <v>2011</v>
      </c>
      <c r="B13" s="153">
        <v>16009</v>
      </c>
      <c r="C13" s="153">
        <v>7137</v>
      </c>
      <c r="D13" s="153">
        <v>2127</v>
      </c>
      <c r="E13" s="153">
        <v>5055</v>
      </c>
      <c r="F13" s="153">
        <v>1283</v>
      </c>
      <c r="G13" s="153">
        <v>30651</v>
      </c>
      <c r="H13" s="153">
        <v>52</v>
      </c>
      <c r="I13" s="171">
        <v>62314</v>
      </c>
      <c r="J13" s="154">
        <f t="shared" si="2"/>
        <v>25.712312485946487</v>
      </c>
      <c r="K13" s="154">
        <f t="shared" si="3"/>
        <v>11.462850534836658</v>
      </c>
      <c r="L13" s="154">
        <f t="shared" si="4"/>
        <v>3.4162089235809963</v>
      </c>
      <c r="M13" s="154">
        <f t="shared" si="4"/>
        <v>8.1189168353088572</v>
      </c>
      <c r="N13" s="154">
        <f t="shared" si="5"/>
        <v>2.0606469435610806</v>
      </c>
      <c r="O13" s="154">
        <f t="shared" si="6"/>
        <v>49.229064276765925</v>
      </c>
      <c r="P13" s="151"/>
      <c r="Q13" s="67"/>
    </row>
    <row r="14" spans="1:17">
      <c r="A14" s="155">
        <f>Extra!K10</f>
        <v>2012</v>
      </c>
      <c r="B14" s="153">
        <v>15841</v>
      </c>
      <c r="C14" s="153">
        <v>6959</v>
      </c>
      <c r="D14" s="153">
        <v>2340</v>
      </c>
      <c r="E14" s="153">
        <v>6168</v>
      </c>
      <c r="F14" s="153">
        <v>1237</v>
      </c>
      <c r="G14" s="153">
        <v>29755</v>
      </c>
      <c r="H14" s="153">
        <v>42</v>
      </c>
      <c r="I14" s="171">
        <v>62342</v>
      </c>
      <c r="J14" s="154">
        <f t="shared" si="2"/>
        <v>25.426966292134836</v>
      </c>
      <c r="K14" s="154">
        <f t="shared" si="3"/>
        <v>11.170144462279294</v>
      </c>
      <c r="L14" s="154">
        <f t="shared" si="4"/>
        <v>3.7560192616372392</v>
      </c>
      <c r="M14" s="154">
        <f t="shared" si="4"/>
        <v>9.9004815409309792</v>
      </c>
      <c r="N14" s="154">
        <f t="shared" si="5"/>
        <v>1.9855537720706262</v>
      </c>
      <c r="O14" s="154">
        <f t="shared" si="6"/>
        <v>47.760834670947027</v>
      </c>
      <c r="P14" s="151"/>
      <c r="Q14" s="67"/>
    </row>
    <row r="15" spans="1:17">
      <c r="A15" s="155">
        <f>Extra!K11</f>
        <v>2013</v>
      </c>
      <c r="B15" s="153">
        <v>14719</v>
      </c>
      <c r="C15" s="153">
        <v>6411</v>
      </c>
      <c r="D15" s="153">
        <v>2413</v>
      </c>
      <c r="E15" s="153">
        <v>5772</v>
      </c>
      <c r="F15" s="153">
        <v>1285</v>
      </c>
      <c r="G15" s="153">
        <v>28597</v>
      </c>
      <c r="H15" s="153">
        <v>37</v>
      </c>
      <c r="I15" s="171">
        <v>59234</v>
      </c>
      <c r="J15" s="154">
        <f t="shared" si="2"/>
        <v>24.864435697754953</v>
      </c>
      <c r="K15" s="154">
        <f t="shared" si="3"/>
        <v>10.829940706454719</v>
      </c>
      <c r="L15" s="154">
        <f t="shared" si="4"/>
        <v>4.0762200787202048</v>
      </c>
      <c r="M15" s="154">
        <f t="shared" si="4"/>
        <v>9.7504941128773428</v>
      </c>
      <c r="N15" s="154">
        <f t="shared" si="5"/>
        <v>2.1707181107150699</v>
      </c>
      <c r="O15" s="154">
        <f t="shared" si="6"/>
        <v>48.308191293477712</v>
      </c>
      <c r="P15" s="151"/>
      <c r="Q15" s="67"/>
    </row>
    <row r="16" spans="1:17">
      <c r="A16" s="155">
        <f>Extra!K12</f>
        <v>2014</v>
      </c>
      <c r="B16" s="153">
        <v>14410</v>
      </c>
      <c r="C16" s="153">
        <v>6188</v>
      </c>
      <c r="D16" s="153">
        <v>2705</v>
      </c>
      <c r="E16" s="153">
        <v>6539</v>
      </c>
      <c r="F16" s="153">
        <v>1271</v>
      </c>
      <c r="G16" s="153">
        <v>28046</v>
      </c>
      <c r="H16" s="153">
        <v>42</v>
      </c>
      <c r="I16" s="171">
        <v>59201</v>
      </c>
      <c r="J16" s="154">
        <f t="shared" si="2"/>
        <v>24.358085836474586</v>
      </c>
      <c r="K16" s="154">
        <f t="shared" si="3"/>
        <v>10.459946922699844</v>
      </c>
      <c r="L16" s="154">
        <f t="shared" si="4"/>
        <v>4.5724234689565408</v>
      </c>
      <c r="M16" s="154">
        <f t="shared" si="4"/>
        <v>11.053263239743741</v>
      </c>
      <c r="N16" s="154">
        <f t="shared" si="5"/>
        <v>2.148447404452408</v>
      </c>
      <c r="O16" s="154">
        <f t="shared" si="6"/>
        <v>47.40783312767288</v>
      </c>
      <c r="P16" s="151"/>
      <c r="Q16" s="67"/>
    </row>
    <row r="17" spans="1:17">
      <c r="A17" s="168">
        <f>Extra!K13</f>
        <v>2015</v>
      </c>
      <c r="B17" s="169">
        <v>14689</v>
      </c>
      <c r="C17" s="169">
        <v>6097</v>
      </c>
      <c r="D17" s="169">
        <v>3063</v>
      </c>
      <c r="E17" s="169">
        <v>6185</v>
      </c>
      <c r="F17" s="169">
        <v>1320</v>
      </c>
      <c r="G17" s="169">
        <v>27572</v>
      </c>
      <c r="H17" s="169">
        <v>31</v>
      </c>
      <c r="I17" s="172">
        <v>58957</v>
      </c>
      <c r="J17" s="170">
        <f t="shared" si="2"/>
        <v>24.927875640634014</v>
      </c>
      <c r="K17" s="170">
        <f t="shared" si="3"/>
        <v>10.346875742456641</v>
      </c>
      <c r="L17" s="170">
        <f t="shared" si="4"/>
        <v>5.1980450056002443</v>
      </c>
      <c r="M17" s="170">
        <f t="shared" si="4"/>
        <v>10.496215592437972</v>
      </c>
      <c r="N17" s="170">
        <f t="shared" si="5"/>
        <v>2.2400977497199879</v>
      </c>
      <c r="O17" s="170">
        <f t="shared" si="6"/>
        <v>46.790890269151134</v>
      </c>
      <c r="P17" s="151"/>
      <c r="Q17" s="67"/>
    </row>
    <row r="18" spans="1:17">
      <c r="A18" s="67"/>
      <c r="B18" s="67"/>
      <c r="C18" s="67"/>
      <c r="D18" s="67"/>
      <c r="E18" s="67"/>
      <c r="F18" s="67"/>
      <c r="G18" s="67"/>
      <c r="H18" s="67"/>
      <c r="I18" s="67"/>
      <c r="J18" s="67"/>
      <c r="K18" s="67"/>
      <c r="L18" s="67"/>
      <c r="M18" s="67"/>
      <c r="N18" s="67"/>
      <c r="O18" s="67"/>
      <c r="P18" s="151"/>
      <c r="Q18" s="67"/>
    </row>
    <row r="19" spans="1:17">
      <c r="A19" s="67"/>
      <c r="B19" s="67"/>
      <c r="C19" s="67"/>
      <c r="D19" s="67"/>
      <c r="E19" s="67"/>
      <c r="F19" s="67"/>
      <c r="G19" s="67"/>
      <c r="H19" s="67"/>
      <c r="I19" s="67"/>
      <c r="J19" s="67"/>
      <c r="K19" s="67"/>
      <c r="L19" s="67"/>
      <c r="M19" s="67"/>
      <c r="N19" s="67"/>
      <c r="O19" s="67"/>
      <c r="P19" s="67"/>
    </row>
    <row r="20" spans="1:17" s="39" customFormat="1" ht="15" customHeight="1">
      <c r="A20" s="152" t="str">
        <f>Contents!B11</f>
        <v>Table 4: Birth rate, by ethnic group, 2006−2015</v>
      </c>
      <c r="B20" s="37"/>
      <c r="C20" s="37"/>
      <c r="D20" s="37"/>
      <c r="E20" s="37"/>
      <c r="F20" s="37"/>
      <c r="G20" s="37"/>
      <c r="H20" s="37"/>
      <c r="I20" s="37"/>
      <c r="J20" s="37"/>
      <c r="K20" s="37"/>
      <c r="L20" s="37"/>
      <c r="M20" s="37"/>
      <c r="N20" s="37"/>
      <c r="O20" s="37"/>
      <c r="P20" s="37"/>
    </row>
    <row r="21" spans="1:17">
      <c r="A21" s="482" t="s">
        <v>37</v>
      </c>
      <c r="B21" s="340" t="s">
        <v>257</v>
      </c>
      <c r="C21" s="340"/>
      <c r="D21" s="340"/>
      <c r="E21" s="340"/>
      <c r="F21" s="341"/>
      <c r="G21" s="480" t="s">
        <v>44</v>
      </c>
      <c r="H21" s="480"/>
      <c r="I21" s="480"/>
      <c r="J21" s="480"/>
      <c r="K21" s="480"/>
      <c r="L21" s="339"/>
      <c r="M21" s="67"/>
      <c r="N21" s="67"/>
      <c r="O21" s="67"/>
    </row>
    <row r="22" spans="1:17" ht="24">
      <c r="A22" s="483"/>
      <c r="B22" s="124" t="s">
        <v>60</v>
      </c>
      <c r="C22" s="124" t="s">
        <v>310</v>
      </c>
      <c r="D22" s="124" t="s">
        <v>45</v>
      </c>
      <c r="E22" s="124" t="s">
        <v>49</v>
      </c>
      <c r="F22" s="125" t="s">
        <v>41</v>
      </c>
      <c r="G22" s="124" t="str">
        <f>B22</f>
        <v>Māori</v>
      </c>
      <c r="H22" s="124" t="str">
        <f>C22</f>
        <v>Pacific</v>
      </c>
      <c r="I22" s="124" t="str">
        <f>D22</f>
        <v>Asian</v>
      </c>
      <c r="J22" s="124" t="str">
        <f t="shared" ref="J22:K22" si="7">E22</f>
        <v>European or Other</v>
      </c>
      <c r="K22" s="124" t="str">
        <f t="shared" si="7"/>
        <v>Total</v>
      </c>
      <c r="L22" s="339"/>
      <c r="M22" s="67"/>
      <c r="N22" s="67"/>
      <c r="O22" s="67"/>
    </row>
    <row r="23" spans="1:17">
      <c r="A23" s="155">
        <f>A8</f>
        <v>2006</v>
      </c>
      <c r="B23" s="156">
        <f t="shared" ref="B23:B32" si="8">B8/G23*1000</f>
        <v>104.9812030075188</v>
      </c>
      <c r="C23" s="156">
        <f t="shared" ref="C23:C32" si="9">C8/H23*1000</f>
        <v>115.23687580025609</v>
      </c>
      <c r="D23" s="156">
        <f>(D8+E8)/I23*1000</f>
        <v>44.129032258064512</v>
      </c>
      <c r="E23" s="156">
        <f t="shared" ref="E23:E32" si="10">(F8+G8)/J23*1000</f>
        <v>55.598475396106444</v>
      </c>
      <c r="F23" s="173">
        <f t="shared" ref="F23:F32" si="11">I8/K23*1000</f>
        <v>66.33068933783251</v>
      </c>
      <c r="G23" s="153">
        <v>148960</v>
      </c>
      <c r="H23" s="153">
        <v>62480</v>
      </c>
      <c r="I23" s="153">
        <v>116250</v>
      </c>
      <c r="J23" s="153">
        <v>585070</v>
      </c>
      <c r="K23" s="153">
        <v>912760</v>
      </c>
      <c r="L23" s="153"/>
      <c r="M23" s="67"/>
      <c r="N23" s="67"/>
      <c r="O23" s="67"/>
    </row>
    <row r="24" spans="1:17">
      <c r="A24" s="155">
        <f t="shared" ref="A24:A32" si="12">A9</f>
        <v>2007</v>
      </c>
      <c r="B24" s="156">
        <f t="shared" si="8"/>
        <v>111.1304347826087</v>
      </c>
      <c r="C24" s="156">
        <f t="shared" si="9"/>
        <v>124.5525106922224</v>
      </c>
      <c r="D24" s="156">
        <f t="shared" ref="D24:D32" si="13">(D9+E9)/I24*1000</f>
        <v>49.437447523089837</v>
      </c>
      <c r="E24" s="156">
        <f t="shared" si="10"/>
        <v>58.167996828297106</v>
      </c>
      <c r="F24" s="173">
        <f t="shared" si="11"/>
        <v>70.362449964358177</v>
      </c>
      <c r="G24" s="153">
        <v>149500</v>
      </c>
      <c r="H24" s="153">
        <v>63130</v>
      </c>
      <c r="I24" s="153">
        <v>119100</v>
      </c>
      <c r="J24" s="153">
        <v>580130</v>
      </c>
      <c r="K24" s="153">
        <v>911850</v>
      </c>
      <c r="L24" s="153"/>
      <c r="M24" s="67"/>
      <c r="N24" s="67"/>
      <c r="O24" s="67"/>
    </row>
    <row r="25" spans="1:17">
      <c r="A25" s="155">
        <f t="shared" si="12"/>
        <v>2008</v>
      </c>
      <c r="B25" s="156">
        <f t="shared" si="8"/>
        <v>112.54169446297533</v>
      </c>
      <c r="C25" s="156">
        <f t="shared" si="9"/>
        <v>121.18017309205351</v>
      </c>
      <c r="D25" s="156">
        <f t="shared" si="13"/>
        <v>49.508438472882183</v>
      </c>
      <c r="E25" s="156">
        <f t="shared" si="10"/>
        <v>59.245362048203283</v>
      </c>
      <c r="F25" s="173">
        <f t="shared" si="11"/>
        <v>71.139705882352942</v>
      </c>
      <c r="G25" s="153">
        <v>149900</v>
      </c>
      <c r="H25" s="153">
        <v>63550</v>
      </c>
      <c r="I25" s="153">
        <v>122060</v>
      </c>
      <c r="J25" s="153">
        <v>572990</v>
      </c>
      <c r="K25" s="153">
        <v>908480</v>
      </c>
      <c r="L25" s="153"/>
      <c r="M25" s="67"/>
      <c r="N25" s="67"/>
      <c r="O25" s="67"/>
    </row>
    <row r="26" spans="1:17">
      <c r="A26" s="155">
        <f t="shared" si="12"/>
        <v>2009</v>
      </c>
      <c r="B26" s="156">
        <f t="shared" si="8"/>
        <v>111.12145183806422</v>
      </c>
      <c r="C26" s="156">
        <f t="shared" si="9"/>
        <v>116.15672806743677</v>
      </c>
      <c r="D26" s="156">
        <f t="shared" si="13"/>
        <v>50.68831065488979</v>
      </c>
      <c r="E26" s="156">
        <f t="shared" si="10"/>
        <v>59.270019015423621</v>
      </c>
      <c r="F26" s="173">
        <f t="shared" si="11"/>
        <v>70.744411408435198</v>
      </c>
      <c r="G26" s="153">
        <v>150430</v>
      </c>
      <c r="H26" s="153">
        <v>64060</v>
      </c>
      <c r="I26" s="153">
        <v>125670</v>
      </c>
      <c r="J26" s="153">
        <v>567960</v>
      </c>
      <c r="K26" s="153">
        <v>908100</v>
      </c>
      <c r="L26" s="153"/>
      <c r="M26" s="67"/>
      <c r="N26" s="67"/>
      <c r="O26" s="67"/>
    </row>
    <row r="27" spans="1:17">
      <c r="A27" s="155">
        <f t="shared" si="12"/>
        <v>2010</v>
      </c>
      <c r="B27" s="156">
        <f t="shared" si="8"/>
        <v>109.2785544711158</v>
      </c>
      <c r="C27" s="156">
        <f t="shared" si="9"/>
        <v>116.86055529703738</v>
      </c>
      <c r="D27" s="156">
        <f t="shared" si="13"/>
        <v>53.878309335810499</v>
      </c>
      <c r="E27" s="156">
        <f t="shared" si="10"/>
        <v>59.031390451923421</v>
      </c>
      <c r="F27" s="173">
        <f t="shared" si="11"/>
        <v>70.812692903353366</v>
      </c>
      <c r="G27" s="153">
        <v>151640</v>
      </c>
      <c r="H27" s="153">
        <v>64470</v>
      </c>
      <c r="I27" s="153">
        <v>129180</v>
      </c>
      <c r="J27" s="153">
        <v>565140</v>
      </c>
      <c r="K27" s="153">
        <v>910430</v>
      </c>
      <c r="L27" s="153"/>
      <c r="M27" s="67"/>
      <c r="N27" s="67"/>
      <c r="O27" s="67"/>
    </row>
    <row r="28" spans="1:17">
      <c r="A28" s="155">
        <f t="shared" si="12"/>
        <v>2011</v>
      </c>
      <c r="B28" s="156">
        <f t="shared" si="8"/>
        <v>104.86702476090659</v>
      </c>
      <c r="C28" s="156">
        <f t="shared" si="9"/>
        <v>109.71560338201384</v>
      </c>
      <c r="D28" s="156">
        <f t="shared" si="13"/>
        <v>53.882511816340312</v>
      </c>
      <c r="E28" s="156">
        <f t="shared" si="10"/>
        <v>57.290993900251166</v>
      </c>
      <c r="F28" s="173">
        <f t="shared" si="11"/>
        <v>68.597534125935709</v>
      </c>
      <c r="G28" s="153">
        <v>152660</v>
      </c>
      <c r="H28" s="153">
        <v>65050</v>
      </c>
      <c r="I28" s="153">
        <v>133290</v>
      </c>
      <c r="J28" s="153">
        <v>557400</v>
      </c>
      <c r="K28" s="153">
        <v>908400</v>
      </c>
      <c r="L28" s="153"/>
      <c r="M28" s="67"/>
      <c r="N28" s="67"/>
      <c r="O28" s="67"/>
    </row>
    <row r="29" spans="1:17">
      <c r="A29" s="155">
        <f t="shared" si="12"/>
        <v>2012</v>
      </c>
      <c r="B29" s="156">
        <f t="shared" si="8"/>
        <v>103.09124040088507</v>
      </c>
      <c r="C29" s="156">
        <f t="shared" si="9"/>
        <v>105.80811920328418</v>
      </c>
      <c r="D29" s="156">
        <f t="shared" si="13"/>
        <v>61.518438177874188</v>
      </c>
      <c r="E29" s="156">
        <f t="shared" si="10"/>
        <v>56.728657197247031</v>
      </c>
      <c r="F29" s="173">
        <f t="shared" si="11"/>
        <v>68.959338082385727</v>
      </c>
      <c r="G29" s="153">
        <v>153660</v>
      </c>
      <c r="H29" s="153">
        <v>65770</v>
      </c>
      <c r="I29" s="153">
        <v>138300</v>
      </c>
      <c r="J29" s="153">
        <v>546320</v>
      </c>
      <c r="K29" s="153">
        <v>904040</v>
      </c>
      <c r="L29" s="153"/>
      <c r="M29" s="67"/>
      <c r="N29" s="67"/>
      <c r="O29" s="67"/>
    </row>
    <row r="30" spans="1:17">
      <c r="A30" s="155">
        <f t="shared" si="12"/>
        <v>2013</v>
      </c>
      <c r="B30" s="156">
        <f t="shared" si="8"/>
        <v>95.188514518528095</v>
      </c>
      <c r="C30" s="156">
        <f t="shared" si="9"/>
        <v>96.478555304740411</v>
      </c>
      <c r="D30" s="156">
        <f t="shared" si="13"/>
        <v>57.157821229050278</v>
      </c>
      <c r="E30" s="156">
        <f t="shared" si="10"/>
        <v>55.461311457153997</v>
      </c>
      <c r="F30" s="173">
        <f t="shared" si="11"/>
        <v>65.591088275678786</v>
      </c>
      <c r="G30" s="153">
        <v>154630</v>
      </c>
      <c r="H30" s="153">
        <v>66450</v>
      </c>
      <c r="I30" s="153">
        <v>143200</v>
      </c>
      <c r="J30" s="153">
        <v>538790</v>
      </c>
      <c r="K30" s="153">
        <v>903080</v>
      </c>
      <c r="L30" s="153"/>
      <c r="M30" s="67"/>
      <c r="N30" s="67"/>
      <c r="O30" s="67"/>
    </row>
    <row r="31" spans="1:17">
      <c r="A31" s="155">
        <f t="shared" si="12"/>
        <v>2014</v>
      </c>
      <c r="B31" s="156">
        <f t="shared" si="8"/>
        <v>91.847791446236215</v>
      </c>
      <c r="C31" s="156">
        <f t="shared" si="9"/>
        <v>91.864608076009503</v>
      </c>
      <c r="D31" s="156">
        <f t="shared" si="13"/>
        <v>61.364843335103558</v>
      </c>
      <c r="E31" s="156">
        <f t="shared" si="10"/>
        <v>54.615398945583934</v>
      </c>
      <c r="F31" s="173">
        <f t="shared" si="11"/>
        <v>64.958962429775283</v>
      </c>
      <c r="G31" s="153">
        <v>156890</v>
      </c>
      <c r="H31" s="153">
        <v>67360</v>
      </c>
      <c r="I31" s="153">
        <v>150640</v>
      </c>
      <c r="J31" s="153">
        <v>536790</v>
      </c>
      <c r="K31" s="153">
        <v>911360</v>
      </c>
      <c r="L31" s="153"/>
      <c r="M31" s="67"/>
      <c r="N31" s="67"/>
      <c r="O31" s="67"/>
    </row>
    <row r="32" spans="1:17">
      <c r="A32" s="168">
        <f t="shared" si="12"/>
        <v>2015</v>
      </c>
      <c r="B32" s="174">
        <f t="shared" si="8"/>
        <v>91.903897891509729</v>
      </c>
      <c r="C32" s="174">
        <f t="shared" si="9"/>
        <v>89.059304703476471</v>
      </c>
      <c r="D32" s="174">
        <f t="shared" si="13"/>
        <v>57.857857857857859</v>
      </c>
      <c r="E32" s="174">
        <f t="shared" si="10"/>
        <v>53.847730873171187</v>
      </c>
      <c r="F32" s="175">
        <f t="shared" si="11"/>
        <v>63.593610113365479</v>
      </c>
      <c r="G32" s="169">
        <v>159830</v>
      </c>
      <c r="H32" s="169">
        <v>68460</v>
      </c>
      <c r="I32" s="169">
        <v>159840</v>
      </c>
      <c r="J32" s="169">
        <v>536550</v>
      </c>
      <c r="K32" s="169">
        <v>927090</v>
      </c>
      <c r="L32" s="153"/>
      <c r="M32" s="67"/>
      <c r="N32" s="67"/>
      <c r="O32" s="67"/>
    </row>
    <row r="33" spans="1:15">
      <c r="A33" s="99" t="s">
        <v>438</v>
      </c>
    </row>
    <row r="34" spans="1:15">
      <c r="A34" s="99" t="s">
        <v>311</v>
      </c>
    </row>
    <row r="37" spans="1:15" s="39" customFormat="1" ht="15" customHeight="1">
      <c r="A37" s="86" t="str">
        <f>Contents!B12</f>
        <v>Table 5: Number and percentage of women giving birth for each ethnic group, by age group, 2015</v>
      </c>
    </row>
    <row r="38" spans="1:15">
      <c r="A38" s="482" t="s">
        <v>280</v>
      </c>
      <c r="B38" s="480" t="s">
        <v>25</v>
      </c>
      <c r="C38" s="480"/>
      <c r="D38" s="480"/>
      <c r="E38" s="480"/>
      <c r="F38" s="480"/>
      <c r="G38" s="480"/>
      <c r="H38" s="480"/>
      <c r="I38" s="481"/>
      <c r="J38" s="480" t="s">
        <v>279</v>
      </c>
      <c r="K38" s="480"/>
      <c r="L38" s="480"/>
      <c r="M38" s="480"/>
      <c r="N38" s="480"/>
      <c r="O38" s="480"/>
    </row>
    <row r="39" spans="1:15" ht="36">
      <c r="A39" s="483"/>
      <c r="B39" s="124" t="str">
        <f>B7</f>
        <v>Māori</v>
      </c>
      <c r="C39" s="124" t="str">
        <f t="shared" ref="C39:M39" si="14">C7</f>
        <v>Pacific</v>
      </c>
      <c r="D39" s="124" t="str">
        <f t="shared" si="14"/>
        <v>Indian</v>
      </c>
      <c r="E39" s="333" t="str">
        <f t="shared" si="14"/>
        <v>Asian (excl. Indian)</v>
      </c>
      <c r="F39" s="124" t="str">
        <f t="shared" si="14"/>
        <v>Other</v>
      </c>
      <c r="G39" s="124" t="str">
        <f t="shared" si="14"/>
        <v>European</v>
      </c>
      <c r="H39" s="124" t="str">
        <f t="shared" si="14"/>
        <v>Unknown</v>
      </c>
      <c r="I39" s="125" t="str">
        <f t="shared" si="14"/>
        <v>Total</v>
      </c>
      <c r="J39" s="124" t="str">
        <f t="shared" si="14"/>
        <v>Māori</v>
      </c>
      <c r="K39" s="124" t="str">
        <f t="shared" si="14"/>
        <v>Pacific</v>
      </c>
      <c r="L39" s="124" t="str">
        <f t="shared" si="14"/>
        <v>Indian</v>
      </c>
      <c r="M39" s="333" t="str">
        <f t="shared" si="14"/>
        <v>Asian (excl. Indian)</v>
      </c>
      <c r="N39" s="124" t="s">
        <v>49</v>
      </c>
      <c r="O39" s="124" t="s">
        <v>41</v>
      </c>
    </row>
    <row r="40" spans="1:15">
      <c r="A40" s="102" t="s">
        <v>342</v>
      </c>
      <c r="B40" s="87">
        <v>19</v>
      </c>
      <c r="C40" s="87">
        <v>5</v>
      </c>
      <c r="D40" s="87">
        <v>0</v>
      </c>
      <c r="E40" s="87">
        <v>1</v>
      </c>
      <c r="F40" s="87">
        <v>1</v>
      </c>
      <c r="G40" s="87">
        <v>4</v>
      </c>
      <c r="H40" s="87">
        <v>0</v>
      </c>
      <c r="I40" s="88">
        <v>30</v>
      </c>
      <c r="J40" s="363">
        <f t="shared" ref="J40:J71" si="15">B40/B$72*100</f>
        <v>0.12934849206889509</v>
      </c>
      <c r="K40" s="363">
        <f t="shared" ref="K40:K71" si="16">C40/C$72*100</f>
        <v>8.2007544694111867E-2</v>
      </c>
      <c r="L40" s="363">
        <f t="shared" ref="L40:L71" si="17">D40/D$72*100</f>
        <v>0</v>
      </c>
      <c r="M40" s="363">
        <f t="shared" ref="M40:M71" si="18">E40/E$72*100</f>
        <v>1.6168148746968473E-2</v>
      </c>
      <c r="N40" s="363">
        <f t="shared" ref="N40:N71" si="19">(F40+G40)/(F$72+G$72)*100</f>
        <v>1.7305828603073514E-2</v>
      </c>
      <c r="O40" s="363">
        <f t="shared" ref="O40:O71" si="20">G40/G$72*100</f>
        <v>1.450747134774409E-2</v>
      </c>
    </row>
    <row r="41" spans="1:15">
      <c r="A41" s="102" t="s">
        <v>343</v>
      </c>
      <c r="B41" s="87">
        <v>61</v>
      </c>
      <c r="C41" s="87">
        <v>9</v>
      </c>
      <c r="D41" s="87">
        <v>0</v>
      </c>
      <c r="E41" s="87">
        <v>1</v>
      </c>
      <c r="F41" s="87">
        <v>0</v>
      </c>
      <c r="G41" s="87">
        <v>13</v>
      </c>
      <c r="H41" s="87">
        <v>0</v>
      </c>
      <c r="I41" s="88">
        <v>84</v>
      </c>
      <c r="J41" s="363">
        <f t="shared" si="15"/>
        <v>0.41527673769487367</v>
      </c>
      <c r="K41" s="363">
        <f t="shared" si="16"/>
        <v>0.14761358044940134</v>
      </c>
      <c r="L41" s="363">
        <f t="shared" si="17"/>
        <v>0</v>
      </c>
      <c r="M41" s="363">
        <f t="shared" si="18"/>
        <v>1.6168148746968473E-2</v>
      </c>
      <c r="N41" s="363">
        <f t="shared" si="19"/>
        <v>4.499515436799114E-2</v>
      </c>
      <c r="O41" s="363">
        <f t="shared" si="20"/>
        <v>4.7149281880168287E-2</v>
      </c>
    </row>
    <row r="42" spans="1:15">
      <c r="A42" s="102" t="s">
        <v>344</v>
      </c>
      <c r="B42" s="87">
        <v>152</v>
      </c>
      <c r="C42" s="87">
        <v>31</v>
      </c>
      <c r="D42" s="87">
        <v>0</v>
      </c>
      <c r="E42" s="87">
        <v>0</v>
      </c>
      <c r="F42" s="87">
        <v>3</v>
      </c>
      <c r="G42" s="87">
        <v>37</v>
      </c>
      <c r="H42" s="87">
        <v>0</v>
      </c>
      <c r="I42" s="88">
        <v>223</v>
      </c>
      <c r="J42" s="363">
        <f t="shared" si="15"/>
        <v>1.0347879365511607</v>
      </c>
      <c r="K42" s="363">
        <f t="shared" si="16"/>
        <v>0.50844677710349351</v>
      </c>
      <c r="L42" s="363">
        <f t="shared" si="17"/>
        <v>0</v>
      </c>
      <c r="M42" s="363">
        <f t="shared" si="18"/>
        <v>0</v>
      </c>
      <c r="N42" s="363">
        <f t="shared" si="19"/>
        <v>0.13844662882458811</v>
      </c>
      <c r="O42" s="363">
        <f t="shared" si="20"/>
        <v>0.13419410996663281</v>
      </c>
    </row>
    <row r="43" spans="1:15">
      <c r="A43" s="102" t="s">
        <v>345</v>
      </c>
      <c r="B43" s="87">
        <v>305</v>
      </c>
      <c r="C43" s="87">
        <v>50</v>
      </c>
      <c r="D43" s="87">
        <v>1</v>
      </c>
      <c r="E43" s="87">
        <v>6</v>
      </c>
      <c r="F43" s="87">
        <v>4</v>
      </c>
      <c r="G43" s="87">
        <v>102</v>
      </c>
      <c r="H43" s="87">
        <v>0</v>
      </c>
      <c r="I43" s="88">
        <v>468</v>
      </c>
      <c r="J43" s="363">
        <f t="shared" si="15"/>
        <v>2.0763836884743685</v>
      </c>
      <c r="K43" s="363">
        <f t="shared" si="16"/>
        <v>0.82007544694111867</v>
      </c>
      <c r="L43" s="363">
        <f t="shared" si="17"/>
        <v>3.2647730982696702E-2</v>
      </c>
      <c r="M43" s="363">
        <f t="shared" si="18"/>
        <v>9.7008892481810827E-2</v>
      </c>
      <c r="N43" s="363">
        <f t="shared" si="19"/>
        <v>0.36688356638515851</v>
      </c>
      <c r="O43" s="363">
        <f t="shared" si="20"/>
        <v>0.3699405193674743</v>
      </c>
    </row>
    <row r="44" spans="1:15">
      <c r="A44" s="102" t="s">
        <v>346</v>
      </c>
      <c r="B44" s="87">
        <v>469</v>
      </c>
      <c r="C44" s="87">
        <v>122</v>
      </c>
      <c r="D44" s="87">
        <v>2</v>
      </c>
      <c r="E44" s="87">
        <v>4</v>
      </c>
      <c r="F44" s="87">
        <v>4</v>
      </c>
      <c r="G44" s="87">
        <v>189</v>
      </c>
      <c r="H44" s="87">
        <v>0</v>
      </c>
      <c r="I44" s="88">
        <v>790</v>
      </c>
      <c r="J44" s="363">
        <f t="shared" si="15"/>
        <v>3.192865409490095</v>
      </c>
      <c r="K44" s="363">
        <f t="shared" si="16"/>
        <v>2.0009840905363294</v>
      </c>
      <c r="L44" s="363">
        <f t="shared" si="17"/>
        <v>6.5295461965393403E-2</v>
      </c>
      <c r="M44" s="363">
        <f t="shared" si="18"/>
        <v>6.4672594987873894E-2</v>
      </c>
      <c r="N44" s="363">
        <f t="shared" si="19"/>
        <v>0.66800498407863762</v>
      </c>
      <c r="O44" s="363">
        <f t="shared" si="20"/>
        <v>0.68547802118090817</v>
      </c>
    </row>
    <row r="45" spans="1:15">
      <c r="A45" s="102" t="s">
        <v>347</v>
      </c>
      <c r="B45" s="87">
        <v>687</v>
      </c>
      <c r="C45" s="87">
        <v>165</v>
      </c>
      <c r="D45" s="87">
        <v>7</v>
      </c>
      <c r="E45" s="87">
        <v>14</v>
      </c>
      <c r="F45" s="87">
        <v>11</v>
      </c>
      <c r="G45" s="87">
        <v>318</v>
      </c>
      <c r="H45" s="87">
        <v>2</v>
      </c>
      <c r="I45" s="88">
        <v>1204</v>
      </c>
      <c r="J45" s="363">
        <f t="shared" si="15"/>
        <v>4.6769691605963652</v>
      </c>
      <c r="K45" s="363">
        <f t="shared" si="16"/>
        <v>2.7062489749056913</v>
      </c>
      <c r="L45" s="363">
        <f t="shared" si="17"/>
        <v>0.22853411687887693</v>
      </c>
      <c r="M45" s="363">
        <f t="shared" si="18"/>
        <v>0.22635408245755861</v>
      </c>
      <c r="N45" s="363">
        <f t="shared" si="19"/>
        <v>1.1387235220822374</v>
      </c>
      <c r="O45" s="363">
        <f t="shared" si="20"/>
        <v>1.1533439721456551</v>
      </c>
    </row>
    <row r="46" spans="1:15">
      <c r="A46" s="102">
        <v>20</v>
      </c>
      <c r="B46" s="87">
        <v>820</v>
      </c>
      <c r="C46" s="87">
        <v>208</v>
      </c>
      <c r="D46" s="87">
        <v>22</v>
      </c>
      <c r="E46" s="87">
        <v>32</v>
      </c>
      <c r="F46" s="87">
        <v>22</v>
      </c>
      <c r="G46" s="87">
        <v>404</v>
      </c>
      <c r="H46" s="87">
        <v>2</v>
      </c>
      <c r="I46" s="88">
        <v>1510</v>
      </c>
      <c r="J46" s="363">
        <f t="shared" si="15"/>
        <v>5.5824086050786299</v>
      </c>
      <c r="K46" s="363">
        <f t="shared" si="16"/>
        <v>3.4115138592750531</v>
      </c>
      <c r="L46" s="363">
        <f t="shared" si="17"/>
        <v>0.71825008161932746</v>
      </c>
      <c r="M46" s="363">
        <f t="shared" si="18"/>
        <v>0.51738075990299115</v>
      </c>
      <c r="N46" s="363">
        <f t="shared" si="19"/>
        <v>1.4744565969818635</v>
      </c>
      <c r="O46" s="363">
        <f t="shared" si="20"/>
        <v>1.4652546061221527</v>
      </c>
    </row>
    <row r="47" spans="1:15">
      <c r="A47" s="102">
        <v>21</v>
      </c>
      <c r="B47" s="87">
        <v>855</v>
      </c>
      <c r="C47" s="87">
        <v>256</v>
      </c>
      <c r="D47" s="87">
        <v>31</v>
      </c>
      <c r="E47" s="87">
        <v>40</v>
      </c>
      <c r="F47" s="87">
        <v>21</v>
      </c>
      <c r="G47" s="87">
        <v>549</v>
      </c>
      <c r="H47" s="87">
        <v>0</v>
      </c>
      <c r="I47" s="88">
        <v>1752</v>
      </c>
      <c r="J47" s="363">
        <f t="shared" si="15"/>
        <v>5.8206821431002789</v>
      </c>
      <c r="K47" s="363">
        <f t="shared" si="16"/>
        <v>4.1987862883385265</v>
      </c>
      <c r="L47" s="363">
        <f t="shared" si="17"/>
        <v>1.0120796604635978</v>
      </c>
      <c r="M47" s="363">
        <f t="shared" si="18"/>
        <v>0.64672594987873888</v>
      </c>
      <c r="N47" s="363">
        <f t="shared" si="19"/>
        <v>1.9728644607503807</v>
      </c>
      <c r="O47" s="363">
        <f t="shared" si="20"/>
        <v>1.9911504424778761</v>
      </c>
    </row>
    <row r="48" spans="1:15">
      <c r="A48" s="102">
        <v>22</v>
      </c>
      <c r="B48" s="87">
        <v>846</v>
      </c>
      <c r="C48" s="87">
        <v>322</v>
      </c>
      <c r="D48" s="87">
        <v>44</v>
      </c>
      <c r="E48" s="87">
        <v>72</v>
      </c>
      <c r="F48" s="87">
        <v>28</v>
      </c>
      <c r="G48" s="87">
        <v>677</v>
      </c>
      <c r="H48" s="87">
        <v>0</v>
      </c>
      <c r="I48" s="88">
        <v>1989</v>
      </c>
      <c r="J48" s="363">
        <f t="shared" si="15"/>
        <v>5.7594118047518554</v>
      </c>
      <c r="K48" s="363">
        <f t="shared" si="16"/>
        <v>5.2812858783008041</v>
      </c>
      <c r="L48" s="363">
        <f t="shared" si="17"/>
        <v>1.4365001632386549</v>
      </c>
      <c r="M48" s="363">
        <f t="shared" si="18"/>
        <v>1.1641067097817299</v>
      </c>
      <c r="N48" s="363">
        <f t="shared" si="19"/>
        <v>2.4401218330333654</v>
      </c>
      <c r="O48" s="363">
        <f t="shared" si="20"/>
        <v>2.4553895256056868</v>
      </c>
    </row>
    <row r="49" spans="1:15">
      <c r="A49" s="102">
        <v>23</v>
      </c>
      <c r="B49" s="87">
        <v>954</v>
      </c>
      <c r="C49" s="87">
        <v>337</v>
      </c>
      <c r="D49" s="87">
        <v>81</v>
      </c>
      <c r="E49" s="87">
        <v>103</v>
      </c>
      <c r="F49" s="87">
        <v>30</v>
      </c>
      <c r="G49" s="87">
        <v>742</v>
      </c>
      <c r="H49" s="87">
        <v>1</v>
      </c>
      <c r="I49" s="88">
        <v>2248</v>
      </c>
      <c r="J49" s="363">
        <f t="shared" si="15"/>
        <v>6.4946558649329429</v>
      </c>
      <c r="K49" s="363">
        <f t="shared" si="16"/>
        <v>5.5273085123831391</v>
      </c>
      <c r="L49" s="363">
        <f t="shared" si="17"/>
        <v>2.6444662095984328</v>
      </c>
      <c r="M49" s="363">
        <f t="shared" si="18"/>
        <v>1.6653193209377526</v>
      </c>
      <c r="N49" s="363">
        <f t="shared" si="19"/>
        <v>2.6720199363145505</v>
      </c>
      <c r="O49" s="363">
        <f t="shared" si="20"/>
        <v>2.6911359350065287</v>
      </c>
    </row>
    <row r="50" spans="1:15">
      <c r="A50" s="102">
        <v>24</v>
      </c>
      <c r="B50" s="87">
        <v>940</v>
      </c>
      <c r="C50" s="87">
        <v>348</v>
      </c>
      <c r="D50" s="87">
        <v>109</v>
      </c>
      <c r="E50" s="87">
        <v>142</v>
      </c>
      <c r="F50" s="87">
        <v>46</v>
      </c>
      <c r="G50" s="87">
        <v>941</v>
      </c>
      <c r="H50" s="87">
        <v>1</v>
      </c>
      <c r="I50" s="88">
        <v>2527</v>
      </c>
      <c r="J50" s="363">
        <f t="shared" si="15"/>
        <v>6.3993464497242831</v>
      </c>
      <c r="K50" s="363">
        <f t="shared" si="16"/>
        <v>5.707725110710185</v>
      </c>
      <c r="L50" s="363">
        <f t="shared" si="17"/>
        <v>3.558602677113941</v>
      </c>
      <c r="M50" s="363">
        <f t="shared" si="18"/>
        <v>2.2958771220695229</v>
      </c>
      <c r="N50" s="363">
        <f t="shared" si="19"/>
        <v>3.4161705662467114</v>
      </c>
      <c r="O50" s="363">
        <f t="shared" si="20"/>
        <v>3.4128826345567962</v>
      </c>
    </row>
    <row r="51" spans="1:15">
      <c r="A51" s="102">
        <v>25</v>
      </c>
      <c r="B51" s="87">
        <v>926</v>
      </c>
      <c r="C51" s="87">
        <v>368</v>
      </c>
      <c r="D51" s="87">
        <v>142</v>
      </c>
      <c r="E51" s="87">
        <v>206</v>
      </c>
      <c r="F51" s="87">
        <v>53</v>
      </c>
      <c r="G51" s="87">
        <v>1045</v>
      </c>
      <c r="H51" s="87">
        <v>2</v>
      </c>
      <c r="I51" s="88">
        <v>2742</v>
      </c>
      <c r="J51" s="363">
        <f t="shared" si="15"/>
        <v>6.3040370345156234</v>
      </c>
      <c r="K51" s="363">
        <f t="shared" si="16"/>
        <v>6.0357552894866329</v>
      </c>
      <c r="L51" s="363">
        <f t="shared" si="17"/>
        <v>4.6359777995429319</v>
      </c>
      <c r="M51" s="363">
        <f t="shared" si="18"/>
        <v>3.3306386418755052</v>
      </c>
      <c r="N51" s="363">
        <f t="shared" si="19"/>
        <v>3.8003599612349439</v>
      </c>
      <c r="O51" s="363">
        <f t="shared" si="20"/>
        <v>3.7900768895981427</v>
      </c>
    </row>
    <row r="52" spans="1:15">
      <c r="A52" s="102">
        <v>26</v>
      </c>
      <c r="B52" s="87">
        <v>870</v>
      </c>
      <c r="C52" s="87">
        <v>333</v>
      </c>
      <c r="D52" s="87">
        <v>191</v>
      </c>
      <c r="E52" s="87">
        <v>238</v>
      </c>
      <c r="F52" s="87">
        <v>69</v>
      </c>
      <c r="G52" s="87">
        <v>1210</v>
      </c>
      <c r="H52" s="87">
        <v>2</v>
      </c>
      <c r="I52" s="88">
        <v>2913</v>
      </c>
      <c r="J52" s="363">
        <f t="shared" si="15"/>
        <v>5.9227993736809852</v>
      </c>
      <c r="K52" s="363">
        <f t="shared" si="16"/>
        <v>5.4617024766278499</v>
      </c>
      <c r="L52" s="363">
        <f t="shared" si="17"/>
        <v>6.2357166176950702</v>
      </c>
      <c r="M52" s="363">
        <f t="shared" si="18"/>
        <v>3.8480194017784966</v>
      </c>
      <c r="N52" s="363">
        <f t="shared" si="19"/>
        <v>4.4268309566662047</v>
      </c>
      <c r="O52" s="363">
        <f t="shared" si="20"/>
        <v>4.3885100826925862</v>
      </c>
    </row>
    <row r="53" spans="1:15">
      <c r="A53" s="102">
        <v>27</v>
      </c>
      <c r="B53" s="87">
        <v>852</v>
      </c>
      <c r="C53" s="87">
        <v>347</v>
      </c>
      <c r="D53" s="87">
        <v>231</v>
      </c>
      <c r="E53" s="87">
        <v>327</v>
      </c>
      <c r="F53" s="87">
        <v>68</v>
      </c>
      <c r="G53" s="87">
        <v>1420</v>
      </c>
      <c r="H53" s="87">
        <v>1</v>
      </c>
      <c r="I53" s="88">
        <v>3246</v>
      </c>
      <c r="J53" s="363">
        <f t="shared" si="15"/>
        <v>5.8002586969841374</v>
      </c>
      <c r="K53" s="363">
        <f t="shared" si="16"/>
        <v>5.6913236017713631</v>
      </c>
      <c r="L53" s="363">
        <f t="shared" si="17"/>
        <v>7.5416258570029386</v>
      </c>
      <c r="M53" s="363">
        <f t="shared" si="18"/>
        <v>5.2869846402586909</v>
      </c>
      <c r="N53" s="363">
        <f t="shared" si="19"/>
        <v>5.1502145922746783</v>
      </c>
      <c r="O53" s="363">
        <f t="shared" si="20"/>
        <v>5.1501523284491517</v>
      </c>
    </row>
    <row r="54" spans="1:15">
      <c r="A54" s="102">
        <v>28</v>
      </c>
      <c r="B54" s="87">
        <v>696</v>
      </c>
      <c r="C54" s="87">
        <v>349</v>
      </c>
      <c r="D54" s="87">
        <v>326</v>
      </c>
      <c r="E54" s="87">
        <v>379</v>
      </c>
      <c r="F54" s="87">
        <v>72</v>
      </c>
      <c r="G54" s="87">
        <v>1530</v>
      </c>
      <c r="H54" s="87">
        <v>4</v>
      </c>
      <c r="I54" s="88">
        <v>3356</v>
      </c>
      <c r="J54" s="363">
        <f t="shared" si="15"/>
        <v>4.7382394989447887</v>
      </c>
      <c r="K54" s="363">
        <f t="shared" si="16"/>
        <v>5.7241266196490077</v>
      </c>
      <c r="L54" s="363">
        <f t="shared" si="17"/>
        <v>10.643160300359126</v>
      </c>
      <c r="M54" s="363">
        <f t="shared" si="18"/>
        <v>6.127728375101051</v>
      </c>
      <c r="N54" s="363">
        <f t="shared" si="19"/>
        <v>5.544787484424754</v>
      </c>
      <c r="O54" s="363">
        <f t="shared" si="20"/>
        <v>5.5491077905121138</v>
      </c>
    </row>
    <row r="55" spans="1:15">
      <c r="A55" s="102">
        <v>29</v>
      </c>
      <c r="B55" s="87">
        <v>686</v>
      </c>
      <c r="C55" s="87">
        <v>316</v>
      </c>
      <c r="D55" s="87">
        <v>342</v>
      </c>
      <c r="E55" s="87">
        <v>433</v>
      </c>
      <c r="F55" s="87">
        <v>75</v>
      </c>
      <c r="G55" s="87">
        <v>1719</v>
      </c>
      <c r="H55" s="87">
        <v>3</v>
      </c>
      <c r="I55" s="88">
        <v>3574</v>
      </c>
      <c r="J55" s="363">
        <f t="shared" si="15"/>
        <v>4.6701613452243178</v>
      </c>
      <c r="K55" s="363">
        <f t="shared" si="16"/>
        <v>5.1828768246678694</v>
      </c>
      <c r="L55" s="363">
        <f t="shared" si="17"/>
        <v>11.165523996082271</v>
      </c>
      <c r="M55" s="363">
        <f t="shared" si="18"/>
        <v>7.000808407437348</v>
      </c>
      <c r="N55" s="363">
        <f t="shared" si="19"/>
        <v>6.2093313027827772</v>
      </c>
      <c r="O55" s="363">
        <f t="shared" si="20"/>
        <v>6.2345858116930222</v>
      </c>
    </row>
    <row r="56" spans="1:15">
      <c r="A56" s="102">
        <v>30</v>
      </c>
      <c r="B56" s="87">
        <v>675</v>
      </c>
      <c r="C56" s="87">
        <v>336</v>
      </c>
      <c r="D56" s="87">
        <v>330</v>
      </c>
      <c r="E56" s="87">
        <v>475</v>
      </c>
      <c r="F56" s="87">
        <v>83</v>
      </c>
      <c r="G56" s="87">
        <v>1919</v>
      </c>
      <c r="H56" s="87">
        <v>0</v>
      </c>
      <c r="I56" s="88">
        <v>3818</v>
      </c>
      <c r="J56" s="363">
        <f t="shared" si="15"/>
        <v>4.5952753761317995</v>
      </c>
      <c r="K56" s="363">
        <f t="shared" si="16"/>
        <v>5.5109070034443164</v>
      </c>
      <c r="L56" s="363">
        <f t="shared" si="17"/>
        <v>10.773751224289912</v>
      </c>
      <c r="M56" s="363">
        <f t="shared" si="18"/>
        <v>7.6798706548100242</v>
      </c>
      <c r="N56" s="363">
        <f t="shared" si="19"/>
        <v>6.9292537726706351</v>
      </c>
      <c r="O56" s="363">
        <f t="shared" si="20"/>
        <v>6.9599593790802254</v>
      </c>
    </row>
    <row r="57" spans="1:15">
      <c r="A57" s="102">
        <v>31</v>
      </c>
      <c r="B57" s="87">
        <v>632</v>
      </c>
      <c r="C57" s="87">
        <v>351</v>
      </c>
      <c r="D57" s="87">
        <v>228</v>
      </c>
      <c r="E57" s="87">
        <v>614</v>
      </c>
      <c r="F57" s="87">
        <v>79</v>
      </c>
      <c r="G57" s="87">
        <v>1983</v>
      </c>
      <c r="H57" s="87">
        <v>0</v>
      </c>
      <c r="I57" s="88">
        <v>3887</v>
      </c>
      <c r="J57" s="363">
        <f t="shared" si="15"/>
        <v>4.3025393151337736</v>
      </c>
      <c r="K57" s="363">
        <f t="shared" si="16"/>
        <v>5.7569296375266523</v>
      </c>
      <c r="L57" s="363">
        <f t="shared" si="17"/>
        <v>7.4436826640548484</v>
      </c>
      <c r="M57" s="363">
        <f t="shared" si="18"/>
        <v>9.9272433306386425</v>
      </c>
      <c r="N57" s="363">
        <f t="shared" si="19"/>
        <v>7.1369237159075176</v>
      </c>
      <c r="O57" s="363">
        <f t="shared" si="20"/>
        <v>7.192078920644132</v>
      </c>
    </row>
    <row r="58" spans="1:15">
      <c r="A58" s="102">
        <v>32</v>
      </c>
      <c r="B58" s="87">
        <v>524</v>
      </c>
      <c r="C58" s="87">
        <v>281</v>
      </c>
      <c r="D58" s="87">
        <v>237</v>
      </c>
      <c r="E58" s="87">
        <v>586</v>
      </c>
      <c r="F58" s="87">
        <v>99</v>
      </c>
      <c r="G58" s="87">
        <v>2015</v>
      </c>
      <c r="H58" s="87">
        <v>0</v>
      </c>
      <c r="I58" s="88">
        <v>3742</v>
      </c>
      <c r="J58" s="363">
        <f t="shared" si="15"/>
        <v>3.5672952549526857</v>
      </c>
      <c r="K58" s="363">
        <f t="shared" si="16"/>
        <v>4.6088240118090864</v>
      </c>
      <c r="L58" s="363">
        <f t="shared" si="17"/>
        <v>7.7375122428991183</v>
      </c>
      <c r="M58" s="363">
        <f t="shared" si="18"/>
        <v>9.4745351657235251</v>
      </c>
      <c r="N58" s="363">
        <f t="shared" si="19"/>
        <v>7.3169043333794832</v>
      </c>
      <c r="O58" s="363">
        <f t="shared" si="20"/>
        <v>7.3081386914260849</v>
      </c>
    </row>
    <row r="59" spans="1:15">
      <c r="A59" s="102">
        <v>33</v>
      </c>
      <c r="B59" s="87">
        <v>493</v>
      </c>
      <c r="C59" s="87">
        <v>236</v>
      </c>
      <c r="D59" s="87">
        <v>174</v>
      </c>
      <c r="E59" s="87">
        <v>538</v>
      </c>
      <c r="F59" s="87">
        <v>113</v>
      </c>
      <c r="G59" s="87">
        <v>1885</v>
      </c>
      <c r="H59" s="87">
        <v>4</v>
      </c>
      <c r="I59" s="88">
        <v>3443</v>
      </c>
      <c r="J59" s="363">
        <f t="shared" si="15"/>
        <v>3.3562529784192252</v>
      </c>
      <c r="K59" s="363">
        <f t="shared" si="16"/>
        <v>3.8707561095620799</v>
      </c>
      <c r="L59" s="363">
        <f t="shared" si="17"/>
        <v>5.6807051909892259</v>
      </c>
      <c r="M59" s="363">
        <f t="shared" si="18"/>
        <v>8.698464025869038</v>
      </c>
      <c r="N59" s="363">
        <f t="shared" si="19"/>
        <v>6.9154091097881771</v>
      </c>
      <c r="O59" s="363">
        <f t="shared" si="20"/>
        <v>6.836645872624401</v>
      </c>
    </row>
    <row r="60" spans="1:15">
      <c r="A60" s="102">
        <v>34</v>
      </c>
      <c r="B60" s="87">
        <v>423</v>
      </c>
      <c r="C60" s="87">
        <v>262</v>
      </c>
      <c r="D60" s="87">
        <v>168</v>
      </c>
      <c r="E60" s="87">
        <v>416</v>
      </c>
      <c r="F60" s="87">
        <v>88</v>
      </c>
      <c r="G60" s="87">
        <v>1776</v>
      </c>
      <c r="H60" s="87">
        <v>1</v>
      </c>
      <c r="I60" s="88">
        <v>3134</v>
      </c>
      <c r="J60" s="363">
        <f t="shared" si="15"/>
        <v>2.8797059023759277</v>
      </c>
      <c r="K60" s="363">
        <f t="shared" si="16"/>
        <v>4.2971953419714612</v>
      </c>
      <c r="L60" s="363">
        <f t="shared" si="17"/>
        <v>5.4848188050930462</v>
      </c>
      <c r="M60" s="363">
        <f t="shared" si="18"/>
        <v>6.7259498787388852</v>
      </c>
      <c r="N60" s="363">
        <f t="shared" si="19"/>
        <v>6.4516129032258061</v>
      </c>
      <c r="O60" s="363">
        <f t="shared" si="20"/>
        <v>6.4413172783983761</v>
      </c>
    </row>
    <row r="61" spans="1:15">
      <c r="A61" s="102">
        <v>35</v>
      </c>
      <c r="B61" s="87">
        <v>359</v>
      </c>
      <c r="C61" s="87">
        <v>219</v>
      </c>
      <c r="D61" s="87">
        <v>109</v>
      </c>
      <c r="E61" s="87">
        <v>393</v>
      </c>
      <c r="F61" s="87">
        <v>70</v>
      </c>
      <c r="G61" s="87">
        <v>1567</v>
      </c>
      <c r="H61" s="87">
        <v>1</v>
      </c>
      <c r="I61" s="88">
        <v>2718</v>
      </c>
      <c r="J61" s="363">
        <f t="shared" si="15"/>
        <v>2.4440057185649127</v>
      </c>
      <c r="K61" s="363">
        <f t="shared" si="16"/>
        <v>3.5919304576020994</v>
      </c>
      <c r="L61" s="363">
        <f t="shared" si="17"/>
        <v>3.558602677113941</v>
      </c>
      <c r="M61" s="363">
        <f t="shared" si="18"/>
        <v>6.3540824575586106</v>
      </c>
      <c r="N61" s="363">
        <f t="shared" si="19"/>
        <v>5.6659282846462693</v>
      </c>
      <c r="O61" s="363">
        <f t="shared" si="20"/>
        <v>5.6833019004787468</v>
      </c>
    </row>
    <row r="62" spans="1:15">
      <c r="A62" s="102">
        <v>36</v>
      </c>
      <c r="B62" s="87">
        <v>346</v>
      </c>
      <c r="C62" s="87">
        <v>196</v>
      </c>
      <c r="D62" s="87">
        <v>84</v>
      </c>
      <c r="E62" s="87">
        <v>330</v>
      </c>
      <c r="F62" s="87">
        <v>66</v>
      </c>
      <c r="G62" s="87">
        <v>1373</v>
      </c>
      <c r="H62" s="87">
        <v>1</v>
      </c>
      <c r="I62" s="88">
        <v>2396</v>
      </c>
      <c r="J62" s="363">
        <f t="shared" si="15"/>
        <v>2.3555041187282999</v>
      </c>
      <c r="K62" s="363">
        <f t="shared" si="16"/>
        <v>3.214695752009185</v>
      </c>
      <c r="L62" s="363">
        <f t="shared" si="17"/>
        <v>2.7424094025465231</v>
      </c>
      <c r="M62" s="363">
        <f t="shared" si="18"/>
        <v>5.3354890864995959</v>
      </c>
      <c r="N62" s="363">
        <f t="shared" si="19"/>
        <v>4.9806174719645577</v>
      </c>
      <c r="O62" s="363">
        <f t="shared" si="20"/>
        <v>4.9796895401131582</v>
      </c>
    </row>
    <row r="63" spans="1:15">
      <c r="A63" s="102">
        <v>37</v>
      </c>
      <c r="B63" s="87">
        <v>282</v>
      </c>
      <c r="C63" s="87">
        <v>137</v>
      </c>
      <c r="D63" s="87">
        <v>71</v>
      </c>
      <c r="E63" s="87">
        <v>229</v>
      </c>
      <c r="F63" s="87">
        <v>66</v>
      </c>
      <c r="G63" s="87">
        <v>1137</v>
      </c>
      <c r="H63" s="87">
        <v>1</v>
      </c>
      <c r="I63" s="88">
        <v>1923</v>
      </c>
      <c r="J63" s="363">
        <f t="shared" si="15"/>
        <v>1.9198039349172851</v>
      </c>
      <c r="K63" s="363">
        <f t="shared" si="16"/>
        <v>2.2470067246186649</v>
      </c>
      <c r="L63" s="363">
        <f t="shared" si="17"/>
        <v>2.3179888997714659</v>
      </c>
      <c r="M63" s="363">
        <f t="shared" si="18"/>
        <v>3.7025060630557798</v>
      </c>
      <c r="N63" s="363">
        <f t="shared" si="19"/>
        <v>4.1637823618994885</v>
      </c>
      <c r="O63" s="363">
        <f t="shared" si="20"/>
        <v>4.1237487305962572</v>
      </c>
    </row>
    <row r="64" spans="1:15">
      <c r="A64" s="102">
        <v>38</v>
      </c>
      <c r="B64" s="87">
        <v>239</v>
      </c>
      <c r="C64" s="87">
        <v>165</v>
      </c>
      <c r="D64" s="87">
        <v>48</v>
      </c>
      <c r="E64" s="87">
        <v>173</v>
      </c>
      <c r="F64" s="87">
        <v>46</v>
      </c>
      <c r="G64" s="87">
        <v>919</v>
      </c>
      <c r="H64" s="87">
        <v>0</v>
      </c>
      <c r="I64" s="88">
        <v>1590</v>
      </c>
      <c r="J64" s="363">
        <f t="shared" si="15"/>
        <v>1.6270678739192592</v>
      </c>
      <c r="K64" s="363">
        <f t="shared" si="16"/>
        <v>2.7062489749056913</v>
      </c>
      <c r="L64" s="363">
        <f t="shared" si="17"/>
        <v>1.5670910871694417</v>
      </c>
      <c r="M64" s="363">
        <f t="shared" si="18"/>
        <v>2.7970897332255458</v>
      </c>
      <c r="N64" s="363">
        <f t="shared" si="19"/>
        <v>3.3400249203931884</v>
      </c>
      <c r="O64" s="363">
        <f t="shared" si="20"/>
        <v>3.3330915421442042</v>
      </c>
    </row>
    <row r="65" spans="1:15">
      <c r="A65" s="102">
        <v>39</v>
      </c>
      <c r="B65" s="87">
        <v>172</v>
      </c>
      <c r="C65" s="87">
        <v>120</v>
      </c>
      <c r="D65" s="87">
        <v>34</v>
      </c>
      <c r="E65" s="87">
        <v>135</v>
      </c>
      <c r="F65" s="87">
        <v>35</v>
      </c>
      <c r="G65" s="87">
        <v>687</v>
      </c>
      <c r="H65" s="87">
        <v>1</v>
      </c>
      <c r="I65" s="88">
        <v>1184</v>
      </c>
      <c r="J65" s="363">
        <f t="shared" si="15"/>
        <v>1.170944243992103</v>
      </c>
      <c r="K65" s="363">
        <f t="shared" si="16"/>
        <v>1.9681810726586848</v>
      </c>
      <c r="L65" s="363">
        <f t="shared" si="17"/>
        <v>1.1100228534116878</v>
      </c>
      <c r="M65" s="363">
        <f t="shared" si="18"/>
        <v>2.1827000808407435</v>
      </c>
      <c r="N65" s="363">
        <f t="shared" si="19"/>
        <v>2.4989616502838157</v>
      </c>
      <c r="O65" s="363">
        <f t="shared" si="20"/>
        <v>2.4916582039750468</v>
      </c>
    </row>
    <row r="66" spans="1:15">
      <c r="A66" s="102">
        <v>40</v>
      </c>
      <c r="B66" s="87">
        <v>142</v>
      </c>
      <c r="C66" s="87">
        <v>84</v>
      </c>
      <c r="D66" s="87">
        <v>22</v>
      </c>
      <c r="E66" s="87">
        <v>123</v>
      </c>
      <c r="F66" s="87">
        <v>32</v>
      </c>
      <c r="G66" s="87">
        <v>554</v>
      </c>
      <c r="H66" s="87">
        <v>0</v>
      </c>
      <c r="I66" s="88">
        <v>957</v>
      </c>
      <c r="J66" s="363">
        <f t="shared" si="15"/>
        <v>0.96670978283068965</v>
      </c>
      <c r="K66" s="363">
        <f t="shared" si="16"/>
        <v>1.3777267508610791</v>
      </c>
      <c r="L66" s="363">
        <f t="shared" si="17"/>
        <v>0.71825008161932746</v>
      </c>
      <c r="M66" s="363">
        <f t="shared" si="18"/>
        <v>1.988682295877122</v>
      </c>
      <c r="N66" s="363">
        <f t="shared" si="19"/>
        <v>2.028243112280216</v>
      </c>
      <c r="O66" s="363">
        <f t="shared" si="20"/>
        <v>2.0092847816625561</v>
      </c>
    </row>
    <row r="67" spans="1:15">
      <c r="A67" s="102">
        <v>41</v>
      </c>
      <c r="B67" s="87">
        <v>96</v>
      </c>
      <c r="C67" s="87">
        <v>64</v>
      </c>
      <c r="D67" s="87">
        <v>13</v>
      </c>
      <c r="E67" s="87">
        <v>74</v>
      </c>
      <c r="F67" s="87">
        <v>11</v>
      </c>
      <c r="G67" s="87">
        <v>339</v>
      </c>
      <c r="H67" s="87">
        <v>0</v>
      </c>
      <c r="I67" s="88">
        <v>597</v>
      </c>
      <c r="J67" s="363">
        <f t="shared" si="15"/>
        <v>0.65355027571652258</v>
      </c>
      <c r="K67" s="363">
        <f t="shared" si="16"/>
        <v>1.0496965720846316</v>
      </c>
      <c r="L67" s="363">
        <f t="shared" si="17"/>
        <v>0.42442050277505711</v>
      </c>
      <c r="M67" s="363">
        <f t="shared" si="18"/>
        <v>1.1964430072756669</v>
      </c>
      <c r="N67" s="363">
        <f t="shared" si="19"/>
        <v>1.2114080022151461</v>
      </c>
      <c r="O67" s="363">
        <f t="shared" si="20"/>
        <v>1.2295081967213115</v>
      </c>
    </row>
    <row r="68" spans="1:15">
      <c r="A68" s="102">
        <v>42</v>
      </c>
      <c r="B68" s="87">
        <v>67</v>
      </c>
      <c r="C68" s="87">
        <v>38</v>
      </c>
      <c r="D68" s="87">
        <v>9</v>
      </c>
      <c r="E68" s="87">
        <v>47</v>
      </c>
      <c r="F68" s="87">
        <v>12</v>
      </c>
      <c r="G68" s="87">
        <v>235</v>
      </c>
      <c r="H68" s="87">
        <v>2</v>
      </c>
      <c r="I68" s="88">
        <v>410</v>
      </c>
      <c r="J68" s="363">
        <f t="shared" si="15"/>
        <v>0.45612362992715638</v>
      </c>
      <c r="K68" s="363">
        <f t="shared" si="16"/>
        <v>0.6232573396752501</v>
      </c>
      <c r="L68" s="363">
        <f t="shared" si="17"/>
        <v>0.2938295788442703</v>
      </c>
      <c r="M68" s="363">
        <f t="shared" si="18"/>
        <v>0.75990299110751813</v>
      </c>
      <c r="N68" s="363">
        <f t="shared" si="19"/>
        <v>0.85490793299183165</v>
      </c>
      <c r="O68" s="363">
        <f t="shared" si="20"/>
        <v>0.8523139416799651</v>
      </c>
    </row>
    <row r="69" spans="1:15">
      <c r="A69" s="102">
        <v>43</v>
      </c>
      <c r="B69" s="87">
        <v>50</v>
      </c>
      <c r="C69" s="87">
        <v>12</v>
      </c>
      <c r="D69" s="87">
        <v>4</v>
      </c>
      <c r="E69" s="87">
        <v>23</v>
      </c>
      <c r="F69" s="87">
        <v>4</v>
      </c>
      <c r="G69" s="87">
        <v>136</v>
      </c>
      <c r="H69" s="87">
        <v>0</v>
      </c>
      <c r="I69" s="88">
        <v>229</v>
      </c>
      <c r="J69" s="363">
        <f t="shared" si="15"/>
        <v>0.34039076860235551</v>
      </c>
      <c r="K69" s="363">
        <f t="shared" si="16"/>
        <v>0.19681810726586846</v>
      </c>
      <c r="L69" s="363">
        <f t="shared" si="17"/>
        <v>0.13059092393078681</v>
      </c>
      <c r="M69" s="363">
        <f t="shared" si="18"/>
        <v>0.37186742118027483</v>
      </c>
      <c r="N69" s="363">
        <f t="shared" si="19"/>
        <v>0.48456320088605842</v>
      </c>
      <c r="O69" s="363">
        <f t="shared" si="20"/>
        <v>0.49325402582329897</v>
      </c>
    </row>
    <row r="70" spans="1:15">
      <c r="A70" s="102">
        <v>44</v>
      </c>
      <c r="B70" s="87">
        <v>24</v>
      </c>
      <c r="C70" s="87">
        <v>16</v>
      </c>
      <c r="D70" s="87">
        <v>2</v>
      </c>
      <c r="E70" s="87">
        <v>18</v>
      </c>
      <c r="F70" s="87">
        <v>3</v>
      </c>
      <c r="G70" s="87">
        <v>60</v>
      </c>
      <c r="H70" s="87">
        <v>0</v>
      </c>
      <c r="I70" s="88">
        <v>123</v>
      </c>
      <c r="J70" s="363">
        <f t="shared" si="15"/>
        <v>0.16338756892913064</v>
      </c>
      <c r="K70" s="363">
        <f t="shared" si="16"/>
        <v>0.26242414302115791</v>
      </c>
      <c r="L70" s="363">
        <f t="shared" si="17"/>
        <v>6.5295461965393403E-2</v>
      </c>
      <c r="M70" s="363">
        <f t="shared" si="18"/>
        <v>0.29102667744543248</v>
      </c>
      <c r="N70" s="363">
        <f t="shared" si="19"/>
        <v>0.21805344039872629</v>
      </c>
      <c r="O70" s="363">
        <f t="shared" si="20"/>
        <v>0.21761207021616133</v>
      </c>
    </row>
    <row r="71" spans="1:15">
      <c r="A71" s="102" t="s">
        <v>235</v>
      </c>
      <c r="B71" s="87">
        <v>27</v>
      </c>
      <c r="C71" s="87">
        <v>14</v>
      </c>
      <c r="D71" s="87">
        <v>1</v>
      </c>
      <c r="E71" s="87">
        <v>13</v>
      </c>
      <c r="F71" s="87">
        <v>6</v>
      </c>
      <c r="G71" s="87">
        <v>87</v>
      </c>
      <c r="H71" s="87">
        <v>2</v>
      </c>
      <c r="I71" s="88">
        <v>150</v>
      </c>
      <c r="J71" s="363">
        <f t="shared" si="15"/>
        <v>0.18381101504527197</v>
      </c>
      <c r="K71" s="363">
        <f t="shared" si="16"/>
        <v>0.22962112514351321</v>
      </c>
      <c r="L71" s="363">
        <f t="shared" si="17"/>
        <v>3.2647730982696702E-2</v>
      </c>
      <c r="M71" s="363">
        <f t="shared" si="18"/>
        <v>0.21018593371059016</v>
      </c>
      <c r="N71" s="363">
        <f t="shared" si="19"/>
        <v>0.32188841201716739</v>
      </c>
      <c r="O71" s="363">
        <f t="shared" si="20"/>
        <v>0.31553750181343393</v>
      </c>
    </row>
    <row r="72" spans="1:15">
      <c r="A72" s="150" t="s">
        <v>41</v>
      </c>
      <c r="B72" s="150">
        <f>SUM(B40:B71)</f>
        <v>14689</v>
      </c>
      <c r="C72" s="150">
        <f t="shared" ref="C72:I72" si="21">SUM(C40:C71)</f>
        <v>6097</v>
      </c>
      <c r="D72" s="150">
        <f t="shared" si="21"/>
        <v>3063</v>
      </c>
      <c r="E72" s="150">
        <f t="shared" si="21"/>
        <v>6185</v>
      </c>
      <c r="F72" s="150">
        <f t="shared" si="21"/>
        <v>1320</v>
      </c>
      <c r="G72" s="150">
        <f t="shared" si="21"/>
        <v>27572</v>
      </c>
      <c r="H72" s="150">
        <f t="shared" si="21"/>
        <v>31</v>
      </c>
      <c r="I72" s="402">
        <f t="shared" si="21"/>
        <v>58957</v>
      </c>
      <c r="J72" s="187">
        <f t="shared" ref="J72:O72" si="22">SUM(J40:J71)</f>
        <v>99.999999999999986</v>
      </c>
      <c r="K72" s="187">
        <f t="shared" si="22"/>
        <v>100.00000000000001</v>
      </c>
      <c r="L72" s="187">
        <f t="shared" si="22"/>
        <v>100.00000000000001</v>
      </c>
      <c r="M72" s="187">
        <f t="shared" si="22"/>
        <v>100</v>
      </c>
      <c r="N72" s="187">
        <f t="shared" si="22"/>
        <v>100.00000000000003</v>
      </c>
      <c r="O72" s="187">
        <f t="shared" si="22"/>
        <v>100.00000000000001</v>
      </c>
    </row>
    <row r="73" spans="1:15">
      <c r="A73" s="176" t="s">
        <v>50</v>
      </c>
      <c r="B73" s="176">
        <v>26</v>
      </c>
      <c r="C73" s="176">
        <v>28</v>
      </c>
      <c r="D73" s="176">
        <v>30</v>
      </c>
      <c r="E73" s="176">
        <v>32</v>
      </c>
      <c r="F73" s="176">
        <v>31</v>
      </c>
      <c r="G73" s="176">
        <v>31</v>
      </c>
      <c r="H73" s="177" t="s">
        <v>81</v>
      </c>
      <c r="I73" s="178">
        <v>30</v>
      </c>
      <c r="J73" s="177" t="s">
        <v>81</v>
      </c>
      <c r="K73" s="177" t="s">
        <v>81</v>
      </c>
      <c r="L73" s="177" t="s">
        <v>81</v>
      </c>
      <c r="M73" s="177" t="s">
        <v>81</v>
      </c>
      <c r="N73" s="177" t="s">
        <v>81</v>
      </c>
      <c r="O73" s="177" t="s">
        <v>81</v>
      </c>
    </row>
  </sheetData>
  <mergeCells count="8">
    <mergeCell ref="B38:I38"/>
    <mergeCell ref="A38:A39"/>
    <mergeCell ref="B6:I6"/>
    <mergeCell ref="J6:O6"/>
    <mergeCell ref="G21:K21"/>
    <mergeCell ref="J38:O38"/>
    <mergeCell ref="A6:A7"/>
    <mergeCell ref="A21:A22"/>
  </mergeCells>
  <hyperlinks>
    <hyperlink ref="A1" location="Contents!A1" display="Contents"/>
    <hyperlink ref="C1" location="About!A1" display="About the publication"/>
  </hyperlinks>
  <pageMargins left="0.51181102362204722" right="0.51181102362204722" top="0.55118110236220474" bottom="0.55118110236220474" header="0.11811023622047245" footer="0.11811023622047245"/>
  <pageSetup paperSize="9" scale="66" fitToHeight="0" orientation="landscape" r:id="rId1"/>
  <headerFooter>
    <oddFooter>&amp;L&amp;8&amp;K01+020Report on Maternity, 2015: accompanying tables&amp;R&amp;8&amp;K01+020Page &amp;P of &amp;N</oddFooter>
  </headerFooter>
  <rowBreaks count="1" manualBreakCount="1">
    <brk id="35" max="21"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54"/>
  <sheetViews>
    <sheetView zoomScaleNormal="100" workbookViewId="0">
      <pane ySplit="3" topLeftCell="A4" activePane="bottomLeft" state="frozen"/>
      <selection activeCell="B31" sqref="B31"/>
      <selection pane="bottomLeft" activeCell="A4" sqref="A4"/>
    </sheetView>
  </sheetViews>
  <sheetFormatPr defaultRowHeight="12"/>
  <cols>
    <col min="1" max="1" width="16.28515625" style="69" customWidth="1"/>
    <col min="2" max="13" width="10.140625" style="69" customWidth="1"/>
    <col min="14" max="16384" width="9.140625" style="69"/>
  </cols>
  <sheetData>
    <row r="1" spans="1:15">
      <c r="A1" s="292" t="s">
        <v>24</v>
      </c>
      <c r="B1" s="143"/>
      <c r="C1" s="292" t="s">
        <v>34</v>
      </c>
      <c r="D1" s="143"/>
      <c r="E1" s="143"/>
    </row>
    <row r="2" spans="1:15" ht="10.5" customHeight="1"/>
    <row r="3" spans="1:15" ht="19.5">
      <c r="A3" s="19" t="s">
        <v>119</v>
      </c>
    </row>
    <row r="5" spans="1:15" s="39" customFormat="1" ht="15" customHeight="1">
      <c r="A5" s="86" t="str">
        <f>Contents!B13</f>
        <v>Table 6: Number and percentage of women giving birth, by neighbourhood deprivation quintile, 2006–2015</v>
      </c>
    </row>
    <row r="6" spans="1:15">
      <c r="A6" s="484" t="s">
        <v>37</v>
      </c>
      <c r="B6" s="472" t="s">
        <v>25</v>
      </c>
      <c r="C6" s="472"/>
      <c r="D6" s="472"/>
      <c r="E6" s="472"/>
      <c r="F6" s="472"/>
      <c r="G6" s="472"/>
      <c r="H6" s="473"/>
      <c r="I6" s="472" t="s">
        <v>279</v>
      </c>
      <c r="J6" s="472"/>
      <c r="K6" s="472"/>
      <c r="L6" s="472"/>
      <c r="M6" s="472"/>
      <c r="N6" s="66"/>
      <c r="O6" s="67"/>
    </row>
    <row r="7" spans="1:15">
      <c r="A7" s="477"/>
      <c r="B7" s="131" t="s">
        <v>317</v>
      </c>
      <c r="C7" s="131">
        <v>2</v>
      </c>
      <c r="D7" s="131">
        <v>3</v>
      </c>
      <c r="E7" s="131">
        <v>4</v>
      </c>
      <c r="F7" s="131" t="s">
        <v>316</v>
      </c>
      <c r="G7" s="131" t="s">
        <v>48</v>
      </c>
      <c r="H7" s="165" t="s">
        <v>41</v>
      </c>
      <c r="I7" s="131" t="str">
        <f>B7</f>
        <v>1 (least)</v>
      </c>
      <c r="J7" s="131">
        <f t="shared" ref="J7:M7" si="0">C7</f>
        <v>2</v>
      </c>
      <c r="K7" s="131">
        <f t="shared" si="0"/>
        <v>3</v>
      </c>
      <c r="L7" s="131">
        <f t="shared" si="0"/>
        <v>4</v>
      </c>
      <c r="M7" s="131" t="str">
        <f t="shared" si="0"/>
        <v>5 (most)</v>
      </c>
      <c r="N7" s="66"/>
      <c r="O7" s="145"/>
    </row>
    <row r="8" spans="1:15">
      <c r="A8" s="155">
        <f>Extra!K4</f>
        <v>2006</v>
      </c>
      <c r="B8" s="153">
        <v>7955</v>
      </c>
      <c r="C8" s="153">
        <v>8324</v>
      </c>
      <c r="D8" s="153">
        <v>10435</v>
      </c>
      <c r="E8" s="153">
        <v>13263</v>
      </c>
      <c r="F8" s="153">
        <v>16561</v>
      </c>
      <c r="G8" s="153">
        <v>4006</v>
      </c>
      <c r="H8" s="171">
        <v>60544</v>
      </c>
      <c r="I8" s="90">
        <f>B8/($H8-$G8)*100</f>
        <v>14.070182885846688</v>
      </c>
      <c r="J8" s="90">
        <f t="shared" ref="J8:M8" si="1">C8/($H8-$G8)*100</f>
        <v>14.72284127489476</v>
      </c>
      <c r="K8" s="90">
        <f t="shared" si="1"/>
        <v>18.456613251264635</v>
      </c>
      <c r="L8" s="90">
        <f t="shared" si="1"/>
        <v>23.458558845378331</v>
      </c>
      <c r="M8" s="90">
        <f t="shared" si="1"/>
        <v>29.291803742615585</v>
      </c>
      <c r="N8" s="66"/>
      <c r="O8" s="145"/>
    </row>
    <row r="9" spans="1:15">
      <c r="A9" s="155">
        <f>Extra!K5</f>
        <v>2007</v>
      </c>
      <c r="B9" s="153">
        <v>8274</v>
      </c>
      <c r="C9" s="153">
        <v>8689</v>
      </c>
      <c r="D9" s="153">
        <v>10855</v>
      </c>
      <c r="E9" s="153">
        <v>14433</v>
      </c>
      <c r="F9" s="153">
        <v>17405</v>
      </c>
      <c r="G9" s="153">
        <v>4504</v>
      </c>
      <c r="H9" s="171">
        <v>64160</v>
      </c>
      <c r="I9" s="90">
        <f t="shared" ref="I9:I17" si="2">B9/($H9-$G9)*100</f>
        <v>13.869518573152742</v>
      </c>
      <c r="J9" s="90">
        <f t="shared" ref="J9:J17" si="3">C9/($H9-$G9)*100</f>
        <v>14.565173662330697</v>
      </c>
      <c r="K9" s="90">
        <f t="shared" ref="K9:K17" si="4">D9/($H9-$G9)*100</f>
        <v>18.195990344642617</v>
      </c>
      <c r="L9" s="90">
        <f t="shared" ref="L9:L17" si="5">E9/($H9-$G9)*100</f>
        <v>24.193710607482902</v>
      </c>
      <c r="M9" s="90">
        <f t="shared" ref="M9:M17" si="6">F9/($H9-$G9)*100</f>
        <v>29.175606812391042</v>
      </c>
      <c r="N9" s="66"/>
      <c r="O9" s="145"/>
    </row>
    <row r="10" spans="1:15">
      <c r="A10" s="155">
        <f>Extra!K6</f>
        <v>2008</v>
      </c>
      <c r="B10" s="153">
        <v>8266</v>
      </c>
      <c r="C10" s="153">
        <v>9071</v>
      </c>
      <c r="D10" s="153">
        <v>11665</v>
      </c>
      <c r="E10" s="153">
        <v>14759</v>
      </c>
      <c r="F10" s="153">
        <v>18297</v>
      </c>
      <c r="G10" s="153">
        <v>2571</v>
      </c>
      <c r="H10" s="171">
        <v>64629</v>
      </c>
      <c r="I10" s="90">
        <f t="shared" si="2"/>
        <v>13.319797608688647</v>
      </c>
      <c r="J10" s="90">
        <f t="shared" si="3"/>
        <v>14.616971220471173</v>
      </c>
      <c r="K10" s="90">
        <f t="shared" si="4"/>
        <v>18.796931902413871</v>
      </c>
      <c r="L10" s="90">
        <f t="shared" si="5"/>
        <v>23.782590479873665</v>
      </c>
      <c r="M10" s="90">
        <f t="shared" si="6"/>
        <v>29.483708788552644</v>
      </c>
      <c r="N10" s="66"/>
      <c r="O10" s="145"/>
    </row>
    <row r="11" spans="1:15">
      <c r="A11" s="155">
        <f>Extra!K7</f>
        <v>2009</v>
      </c>
      <c r="B11" s="153">
        <v>8949</v>
      </c>
      <c r="C11" s="153">
        <v>9388</v>
      </c>
      <c r="D11" s="153">
        <v>11929</v>
      </c>
      <c r="E11" s="153">
        <v>14986</v>
      </c>
      <c r="F11" s="153">
        <v>18335</v>
      </c>
      <c r="G11" s="153">
        <v>656</v>
      </c>
      <c r="H11" s="171">
        <v>64243</v>
      </c>
      <c r="I11" s="90">
        <f t="shared" si="2"/>
        <v>14.073631402645196</v>
      </c>
      <c r="J11" s="90">
        <f t="shared" si="3"/>
        <v>14.764024092974978</v>
      </c>
      <c r="K11" s="90">
        <f t="shared" si="4"/>
        <v>18.760123924701592</v>
      </c>
      <c r="L11" s="90">
        <f t="shared" si="5"/>
        <v>23.567710381052731</v>
      </c>
      <c r="M11" s="90">
        <f t="shared" si="6"/>
        <v>28.834510198625509</v>
      </c>
      <c r="N11" s="66"/>
      <c r="O11" s="145"/>
    </row>
    <row r="12" spans="1:15">
      <c r="A12" s="155">
        <f>Extra!K8</f>
        <v>2010</v>
      </c>
      <c r="B12" s="153">
        <v>7915</v>
      </c>
      <c r="C12" s="153">
        <v>9008</v>
      </c>
      <c r="D12" s="153">
        <v>10898</v>
      </c>
      <c r="E12" s="153">
        <v>13665</v>
      </c>
      <c r="F12" s="153">
        <v>19467</v>
      </c>
      <c r="G12" s="153">
        <v>3517</v>
      </c>
      <c r="H12" s="171">
        <v>64470</v>
      </c>
      <c r="I12" s="90">
        <f t="shared" si="2"/>
        <v>12.985414991878988</v>
      </c>
      <c r="J12" s="90">
        <f t="shared" si="3"/>
        <v>14.778599904844716</v>
      </c>
      <c r="K12" s="90">
        <f t="shared" si="4"/>
        <v>17.879349662854988</v>
      </c>
      <c r="L12" s="90">
        <f t="shared" si="5"/>
        <v>22.418912932915525</v>
      </c>
      <c r="M12" s="90">
        <f t="shared" si="6"/>
        <v>31.937722507505782</v>
      </c>
      <c r="N12" s="66"/>
      <c r="O12" s="145"/>
    </row>
    <row r="13" spans="1:15">
      <c r="A13" s="155">
        <f>Extra!K9</f>
        <v>2011</v>
      </c>
      <c r="B13" s="153">
        <v>7609</v>
      </c>
      <c r="C13" s="153">
        <v>8826</v>
      </c>
      <c r="D13" s="153">
        <v>10518</v>
      </c>
      <c r="E13" s="153">
        <v>13268</v>
      </c>
      <c r="F13" s="153">
        <v>18655</v>
      </c>
      <c r="G13" s="153">
        <v>3438</v>
      </c>
      <c r="H13" s="171">
        <v>62314</v>
      </c>
      <c r="I13" s="90">
        <f t="shared" si="2"/>
        <v>12.92377199538012</v>
      </c>
      <c r="J13" s="90">
        <f t="shared" si="3"/>
        <v>14.990828181262314</v>
      </c>
      <c r="K13" s="90">
        <f t="shared" si="4"/>
        <v>17.864664719070589</v>
      </c>
      <c r="L13" s="90">
        <f t="shared" si="5"/>
        <v>22.535498335484746</v>
      </c>
      <c r="M13" s="90">
        <f t="shared" si="6"/>
        <v>31.685236768802227</v>
      </c>
      <c r="N13" s="66"/>
      <c r="O13" s="67"/>
    </row>
    <row r="14" spans="1:15">
      <c r="A14" s="155">
        <f>Extra!K10</f>
        <v>2012</v>
      </c>
      <c r="B14" s="153">
        <v>7758</v>
      </c>
      <c r="C14" s="153">
        <v>8949</v>
      </c>
      <c r="D14" s="153">
        <v>10560</v>
      </c>
      <c r="E14" s="153">
        <v>13147</v>
      </c>
      <c r="F14" s="153">
        <v>18546</v>
      </c>
      <c r="G14" s="153">
        <v>3382</v>
      </c>
      <c r="H14" s="171">
        <v>62342</v>
      </c>
      <c r="I14" s="90">
        <f t="shared" si="2"/>
        <v>13.158073270013567</v>
      </c>
      <c r="J14" s="90">
        <f t="shared" si="3"/>
        <v>15.178086838534599</v>
      </c>
      <c r="K14" s="90">
        <f t="shared" si="4"/>
        <v>17.910447761194028</v>
      </c>
      <c r="L14" s="90">
        <f t="shared" si="5"/>
        <v>22.298168249660787</v>
      </c>
      <c r="M14" s="90">
        <f t="shared" si="6"/>
        <v>31.455223880597018</v>
      </c>
      <c r="N14" s="66"/>
      <c r="O14" s="67"/>
    </row>
    <row r="15" spans="1:15">
      <c r="A15" s="155">
        <f>Extra!K11</f>
        <v>2013</v>
      </c>
      <c r="B15" s="153">
        <v>7358</v>
      </c>
      <c r="C15" s="153">
        <v>8627</v>
      </c>
      <c r="D15" s="153">
        <v>9990</v>
      </c>
      <c r="E15" s="153">
        <v>12877</v>
      </c>
      <c r="F15" s="153">
        <v>17127</v>
      </c>
      <c r="G15" s="153">
        <v>3255</v>
      </c>
      <c r="H15" s="171">
        <v>59234</v>
      </c>
      <c r="I15" s="90">
        <f t="shared" si="2"/>
        <v>13.144214794833777</v>
      </c>
      <c r="J15" s="90">
        <f t="shared" si="3"/>
        <v>15.411136318976759</v>
      </c>
      <c r="K15" s="90">
        <f t="shared" si="4"/>
        <v>17.845977956019222</v>
      </c>
      <c r="L15" s="90">
        <f t="shared" si="5"/>
        <v>23.003269083048998</v>
      </c>
      <c r="M15" s="90">
        <f t="shared" si="6"/>
        <v>30.595401847121238</v>
      </c>
      <c r="N15" s="66"/>
      <c r="O15" s="67"/>
    </row>
    <row r="16" spans="1:15">
      <c r="A16" s="155">
        <f>Extra!K12</f>
        <v>2014</v>
      </c>
      <c r="B16" s="153">
        <v>7562</v>
      </c>
      <c r="C16" s="153">
        <v>8547</v>
      </c>
      <c r="D16" s="153">
        <v>9900</v>
      </c>
      <c r="E16" s="153">
        <v>12775</v>
      </c>
      <c r="F16" s="153">
        <v>17068</v>
      </c>
      <c r="G16" s="153">
        <v>3349</v>
      </c>
      <c r="H16" s="171">
        <v>59201</v>
      </c>
      <c r="I16" s="90">
        <f t="shared" si="2"/>
        <v>13.539354007018551</v>
      </c>
      <c r="J16" s="90">
        <f t="shared" si="3"/>
        <v>15.302943493518583</v>
      </c>
      <c r="K16" s="90">
        <f t="shared" si="4"/>
        <v>17.725417173959752</v>
      </c>
      <c r="L16" s="90">
        <f t="shared" si="5"/>
        <v>22.87294993912483</v>
      </c>
      <c r="M16" s="90">
        <f t="shared" si="6"/>
        <v>30.559335386378283</v>
      </c>
      <c r="N16" s="66"/>
      <c r="O16" s="67"/>
    </row>
    <row r="17" spans="1:15">
      <c r="A17" s="168">
        <f>Extra!K13</f>
        <v>2015</v>
      </c>
      <c r="B17" s="169">
        <v>7758</v>
      </c>
      <c r="C17" s="169">
        <v>8980</v>
      </c>
      <c r="D17" s="169">
        <v>10188</v>
      </c>
      <c r="E17" s="169">
        <v>13027</v>
      </c>
      <c r="F17" s="169">
        <v>16978</v>
      </c>
      <c r="G17" s="169">
        <v>2026</v>
      </c>
      <c r="H17" s="172">
        <v>58957</v>
      </c>
      <c r="I17" s="96">
        <f t="shared" si="2"/>
        <v>13.62702218474996</v>
      </c>
      <c r="J17" s="96">
        <f t="shared" si="3"/>
        <v>15.773480177759042</v>
      </c>
      <c r="K17" s="96">
        <f t="shared" si="4"/>
        <v>17.895346998998786</v>
      </c>
      <c r="L17" s="96">
        <f t="shared" si="5"/>
        <v>22.882085331366039</v>
      </c>
      <c r="M17" s="96">
        <f t="shared" si="6"/>
        <v>29.822065307126174</v>
      </c>
      <c r="N17" s="66"/>
      <c r="O17" s="67"/>
    </row>
    <row r="18" spans="1:15">
      <c r="N18" s="66"/>
      <c r="O18" s="67"/>
    </row>
    <row r="20" spans="1:15" s="39" customFormat="1" ht="15" customHeight="1">
      <c r="A20" s="86" t="str">
        <f>Contents!B14</f>
        <v>Table 7: Birth rate, by neighbourhood deprivation quintile, 2006−2015</v>
      </c>
    </row>
    <row r="21" spans="1:15">
      <c r="A21" s="476" t="s">
        <v>37</v>
      </c>
      <c r="B21" s="472" t="s">
        <v>257</v>
      </c>
      <c r="C21" s="472"/>
      <c r="D21" s="472"/>
      <c r="E21" s="472"/>
      <c r="F21" s="472"/>
      <c r="G21" s="473"/>
      <c r="H21" s="472" t="s">
        <v>44</v>
      </c>
      <c r="I21" s="472"/>
      <c r="J21" s="472"/>
      <c r="K21" s="472"/>
      <c r="L21" s="472"/>
      <c r="M21" s="472"/>
    </row>
    <row r="22" spans="1:15">
      <c r="A22" s="477"/>
      <c r="B22" s="131" t="str">
        <f>B7</f>
        <v>1 (least)</v>
      </c>
      <c r="C22" s="131">
        <f t="shared" ref="C22:F22" si="7">C7</f>
        <v>2</v>
      </c>
      <c r="D22" s="131">
        <f t="shared" si="7"/>
        <v>3</v>
      </c>
      <c r="E22" s="131">
        <f t="shared" si="7"/>
        <v>4</v>
      </c>
      <c r="F22" s="131" t="str">
        <f t="shared" si="7"/>
        <v>5 (most)</v>
      </c>
      <c r="G22" s="165" t="s">
        <v>41</v>
      </c>
      <c r="H22" s="131" t="str">
        <f>B22</f>
        <v>1 (least)</v>
      </c>
      <c r="I22" s="131">
        <f t="shared" ref="I22:M22" si="8">C22</f>
        <v>2</v>
      </c>
      <c r="J22" s="131">
        <f t="shared" si="8"/>
        <v>3</v>
      </c>
      <c r="K22" s="131">
        <f t="shared" si="8"/>
        <v>4</v>
      </c>
      <c r="L22" s="131" t="str">
        <f t="shared" si="8"/>
        <v>5 (most)</v>
      </c>
      <c r="M22" s="131" t="str">
        <f t="shared" si="8"/>
        <v>Total</v>
      </c>
    </row>
    <row r="23" spans="1:15">
      <c r="A23" s="155">
        <f>A8</f>
        <v>2006</v>
      </c>
      <c r="B23" s="179">
        <f t="shared" ref="B23:F23" si="9">B8/H23*1000</f>
        <v>46.626246578965301</v>
      </c>
      <c r="C23" s="179">
        <f t="shared" si="9"/>
        <v>46.626128364153082</v>
      </c>
      <c r="D23" s="179">
        <f t="shared" si="9"/>
        <v>57.217866831081672</v>
      </c>
      <c r="E23" s="179">
        <f t="shared" si="9"/>
        <v>70.721615981621468</v>
      </c>
      <c r="F23" s="179">
        <f t="shared" si="9"/>
        <v>85.497504022386451</v>
      </c>
      <c r="G23" s="180">
        <f t="shared" ref="G23:G27" si="10">H8/M23*1000</f>
        <v>66.33068933783251</v>
      </c>
      <c r="H23" s="291">
        <v>170612.0604524228</v>
      </c>
      <c r="I23" s="291">
        <v>178526.51060772236</v>
      </c>
      <c r="J23" s="291">
        <v>182373.1043802482</v>
      </c>
      <c r="K23" s="291">
        <v>187538.13548953232</v>
      </c>
      <c r="L23" s="291">
        <v>193701.56110830684</v>
      </c>
      <c r="M23" s="291">
        <v>912760</v>
      </c>
    </row>
    <row r="24" spans="1:15">
      <c r="A24" s="155">
        <f t="shared" ref="A24:A32" si="11">A9</f>
        <v>2007</v>
      </c>
      <c r="B24" s="181">
        <f t="shared" ref="B24:F24" si="12">B9/H24*1000</f>
        <v>48.541273606274224</v>
      </c>
      <c r="C24" s="181">
        <f t="shared" si="12"/>
        <v>48.731088680107625</v>
      </c>
      <c r="D24" s="181">
        <f t="shared" si="12"/>
        <v>59.59814663466863</v>
      </c>
      <c r="E24" s="181">
        <f t="shared" si="12"/>
        <v>77.038927356863624</v>
      </c>
      <c r="F24" s="181">
        <f t="shared" si="12"/>
        <v>89.901630105712869</v>
      </c>
      <c r="G24" s="182">
        <f t="shared" si="10"/>
        <v>70.362449964358177</v>
      </c>
      <c r="H24" s="291">
        <v>170452.88236793483</v>
      </c>
      <c r="I24" s="291">
        <v>178305.06634149776</v>
      </c>
      <c r="J24" s="291">
        <v>182136.53633459762</v>
      </c>
      <c r="K24" s="291">
        <v>187346.84522725406</v>
      </c>
      <c r="L24" s="291">
        <v>193600.49400143177</v>
      </c>
      <c r="M24" s="291">
        <v>911850</v>
      </c>
    </row>
    <row r="25" spans="1:15">
      <c r="A25" s="155">
        <f t="shared" si="11"/>
        <v>2008</v>
      </c>
      <c r="B25" s="181">
        <f t="shared" ref="B25:F25" si="13">B10/H25*1000</f>
        <v>48.703446139358228</v>
      </c>
      <c r="C25" s="181">
        <f t="shared" si="13"/>
        <v>51.085326101697717</v>
      </c>
      <c r="D25" s="181">
        <f t="shared" si="13"/>
        <v>64.293192553980234</v>
      </c>
      <c r="E25" s="181">
        <f t="shared" si="13"/>
        <v>79.04745569853003</v>
      </c>
      <c r="F25" s="181">
        <f t="shared" si="13"/>
        <v>94.783328446224203</v>
      </c>
      <c r="G25" s="182">
        <f t="shared" si="10"/>
        <v>71.139705882352942</v>
      </c>
      <c r="H25" s="291">
        <v>169721.04964293441</v>
      </c>
      <c r="I25" s="291">
        <v>177565.6669381336</v>
      </c>
      <c r="J25" s="291">
        <v>181434.44953687943</v>
      </c>
      <c r="K25" s="291">
        <v>186710.62679471492</v>
      </c>
      <c r="L25" s="291">
        <v>193040.27722956461</v>
      </c>
      <c r="M25" s="291">
        <v>908480</v>
      </c>
    </row>
    <row r="26" spans="1:15">
      <c r="A26" s="155">
        <f t="shared" si="11"/>
        <v>2009</v>
      </c>
      <c r="B26" s="181">
        <f t="shared" ref="B26:F26" si="14">B11/H26*1000</f>
        <v>52.792745968258338</v>
      </c>
      <c r="C26" s="181">
        <f t="shared" si="14"/>
        <v>52.920088965331672</v>
      </c>
      <c r="D26" s="181">
        <f t="shared" si="14"/>
        <v>65.781054885327137</v>
      </c>
      <c r="E26" s="181">
        <f t="shared" si="14"/>
        <v>80.262540531983461</v>
      </c>
      <c r="F26" s="181">
        <f t="shared" si="14"/>
        <v>94.938884672031634</v>
      </c>
      <c r="G26" s="182">
        <f t="shared" si="10"/>
        <v>70.744411408435198</v>
      </c>
      <c r="H26" s="291">
        <v>169511.92509252296</v>
      </c>
      <c r="I26" s="291">
        <v>177399.55059694147</v>
      </c>
      <c r="J26" s="291">
        <v>181344.00582044839</v>
      </c>
      <c r="K26" s="291">
        <v>186712.25581288815</v>
      </c>
      <c r="L26" s="291">
        <v>193124.24053999202</v>
      </c>
      <c r="M26" s="291">
        <v>908100</v>
      </c>
    </row>
    <row r="27" spans="1:15">
      <c r="A27" s="155">
        <f t="shared" si="11"/>
        <v>2010</v>
      </c>
      <c r="B27" s="181">
        <f t="shared" ref="B27:F27" si="15">B12/H27*1000</f>
        <v>46.632283258300369</v>
      </c>
      <c r="C27" s="181">
        <f t="shared" si="15"/>
        <v>50.68516310049484</v>
      </c>
      <c r="D27" s="181">
        <f t="shared" si="15"/>
        <v>59.942429674995651</v>
      </c>
      <c r="E27" s="181">
        <f t="shared" si="15"/>
        <v>72.950658458132423</v>
      </c>
      <c r="F27" s="181">
        <f t="shared" si="15"/>
        <v>100.42889386705832</v>
      </c>
      <c r="G27" s="182">
        <f t="shared" si="10"/>
        <v>70.812692903353366</v>
      </c>
      <c r="H27" s="291">
        <v>169732.19938981134</v>
      </c>
      <c r="I27" s="291">
        <v>177724.59333196966</v>
      </c>
      <c r="J27" s="291">
        <v>181807.77888197592</v>
      </c>
      <c r="K27" s="291">
        <v>187318.39148295784</v>
      </c>
      <c r="L27" s="291">
        <v>193838.63796975833</v>
      </c>
      <c r="M27" s="291">
        <v>910430</v>
      </c>
    </row>
    <row r="28" spans="1:15" ht="12.75">
      <c r="A28" s="155">
        <f t="shared" si="11"/>
        <v>2011</v>
      </c>
      <c r="B28" s="83">
        <f t="shared" ref="B28:F32" si="16">B13/H28*1000</f>
        <v>44.983265427974722</v>
      </c>
      <c r="C28" s="83">
        <f t="shared" si="16"/>
        <v>49.804748746824366</v>
      </c>
      <c r="D28" s="83">
        <f t="shared" si="16"/>
        <v>57.977742004195456</v>
      </c>
      <c r="E28" s="83">
        <f t="shared" si="16"/>
        <v>70.94253107938674</v>
      </c>
      <c r="F28" s="83">
        <f t="shared" si="16"/>
        <v>96.36439387341963</v>
      </c>
      <c r="G28" s="84">
        <f>H13/M28*1000</f>
        <v>68.597534125935709</v>
      </c>
      <c r="H28" s="291">
        <v>169151.79295249708</v>
      </c>
      <c r="I28" s="291">
        <v>177212.01736938307</v>
      </c>
      <c r="J28" s="291">
        <v>181414.44693101163</v>
      </c>
      <c r="K28" s="291">
        <v>187024.62117051793</v>
      </c>
      <c r="L28" s="291">
        <v>193588.10085501551</v>
      </c>
      <c r="M28" s="291">
        <v>908400</v>
      </c>
    </row>
    <row r="29" spans="1:15">
      <c r="A29" s="155">
        <f t="shared" si="11"/>
        <v>2012</v>
      </c>
      <c r="B29" s="156">
        <f t="shared" si="16"/>
        <v>46.129364956577547</v>
      </c>
      <c r="C29" s="156">
        <f t="shared" si="16"/>
        <v>50.769238005051832</v>
      </c>
      <c r="D29" s="156">
        <f t="shared" si="16"/>
        <v>58.48993268403845</v>
      </c>
      <c r="E29" s="156">
        <f t="shared" si="16"/>
        <v>70.598281563580599</v>
      </c>
      <c r="F29" s="156">
        <f t="shared" si="16"/>
        <v>96.184685302630811</v>
      </c>
      <c r="G29" s="173">
        <f>H14/M29*1000</f>
        <v>68.959338082385727</v>
      </c>
      <c r="H29" s="304">
        <v>168179.20661389452</v>
      </c>
      <c r="I29" s="304">
        <v>176268.15669578343</v>
      </c>
      <c r="J29" s="304">
        <v>180543.89046820975</v>
      </c>
      <c r="K29" s="304">
        <v>186222.66305674668</v>
      </c>
      <c r="L29" s="304">
        <v>192816.55849522995</v>
      </c>
      <c r="M29" s="304">
        <v>904040</v>
      </c>
    </row>
    <row r="30" spans="1:15">
      <c r="A30" s="155">
        <f t="shared" si="11"/>
        <v>2013</v>
      </c>
      <c r="B30" s="156">
        <f t="shared" si="16"/>
        <v>43.868208762427727</v>
      </c>
      <c r="C30" s="156">
        <f t="shared" si="16"/>
        <v>49.024360966873559</v>
      </c>
      <c r="D30" s="156">
        <f t="shared" si="16"/>
        <v>55.381213002899017</v>
      </c>
      <c r="E30" s="156">
        <f t="shared" si="16"/>
        <v>69.168405903529816</v>
      </c>
      <c r="F30" s="156">
        <f t="shared" si="16"/>
        <v>88.827598111681411</v>
      </c>
      <c r="G30" s="173">
        <f>H15/M30*1000</f>
        <v>65.591088275678786</v>
      </c>
      <c r="H30" s="304">
        <v>167729.66591473835</v>
      </c>
      <c r="I30" s="304">
        <v>175973.73693110215</v>
      </c>
      <c r="J30" s="304">
        <v>180386.08145829267</v>
      </c>
      <c r="K30" s="304">
        <v>186168.81265067376</v>
      </c>
      <c r="L30" s="304">
        <v>192811.69776161815</v>
      </c>
      <c r="M30" s="304">
        <v>903080</v>
      </c>
    </row>
    <row r="31" spans="1:15">
      <c r="A31" s="155">
        <f t="shared" si="11"/>
        <v>2014</v>
      </c>
      <c r="B31" s="156">
        <f t="shared" si="16"/>
        <v>44.81796856573186</v>
      </c>
      <c r="C31" s="156">
        <f t="shared" si="16"/>
        <v>48.17694285365635</v>
      </c>
      <c r="D31" s="156">
        <f t="shared" si="16"/>
        <v>54.353998667559672</v>
      </c>
      <c r="E31" s="156">
        <f t="shared" si="16"/>
        <v>67.897318410655259</v>
      </c>
      <c r="F31" s="156">
        <f t="shared" si="16"/>
        <v>87.562828420215709</v>
      </c>
      <c r="G31" s="173">
        <f>H16/M31*1000</f>
        <v>64.958962429775283</v>
      </c>
      <c r="H31" s="304">
        <v>168726.96915990877</v>
      </c>
      <c r="I31" s="304">
        <v>177408.51730593637</v>
      </c>
      <c r="J31" s="304">
        <v>182139.31343948498</v>
      </c>
      <c r="K31" s="304">
        <v>188151.76061496994</v>
      </c>
      <c r="L31" s="304">
        <v>194922.8948851485</v>
      </c>
      <c r="M31" s="304">
        <v>911360</v>
      </c>
    </row>
    <row r="32" spans="1:15">
      <c r="A32" s="168">
        <f t="shared" si="11"/>
        <v>2015</v>
      </c>
      <c r="B32" s="174">
        <f t="shared" si="16"/>
        <v>45.380710265344206</v>
      </c>
      <c r="C32" s="174">
        <f t="shared" si="16"/>
        <v>49.813797982488161</v>
      </c>
      <c r="D32" s="174">
        <f t="shared" si="16"/>
        <v>54.944535454639485</v>
      </c>
      <c r="E32" s="174">
        <f t="shared" si="16"/>
        <v>67.941461572988814</v>
      </c>
      <c r="F32" s="174">
        <f t="shared" si="16"/>
        <v>85.448869366177448</v>
      </c>
      <c r="G32" s="175">
        <f>H17/M32*1000</f>
        <v>63.593610113365479</v>
      </c>
      <c r="H32" s="305">
        <v>170953.69276149335</v>
      </c>
      <c r="I32" s="305">
        <v>180271.33773571899</v>
      </c>
      <c r="J32" s="305">
        <v>185423.35312691648</v>
      </c>
      <c r="K32" s="305">
        <v>191738.58934437594</v>
      </c>
      <c r="L32" s="305">
        <v>198691.9209807622</v>
      </c>
      <c r="M32" s="305">
        <v>927090</v>
      </c>
    </row>
    <row r="33" spans="1:13">
      <c r="A33" s="99" t="s">
        <v>348</v>
      </c>
    </row>
    <row r="36" spans="1:13" s="39" customFormat="1" ht="15" customHeight="1">
      <c r="A36" s="86" t="str">
        <f>Contents!B15</f>
        <v>Table 8: Number and percentage of women giving birth, by neighbourhood deprivation quintile for each age group and ethnic group, 2015</v>
      </c>
      <c r="B36" s="37"/>
      <c r="C36" s="37"/>
      <c r="D36" s="37"/>
      <c r="E36" s="37"/>
      <c r="F36" s="37"/>
      <c r="G36" s="37"/>
      <c r="H36" s="37"/>
      <c r="I36" s="37"/>
      <c r="J36" s="37"/>
      <c r="K36" s="37"/>
      <c r="L36" s="37"/>
      <c r="M36" s="37"/>
    </row>
    <row r="37" spans="1:13">
      <c r="A37" s="488" t="s">
        <v>56</v>
      </c>
      <c r="B37" s="485" t="s">
        <v>25</v>
      </c>
      <c r="C37" s="485"/>
      <c r="D37" s="485"/>
      <c r="E37" s="485"/>
      <c r="F37" s="485"/>
      <c r="G37" s="485"/>
      <c r="H37" s="486"/>
      <c r="I37" s="487" t="s">
        <v>279</v>
      </c>
      <c r="J37" s="485"/>
      <c r="K37" s="485"/>
      <c r="L37" s="485"/>
      <c r="M37" s="485"/>
    </row>
    <row r="38" spans="1:13">
      <c r="A38" s="489"/>
      <c r="B38" s="133" t="s">
        <v>51</v>
      </c>
      <c r="C38" s="133" t="s">
        <v>52</v>
      </c>
      <c r="D38" s="133" t="s">
        <v>53</v>
      </c>
      <c r="E38" s="133" t="s">
        <v>54</v>
      </c>
      <c r="F38" s="133" t="s">
        <v>55</v>
      </c>
      <c r="G38" s="133" t="s">
        <v>48</v>
      </c>
      <c r="H38" s="159" t="s">
        <v>41</v>
      </c>
      <c r="I38" s="110" t="str">
        <f>B38</f>
        <v>Quintile 1</v>
      </c>
      <c r="J38" s="110" t="str">
        <f t="shared" ref="J38" si="17">C38</f>
        <v>Quintile 2</v>
      </c>
      <c r="K38" s="110" t="str">
        <f t="shared" ref="K38" si="18">D38</f>
        <v>Quintile 3</v>
      </c>
      <c r="L38" s="110" t="str">
        <f t="shared" ref="L38" si="19">E38</f>
        <v>Quintile 4</v>
      </c>
      <c r="M38" s="110" t="str">
        <f t="shared" ref="M38" si="20">F38</f>
        <v>Quintile 5</v>
      </c>
    </row>
    <row r="39" spans="1:13">
      <c r="A39" s="29" t="s">
        <v>236</v>
      </c>
      <c r="B39" s="128"/>
      <c r="C39" s="128"/>
      <c r="D39" s="128"/>
      <c r="E39" s="128"/>
      <c r="F39" s="128"/>
      <c r="G39" s="128"/>
      <c r="H39" s="128"/>
      <c r="I39" s="128"/>
      <c r="J39" s="128"/>
      <c r="K39" s="128"/>
      <c r="L39" s="128"/>
      <c r="M39" s="128"/>
    </row>
    <row r="40" spans="1:13">
      <c r="A40" s="153" t="s">
        <v>41</v>
      </c>
      <c r="B40" s="153">
        <v>7758</v>
      </c>
      <c r="C40" s="153">
        <v>8980</v>
      </c>
      <c r="D40" s="153">
        <v>10188</v>
      </c>
      <c r="E40" s="153">
        <v>13027</v>
      </c>
      <c r="F40" s="153">
        <v>16978</v>
      </c>
      <c r="G40" s="153">
        <v>2026</v>
      </c>
      <c r="H40" s="171">
        <v>58957</v>
      </c>
      <c r="I40" s="154">
        <f>B40/($H40-$G40)*100</f>
        <v>13.62702218474996</v>
      </c>
      <c r="J40" s="154">
        <f t="shared" ref="J40:M40" si="21">C40/($H40-$G40)*100</f>
        <v>15.773480177759042</v>
      </c>
      <c r="K40" s="154">
        <f t="shared" si="21"/>
        <v>17.895346998998786</v>
      </c>
      <c r="L40" s="154">
        <f t="shared" si="21"/>
        <v>22.882085331366039</v>
      </c>
      <c r="M40" s="154">
        <f t="shared" si="21"/>
        <v>29.822065307126174</v>
      </c>
    </row>
    <row r="41" spans="1:13">
      <c r="A41" s="316" t="str">
        <f>Extra!B2</f>
        <v>Age group (years)</v>
      </c>
      <c r="B41" s="217"/>
      <c r="C41" s="217"/>
      <c r="D41" s="217"/>
      <c r="E41" s="217"/>
      <c r="F41" s="217"/>
      <c r="G41" s="217"/>
      <c r="H41" s="217"/>
      <c r="I41" s="217"/>
      <c r="J41" s="217"/>
      <c r="K41" s="217"/>
      <c r="L41" s="217"/>
      <c r="M41" s="217"/>
    </row>
    <row r="42" spans="1:13">
      <c r="A42" s="153" t="str">
        <f>Extra!B3</f>
        <v xml:space="preserve"> &lt;20</v>
      </c>
      <c r="B42" s="153">
        <v>113</v>
      </c>
      <c r="C42" s="153">
        <v>207</v>
      </c>
      <c r="D42" s="153">
        <v>331</v>
      </c>
      <c r="E42" s="153">
        <v>640</v>
      </c>
      <c r="F42" s="153">
        <v>1448</v>
      </c>
      <c r="G42" s="153">
        <v>60</v>
      </c>
      <c r="H42" s="171">
        <v>2799</v>
      </c>
      <c r="I42" s="154">
        <f t="shared" ref="I42:I47" si="22">B42/($H42-$G42)*100</f>
        <v>4.1255932822197883</v>
      </c>
      <c r="J42" s="154">
        <f t="shared" ref="J42:J47" si="23">C42/($H42-$G42)*100</f>
        <v>7.5575027382256295</v>
      </c>
      <c r="K42" s="154">
        <f t="shared" ref="K42:K47" si="24">D42/($H42-$G42)*100</f>
        <v>12.08470244614823</v>
      </c>
      <c r="L42" s="154">
        <f t="shared" ref="L42:L47" si="25">E42/($H42-$G42)*100</f>
        <v>23.366192040890837</v>
      </c>
      <c r="M42" s="154">
        <f t="shared" ref="M42:M47" si="26">F42/($H42-$G42)*100</f>
        <v>52.866009492515516</v>
      </c>
    </row>
    <row r="43" spans="1:13">
      <c r="A43" s="153" t="str">
        <f>Extra!B4</f>
        <v>20−24</v>
      </c>
      <c r="B43" s="153">
        <v>579</v>
      </c>
      <c r="C43" s="153">
        <v>953</v>
      </c>
      <c r="D43" s="153">
        <v>1480</v>
      </c>
      <c r="E43" s="153">
        <v>2456</v>
      </c>
      <c r="F43" s="153">
        <v>4282</v>
      </c>
      <c r="G43" s="153">
        <v>276</v>
      </c>
      <c r="H43" s="171">
        <v>10026</v>
      </c>
      <c r="I43" s="199">
        <f t="shared" si="22"/>
        <v>5.9384615384615387</v>
      </c>
      <c r="J43" s="154">
        <f t="shared" si="23"/>
        <v>9.7743589743589734</v>
      </c>
      <c r="K43" s="154">
        <f t="shared" si="24"/>
        <v>15.179487179487181</v>
      </c>
      <c r="L43" s="154">
        <f t="shared" si="25"/>
        <v>25.189743589743589</v>
      </c>
      <c r="M43" s="154">
        <f t="shared" si="26"/>
        <v>43.917948717948718</v>
      </c>
    </row>
    <row r="44" spans="1:13">
      <c r="A44" s="153" t="str">
        <f>Extra!B5</f>
        <v>25−29</v>
      </c>
      <c r="B44" s="153">
        <v>1639</v>
      </c>
      <c r="C44" s="153">
        <v>2237</v>
      </c>
      <c r="D44" s="153">
        <v>2728</v>
      </c>
      <c r="E44" s="153">
        <v>3771</v>
      </c>
      <c r="F44" s="153">
        <v>4949</v>
      </c>
      <c r="G44" s="153">
        <v>507</v>
      </c>
      <c r="H44" s="171">
        <v>15831</v>
      </c>
      <c r="I44" s="199">
        <f t="shared" si="22"/>
        <v>10.695640824849908</v>
      </c>
      <c r="J44" s="154">
        <f t="shared" si="23"/>
        <v>14.598016183764031</v>
      </c>
      <c r="K44" s="154">
        <f t="shared" si="24"/>
        <v>17.80214043330723</v>
      </c>
      <c r="L44" s="154">
        <f t="shared" si="25"/>
        <v>24.608457321848082</v>
      </c>
      <c r="M44" s="154">
        <f t="shared" si="26"/>
        <v>32.295745236230751</v>
      </c>
    </row>
    <row r="45" spans="1:13">
      <c r="A45" s="153" t="str">
        <f>Extra!B6</f>
        <v>30−34</v>
      </c>
      <c r="B45" s="153">
        <v>2973</v>
      </c>
      <c r="C45" s="153">
        <v>3293</v>
      </c>
      <c r="D45" s="153">
        <v>3392</v>
      </c>
      <c r="E45" s="153">
        <v>3788</v>
      </c>
      <c r="F45" s="153">
        <v>3895</v>
      </c>
      <c r="G45" s="153">
        <v>683</v>
      </c>
      <c r="H45" s="171">
        <v>18024</v>
      </c>
      <c r="I45" s="199">
        <f t="shared" si="22"/>
        <v>17.144340003460005</v>
      </c>
      <c r="J45" s="154">
        <f t="shared" si="23"/>
        <v>18.989677642581164</v>
      </c>
      <c r="K45" s="154">
        <f t="shared" si="24"/>
        <v>19.560578974684276</v>
      </c>
      <c r="L45" s="154">
        <f t="shared" si="25"/>
        <v>21.844184303096707</v>
      </c>
      <c r="M45" s="154">
        <f t="shared" si="26"/>
        <v>22.461219076177844</v>
      </c>
    </row>
    <row r="46" spans="1:13">
      <c r="A46" s="153" t="str">
        <f>Extra!B7</f>
        <v>35−39</v>
      </c>
      <c r="B46" s="153">
        <v>1971</v>
      </c>
      <c r="C46" s="153">
        <v>1858</v>
      </c>
      <c r="D46" s="153">
        <v>1829</v>
      </c>
      <c r="E46" s="153">
        <v>1880</v>
      </c>
      <c r="F46" s="153">
        <v>1883</v>
      </c>
      <c r="G46" s="153">
        <v>390</v>
      </c>
      <c r="H46" s="171">
        <v>9811</v>
      </c>
      <c r="I46" s="199">
        <f t="shared" si="22"/>
        <v>20.921345929306867</v>
      </c>
      <c r="J46" s="154">
        <f t="shared" si="23"/>
        <v>19.721897887697697</v>
      </c>
      <c r="K46" s="154">
        <f t="shared" si="24"/>
        <v>19.414074938966138</v>
      </c>
      <c r="L46" s="154">
        <f t="shared" si="25"/>
        <v>19.95541874535612</v>
      </c>
      <c r="M46" s="154">
        <f t="shared" si="26"/>
        <v>19.987262498673179</v>
      </c>
    </row>
    <row r="47" spans="1:13">
      <c r="A47" s="153" t="str">
        <f>Extra!B8</f>
        <v>40+</v>
      </c>
      <c r="B47" s="153">
        <v>483</v>
      </c>
      <c r="C47" s="153">
        <v>432</v>
      </c>
      <c r="D47" s="153">
        <v>428</v>
      </c>
      <c r="E47" s="153">
        <v>492</v>
      </c>
      <c r="F47" s="153">
        <v>521</v>
      </c>
      <c r="G47" s="153">
        <v>110</v>
      </c>
      <c r="H47" s="171">
        <v>2466</v>
      </c>
      <c r="I47" s="199">
        <f t="shared" si="22"/>
        <v>20.500848896434633</v>
      </c>
      <c r="J47" s="154">
        <f t="shared" si="23"/>
        <v>18.336162988115451</v>
      </c>
      <c r="K47" s="154">
        <f t="shared" si="24"/>
        <v>18.166383701188455</v>
      </c>
      <c r="L47" s="154">
        <f t="shared" si="25"/>
        <v>20.882852292020374</v>
      </c>
      <c r="M47" s="154">
        <f t="shared" si="26"/>
        <v>22.113752122241088</v>
      </c>
    </row>
    <row r="48" spans="1:13">
      <c r="A48" s="316" t="str">
        <f>Extra!B9</f>
        <v>Ethnic group</v>
      </c>
      <c r="B48" s="217"/>
      <c r="C48" s="217"/>
      <c r="D48" s="217"/>
      <c r="E48" s="217"/>
      <c r="F48" s="217"/>
      <c r="G48" s="217"/>
      <c r="H48" s="217"/>
      <c r="I48" s="217"/>
      <c r="J48" s="217"/>
      <c r="K48" s="217"/>
      <c r="L48" s="217"/>
      <c r="M48" s="217"/>
    </row>
    <row r="49" spans="1:13">
      <c r="A49" s="208" t="str">
        <f>Extra!B10</f>
        <v>Māori</v>
      </c>
      <c r="B49" s="153">
        <v>667</v>
      </c>
      <c r="C49" s="153">
        <v>1165</v>
      </c>
      <c r="D49" s="153">
        <v>1830</v>
      </c>
      <c r="E49" s="153">
        <v>3436</v>
      </c>
      <c r="F49" s="153">
        <v>7219</v>
      </c>
      <c r="G49" s="153">
        <v>372</v>
      </c>
      <c r="H49" s="171">
        <v>14689</v>
      </c>
      <c r="I49" s="154">
        <f t="shared" ref="I49:I52" si="27">B49/($H49-$G49)*100</f>
        <v>4.6587972340574142</v>
      </c>
      <c r="J49" s="154">
        <f t="shared" ref="J49:J52" si="28">C49/($H49-$G49)*100</f>
        <v>8.1371795767269681</v>
      </c>
      <c r="K49" s="154">
        <f t="shared" ref="K49:K52" si="29">D49/($H49-$G49)*100</f>
        <v>12.782007403785709</v>
      </c>
      <c r="L49" s="154">
        <f t="shared" ref="L49:L52" si="30">E49/($H49-$G49)*100</f>
        <v>23.999441223720051</v>
      </c>
      <c r="M49" s="154">
        <f t="shared" ref="M49:M52" si="31">F49/($H49-$G49)*100</f>
        <v>50.422574561709851</v>
      </c>
    </row>
    <row r="50" spans="1:13">
      <c r="A50" s="208" t="str">
        <f>Extra!B11</f>
        <v>Pacific</v>
      </c>
      <c r="B50" s="153">
        <v>225</v>
      </c>
      <c r="C50" s="153">
        <v>408</v>
      </c>
      <c r="D50" s="153">
        <v>539</v>
      </c>
      <c r="E50" s="153">
        <v>1200</v>
      </c>
      <c r="F50" s="153">
        <v>3572</v>
      </c>
      <c r="G50" s="153">
        <v>153</v>
      </c>
      <c r="H50" s="171">
        <v>6097</v>
      </c>
      <c r="I50" s="154">
        <f t="shared" si="27"/>
        <v>3.7853297442799465</v>
      </c>
      <c r="J50" s="154">
        <f t="shared" si="28"/>
        <v>6.8640646029609691</v>
      </c>
      <c r="K50" s="154">
        <f t="shared" si="29"/>
        <v>9.0679676985195155</v>
      </c>
      <c r="L50" s="154">
        <f t="shared" si="30"/>
        <v>20.188425302826378</v>
      </c>
      <c r="M50" s="154">
        <f t="shared" si="31"/>
        <v>60.094212651413194</v>
      </c>
    </row>
    <row r="51" spans="1:13">
      <c r="A51" s="208" t="str">
        <f>Extra!B12</f>
        <v>Indian</v>
      </c>
      <c r="B51" s="153">
        <v>237</v>
      </c>
      <c r="C51" s="153">
        <v>441</v>
      </c>
      <c r="D51" s="153">
        <v>549</v>
      </c>
      <c r="E51" s="153">
        <v>785</v>
      </c>
      <c r="F51" s="153">
        <v>948</v>
      </c>
      <c r="G51" s="153">
        <v>103</v>
      </c>
      <c r="H51" s="171">
        <v>3063</v>
      </c>
      <c r="I51" s="154">
        <f t="shared" si="27"/>
        <v>8.0067567567567561</v>
      </c>
      <c r="J51" s="154">
        <f t="shared" si="28"/>
        <v>14.898648648648649</v>
      </c>
      <c r="K51" s="154">
        <f t="shared" si="29"/>
        <v>18.547297297297298</v>
      </c>
      <c r="L51" s="154">
        <f t="shared" si="30"/>
        <v>26.52027027027027</v>
      </c>
      <c r="M51" s="154">
        <f t="shared" si="31"/>
        <v>32.027027027027025</v>
      </c>
    </row>
    <row r="52" spans="1:13">
      <c r="A52" s="208" t="str">
        <f>Extra!B13</f>
        <v>Asian (excl. Indian)</v>
      </c>
      <c r="B52" s="153">
        <v>1142</v>
      </c>
      <c r="C52" s="153">
        <v>1315</v>
      </c>
      <c r="D52" s="153">
        <v>1172</v>
      </c>
      <c r="E52" s="153">
        <v>1221</v>
      </c>
      <c r="F52" s="153">
        <v>1080</v>
      </c>
      <c r="G52" s="153">
        <v>255</v>
      </c>
      <c r="H52" s="171">
        <v>6185</v>
      </c>
      <c r="I52" s="154">
        <f t="shared" si="27"/>
        <v>19.258010118043845</v>
      </c>
      <c r="J52" s="154">
        <f t="shared" si="28"/>
        <v>22.175379426644181</v>
      </c>
      <c r="K52" s="154">
        <f t="shared" si="29"/>
        <v>19.763912310286678</v>
      </c>
      <c r="L52" s="154">
        <f t="shared" si="30"/>
        <v>20.590219224283306</v>
      </c>
      <c r="M52" s="154">
        <f t="shared" si="31"/>
        <v>18.21247892074199</v>
      </c>
    </row>
    <row r="53" spans="1:13">
      <c r="A53" s="208" t="str">
        <f>Extra!B14</f>
        <v>European or Other</v>
      </c>
      <c r="B53" s="153">
        <v>5486</v>
      </c>
      <c r="C53" s="153">
        <v>5650</v>
      </c>
      <c r="D53" s="153">
        <v>6096</v>
      </c>
      <c r="E53" s="153">
        <v>6383</v>
      </c>
      <c r="F53" s="153">
        <v>4153</v>
      </c>
      <c r="G53" s="153">
        <v>1124</v>
      </c>
      <c r="H53" s="171">
        <v>28892</v>
      </c>
      <c r="I53" s="154">
        <f t="shared" ref="I53" si="32">B53/($H53-$G53)*100</f>
        <v>19.756554307116104</v>
      </c>
      <c r="J53" s="154">
        <f t="shared" ref="J53" si="33">C53/($H53-$G53)*100</f>
        <v>20.347162201094786</v>
      </c>
      <c r="K53" s="154">
        <f t="shared" ref="K53" si="34">D53/($H53-$G53)*100</f>
        <v>21.953327571305099</v>
      </c>
      <c r="L53" s="154">
        <f t="shared" ref="L53" si="35">E53/($H53-$G53)*100</f>
        <v>22.986891385767791</v>
      </c>
      <c r="M53" s="154">
        <f t="shared" ref="M53" si="36">F53/($H53-$G53)*100</f>
        <v>14.956064534716221</v>
      </c>
    </row>
    <row r="54" spans="1:13">
      <c r="A54" s="169" t="str">
        <f>Extra!B15</f>
        <v>Unknown</v>
      </c>
      <c r="B54" s="169">
        <v>1</v>
      </c>
      <c r="C54" s="169">
        <v>1</v>
      </c>
      <c r="D54" s="169">
        <v>2</v>
      </c>
      <c r="E54" s="169">
        <v>2</v>
      </c>
      <c r="F54" s="169">
        <v>6</v>
      </c>
      <c r="G54" s="169">
        <v>19</v>
      </c>
      <c r="H54" s="172">
        <v>31</v>
      </c>
      <c r="I54" s="343" t="s">
        <v>81</v>
      </c>
      <c r="J54" s="344" t="s">
        <v>81</v>
      </c>
      <c r="K54" s="344" t="s">
        <v>81</v>
      </c>
      <c r="L54" s="344" t="s">
        <v>81</v>
      </c>
      <c r="M54" s="344" t="s">
        <v>81</v>
      </c>
    </row>
  </sheetData>
  <mergeCells count="9">
    <mergeCell ref="B37:H37"/>
    <mergeCell ref="I37:M37"/>
    <mergeCell ref="A6:A7"/>
    <mergeCell ref="A21:A22"/>
    <mergeCell ref="A37:A38"/>
    <mergeCell ref="B6:H6"/>
    <mergeCell ref="I6:M6"/>
    <mergeCell ref="B21:G21"/>
    <mergeCell ref="H21:M21"/>
  </mergeCells>
  <hyperlinks>
    <hyperlink ref="A1" location="Contents!A1" display="Contents"/>
    <hyperlink ref="C1" location="About!A1" display="About the publication"/>
  </hyperlinks>
  <pageMargins left="0.51181102362204722" right="0.51181102362204722" top="0.55118110236220474" bottom="0.55118110236220474" header="0.11811023622047245" footer="0.11811023622047245"/>
  <pageSetup paperSize="9" scale="84" orientation="landscape" r:id="rId1"/>
  <headerFooter>
    <oddFooter>&amp;L&amp;8&amp;K01+020Report on Maternity, 2015: accompanying tables&amp;R&amp;8&amp;K01+020Page &amp;P of &amp;N</oddFooter>
  </headerFooter>
  <rowBreaks count="1" manualBreakCount="1">
    <brk id="34" max="14" man="1"/>
  </rowBreaks>
  <colBreaks count="1" manualBreakCount="1">
    <brk id="14"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15"/>
  <sheetViews>
    <sheetView zoomScaleNormal="100" workbookViewId="0">
      <pane ySplit="3" topLeftCell="A4" activePane="bottomLeft" state="frozen"/>
      <selection activeCell="B31" sqref="B31"/>
      <selection pane="bottomLeft" activeCell="A4" sqref="A4"/>
    </sheetView>
  </sheetViews>
  <sheetFormatPr defaultRowHeight="12"/>
  <cols>
    <col min="1" max="1" width="17" style="69" customWidth="1"/>
    <col min="2" max="5" width="9.42578125" style="69" customWidth="1"/>
    <col min="6" max="9" width="10.28515625" style="69" customWidth="1"/>
    <col min="10" max="24" width="9.42578125" style="69" customWidth="1"/>
    <col min="25" max="16384" width="9.140625" style="69"/>
  </cols>
  <sheetData>
    <row r="1" spans="1:18">
      <c r="A1" s="292" t="s">
        <v>24</v>
      </c>
      <c r="B1" s="143"/>
      <c r="C1" s="292" t="s">
        <v>34</v>
      </c>
      <c r="D1" s="143"/>
      <c r="E1" s="143"/>
    </row>
    <row r="2" spans="1:18" ht="10.5" customHeight="1"/>
    <row r="3" spans="1:18" ht="19.5">
      <c r="A3" s="19" t="s">
        <v>120</v>
      </c>
    </row>
    <row r="5" spans="1:18" s="39" customFormat="1" ht="15" customHeight="1">
      <c r="A5" s="86" t="str">
        <f>Contents!B16</f>
        <v>Table 9: Birth rate, by DHB of residence, 2011−2015</v>
      </c>
      <c r="Q5" s="37"/>
      <c r="R5" s="37"/>
    </row>
    <row r="6" spans="1:18">
      <c r="A6" s="484" t="s">
        <v>219</v>
      </c>
      <c r="B6" s="472" t="s">
        <v>25</v>
      </c>
      <c r="C6" s="472"/>
      <c r="D6" s="472"/>
      <c r="E6" s="472"/>
      <c r="F6" s="472"/>
      <c r="G6" s="490" t="s">
        <v>257</v>
      </c>
      <c r="H6" s="472"/>
      <c r="I6" s="472"/>
      <c r="J6" s="472"/>
      <c r="K6" s="473"/>
      <c r="L6" s="472" t="s">
        <v>44</v>
      </c>
      <c r="M6" s="472"/>
      <c r="N6" s="472"/>
      <c r="O6" s="472"/>
      <c r="P6" s="472"/>
      <c r="Q6" s="67"/>
      <c r="R6" s="67"/>
    </row>
    <row r="7" spans="1:18">
      <c r="A7" s="477"/>
      <c r="B7" s="131">
        <v>2011</v>
      </c>
      <c r="C7" s="131">
        <v>2012</v>
      </c>
      <c r="D7" s="131">
        <v>2013</v>
      </c>
      <c r="E7" s="131">
        <v>2014</v>
      </c>
      <c r="F7" s="165">
        <v>2015</v>
      </c>
      <c r="G7" s="131">
        <f>B7</f>
        <v>2011</v>
      </c>
      <c r="H7" s="131">
        <f t="shared" ref="H7:P7" si="0">C7</f>
        <v>2012</v>
      </c>
      <c r="I7" s="131">
        <f t="shared" si="0"/>
        <v>2013</v>
      </c>
      <c r="J7" s="131">
        <f t="shared" si="0"/>
        <v>2014</v>
      </c>
      <c r="K7" s="165">
        <f t="shared" si="0"/>
        <v>2015</v>
      </c>
      <c r="L7" s="131">
        <f>G7</f>
        <v>2011</v>
      </c>
      <c r="M7" s="131">
        <f t="shared" si="0"/>
        <v>2012</v>
      </c>
      <c r="N7" s="131">
        <f t="shared" si="0"/>
        <v>2013</v>
      </c>
      <c r="O7" s="131">
        <f t="shared" si="0"/>
        <v>2014</v>
      </c>
      <c r="P7" s="131">
        <f t="shared" si="0"/>
        <v>2015</v>
      </c>
      <c r="Q7" s="87"/>
      <c r="R7" s="87"/>
    </row>
    <row r="8" spans="1:18">
      <c r="A8" s="87" t="s">
        <v>61</v>
      </c>
      <c r="B8" s="87">
        <v>2304</v>
      </c>
      <c r="C8" s="87">
        <v>2299</v>
      </c>
      <c r="D8" s="87">
        <v>2124</v>
      </c>
      <c r="E8" s="87">
        <v>2099</v>
      </c>
      <c r="F8" s="88">
        <v>2134</v>
      </c>
      <c r="G8" s="89">
        <f>B8/L8*1000</f>
        <v>81.934566145092461</v>
      </c>
      <c r="H8" s="90">
        <f t="shared" ref="H8:K8" si="1">C8/M8*1000</f>
        <v>82.638389647735437</v>
      </c>
      <c r="I8" s="90">
        <f t="shared" si="1"/>
        <v>77.012327773749092</v>
      </c>
      <c r="J8" s="90">
        <f t="shared" si="1"/>
        <v>76.830161054172777</v>
      </c>
      <c r="K8" s="91">
        <f t="shared" si="1"/>
        <v>77.798031352533727</v>
      </c>
      <c r="L8" s="87">
        <v>28120</v>
      </c>
      <c r="M8" s="87">
        <v>27820</v>
      </c>
      <c r="N8" s="87">
        <v>27580</v>
      </c>
      <c r="O8" s="87">
        <v>27320</v>
      </c>
      <c r="P8" s="87">
        <v>27430</v>
      </c>
      <c r="Q8" s="87"/>
      <c r="R8" s="87"/>
    </row>
    <row r="9" spans="1:18">
      <c r="A9" s="87" t="s">
        <v>62</v>
      </c>
      <c r="B9" s="87">
        <v>7879</v>
      </c>
      <c r="C9" s="87">
        <v>7972</v>
      </c>
      <c r="D9" s="87">
        <v>7648</v>
      </c>
      <c r="E9" s="87">
        <v>7852</v>
      </c>
      <c r="F9" s="88">
        <v>7557</v>
      </c>
      <c r="G9" s="89">
        <f t="shared" ref="G9:G27" si="2">B9/L9*1000</f>
        <v>68.098530682800344</v>
      </c>
      <c r="H9" s="90">
        <f t="shared" ref="H9:H27" si="3">C9/M9*1000</f>
        <v>68.68860933999656</v>
      </c>
      <c r="I9" s="90">
        <f t="shared" ref="I9:I27" si="4">D9/N9*1000</f>
        <v>65.603019385829484</v>
      </c>
      <c r="J9" s="90">
        <f t="shared" ref="J9:J27" si="5">E9/O9*1000</f>
        <v>66.649690179101938</v>
      </c>
      <c r="K9" s="91">
        <f t="shared" ref="K9:K27" si="6">F9/P9*1000</f>
        <v>62.718897833845126</v>
      </c>
      <c r="L9" s="87">
        <v>115700</v>
      </c>
      <c r="M9" s="87">
        <v>116060</v>
      </c>
      <c r="N9" s="87">
        <v>116580</v>
      </c>
      <c r="O9" s="87">
        <v>117810</v>
      </c>
      <c r="P9" s="87">
        <v>120490</v>
      </c>
      <c r="Q9" s="87"/>
      <c r="R9" s="87"/>
    </row>
    <row r="10" spans="1:18">
      <c r="A10" s="87" t="s">
        <v>63</v>
      </c>
      <c r="B10" s="87">
        <v>6536</v>
      </c>
      <c r="C10" s="87">
        <v>6702</v>
      </c>
      <c r="D10" s="87">
        <v>6243</v>
      </c>
      <c r="E10" s="87">
        <v>6300</v>
      </c>
      <c r="F10" s="88">
        <v>5902</v>
      </c>
      <c r="G10" s="89">
        <f t="shared" si="2"/>
        <v>58.634610209024849</v>
      </c>
      <c r="H10" s="90">
        <f t="shared" si="3"/>
        <v>60.016118921823228</v>
      </c>
      <c r="I10" s="90">
        <f t="shared" si="4"/>
        <v>55.587213961356959</v>
      </c>
      <c r="J10" s="90">
        <f t="shared" si="5"/>
        <v>54.531290573876916</v>
      </c>
      <c r="K10" s="91">
        <f t="shared" si="6"/>
        <v>48.640184605241473</v>
      </c>
      <c r="L10" s="87">
        <v>111470</v>
      </c>
      <c r="M10" s="87">
        <v>111670</v>
      </c>
      <c r="N10" s="87">
        <v>112310</v>
      </c>
      <c r="O10" s="87">
        <v>115530</v>
      </c>
      <c r="P10" s="87">
        <v>121340</v>
      </c>
      <c r="Q10" s="87"/>
      <c r="R10" s="87"/>
    </row>
    <row r="11" spans="1:18">
      <c r="A11" s="87" t="s">
        <v>64</v>
      </c>
      <c r="B11" s="87">
        <v>8738</v>
      </c>
      <c r="C11" s="87">
        <v>8766</v>
      </c>
      <c r="D11" s="87">
        <v>8165</v>
      </c>
      <c r="E11" s="87">
        <v>8280</v>
      </c>
      <c r="F11" s="88">
        <v>8206</v>
      </c>
      <c r="G11" s="89">
        <f t="shared" si="2"/>
        <v>82.154945468221129</v>
      </c>
      <c r="H11" s="90">
        <f t="shared" si="3"/>
        <v>82.017215568862284</v>
      </c>
      <c r="I11" s="90">
        <f t="shared" si="4"/>
        <v>76.173150480455263</v>
      </c>
      <c r="J11" s="90">
        <f t="shared" si="5"/>
        <v>75.471698113207538</v>
      </c>
      <c r="K11" s="91">
        <f t="shared" si="6"/>
        <v>72.99412915851272</v>
      </c>
      <c r="L11" s="87">
        <v>106360</v>
      </c>
      <c r="M11" s="87">
        <v>106880</v>
      </c>
      <c r="N11" s="87">
        <v>107190</v>
      </c>
      <c r="O11" s="87">
        <v>109710</v>
      </c>
      <c r="P11" s="87">
        <v>112420</v>
      </c>
      <c r="Q11" s="87"/>
      <c r="R11" s="87"/>
    </row>
    <row r="12" spans="1:18">
      <c r="A12" s="87" t="s">
        <v>65</v>
      </c>
      <c r="B12" s="87">
        <v>5384</v>
      </c>
      <c r="C12" s="87">
        <v>5486</v>
      </c>
      <c r="D12" s="87">
        <v>5217</v>
      </c>
      <c r="E12" s="87">
        <v>5253</v>
      </c>
      <c r="F12" s="88">
        <v>5286</v>
      </c>
      <c r="G12" s="89">
        <f t="shared" si="2"/>
        <v>71.988233721085706</v>
      </c>
      <c r="H12" s="90">
        <f t="shared" si="3"/>
        <v>73.391304347826093</v>
      </c>
      <c r="I12" s="90">
        <f t="shared" si="4"/>
        <v>69.792642140468217</v>
      </c>
      <c r="J12" s="90">
        <f t="shared" si="5"/>
        <v>69.723918237324128</v>
      </c>
      <c r="K12" s="91">
        <f t="shared" si="6"/>
        <v>69.342778433687528</v>
      </c>
      <c r="L12" s="87">
        <v>74790</v>
      </c>
      <c r="M12" s="87">
        <v>74750</v>
      </c>
      <c r="N12" s="87">
        <v>74750</v>
      </c>
      <c r="O12" s="87">
        <v>75340</v>
      </c>
      <c r="P12" s="87">
        <v>76230</v>
      </c>
      <c r="Q12" s="87"/>
      <c r="R12" s="87"/>
    </row>
    <row r="13" spans="1:18">
      <c r="A13" s="87" t="s">
        <v>66</v>
      </c>
      <c r="B13" s="87">
        <v>1587</v>
      </c>
      <c r="C13" s="87">
        <v>1555</v>
      </c>
      <c r="D13" s="87">
        <v>1419</v>
      </c>
      <c r="E13" s="87">
        <v>1395</v>
      </c>
      <c r="F13" s="88">
        <v>1507</v>
      </c>
      <c r="G13" s="89">
        <f t="shared" si="2"/>
        <v>79.350000000000009</v>
      </c>
      <c r="H13" s="90">
        <f t="shared" si="3"/>
        <v>78.614762386248728</v>
      </c>
      <c r="I13" s="90">
        <f t="shared" si="4"/>
        <v>72.471910112359552</v>
      </c>
      <c r="J13" s="90">
        <f t="shared" si="5"/>
        <v>71.685508735868439</v>
      </c>
      <c r="K13" s="91">
        <f t="shared" si="6"/>
        <v>76.887755102040828</v>
      </c>
      <c r="L13" s="87">
        <v>20000</v>
      </c>
      <c r="M13" s="87">
        <v>19780</v>
      </c>
      <c r="N13" s="87">
        <v>19580</v>
      </c>
      <c r="O13" s="87">
        <v>19460</v>
      </c>
      <c r="P13" s="87">
        <v>19600</v>
      </c>
      <c r="Q13" s="87"/>
      <c r="R13" s="87"/>
    </row>
    <row r="14" spans="1:18">
      <c r="A14" s="87" t="s">
        <v>67</v>
      </c>
      <c r="B14" s="87">
        <v>2857</v>
      </c>
      <c r="C14" s="87">
        <v>2968</v>
      </c>
      <c r="D14" s="87">
        <v>2755</v>
      </c>
      <c r="E14" s="87">
        <v>2781</v>
      </c>
      <c r="F14" s="88">
        <v>2790</v>
      </c>
      <c r="G14" s="89">
        <f t="shared" si="2"/>
        <v>74.265661554458021</v>
      </c>
      <c r="H14" s="90">
        <f t="shared" si="3"/>
        <v>77.838971938106468</v>
      </c>
      <c r="I14" s="90">
        <f t="shared" si="4"/>
        <v>72.652953586497887</v>
      </c>
      <c r="J14" s="90">
        <f t="shared" si="5"/>
        <v>73.435437021388964</v>
      </c>
      <c r="K14" s="91">
        <f t="shared" si="6"/>
        <v>73.324572930354805</v>
      </c>
      <c r="L14" s="87">
        <v>38470</v>
      </c>
      <c r="M14" s="87">
        <v>38130</v>
      </c>
      <c r="N14" s="87">
        <v>37920</v>
      </c>
      <c r="O14" s="87">
        <v>37870</v>
      </c>
      <c r="P14" s="87">
        <v>38050</v>
      </c>
      <c r="Q14" s="87"/>
      <c r="R14" s="87"/>
    </row>
    <row r="15" spans="1:18">
      <c r="A15" s="68" t="s">
        <v>431</v>
      </c>
      <c r="B15" s="87">
        <v>743</v>
      </c>
      <c r="C15" s="87">
        <v>738</v>
      </c>
      <c r="D15" s="87">
        <v>708</v>
      </c>
      <c r="E15" s="87">
        <v>695</v>
      </c>
      <c r="F15" s="88">
        <v>742</v>
      </c>
      <c r="G15" s="89">
        <f t="shared" si="2"/>
        <v>82.099447513812152</v>
      </c>
      <c r="H15" s="90">
        <f t="shared" si="3"/>
        <v>82</v>
      </c>
      <c r="I15" s="90">
        <f t="shared" si="4"/>
        <v>79.283314669652853</v>
      </c>
      <c r="J15" s="90">
        <f t="shared" si="5"/>
        <v>78.619909502262445</v>
      </c>
      <c r="K15" s="91">
        <f t="shared" si="6"/>
        <v>84.510250569476085</v>
      </c>
      <c r="L15" s="87">
        <v>9050</v>
      </c>
      <c r="M15" s="87">
        <v>9000</v>
      </c>
      <c r="N15" s="87">
        <v>8930</v>
      </c>
      <c r="O15" s="87">
        <v>8840</v>
      </c>
      <c r="P15" s="87">
        <v>8780</v>
      </c>
      <c r="Q15" s="87"/>
      <c r="R15" s="87"/>
    </row>
    <row r="16" spans="1:18">
      <c r="A16" s="87" t="s">
        <v>69</v>
      </c>
      <c r="B16" s="87">
        <v>2259</v>
      </c>
      <c r="C16" s="87">
        <v>2257</v>
      </c>
      <c r="D16" s="87">
        <v>2157</v>
      </c>
      <c r="E16" s="87">
        <v>2070</v>
      </c>
      <c r="F16" s="88">
        <v>2001</v>
      </c>
      <c r="G16" s="89">
        <f t="shared" si="2"/>
        <v>78.139052231061925</v>
      </c>
      <c r="H16" s="90">
        <f t="shared" si="3"/>
        <v>78.91608391608392</v>
      </c>
      <c r="I16" s="90">
        <f t="shared" si="4"/>
        <v>75.977456851003879</v>
      </c>
      <c r="J16" s="90">
        <f t="shared" si="5"/>
        <v>73.50852272727272</v>
      </c>
      <c r="K16" s="91">
        <f t="shared" si="6"/>
        <v>71.134020618556704</v>
      </c>
      <c r="L16" s="87">
        <v>28910</v>
      </c>
      <c r="M16" s="87">
        <v>28600</v>
      </c>
      <c r="N16" s="87">
        <v>28390</v>
      </c>
      <c r="O16" s="87">
        <v>28160</v>
      </c>
      <c r="P16" s="87">
        <v>28130</v>
      </c>
      <c r="Q16" s="87"/>
      <c r="R16" s="87"/>
    </row>
    <row r="17" spans="1:18">
      <c r="A17" s="87" t="s">
        <v>70</v>
      </c>
      <c r="B17" s="87">
        <v>1568</v>
      </c>
      <c r="C17" s="87">
        <v>1557</v>
      </c>
      <c r="D17" s="87">
        <v>1522</v>
      </c>
      <c r="E17" s="87">
        <v>1516</v>
      </c>
      <c r="F17" s="88">
        <v>1514</v>
      </c>
      <c r="G17" s="89">
        <f t="shared" si="2"/>
        <v>74.524714828897331</v>
      </c>
      <c r="H17" s="90">
        <f t="shared" si="3"/>
        <v>74.390826564739612</v>
      </c>
      <c r="I17" s="90">
        <f t="shared" si="4"/>
        <v>72.85782671134514</v>
      </c>
      <c r="J17" s="90">
        <f t="shared" si="5"/>
        <v>72.328244274809165</v>
      </c>
      <c r="K17" s="91">
        <f t="shared" si="6"/>
        <v>72.370936902485667</v>
      </c>
      <c r="L17" s="87">
        <v>21040</v>
      </c>
      <c r="M17" s="87">
        <v>20930</v>
      </c>
      <c r="N17" s="87">
        <v>20890</v>
      </c>
      <c r="O17" s="87">
        <v>20960</v>
      </c>
      <c r="P17" s="87">
        <v>20920</v>
      </c>
      <c r="Q17" s="87"/>
      <c r="R17" s="87"/>
    </row>
    <row r="18" spans="1:18">
      <c r="A18" s="87" t="s">
        <v>71</v>
      </c>
      <c r="B18" s="87">
        <v>2299</v>
      </c>
      <c r="C18" s="87">
        <v>2150</v>
      </c>
      <c r="D18" s="87">
        <v>2119</v>
      </c>
      <c r="E18" s="87">
        <v>2090</v>
      </c>
      <c r="F18" s="88">
        <v>2110</v>
      </c>
      <c r="G18" s="89">
        <f t="shared" si="2"/>
        <v>68.585918854415269</v>
      </c>
      <c r="H18" s="90">
        <f t="shared" si="3"/>
        <v>64.390536088649299</v>
      </c>
      <c r="I18" s="90">
        <f t="shared" si="4"/>
        <v>63.863773357444238</v>
      </c>
      <c r="J18" s="90">
        <f t="shared" si="5"/>
        <v>63.141993957703924</v>
      </c>
      <c r="K18" s="91">
        <f t="shared" si="6"/>
        <v>63.306330633063304</v>
      </c>
      <c r="L18" s="87">
        <v>33520</v>
      </c>
      <c r="M18" s="87">
        <v>33390</v>
      </c>
      <c r="N18" s="87">
        <v>33180</v>
      </c>
      <c r="O18" s="87">
        <v>33100</v>
      </c>
      <c r="P18" s="87">
        <v>33330</v>
      </c>
      <c r="Q18" s="87"/>
      <c r="R18" s="87"/>
    </row>
    <row r="19" spans="1:18">
      <c r="A19" s="87" t="s">
        <v>72</v>
      </c>
      <c r="B19" s="87">
        <v>830</v>
      </c>
      <c r="C19" s="87">
        <v>874</v>
      </c>
      <c r="D19" s="87">
        <v>827</v>
      </c>
      <c r="E19" s="87">
        <v>815</v>
      </c>
      <c r="F19" s="88">
        <v>816</v>
      </c>
      <c r="G19" s="89">
        <f t="shared" si="2"/>
        <v>74.707470747074709</v>
      </c>
      <c r="H19" s="90">
        <f t="shared" si="3"/>
        <v>80.627306273062729</v>
      </c>
      <c r="I19" s="90">
        <f t="shared" si="4"/>
        <v>77.289719626168221</v>
      </c>
      <c r="J19" s="90">
        <f t="shared" si="5"/>
        <v>77.767175572519079</v>
      </c>
      <c r="K19" s="91">
        <f t="shared" si="6"/>
        <v>78.310940499040299</v>
      </c>
      <c r="L19" s="87">
        <v>11110</v>
      </c>
      <c r="M19" s="87">
        <v>10840</v>
      </c>
      <c r="N19" s="87">
        <v>10700</v>
      </c>
      <c r="O19" s="87">
        <v>10480</v>
      </c>
      <c r="P19" s="87">
        <v>10420</v>
      </c>
      <c r="Q19" s="87"/>
      <c r="R19" s="87"/>
    </row>
    <row r="20" spans="1:18">
      <c r="A20" s="87" t="s">
        <v>73</v>
      </c>
      <c r="B20" s="87">
        <v>3857</v>
      </c>
      <c r="C20" s="87">
        <v>3866</v>
      </c>
      <c r="D20" s="87">
        <v>3626</v>
      </c>
      <c r="E20" s="87">
        <v>3530</v>
      </c>
      <c r="F20" s="88">
        <v>3533</v>
      </c>
      <c r="G20" s="89">
        <f t="shared" si="2"/>
        <v>55.914757900840819</v>
      </c>
      <c r="H20" s="90">
        <f t="shared" si="3"/>
        <v>56.322843822843822</v>
      </c>
      <c r="I20" s="90">
        <f t="shared" si="4"/>
        <v>53.066003219669255</v>
      </c>
      <c r="J20" s="90">
        <f t="shared" si="5"/>
        <v>51.352924061681705</v>
      </c>
      <c r="K20" s="91">
        <f t="shared" si="6"/>
        <v>50.929796742107541</v>
      </c>
      <c r="L20" s="87">
        <v>68980</v>
      </c>
      <c r="M20" s="87">
        <v>68640</v>
      </c>
      <c r="N20" s="87">
        <v>68330</v>
      </c>
      <c r="O20" s="87">
        <v>68740</v>
      </c>
      <c r="P20" s="87">
        <v>69370</v>
      </c>
      <c r="Q20" s="87"/>
      <c r="R20" s="87"/>
    </row>
    <row r="21" spans="1:18">
      <c r="A21" s="87" t="s">
        <v>74</v>
      </c>
      <c r="B21" s="87">
        <v>2054</v>
      </c>
      <c r="C21" s="87">
        <v>2007</v>
      </c>
      <c r="D21" s="87">
        <v>1915</v>
      </c>
      <c r="E21" s="87">
        <v>1855</v>
      </c>
      <c r="F21" s="88">
        <v>1965</v>
      </c>
      <c r="G21" s="89">
        <f t="shared" si="2"/>
        <v>69.251517194875248</v>
      </c>
      <c r="H21" s="90">
        <f t="shared" si="3"/>
        <v>68.591934381408066</v>
      </c>
      <c r="I21" s="90">
        <f t="shared" si="4"/>
        <v>66.080055210490002</v>
      </c>
      <c r="J21" s="90">
        <f t="shared" si="5"/>
        <v>64.164648910411628</v>
      </c>
      <c r="K21" s="91">
        <f t="shared" si="6"/>
        <v>68.610335195530723</v>
      </c>
      <c r="L21" s="87">
        <v>29660</v>
      </c>
      <c r="M21" s="87">
        <v>29260</v>
      </c>
      <c r="N21" s="87">
        <v>28980</v>
      </c>
      <c r="O21" s="87">
        <v>28910</v>
      </c>
      <c r="P21" s="87">
        <v>28640</v>
      </c>
      <c r="Q21" s="87"/>
      <c r="R21" s="87"/>
    </row>
    <row r="22" spans="1:18">
      <c r="A22" s="87" t="s">
        <v>75</v>
      </c>
      <c r="B22" s="87">
        <v>530</v>
      </c>
      <c r="C22" s="87">
        <v>509</v>
      </c>
      <c r="D22" s="87">
        <v>501</v>
      </c>
      <c r="E22" s="87">
        <v>473</v>
      </c>
      <c r="F22" s="88">
        <v>462</v>
      </c>
      <c r="G22" s="89">
        <f t="shared" si="2"/>
        <v>75.177304964539005</v>
      </c>
      <c r="H22" s="90">
        <f t="shared" si="3"/>
        <v>72.096317280453249</v>
      </c>
      <c r="I22" s="90">
        <f t="shared" si="4"/>
        <v>71.164772727272734</v>
      </c>
      <c r="J22" s="90">
        <f t="shared" si="5"/>
        <v>67.571428571428569</v>
      </c>
      <c r="K22" s="91">
        <f t="shared" si="6"/>
        <v>65.531914893617028</v>
      </c>
      <c r="L22" s="87">
        <v>7050</v>
      </c>
      <c r="M22" s="87">
        <v>7060</v>
      </c>
      <c r="N22" s="87">
        <v>7040</v>
      </c>
      <c r="O22" s="87">
        <v>7000</v>
      </c>
      <c r="P22" s="87">
        <v>7050</v>
      </c>
      <c r="Q22" s="87"/>
      <c r="R22" s="87"/>
    </row>
    <row r="23" spans="1:18">
      <c r="A23" s="87" t="s">
        <v>76</v>
      </c>
      <c r="B23" s="87">
        <v>1646</v>
      </c>
      <c r="C23" s="87">
        <v>1528</v>
      </c>
      <c r="D23" s="87">
        <v>1549</v>
      </c>
      <c r="E23" s="87">
        <v>1417</v>
      </c>
      <c r="F23" s="88">
        <v>1417</v>
      </c>
      <c r="G23" s="89">
        <f t="shared" si="2"/>
        <v>67.266040049039646</v>
      </c>
      <c r="H23" s="90">
        <f t="shared" si="3"/>
        <v>63.245033112582782</v>
      </c>
      <c r="I23" s="90">
        <f t="shared" si="4"/>
        <v>64.514785506039146</v>
      </c>
      <c r="J23" s="90">
        <f t="shared" si="5"/>
        <v>59.814267623469824</v>
      </c>
      <c r="K23" s="91">
        <f t="shared" si="6"/>
        <v>60.042372881355931</v>
      </c>
      <c r="L23" s="87">
        <v>24470</v>
      </c>
      <c r="M23" s="87">
        <v>24160</v>
      </c>
      <c r="N23" s="87">
        <v>24010</v>
      </c>
      <c r="O23" s="87">
        <v>23690</v>
      </c>
      <c r="P23" s="87">
        <v>23600</v>
      </c>
      <c r="Q23" s="87"/>
      <c r="R23" s="87"/>
    </row>
    <row r="24" spans="1:18">
      <c r="A24" s="87" t="s">
        <v>77</v>
      </c>
      <c r="B24" s="87">
        <v>405</v>
      </c>
      <c r="C24" s="87">
        <v>410</v>
      </c>
      <c r="D24" s="87">
        <v>376</v>
      </c>
      <c r="E24" s="87">
        <v>348</v>
      </c>
      <c r="F24" s="88">
        <v>359</v>
      </c>
      <c r="G24" s="89">
        <f t="shared" si="2"/>
        <v>67.725752508361197</v>
      </c>
      <c r="H24" s="90">
        <f t="shared" si="3"/>
        <v>69.846678023850089</v>
      </c>
      <c r="I24" s="90">
        <f t="shared" si="4"/>
        <v>65.619546247818505</v>
      </c>
      <c r="J24" s="90">
        <f t="shared" si="5"/>
        <v>62.142857142857146</v>
      </c>
      <c r="K24" s="91">
        <f t="shared" si="6"/>
        <v>65.154264972776758</v>
      </c>
      <c r="L24" s="87">
        <v>5980</v>
      </c>
      <c r="M24" s="87">
        <v>5870</v>
      </c>
      <c r="N24" s="87">
        <v>5730</v>
      </c>
      <c r="O24" s="87">
        <v>5600</v>
      </c>
      <c r="P24" s="87">
        <v>5510</v>
      </c>
      <c r="Q24" s="87"/>
      <c r="R24" s="87"/>
    </row>
    <row r="25" spans="1:18">
      <c r="A25" s="87" t="s">
        <v>78</v>
      </c>
      <c r="B25" s="87">
        <v>6065</v>
      </c>
      <c r="C25" s="87">
        <v>5985</v>
      </c>
      <c r="D25" s="87">
        <v>5825</v>
      </c>
      <c r="E25" s="87">
        <v>6001</v>
      </c>
      <c r="F25" s="88">
        <v>6206</v>
      </c>
      <c r="G25" s="89">
        <f t="shared" si="2"/>
        <v>59.859849980260563</v>
      </c>
      <c r="H25" s="90">
        <f t="shared" si="3"/>
        <v>60.277973612649809</v>
      </c>
      <c r="I25" s="90">
        <f t="shared" si="4"/>
        <v>58.713839330712631</v>
      </c>
      <c r="J25" s="90">
        <f t="shared" si="5"/>
        <v>59.474727452923688</v>
      </c>
      <c r="K25" s="91">
        <f t="shared" si="6"/>
        <v>60.112359550561791</v>
      </c>
      <c r="L25" s="87">
        <v>101320</v>
      </c>
      <c r="M25" s="87">
        <v>99290</v>
      </c>
      <c r="N25" s="87">
        <v>99210</v>
      </c>
      <c r="O25" s="87">
        <v>100900</v>
      </c>
      <c r="P25" s="87">
        <v>103240</v>
      </c>
      <c r="Q25" s="87"/>
      <c r="R25" s="87"/>
    </row>
    <row r="26" spans="1:18">
      <c r="A26" s="87" t="s">
        <v>79</v>
      </c>
      <c r="B26" s="87">
        <v>571</v>
      </c>
      <c r="C26" s="87">
        <v>648</v>
      </c>
      <c r="D26" s="87">
        <v>638</v>
      </c>
      <c r="E26" s="87">
        <v>654</v>
      </c>
      <c r="F26" s="88">
        <v>659</v>
      </c>
      <c r="G26" s="89">
        <f t="shared" si="2"/>
        <v>59.978991596638657</v>
      </c>
      <c r="H26" s="90">
        <f t="shared" si="3"/>
        <v>68.354430379746844</v>
      </c>
      <c r="I26" s="90">
        <f t="shared" si="4"/>
        <v>67.584745762711862</v>
      </c>
      <c r="J26" s="90">
        <f t="shared" si="5"/>
        <v>69.060190073917624</v>
      </c>
      <c r="K26" s="91">
        <f t="shared" si="6"/>
        <v>69.005235602094245</v>
      </c>
      <c r="L26" s="87">
        <v>9520</v>
      </c>
      <c r="M26" s="87">
        <v>9480</v>
      </c>
      <c r="N26" s="87">
        <v>9440</v>
      </c>
      <c r="O26" s="87">
        <v>9470</v>
      </c>
      <c r="P26" s="87">
        <v>9550</v>
      </c>
      <c r="Q26" s="87"/>
      <c r="R26" s="87"/>
    </row>
    <row r="27" spans="1:18">
      <c r="A27" s="87" t="s">
        <v>80</v>
      </c>
      <c r="B27" s="87">
        <v>3674</v>
      </c>
      <c r="C27" s="87">
        <v>3594</v>
      </c>
      <c r="D27" s="87">
        <v>3447</v>
      </c>
      <c r="E27" s="87">
        <v>3287</v>
      </c>
      <c r="F27" s="88">
        <v>3414</v>
      </c>
      <c r="G27" s="89">
        <f t="shared" si="2"/>
        <v>58.456642800318221</v>
      </c>
      <c r="H27" s="90">
        <f t="shared" si="3"/>
        <v>57.577699455302785</v>
      </c>
      <c r="I27" s="90">
        <f t="shared" si="4"/>
        <v>55.346820809248555</v>
      </c>
      <c r="J27" s="90">
        <f t="shared" si="5"/>
        <v>52.642536835361952</v>
      </c>
      <c r="K27" s="91">
        <f t="shared" si="6"/>
        <v>54.216293473082416</v>
      </c>
      <c r="L27" s="87">
        <v>62850</v>
      </c>
      <c r="M27" s="87">
        <v>62420</v>
      </c>
      <c r="N27" s="87">
        <v>62280</v>
      </c>
      <c r="O27" s="87">
        <v>62440</v>
      </c>
      <c r="P27" s="87">
        <v>62970</v>
      </c>
      <c r="Q27" s="87"/>
      <c r="R27" s="87"/>
    </row>
    <row r="28" spans="1:18">
      <c r="A28" s="87" t="s">
        <v>48</v>
      </c>
      <c r="B28" s="87">
        <v>528</v>
      </c>
      <c r="C28" s="87">
        <v>471</v>
      </c>
      <c r="D28" s="87">
        <v>453</v>
      </c>
      <c r="E28" s="87">
        <v>490</v>
      </c>
      <c r="F28" s="88">
        <v>377</v>
      </c>
      <c r="G28" s="183" t="s">
        <v>81</v>
      </c>
      <c r="H28" s="184" t="s">
        <v>81</v>
      </c>
      <c r="I28" s="184" t="s">
        <v>81</v>
      </c>
      <c r="J28" s="184" t="s">
        <v>81</v>
      </c>
      <c r="K28" s="185" t="s">
        <v>81</v>
      </c>
      <c r="L28" s="184" t="s">
        <v>81</v>
      </c>
      <c r="M28" s="184" t="s">
        <v>81</v>
      </c>
      <c r="N28" s="184" t="s">
        <v>81</v>
      </c>
      <c r="O28" s="184" t="s">
        <v>81</v>
      </c>
      <c r="P28" s="184" t="s">
        <v>81</v>
      </c>
      <c r="Q28" s="87"/>
      <c r="R28" s="87"/>
    </row>
    <row r="29" spans="1:18">
      <c r="A29" s="150" t="s">
        <v>41</v>
      </c>
      <c r="B29" s="150">
        <f>SUM(B8:B28)</f>
        <v>62314</v>
      </c>
      <c r="C29" s="150">
        <f t="shared" ref="C29:E29" si="7">SUM(C8:C28)</f>
        <v>62342</v>
      </c>
      <c r="D29" s="150">
        <f t="shared" si="7"/>
        <v>59234</v>
      </c>
      <c r="E29" s="150">
        <f t="shared" si="7"/>
        <v>59201</v>
      </c>
      <c r="F29" s="149">
        <f>SUM(F8:F28)</f>
        <v>58957</v>
      </c>
      <c r="G29" s="192">
        <f t="shared" ref="G29" si="8">B29/L29*1000</f>
        <v>68.597534125935709</v>
      </c>
      <c r="H29" s="187">
        <f t="shared" ref="H29" si="9">C29/M29*1000</f>
        <v>68.959338082385727</v>
      </c>
      <c r="I29" s="187">
        <f t="shared" ref="I29" si="10">D29/N29*1000</f>
        <v>65.591088275678786</v>
      </c>
      <c r="J29" s="187">
        <f t="shared" ref="J29" si="11">E29/O29*1000</f>
        <v>64.958962429775283</v>
      </c>
      <c r="K29" s="188">
        <f t="shared" ref="K29" si="12">F29/P29*1000</f>
        <v>63.593610113365479</v>
      </c>
      <c r="L29" s="150">
        <v>908400</v>
      </c>
      <c r="M29" s="150">
        <v>904040</v>
      </c>
      <c r="N29" s="150">
        <v>903080</v>
      </c>
      <c r="O29" s="150">
        <v>911360</v>
      </c>
      <c r="P29" s="150">
        <v>927090</v>
      </c>
      <c r="Q29" s="87"/>
      <c r="R29" s="87"/>
    </row>
    <row r="30" spans="1:18">
      <c r="A30" s="99" t="s">
        <v>348</v>
      </c>
      <c r="B30" s="57"/>
      <c r="C30" s="57"/>
      <c r="D30" s="57"/>
      <c r="E30" s="57"/>
      <c r="F30" s="57"/>
      <c r="G30" s="57"/>
      <c r="H30" s="57"/>
      <c r="I30" s="57"/>
      <c r="J30" s="57"/>
      <c r="K30" s="57"/>
      <c r="L30" s="57"/>
      <c r="M30" s="57"/>
      <c r="N30" s="57"/>
      <c r="O30" s="57"/>
      <c r="P30" s="57"/>
      <c r="Q30" s="87"/>
      <c r="R30" s="87"/>
    </row>
    <row r="31" spans="1:18">
      <c r="A31" s="99"/>
      <c r="B31" s="57"/>
      <c r="C31" s="57"/>
      <c r="D31" s="57"/>
      <c r="E31" s="57"/>
      <c r="F31" s="57"/>
      <c r="G31" s="57"/>
      <c r="H31" s="57"/>
      <c r="I31" s="57"/>
      <c r="J31" s="57"/>
      <c r="K31" s="57"/>
      <c r="L31" s="57"/>
      <c r="M31" s="57"/>
      <c r="N31" s="57"/>
      <c r="O31" s="57"/>
      <c r="P31" s="57"/>
      <c r="Q31" s="87"/>
      <c r="R31" s="87"/>
    </row>
    <row r="32" spans="1:18">
      <c r="A32" s="189"/>
      <c r="Q32" s="67"/>
      <c r="R32" s="67"/>
    </row>
    <row r="33" spans="1:19">
      <c r="A33" s="189"/>
    </row>
    <row r="34" spans="1:19" s="39" customFormat="1" ht="15" customHeight="1">
      <c r="A34" s="86" t="str">
        <f>Contents!B17</f>
        <v>Table 10: Birth rate, by age group and DHB of residence, 2015</v>
      </c>
    </row>
    <row r="35" spans="1:19">
      <c r="A35" s="484" t="s">
        <v>219</v>
      </c>
      <c r="B35" s="472" t="s">
        <v>25</v>
      </c>
      <c r="C35" s="472"/>
      <c r="D35" s="472"/>
      <c r="E35" s="472"/>
      <c r="F35" s="472"/>
      <c r="G35" s="473"/>
      <c r="H35" s="490" t="s">
        <v>257</v>
      </c>
      <c r="I35" s="472"/>
      <c r="J35" s="472"/>
      <c r="K35" s="472"/>
      <c r="L35" s="472"/>
      <c r="M35" s="473"/>
      <c r="N35" s="472" t="s">
        <v>44</v>
      </c>
      <c r="O35" s="472"/>
      <c r="P35" s="472"/>
      <c r="Q35" s="472"/>
      <c r="R35" s="472"/>
      <c r="S35" s="472"/>
    </row>
    <row r="36" spans="1:19">
      <c r="A36" s="477"/>
      <c r="B36" s="131" t="s">
        <v>35</v>
      </c>
      <c r="C36" s="131" t="s">
        <v>42</v>
      </c>
      <c r="D36" s="131" t="s">
        <v>38</v>
      </c>
      <c r="E36" s="131" t="s">
        <v>39</v>
      </c>
      <c r="F36" s="131" t="s">
        <v>40</v>
      </c>
      <c r="G36" s="165" t="s">
        <v>36</v>
      </c>
      <c r="H36" s="193" t="s">
        <v>35</v>
      </c>
      <c r="I36" s="131" t="s">
        <v>42</v>
      </c>
      <c r="J36" s="131" t="s">
        <v>38</v>
      </c>
      <c r="K36" s="131" t="s">
        <v>39</v>
      </c>
      <c r="L36" s="131" t="s">
        <v>40</v>
      </c>
      <c r="M36" s="165" t="s">
        <v>36</v>
      </c>
      <c r="N36" s="131" t="s">
        <v>35</v>
      </c>
      <c r="O36" s="131" t="s">
        <v>42</v>
      </c>
      <c r="P36" s="131" t="s">
        <v>38</v>
      </c>
      <c r="Q36" s="131" t="s">
        <v>39</v>
      </c>
      <c r="R36" s="131" t="s">
        <v>40</v>
      </c>
      <c r="S36" s="131" t="s">
        <v>36</v>
      </c>
    </row>
    <row r="37" spans="1:19">
      <c r="A37" s="195" t="s">
        <v>61</v>
      </c>
      <c r="B37" s="87">
        <v>172</v>
      </c>
      <c r="C37" s="87">
        <v>544</v>
      </c>
      <c r="D37" s="87">
        <v>613</v>
      </c>
      <c r="E37" s="87">
        <v>475</v>
      </c>
      <c r="F37" s="87">
        <v>253</v>
      </c>
      <c r="G37" s="190">
        <v>77</v>
      </c>
      <c r="H37" s="89">
        <f>B37/N37*1000</f>
        <v>32.209737827715358</v>
      </c>
      <c r="I37" s="90">
        <f t="shared" ref="I37:M52" si="13">C37/O37*1000</f>
        <v>126.80652680652682</v>
      </c>
      <c r="J37" s="90">
        <f t="shared" si="13"/>
        <v>146.30071599045345</v>
      </c>
      <c r="K37" s="90">
        <f t="shared" si="13"/>
        <v>119.94949494949495</v>
      </c>
      <c r="L37" s="90">
        <f t="shared" si="13"/>
        <v>59.529411764705877</v>
      </c>
      <c r="M37" s="91">
        <f t="shared" si="13"/>
        <v>14.25925925925926</v>
      </c>
      <c r="N37" s="213">
        <v>5340</v>
      </c>
      <c r="O37" s="213">
        <v>4290</v>
      </c>
      <c r="P37" s="213">
        <v>4190</v>
      </c>
      <c r="Q37" s="213">
        <v>3960</v>
      </c>
      <c r="R37" s="213">
        <v>4250</v>
      </c>
      <c r="S37" s="143">
        <v>5400</v>
      </c>
    </row>
    <row r="38" spans="1:19">
      <c r="A38" s="87" t="s">
        <v>62</v>
      </c>
      <c r="B38" s="87">
        <v>216</v>
      </c>
      <c r="C38" s="87">
        <v>885</v>
      </c>
      <c r="D38" s="87">
        <v>1947</v>
      </c>
      <c r="E38" s="87">
        <v>2678</v>
      </c>
      <c r="F38" s="87">
        <v>1476</v>
      </c>
      <c r="G38" s="190">
        <v>355</v>
      </c>
      <c r="H38" s="89">
        <f t="shared" ref="H38:H56" si="14">B38/N38*1000</f>
        <v>11.338582677165356</v>
      </c>
      <c r="I38" s="90">
        <f t="shared" si="13"/>
        <v>44.051767048282727</v>
      </c>
      <c r="J38" s="90">
        <f t="shared" si="13"/>
        <v>98.632218844984791</v>
      </c>
      <c r="K38" s="90">
        <f t="shared" si="13"/>
        <v>131.5970515970516</v>
      </c>
      <c r="L38" s="90">
        <f t="shared" si="13"/>
        <v>76.318510858324714</v>
      </c>
      <c r="M38" s="91">
        <f t="shared" si="13"/>
        <v>16.195255474452555</v>
      </c>
      <c r="N38" s="213">
        <v>19050</v>
      </c>
      <c r="O38" s="213">
        <v>20090</v>
      </c>
      <c r="P38" s="213">
        <v>19740</v>
      </c>
      <c r="Q38" s="213">
        <v>20350</v>
      </c>
      <c r="R38" s="213">
        <v>19340</v>
      </c>
      <c r="S38" s="143">
        <v>21920</v>
      </c>
    </row>
    <row r="39" spans="1:19">
      <c r="A39" s="87" t="s">
        <v>63</v>
      </c>
      <c r="B39" s="87">
        <v>128</v>
      </c>
      <c r="C39" s="87">
        <v>619</v>
      </c>
      <c r="D39" s="87">
        <v>1335</v>
      </c>
      <c r="E39" s="87">
        <v>2085</v>
      </c>
      <c r="F39" s="87">
        <v>1411</v>
      </c>
      <c r="G39" s="190">
        <v>324</v>
      </c>
      <c r="H39" s="89">
        <f t="shared" si="14"/>
        <v>8.3116883116883109</v>
      </c>
      <c r="I39" s="90">
        <f t="shared" si="13"/>
        <v>25.813177648040035</v>
      </c>
      <c r="J39" s="90">
        <f t="shared" si="13"/>
        <v>52.332418659349273</v>
      </c>
      <c r="K39" s="90">
        <f t="shared" si="13"/>
        <v>97.021870637505828</v>
      </c>
      <c r="L39" s="90">
        <f t="shared" si="13"/>
        <v>80.490587564175698</v>
      </c>
      <c r="M39" s="91">
        <f t="shared" si="13"/>
        <v>18.588640275387263</v>
      </c>
      <c r="N39" s="213">
        <v>15400</v>
      </c>
      <c r="O39" s="213">
        <v>23980</v>
      </c>
      <c r="P39" s="213">
        <v>25510</v>
      </c>
      <c r="Q39" s="213">
        <v>21490</v>
      </c>
      <c r="R39" s="213">
        <v>17530</v>
      </c>
      <c r="S39" s="143">
        <v>17430</v>
      </c>
    </row>
    <row r="40" spans="1:19">
      <c r="A40" s="87" t="s">
        <v>64</v>
      </c>
      <c r="B40" s="87">
        <v>480</v>
      </c>
      <c r="C40" s="87">
        <v>1634</v>
      </c>
      <c r="D40" s="87">
        <v>2335</v>
      </c>
      <c r="E40" s="87">
        <v>2342</v>
      </c>
      <c r="F40" s="87">
        <v>1120</v>
      </c>
      <c r="G40" s="190">
        <v>295</v>
      </c>
      <c r="H40" s="89">
        <f t="shared" si="14"/>
        <v>24.56499488229273</v>
      </c>
      <c r="I40" s="90">
        <f t="shared" si="13"/>
        <v>81.781781781781774</v>
      </c>
      <c r="J40" s="90">
        <f t="shared" si="13"/>
        <v>120.42289840123775</v>
      </c>
      <c r="K40" s="90">
        <f t="shared" si="13"/>
        <v>127.69901853871318</v>
      </c>
      <c r="L40" s="90">
        <f t="shared" si="13"/>
        <v>66.547831253713611</v>
      </c>
      <c r="M40" s="91">
        <f t="shared" si="13"/>
        <v>16.085059978189751</v>
      </c>
      <c r="N40" s="213">
        <v>19540</v>
      </c>
      <c r="O40" s="213">
        <v>19980</v>
      </c>
      <c r="P40" s="213">
        <v>19390</v>
      </c>
      <c r="Q40" s="213">
        <v>18340</v>
      </c>
      <c r="R40" s="213">
        <v>16830</v>
      </c>
      <c r="S40" s="143">
        <v>18340</v>
      </c>
    </row>
    <row r="41" spans="1:19">
      <c r="A41" s="87" t="s">
        <v>65</v>
      </c>
      <c r="B41" s="87">
        <v>292</v>
      </c>
      <c r="C41" s="87">
        <v>1131</v>
      </c>
      <c r="D41" s="87">
        <v>1565</v>
      </c>
      <c r="E41" s="87">
        <v>1434</v>
      </c>
      <c r="F41" s="87">
        <v>680</v>
      </c>
      <c r="G41" s="190">
        <v>184</v>
      </c>
      <c r="H41" s="89">
        <f t="shared" si="14"/>
        <v>21.423330887747618</v>
      </c>
      <c r="I41" s="90">
        <f t="shared" si="13"/>
        <v>82.314410480349352</v>
      </c>
      <c r="J41" s="90">
        <f t="shared" si="13"/>
        <v>124.50278440731901</v>
      </c>
      <c r="K41" s="90">
        <f t="shared" si="13"/>
        <v>122.98456260720411</v>
      </c>
      <c r="L41" s="90">
        <f t="shared" si="13"/>
        <v>58.772687986171135</v>
      </c>
      <c r="M41" s="91">
        <f t="shared" si="13"/>
        <v>14.088820826952528</v>
      </c>
      <c r="N41" s="213">
        <v>13630</v>
      </c>
      <c r="O41" s="213">
        <v>13740</v>
      </c>
      <c r="P41" s="213">
        <v>12570</v>
      </c>
      <c r="Q41" s="213">
        <v>11660</v>
      </c>
      <c r="R41" s="213">
        <v>11570</v>
      </c>
      <c r="S41" s="143">
        <v>13060</v>
      </c>
    </row>
    <row r="42" spans="1:19">
      <c r="A42" s="87" t="s">
        <v>66</v>
      </c>
      <c r="B42" s="87">
        <v>114</v>
      </c>
      <c r="C42" s="87">
        <v>326</v>
      </c>
      <c r="D42" s="87">
        <v>454</v>
      </c>
      <c r="E42" s="87">
        <v>372</v>
      </c>
      <c r="F42" s="87">
        <v>195</v>
      </c>
      <c r="G42" s="190">
        <v>46</v>
      </c>
      <c r="H42" s="89">
        <f t="shared" si="14"/>
        <v>32.664756446991404</v>
      </c>
      <c r="I42" s="90">
        <f t="shared" si="13"/>
        <v>107.5907590759076</v>
      </c>
      <c r="J42" s="90">
        <f t="shared" si="13"/>
        <v>140.12345679012344</v>
      </c>
      <c r="K42" s="90">
        <f t="shared" si="13"/>
        <v>123.58803986710963</v>
      </c>
      <c r="L42" s="90">
        <f t="shared" si="13"/>
        <v>60.559006211180126</v>
      </c>
      <c r="M42" s="91">
        <f t="shared" si="13"/>
        <v>12.742382271468145</v>
      </c>
      <c r="N42" s="213">
        <v>3490</v>
      </c>
      <c r="O42" s="213">
        <v>3030</v>
      </c>
      <c r="P42" s="213">
        <v>3240</v>
      </c>
      <c r="Q42" s="213">
        <v>3010</v>
      </c>
      <c r="R42" s="213">
        <v>3220</v>
      </c>
      <c r="S42" s="143">
        <v>3610</v>
      </c>
    </row>
    <row r="43" spans="1:19">
      <c r="A43" s="87" t="s">
        <v>67</v>
      </c>
      <c r="B43" s="87">
        <v>194</v>
      </c>
      <c r="C43" s="87">
        <v>555</v>
      </c>
      <c r="D43" s="87">
        <v>782</v>
      </c>
      <c r="E43" s="87">
        <v>760</v>
      </c>
      <c r="F43" s="87">
        <v>390</v>
      </c>
      <c r="G43" s="190">
        <v>109</v>
      </c>
      <c r="H43" s="89">
        <f t="shared" si="14"/>
        <v>28.698224852071004</v>
      </c>
      <c r="I43" s="90">
        <f t="shared" si="13"/>
        <v>94.227504244482176</v>
      </c>
      <c r="J43" s="90">
        <f t="shared" si="13"/>
        <v>135.06044905008636</v>
      </c>
      <c r="K43" s="90">
        <f t="shared" si="13"/>
        <v>131.0344827586207</v>
      </c>
      <c r="L43" s="90">
        <f t="shared" si="13"/>
        <v>63.106796116504853</v>
      </c>
      <c r="M43" s="91">
        <f t="shared" si="13"/>
        <v>14.285714285714285</v>
      </c>
      <c r="N43" s="213">
        <v>6760</v>
      </c>
      <c r="O43" s="213">
        <v>5890</v>
      </c>
      <c r="P43" s="213">
        <v>5790</v>
      </c>
      <c r="Q43" s="213">
        <v>5800</v>
      </c>
      <c r="R43" s="213">
        <v>6180</v>
      </c>
      <c r="S43" s="143">
        <v>7630</v>
      </c>
    </row>
    <row r="44" spans="1:19">
      <c r="A44" s="68" t="s">
        <v>431</v>
      </c>
      <c r="B44" s="87">
        <v>74</v>
      </c>
      <c r="C44" s="87">
        <v>190</v>
      </c>
      <c r="D44" s="87">
        <v>191</v>
      </c>
      <c r="E44" s="87">
        <v>175</v>
      </c>
      <c r="F44" s="87">
        <v>88</v>
      </c>
      <c r="G44" s="190">
        <v>24</v>
      </c>
      <c r="H44" s="89">
        <f t="shared" si="14"/>
        <v>45.962732919254655</v>
      </c>
      <c r="I44" s="90">
        <f t="shared" si="13"/>
        <v>132.86713286713285</v>
      </c>
      <c r="J44" s="90">
        <f t="shared" si="13"/>
        <v>131.72413793103448</v>
      </c>
      <c r="K44" s="90">
        <f t="shared" si="13"/>
        <v>128.67647058823528</v>
      </c>
      <c r="L44" s="90">
        <f t="shared" si="13"/>
        <v>64.705882352941188</v>
      </c>
      <c r="M44" s="91">
        <f t="shared" si="13"/>
        <v>15.286624203821656</v>
      </c>
      <c r="N44" s="213">
        <v>1610</v>
      </c>
      <c r="O44" s="213">
        <v>1430</v>
      </c>
      <c r="P44" s="213">
        <v>1450</v>
      </c>
      <c r="Q44" s="213">
        <v>1360</v>
      </c>
      <c r="R44" s="213">
        <v>1360</v>
      </c>
      <c r="S44" s="143">
        <v>1570</v>
      </c>
    </row>
    <row r="45" spans="1:19">
      <c r="A45" s="87" t="s">
        <v>69</v>
      </c>
      <c r="B45" s="87">
        <v>140</v>
      </c>
      <c r="C45" s="87">
        <v>473</v>
      </c>
      <c r="D45" s="87">
        <v>556</v>
      </c>
      <c r="E45" s="87">
        <v>538</v>
      </c>
      <c r="F45" s="87">
        <v>236</v>
      </c>
      <c r="G45" s="190">
        <v>58</v>
      </c>
      <c r="H45" s="89">
        <f t="shared" si="14"/>
        <v>26.070763500931101</v>
      </c>
      <c r="I45" s="90">
        <f t="shared" si="13"/>
        <v>109.49074074074073</v>
      </c>
      <c r="J45" s="90">
        <f t="shared" si="13"/>
        <v>133.33333333333334</v>
      </c>
      <c r="K45" s="90">
        <f t="shared" si="13"/>
        <v>132.83950617283952</v>
      </c>
      <c r="L45" s="90">
        <f t="shared" si="13"/>
        <v>52.561247216035632</v>
      </c>
      <c r="M45" s="91">
        <f t="shared" si="13"/>
        <v>10.122164048865619</v>
      </c>
      <c r="N45" s="213">
        <v>5370</v>
      </c>
      <c r="O45" s="213">
        <v>4320</v>
      </c>
      <c r="P45" s="213">
        <v>4170</v>
      </c>
      <c r="Q45" s="213">
        <v>4050</v>
      </c>
      <c r="R45" s="213">
        <v>4490</v>
      </c>
      <c r="S45" s="143">
        <v>5730</v>
      </c>
    </row>
    <row r="46" spans="1:19">
      <c r="A46" s="87" t="s">
        <v>70</v>
      </c>
      <c r="B46" s="87">
        <v>81</v>
      </c>
      <c r="C46" s="87">
        <v>282</v>
      </c>
      <c r="D46" s="87">
        <v>467</v>
      </c>
      <c r="E46" s="87">
        <v>410</v>
      </c>
      <c r="F46" s="87">
        <v>220</v>
      </c>
      <c r="G46" s="190">
        <v>54</v>
      </c>
      <c r="H46" s="89">
        <f t="shared" si="14"/>
        <v>22.375690607734807</v>
      </c>
      <c r="I46" s="90">
        <f t="shared" si="13"/>
        <v>92.763157894736835</v>
      </c>
      <c r="J46" s="90">
        <f t="shared" si="13"/>
        <v>137.75811209439527</v>
      </c>
      <c r="K46" s="90">
        <f t="shared" si="13"/>
        <v>123.12312312312312</v>
      </c>
      <c r="L46" s="90">
        <f t="shared" si="13"/>
        <v>64.139941690962104</v>
      </c>
      <c r="M46" s="91">
        <f t="shared" si="13"/>
        <v>13.138686131386862</v>
      </c>
      <c r="N46" s="213">
        <v>3620</v>
      </c>
      <c r="O46" s="213">
        <v>3040</v>
      </c>
      <c r="P46" s="213">
        <v>3390</v>
      </c>
      <c r="Q46" s="213">
        <v>3330</v>
      </c>
      <c r="R46" s="213">
        <v>3430</v>
      </c>
      <c r="S46" s="143">
        <v>4110</v>
      </c>
    </row>
    <row r="47" spans="1:19">
      <c r="A47" s="87" t="s">
        <v>71</v>
      </c>
      <c r="B47" s="87">
        <v>123</v>
      </c>
      <c r="C47" s="87">
        <v>449</v>
      </c>
      <c r="D47" s="87">
        <v>639</v>
      </c>
      <c r="E47" s="87">
        <v>578</v>
      </c>
      <c r="F47" s="87">
        <v>254</v>
      </c>
      <c r="G47" s="190">
        <v>67</v>
      </c>
      <c r="H47" s="89">
        <f t="shared" si="14"/>
        <v>19.554848966613672</v>
      </c>
      <c r="I47" s="90">
        <f t="shared" si="13"/>
        <v>71.044303797468359</v>
      </c>
      <c r="J47" s="90">
        <f t="shared" si="13"/>
        <v>116.6058394160584</v>
      </c>
      <c r="K47" s="90">
        <f t="shared" si="13"/>
        <v>116.53225806451613</v>
      </c>
      <c r="L47" s="90">
        <f t="shared" si="13"/>
        <v>53.699788583509516</v>
      </c>
      <c r="M47" s="91">
        <f t="shared" si="13"/>
        <v>12.072072072072071</v>
      </c>
      <c r="N47" s="213">
        <v>6290</v>
      </c>
      <c r="O47" s="213">
        <v>6320</v>
      </c>
      <c r="P47" s="213">
        <v>5480</v>
      </c>
      <c r="Q47" s="213">
        <v>4960</v>
      </c>
      <c r="R47" s="213">
        <v>4730</v>
      </c>
      <c r="S47" s="143">
        <v>5550</v>
      </c>
    </row>
    <row r="48" spans="1:19">
      <c r="A48" s="87" t="s">
        <v>72</v>
      </c>
      <c r="B48" s="87">
        <v>62</v>
      </c>
      <c r="C48" s="87">
        <v>216</v>
      </c>
      <c r="D48" s="87">
        <v>235</v>
      </c>
      <c r="E48" s="87">
        <v>182</v>
      </c>
      <c r="F48" s="87">
        <v>96</v>
      </c>
      <c r="G48" s="190">
        <v>25</v>
      </c>
      <c r="H48" s="89">
        <f t="shared" si="14"/>
        <v>32.804232804232804</v>
      </c>
      <c r="I48" s="90">
        <f t="shared" si="13"/>
        <v>125.58139534883722</v>
      </c>
      <c r="J48" s="90">
        <f t="shared" si="13"/>
        <v>137.42690058479531</v>
      </c>
      <c r="K48" s="90">
        <f t="shared" si="13"/>
        <v>116.66666666666667</v>
      </c>
      <c r="L48" s="90">
        <f t="shared" si="13"/>
        <v>59.627329192546583</v>
      </c>
      <c r="M48" s="91">
        <f t="shared" si="13"/>
        <v>12.953367875647668</v>
      </c>
      <c r="N48" s="213">
        <v>1890</v>
      </c>
      <c r="O48" s="213">
        <v>1720</v>
      </c>
      <c r="P48" s="213">
        <v>1710</v>
      </c>
      <c r="Q48" s="213">
        <v>1560</v>
      </c>
      <c r="R48" s="213">
        <v>1610</v>
      </c>
      <c r="S48" s="143">
        <v>1930</v>
      </c>
    </row>
    <row r="49" spans="1:19">
      <c r="A49" s="87" t="s">
        <v>73</v>
      </c>
      <c r="B49" s="87">
        <v>90</v>
      </c>
      <c r="C49" s="87">
        <v>386</v>
      </c>
      <c r="D49" s="87">
        <v>728</v>
      </c>
      <c r="E49" s="87">
        <v>1277</v>
      </c>
      <c r="F49" s="87">
        <v>851</v>
      </c>
      <c r="G49" s="190">
        <v>201</v>
      </c>
      <c r="H49" s="89">
        <f t="shared" si="14"/>
        <v>8.9020771513353125</v>
      </c>
      <c r="I49" s="90">
        <f t="shared" si="13"/>
        <v>27.434257285003554</v>
      </c>
      <c r="J49" s="90">
        <f t="shared" si="13"/>
        <v>61.022632020117349</v>
      </c>
      <c r="K49" s="90">
        <f t="shared" si="13"/>
        <v>115.14878268710551</v>
      </c>
      <c r="L49" s="90">
        <f t="shared" si="13"/>
        <v>80.358829084041545</v>
      </c>
      <c r="M49" s="91">
        <f t="shared" si="13"/>
        <v>17.357512953367877</v>
      </c>
      <c r="N49" s="213">
        <v>10110</v>
      </c>
      <c r="O49" s="213">
        <v>14070</v>
      </c>
      <c r="P49" s="213">
        <v>11930</v>
      </c>
      <c r="Q49" s="213">
        <v>11090</v>
      </c>
      <c r="R49" s="213">
        <v>10590</v>
      </c>
      <c r="S49" s="143">
        <v>11580</v>
      </c>
    </row>
    <row r="50" spans="1:19">
      <c r="A50" s="87" t="s">
        <v>74</v>
      </c>
      <c r="B50" s="87">
        <v>116</v>
      </c>
      <c r="C50" s="87">
        <v>292</v>
      </c>
      <c r="D50" s="87">
        <v>511</v>
      </c>
      <c r="E50" s="87">
        <v>623</v>
      </c>
      <c r="F50" s="87">
        <v>330</v>
      </c>
      <c r="G50" s="190">
        <v>93</v>
      </c>
      <c r="H50" s="89">
        <f t="shared" si="14"/>
        <v>25.162689804772235</v>
      </c>
      <c r="I50" s="90">
        <f t="shared" si="13"/>
        <v>64.601769911504434</v>
      </c>
      <c r="J50" s="90">
        <f t="shared" si="13"/>
        <v>114.31767337807607</v>
      </c>
      <c r="K50" s="90">
        <f t="shared" si="13"/>
        <v>132.27176220806794</v>
      </c>
      <c r="L50" s="90">
        <f t="shared" si="13"/>
        <v>67.34693877551021</v>
      </c>
      <c r="M50" s="91">
        <f t="shared" si="13"/>
        <v>17.127071823204417</v>
      </c>
      <c r="N50" s="213">
        <v>4610</v>
      </c>
      <c r="O50" s="213">
        <v>4520</v>
      </c>
      <c r="P50" s="213">
        <v>4470</v>
      </c>
      <c r="Q50" s="213">
        <v>4710</v>
      </c>
      <c r="R50" s="213">
        <v>4900</v>
      </c>
      <c r="S50" s="143">
        <v>5430</v>
      </c>
    </row>
    <row r="51" spans="1:19">
      <c r="A51" s="87" t="s">
        <v>75</v>
      </c>
      <c r="B51" s="87">
        <v>32</v>
      </c>
      <c r="C51" s="87">
        <v>85</v>
      </c>
      <c r="D51" s="87">
        <v>124</v>
      </c>
      <c r="E51" s="87">
        <v>133</v>
      </c>
      <c r="F51" s="87">
        <v>70</v>
      </c>
      <c r="G51" s="190">
        <v>18</v>
      </c>
      <c r="H51" s="89">
        <f t="shared" si="14"/>
        <v>24.615384615384617</v>
      </c>
      <c r="I51" s="90">
        <f t="shared" si="13"/>
        <v>76.576576576576571</v>
      </c>
      <c r="J51" s="90">
        <f t="shared" si="13"/>
        <v>125.25252525252526</v>
      </c>
      <c r="K51" s="90">
        <f t="shared" si="13"/>
        <v>129.126213592233</v>
      </c>
      <c r="L51" s="90">
        <f t="shared" si="13"/>
        <v>60.869565217391305</v>
      </c>
      <c r="M51" s="91">
        <f t="shared" si="13"/>
        <v>12.244897959183673</v>
      </c>
      <c r="N51" s="213">
        <v>1300</v>
      </c>
      <c r="O51" s="213">
        <v>1110</v>
      </c>
      <c r="P51" s="213">
        <v>990</v>
      </c>
      <c r="Q51" s="213">
        <v>1030</v>
      </c>
      <c r="R51" s="213">
        <v>1150</v>
      </c>
      <c r="S51" s="143">
        <v>1470</v>
      </c>
    </row>
    <row r="52" spans="1:19">
      <c r="A52" s="87" t="s">
        <v>76</v>
      </c>
      <c r="B52" s="87">
        <v>57</v>
      </c>
      <c r="C52" s="87">
        <v>235</v>
      </c>
      <c r="D52" s="87">
        <v>396</v>
      </c>
      <c r="E52" s="87">
        <v>409</v>
      </c>
      <c r="F52" s="87">
        <v>247</v>
      </c>
      <c r="G52" s="190">
        <v>73</v>
      </c>
      <c r="H52" s="89">
        <f t="shared" si="14"/>
        <v>14.143920595533498</v>
      </c>
      <c r="I52" s="90">
        <f t="shared" si="13"/>
        <v>74.367088607594937</v>
      </c>
      <c r="J52" s="90">
        <f t="shared" si="13"/>
        <v>112.5</v>
      </c>
      <c r="K52" s="90">
        <f t="shared" si="13"/>
        <v>110.54054054054053</v>
      </c>
      <c r="L52" s="90">
        <f t="shared" si="13"/>
        <v>61.75</v>
      </c>
      <c r="M52" s="91">
        <f t="shared" si="13"/>
        <v>14.065510597302504</v>
      </c>
      <c r="N52" s="213">
        <v>4030</v>
      </c>
      <c r="O52" s="213">
        <v>3160</v>
      </c>
      <c r="P52" s="213">
        <v>3520</v>
      </c>
      <c r="Q52" s="213">
        <v>3700</v>
      </c>
      <c r="R52" s="213">
        <v>4000</v>
      </c>
      <c r="S52" s="143">
        <v>5190</v>
      </c>
    </row>
    <row r="53" spans="1:19">
      <c r="A53" s="87" t="s">
        <v>77</v>
      </c>
      <c r="B53" s="87">
        <v>24</v>
      </c>
      <c r="C53" s="87">
        <v>92</v>
      </c>
      <c r="D53" s="87">
        <v>95</v>
      </c>
      <c r="E53" s="87">
        <v>85</v>
      </c>
      <c r="F53" s="87">
        <v>53</v>
      </c>
      <c r="G53" s="190">
        <v>10</v>
      </c>
      <c r="H53" s="89">
        <f t="shared" si="14"/>
        <v>28.91566265060241</v>
      </c>
      <c r="I53" s="90">
        <f t="shared" ref="I53:I56" si="15">C53/O53*1000</f>
        <v>109.52380952380952</v>
      </c>
      <c r="J53" s="90">
        <f t="shared" ref="J53:J56" si="16">D53/P53*1000</f>
        <v>104.39560439560439</v>
      </c>
      <c r="K53" s="90">
        <f t="shared" ref="K53:K56" si="17">E53/Q53*1000</f>
        <v>94.444444444444443</v>
      </c>
      <c r="L53" s="90">
        <f t="shared" ref="L53:L56" si="18">F53/R53*1000</f>
        <v>57.608695652173914</v>
      </c>
      <c r="M53" s="91">
        <f t="shared" ref="M53:M56" si="19">G53/S53*1000</f>
        <v>9.0090090090090094</v>
      </c>
      <c r="N53" s="213">
        <v>830</v>
      </c>
      <c r="O53" s="213">
        <v>840</v>
      </c>
      <c r="P53" s="213">
        <v>910</v>
      </c>
      <c r="Q53" s="213">
        <v>900</v>
      </c>
      <c r="R53" s="213">
        <v>920</v>
      </c>
      <c r="S53" s="143">
        <v>1110</v>
      </c>
    </row>
    <row r="54" spans="1:19">
      <c r="A54" s="87" t="s">
        <v>78</v>
      </c>
      <c r="B54" s="87">
        <v>228</v>
      </c>
      <c r="C54" s="87">
        <v>882</v>
      </c>
      <c r="D54" s="87">
        <v>1670</v>
      </c>
      <c r="E54" s="87">
        <v>2055</v>
      </c>
      <c r="F54" s="87">
        <v>1096</v>
      </c>
      <c r="G54" s="190">
        <v>275</v>
      </c>
      <c r="H54" s="89">
        <f t="shared" si="14"/>
        <v>13.050944476244991</v>
      </c>
      <c r="I54" s="90">
        <f t="shared" si="15"/>
        <v>50.486548368631944</v>
      </c>
      <c r="J54" s="90">
        <f t="shared" si="16"/>
        <v>97.036606624055779</v>
      </c>
      <c r="K54" s="90">
        <f t="shared" si="17"/>
        <v>126.46153846153845</v>
      </c>
      <c r="L54" s="90">
        <f t="shared" si="18"/>
        <v>68.542839274546594</v>
      </c>
      <c r="M54" s="91">
        <f t="shared" si="19"/>
        <v>14.588859416445624</v>
      </c>
      <c r="N54" s="213">
        <v>17470</v>
      </c>
      <c r="O54" s="213">
        <v>17470</v>
      </c>
      <c r="P54" s="213">
        <v>17210</v>
      </c>
      <c r="Q54" s="213">
        <v>16250</v>
      </c>
      <c r="R54" s="213">
        <v>15990</v>
      </c>
      <c r="S54" s="143">
        <v>18850</v>
      </c>
    </row>
    <row r="55" spans="1:19">
      <c r="A55" s="87" t="s">
        <v>79</v>
      </c>
      <c r="B55" s="87">
        <v>28</v>
      </c>
      <c r="C55" s="87">
        <v>138</v>
      </c>
      <c r="D55" s="87">
        <v>168</v>
      </c>
      <c r="E55" s="87">
        <v>211</v>
      </c>
      <c r="F55" s="87">
        <v>94</v>
      </c>
      <c r="G55" s="190">
        <v>20</v>
      </c>
      <c r="H55" s="89">
        <f t="shared" si="14"/>
        <v>16.091954022988507</v>
      </c>
      <c r="I55" s="90">
        <f t="shared" si="15"/>
        <v>100</v>
      </c>
      <c r="J55" s="90">
        <f t="shared" si="16"/>
        <v>112.75167785234899</v>
      </c>
      <c r="K55" s="90">
        <f t="shared" si="17"/>
        <v>148.59154929577466</v>
      </c>
      <c r="L55" s="90">
        <f t="shared" si="18"/>
        <v>59.872611464968152</v>
      </c>
      <c r="M55" s="91">
        <f t="shared" si="19"/>
        <v>10.256410256410257</v>
      </c>
      <c r="N55" s="213">
        <v>1740</v>
      </c>
      <c r="O55" s="213">
        <v>1380</v>
      </c>
      <c r="P55" s="213">
        <v>1490</v>
      </c>
      <c r="Q55" s="213">
        <v>1420</v>
      </c>
      <c r="R55" s="213">
        <v>1570</v>
      </c>
      <c r="S55" s="143">
        <v>1950</v>
      </c>
    </row>
    <row r="56" spans="1:19">
      <c r="A56" s="87" t="s">
        <v>80</v>
      </c>
      <c r="B56" s="87">
        <v>136</v>
      </c>
      <c r="C56" s="87">
        <v>537</v>
      </c>
      <c r="D56" s="87">
        <v>916</v>
      </c>
      <c r="E56" s="87">
        <v>1088</v>
      </c>
      <c r="F56" s="87">
        <v>604</v>
      </c>
      <c r="G56" s="190">
        <v>133</v>
      </c>
      <c r="H56" s="89">
        <f t="shared" si="14"/>
        <v>12.121212121212121</v>
      </c>
      <c r="I56" s="90">
        <f t="shared" si="15"/>
        <v>41.855027279812937</v>
      </c>
      <c r="J56" s="90">
        <f t="shared" si="16"/>
        <v>95.51616266944734</v>
      </c>
      <c r="K56" s="90">
        <f t="shared" si="17"/>
        <v>114.28571428571428</v>
      </c>
      <c r="L56" s="90">
        <f t="shared" si="18"/>
        <v>65.08620689655173</v>
      </c>
      <c r="M56" s="91">
        <f t="shared" si="19"/>
        <v>12.630579297245964</v>
      </c>
      <c r="N56" s="213">
        <v>11220</v>
      </c>
      <c r="O56" s="213">
        <v>12830</v>
      </c>
      <c r="P56" s="213">
        <v>9590</v>
      </c>
      <c r="Q56" s="213">
        <v>9520</v>
      </c>
      <c r="R56" s="213">
        <v>9280</v>
      </c>
      <c r="S56" s="143">
        <v>10530</v>
      </c>
    </row>
    <row r="57" spans="1:19" ht="12.75">
      <c r="A57" s="87" t="s">
        <v>48</v>
      </c>
      <c r="B57" s="87">
        <v>12</v>
      </c>
      <c r="C57" s="87">
        <v>75</v>
      </c>
      <c r="D57" s="87">
        <v>104</v>
      </c>
      <c r="E57" s="87">
        <v>114</v>
      </c>
      <c r="F57" s="87">
        <v>47</v>
      </c>
      <c r="G57" s="190">
        <v>25</v>
      </c>
      <c r="H57" s="183" t="s">
        <v>81</v>
      </c>
      <c r="I57" s="184" t="s">
        <v>81</v>
      </c>
      <c r="J57" s="184" t="s">
        <v>81</v>
      </c>
      <c r="K57" s="184" t="s">
        <v>81</v>
      </c>
      <c r="L57" s="184" t="s">
        <v>81</v>
      </c>
      <c r="M57" s="185" t="s">
        <v>81</v>
      </c>
      <c r="N57" s="184" t="s">
        <v>81</v>
      </c>
      <c r="O57" s="184" t="s">
        <v>81</v>
      </c>
      <c r="P57" s="184" t="s">
        <v>81</v>
      </c>
      <c r="Q57" s="184" t="s">
        <v>81</v>
      </c>
      <c r="R57" s="184" t="s">
        <v>81</v>
      </c>
      <c r="S57" s="191" t="s">
        <v>81</v>
      </c>
    </row>
    <row r="58" spans="1:19">
      <c r="A58" s="150" t="s">
        <v>41</v>
      </c>
      <c r="B58" s="150">
        <f t="shared" ref="B58:G58" si="20">SUM(B37:B57)</f>
        <v>2799</v>
      </c>
      <c r="C58" s="150">
        <f t="shared" si="20"/>
        <v>10026</v>
      </c>
      <c r="D58" s="150">
        <f t="shared" si="20"/>
        <v>15831</v>
      </c>
      <c r="E58" s="150">
        <f t="shared" si="20"/>
        <v>18024</v>
      </c>
      <c r="F58" s="150">
        <f t="shared" si="20"/>
        <v>9811</v>
      </c>
      <c r="G58" s="149">
        <f t="shared" si="20"/>
        <v>2466</v>
      </c>
      <c r="H58" s="192">
        <f t="shared" ref="H58" si="21">B58/N58*1000</f>
        <v>18.254744668362356</v>
      </c>
      <c r="I58" s="187">
        <f t="shared" ref="I58" si="22">C58/O58*1000</f>
        <v>61.433823529411761</v>
      </c>
      <c r="J58" s="187">
        <f t="shared" ref="J58" si="23">D58/P58*1000</f>
        <v>100.98877264608319</v>
      </c>
      <c r="K58" s="187">
        <f t="shared" ref="K58" si="24">E58/Q58*1000</f>
        <v>121.38191123981412</v>
      </c>
      <c r="L58" s="187">
        <f t="shared" ref="L58" si="25">F58/R58*1000</f>
        <v>68.641992583782269</v>
      </c>
      <c r="M58" s="188">
        <f t="shared" ref="M58" si="26">G58/S58*1000</f>
        <v>15.18659933489346</v>
      </c>
      <c r="N58" s="150">
        <f>Age!I32</f>
        <v>153330</v>
      </c>
      <c r="O58" s="150">
        <f>Age!J32</f>
        <v>163200</v>
      </c>
      <c r="P58" s="150">
        <f>Age!K32</f>
        <v>156760</v>
      </c>
      <c r="Q58" s="150">
        <f>Age!L32</f>
        <v>148490</v>
      </c>
      <c r="R58" s="150">
        <f>Age!M32</f>
        <v>142930</v>
      </c>
      <c r="S58" s="150">
        <f>Age!N32</f>
        <v>162380</v>
      </c>
    </row>
    <row r="59" spans="1:19">
      <c r="A59" s="99" t="s">
        <v>348</v>
      </c>
      <c r="M59" s="67"/>
    </row>
    <row r="62" spans="1:19" ht="15" customHeight="1">
      <c r="A62" s="86" t="str">
        <f>Contents!B18</f>
        <v>Table 11: Birth rate, by ethnic group DHB of residence, 2015</v>
      </c>
      <c r="P62" s="67"/>
    </row>
    <row r="63" spans="1:19" ht="24" customHeight="1">
      <c r="A63" s="476" t="s">
        <v>219</v>
      </c>
      <c r="B63" s="492" t="s">
        <v>25</v>
      </c>
      <c r="C63" s="492"/>
      <c r="D63" s="492"/>
      <c r="E63" s="494"/>
      <c r="F63" s="493" t="s">
        <v>257</v>
      </c>
      <c r="G63" s="480"/>
      <c r="H63" s="480"/>
      <c r="I63" s="481"/>
      <c r="J63" s="491" t="s">
        <v>44</v>
      </c>
      <c r="K63" s="492"/>
      <c r="L63" s="492"/>
      <c r="M63" s="492"/>
    </row>
    <row r="64" spans="1:19" ht="24">
      <c r="A64" s="477"/>
      <c r="B64" s="333" t="s">
        <v>60</v>
      </c>
      <c r="C64" s="333" t="s">
        <v>310</v>
      </c>
      <c r="D64" s="333" t="s">
        <v>45</v>
      </c>
      <c r="E64" s="333" t="s">
        <v>49</v>
      </c>
      <c r="F64" s="126" t="s">
        <v>60</v>
      </c>
      <c r="G64" s="333" t="s">
        <v>310</v>
      </c>
      <c r="H64" s="333" t="s">
        <v>45</v>
      </c>
      <c r="I64" s="330" t="s">
        <v>49</v>
      </c>
      <c r="J64" s="333" t="s">
        <v>60</v>
      </c>
      <c r="K64" s="333" t="s">
        <v>310</v>
      </c>
      <c r="L64" s="333" t="s">
        <v>45</v>
      </c>
      <c r="M64" s="333" t="s">
        <v>49</v>
      </c>
    </row>
    <row r="65" spans="1:13">
      <c r="A65" s="195" t="s">
        <v>61</v>
      </c>
      <c r="B65" s="87">
        <v>1269</v>
      </c>
      <c r="C65" s="87">
        <v>38</v>
      </c>
      <c r="D65" s="87">
        <v>84</v>
      </c>
      <c r="E65" s="87">
        <v>743</v>
      </c>
      <c r="F65" s="89">
        <f t="shared" ref="F65:F84" si="27">B65/J65*1000</f>
        <v>110.34782608695652</v>
      </c>
      <c r="G65" s="90">
        <f t="shared" ref="G65:G84" si="28">C65/K65*1000</f>
        <v>57.575757575757578</v>
      </c>
      <c r="H65" s="90">
        <f t="shared" ref="H65:H84" si="29">D65/L65*1000</f>
        <v>66.666666666666671</v>
      </c>
      <c r="I65" s="90">
        <f t="shared" ref="I65:I84" si="30">E65/M65*1000</f>
        <v>52.620396600566572</v>
      </c>
      <c r="J65" s="148">
        <v>11500</v>
      </c>
      <c r="K65" s="87">
        <v>660</v>
      </c>
      <c r="L65" s="87">
        <v>1260</v>
      </c>
      <c r="M65" s="87">
        <v>14120</v>
      </c>
    </row>
    <row r="66" spans="1:13">
      <c r="A66" s="87" t="s">
        <v>62</v>
      </c>
      <c r="B66" s="87">
        <v>1162</v>
      </c>
      <c r="C66" s="87">
        <v>802</v>
      </c>
      <c r="D66" s="87">
        <v>1962</v>
      </c>
      <c r="E66" s="87">
        <v>3631</v>
      </c>
      <c r="F66" s="89">
        <f t="shared" si="27"/>
        <v>89.110429447852766</v>
      </c>
      <c r="G66" s="90">
        <f t="shared" si="28"/>
        <v>85.228480340063768</v>
      </c>
      <c r="H66" s="90">
        <f t="shared" si="29"/>
        <v>64.264657713724205</v>
      </c>
      <c r="I66" s="90">
        <f t="shared" si="30"/>
        <v>53.705073214021589</v>
      </c>
      <c r="J66" s="148">
        <v>13040</v>
      </c>
      <c r="K66" s="87">
        <v>9410</v>
      </c>
      <c r="L66" s="87">
        <v>30530</v>
      </c>
      <c r="M66" s="87">
        <v>67610</v>
      </c>
    </row>
    <row r="67" spans="1:13">
      <c r="A67" s="87" t="s">
        <v>63</v>
      </c>
      <c r="B67" s="87">
        <v>668</v>
      </c>
      <c r="C67" s="87">
        <v>985</v>
      </c>
      <c r="D67" s="87">
        <v>1876</v>
      </c>
      <c r="E67" s="87">
        <v>2373</v>
      </c>
      <c r="F67" s="89">
        <f t="shared" si="27"/>
        <v>66.138613861386148</v>
      </c>
      <c r="G67" s="90">
        <f t="shared" si="28"/>
        <v>76.003086419753089</v>
      </c>
      <c r="H67" s="90">
        <f t="shared" si="29"/>
        <v>44.047898567738905</v>
      </c>
      <c r="I67" s="90">
        <f t="shared" si="30"/>
        <v>43.059335873707134</v>
      </c>
      <c r="J67" s="148">
        <v>10100</v>
      </c>
      <c r="K67" s="87">
        <v>12960</v>
      </c>
      <c r="L67" s="87">
        <v>42590</v>
      </c>
      <c r="M67" s="87">
        <v>55110</v>
      </c>
    </row>
    <row r="68" spans="1:13">
      <c r="A68" s="87" t="s">
        <v>64</v>
      </c>
      <c r="B68" s="87">
        <v>1886</v>
      </c>
      <c r="C68" s="87">
        <v>2515</v>
      </c>
      <c r="D68" s="87">
        <v>1853</v>
      </c>
      <c r="E68" s="87">
        <v>1945</v>
      </c>
      <c r="F68" s="89">
        <f t="shared" si="27"/>
        <v>96.618852459016395</v>
      </c>
      <c r="G68" s="90">
        <f t="shared" si="28"/>
        <v>96.47103950901419</v>
      </c>
      <c r="H68" s="90">
        <f t="shared" si="29"/>
        <v>60.437051532941943</v>
      </c>
      <c r="I68" s="90">
        <f t="shared" si="30"/>
        <v>54.359977641140304</v>
      </c>
      <c r="J68" s="148">
        <v>19520</v>
      </c>
      <c r="K68" s="87">
        <v>26070</v>
      </c>
      <c r="L68" s="87">
        <v>30660</v>
      </c>
      <c r="M68" s="87">
        <v>35780</v>
      </c>
    </row>
    <row r="69" spans="1:13">
      <c r="A69" s="87" t="s">
        <v>65</v>
      </c>
      <c r="B69" s="87">
        <v>1858</v>
      </c>
      <c r="C69" s="87">
        <v>188</v>
      </c>
      <c r="D69" s="87">
        <v>549</v>
      </c>
      <c r="E69" s="87">
        <v>2689</v>
      </c>
      <c r="F69" s="89">
        <f t="shared" si="27"/>
        <v>94.171312721743533</v>
      </c>
      <c r="G69" s="90">
        <f t="shared" si="28"/>
        <v>77.049180327868854</v>
      </c>
      <c r="H69" s="90">
        <f t="shared" si="29"/>
        <v>64.664310954063609</v>
      </c>
      <c r="I69" s="90">
        <f t="shared" si="30"/>
        <v>58.956369217276915</v>
      </c>
      <c r="J69" s="148">
        <v>19730</v>
      </c>
      <c r="K69" s="87">
        <v>2440</v>
      </c>
      <c r="L69" s="87">
        <v>8490</v>
      </c>
      <c r="M69" s="87">
        <v>45610</v>
      </c>
    </row>
    <row r="70" spans="1:13">
      <c r="A70" s="87" t="s">
        <v>66</v>
      </c>
      <c r="B70" s="87">
        <v>775</v>
      </c>
      <c r="C70" s="87">
        <v>46</v>
      </c>
      <c r="D70" s="87">
        <v>114</v>
      </c>
      <c r="E70" s="87">
        <v>572</v>
      </c>
      <c r="F70" s="89">
        <f t="shared" si="27"/>
        <v>98.350253807106597</v>
      </c>
      <c r="G70" s="90">
        <f t="shared" si="28"/>
        <v>86.79245283018868</v>
      </c>
      <c r="H70" s="90">
        <f t="shared" si="29"/>
        <v>67.857142857142847</v>
      </c>
      <c r="I70" s="90">
        <f t="shared" si="30"/>
        <v>61.571582346609254</v>
      </c>
      <c r="J70" s="148">
        <v>7880</v>
      </c>
      <c r="K70" s="87">
        <v>530</v>
      </c>
      <c r="L70" s="87">
        <v>1680</v>
      </c>
      <c r="M70" s="87">
        <v>9290</v>
      </c>
    </row>
    <row r="71" spans="1:13">
      <c r="A71" s="87" t="s">
        <v>67</v>
      </c>
      <c r="B71" s="87">
        <v>1020</v>
      </c>
      <c r="C71" s="87">
        <v>73</v>
      </c>
      <c r="D71" s="87">
        <v>215</v>
      </c>
      <c r="E71" s="87">
        <v>1482</v>
      </c>
      <c r="F71" s="89">
        <f t="shared" si="27"/>
        <v>88.235294117647058</v>
      </c>
      <c r="G71" s="90">
        <f t="shared" si="28"/>
        <v>92.405063291139243</v>
      </c>
      <c r="H71" s="90">
        <f t="shared" si="29"/>
        <v>70.261437908496731</v>
      </c>
      <c r="I71" s="90">
        <f t="shared" si="30"/>
        <v>64.943032427695002</v>
      </c>
      <c r="J71" s="148">
        <v>11560</v>
      </c>
      <c r="K71" s="87">
        <v>790</v>
      </c>
      <c r="L71" s="87">
        <v>3060</v>
      </c>
      <c r="M71" s="87">
        <v>22820</v>
      </c>
    </row>
    <row r="72" spans="1:13">
      <c r="A72" s="68" t="s">
        <v>431</v>
      </c>
      <c r="B72" s="87">
        <v>483</v>
      </c>
      <c r="C72" s="87">
        <v>20</v>
      </c>
      <c r="D72" s="87">
        <v>31</v>
      </c>
      <c r="E72" s="87">
        <v>208</v>
      </c>
      <c r="F72" s="89">
        <f t="shared" si="27"/>
        <v>96.600000000000009</v>
      </c>
      <c r="G72" s="90">
        <f t="shared" si="28"/>
        <v>86.956521739130437</v>
      </c>
      <c r="H72" s="90">
        <f t="shared" si="29"/>
        <v>106.89655172413794</v>
      </c>
      <c r="I72" s="90">
        <f t="shared" si="30"/>
        <v>64</v>
      </c>
      <c r="J72" s="148">
        <v>5000</v>
      </c>
      <c r="K72" s="87">
        <v>230</v>
      </c>
      <c r="L72" s="87">
        <v>290</v>
      </c>
      <c r="M72" s="87">
        <v>3250</v>
      </c>
    </row>
    <row r="73" spans="1:13">
      <c r="A73" s="87" t="s">
        <v>69</v>
      </c>
      <c r="B73" s="87">
        <v>949</v>
      </c>
      <c r="C73" s="87">
        <v>95</v>
      </c>
      <c r="D73" s="87">
        <v>116</v>
      </c>
      <c r="E73" s="87">
        <v>841</v>
      </c>
      <c r="F73" s="89">
        <f t="shared" si="27"/>
        <v>107.47451868629672</v>
      </c>
      <c r="G73" s="90">
        <f t="shared" si="28"/>
        <v>79.831932773109244</v>
      </c>
      <c r="H73" s="90">
        <f t="shared" si="29"/>
        <v>73.417721518987349</v>
      </c>
      <c r="I73" s="90">
        <f t="shared" si="30"/>
        <v>50.907990314769975</v>
      </c>
      <c r="J73" s="148">
        <v>8830</v>
      </c>
      <c r="K73" s="87">
        <v>1190</v>
      </c>
      <c r="L73" s="87">
        <v>1580</v>
      </c>
      <c r="M73" s="87">
        <v>16520</v>
      </c>
    </row>
    <row r="74" spans="1:13">
      <c r="A74" s="87" t="s">
        <v>70</v>
      </c>
      <c r="B74" s="87">
        <v>401</v>
      </c>
      <c r="C74" s="87">
        <v>23</v>
      </c>
      <c r="D74" s="87">
        <v>87</v>
      </c>
      <c r="E74" s="87">
        <v>1003</v>
      </c>
      <c r="F74" s="89">
        <f t="shared" si="27"/>
        <v>90.315315315315303</v>
      </c>
      <c r="G74" s="90">
        <f t="shared" si="28"/>
        <v>80.701754385964918</v>
      </c>
      <c r="H74" s="90">
        <f t="shared" si="29"/>
        <v>69.599999999999994</v>
      </c>
      <c r="I74" s="90">
        <f t="shared" si="30"/>
        <v>66.822118587608273</v>
      </c>
      <c r="J74" s="148">
        <v>4440</v>
      </c>
      <c r="K74" s="87">
        <v>285</v>
      </c>
      <c r="L74" s="87">
        <v>1250</v>
      </c>
      <c r="M74" s="87">
        <v>15010</v>
      </c>
    </row>
    <row r="75" spans="1:13">
      <c r="A75" s="87" t="s">
        <v>71</v>
      </c>
      <c r="B75" s="87">
        <v>739</v>
      </c>
      <c r="C75" s="87">
        <v>125</v>
      </c>
      <c r="D75" s="87">
        <v>180</v>
      </c>
      <c r="E75" s="87">
        <v>1066</v>
      </c>
      <c r="F75" s="89">
        <f t="shared" si="27"/>
        <v>98.271276595744681</v>
      </c>
      <c r="G75" s="90">
        <f t="shared" si="28"/>
        <v>113.63636363636363</v>
      </c>
      <c r="H75" s="90">
        <f t="shared" si="29"/>
        <v>54.711246200607903</v>
      </c>
      <c r="I75" s="90">
        <f t="shared" si="30"/>
        <v>49.789817842129843</v>
      </c>
      <c r="J75" s="148">
        <v>7520</v>
      </c>
      <c r="K75" s="87">
        <v>1100</v>
      </c>
      <c r="L75" s="87">
        <v>3290</v>
      </c>
      <c r="M75" s="87">
        <v>21410</v>
      </c>
    </row>
    <row r="76" spans="1:13">
      <c r="A76" s="87" t="s">
        <v>72</v>
      </c>
      <c r="B76" s="87">
        <v>370</v>
      </c>
      <c r="C76" s="87">
        <v>35</v>
      </c>
      <c r="D76" s="87">
        <v>40</v>
      </c>
      <c r="E76" s="87">
        <v>371</v>
      </c>
      <c r="F76" s="89">
        <f t="shared" si="27"/>
        <v>108.18713450292397</v>
      </c>
      <c r="G76" s="90">
        <f t="shared" si="28"/>
        <v>111.1111111111111</v>
      </c>
      <c r="H76" s="90">
        <f t="shared" si="29"/>
        <v>91.954022988505741</v>
      </c>
      <c r="I76" s="90">
        <f t="shared" si="30"/>
        <v>58.795562599049127</v>
      </c>
      <c r="J76" s="148">
        <v>3420</v>
      </c>
      <c r="K76" s="87">
        <v>315</v>
      </c>
      <c r="L76" s="87">
        <v>435</v>
      </c>
      <c r="M76" s="87">
        <v>6310</v>
      </c>
    </row>
    <row r="77" spans="1:13">
      <c r="A77" s="87" t="s">
        <v>73</v>
      </c>
      <c r="B77" s="87">
        <v>498</v>
      </c>
      <c r="C77" s="87">
        <v>350</v>
      </c>
      <c r="D77" s="87">
        <v>599</v>
      </c>
      <c r="E77" s="87">
        <v>2086</v>
      </c>
      <c r="F77" s="89">
        <f t="shared" si="27"/>
        <v>58.934911242603548</v>
      </c>
      <c r="G77" s="90">
        <f t="shared" si="28"/>
        <v>69.721115537848604</v>
      </c>
      <c r="H77" s="90">
        <f t="shared" si="29"/>
        <v>55.258302583025831</v>
      </c>
      <c r="I77" s="90">
        <f t="shared" si="30"/>
        <v>46.489859594383773</v>
      </c>
      <c r="J77" s="148">
        <v>8450</v>
      </c>
      <c r="K77" s="87">
        <v>5020</v>
      </c>
      <c r="L77" s="87">
        <v>10840</v>
      </c>
      <c r="M77" s="87">
        <v>44870</v>
      </c>
    </row>
    <row r="78" spans="1:13">
      <c r="A78" s="87" t="s">
        <v>74</v>
      </c>
      <c r="B78" s="87">
        <v>475</v>
      </c>
      <c r="C78" s="87">
        <v>199</v>
      </c>
      <c r="D78" s="87">
        <v>248</v>
      </c>
      <c r="E78" s="87">
        <v>1042</v>
      </c>
      <c r="F78" s="89">
        <f t="shared" si="27"/>
        <v>87.155963302752298</v>
      </c>
      <c r="G78" s="90">
        <f t="shared" si="28"/>
        <v>78.039215686274503</v>
      </c>
      <c r="H78" s="90">
        <f t="shared" si="29"/>
        <v>68.50828729281767</v>
      </c>
      <c r="I78" s="90">
        <f t="shared" si="30"/>
        <v>61.150234741784033</v>
      </c>
      <c r="J78" s="148">
        <v>5450</v>
      </c>
      <c r="K78" s="87">
        <v>2550</v>
      </c>
      <c r="L78" s="87">
        <v>3620</v>
      </c>
      <c r="M78" s="87">
        <v>17040</v>
      </c>
    </row>
    <row r="79" spans="1:13">
      <c r="A79" s="87" t="s">
        <v>75</v>
      </c>
      <c r="B79" s="87">
        <v>141</v>
      </c>
      <c r="C79" s="87">
        <v>21</v>
      </c>
      <c r="D79" s="87">
        <v>27</v>
      </c>
      <c r="E79" s="87">
        <v>273</v>
      </c>
      <c r="F79" s="89">
        <f t="shared" si="27"/>
        <v>89.808917197452217</v>
      </c>
      <c r="G79" s="90">
        <f t="shared" si="28"/>
        <v>135.48387096774195</v>
      </c>
      <c r="H79" s="90">
        <f t="shared" si="29"/>
        <v>108</v>
      </c>
      <c r="I79" s="90">
        <f t="shared" si="30"/>
        <v>53.952569169960476</v>
      </c>
      <c r="J79" s="148">
        <v>1570</v>
      </c>
      <c r="K79" s="87">
        <v>155</v>
      </c>
      <c r="L79" s="87">
        <v>250</v>
      </c>
      <c r="M79" s="87">
        <v>5060</v>
      </c>
    </row>
    <row r="80" spans="1:13">
      <c r="A80" s="87" t="s">
        <v>76</v>
      </c>
      <c r="B80" s="87">
        <v>285</v>
      </c>
      <c r="C80" s="87">
        <v>34</v>
      </c>
      <c r="D80" s="87">
        <v>121</v>
      </c>
      <c r="E80" s="87">
        <v>977</v>
      </c>
      <c r="F80" s="89">
        <f t="shared" si="27"/>
        <v>92.532467532467535</v>
      </c>
      <c r="G80" s="90">
        <f t="shared" si="28"/>
        <v>75.555555555555557</v>
      </c>
      <c r="H80" s="90">
        <f t="shared" si="29"/>
        <v>79.60526315789474</v>
      </c>
      <c r="I80" s="90">
        <f t="shared" si="30"/>
        <v>52.470461868958111</v>
      </c>
      <c r="J80" s="148">
        <v>3080</v>
      </c>
      <c r="K80" s="87">
        <v>450</v>
      </c>
      <c r="L80" s="87">
        <v>1520</v>
      </c>
      <c r="M80" s="87">
        <v>18620</v>
      </c>
    </row>
    <row r="81" spans="1:16">
      <c r="A81" s="87" t="s">
        <v>77</v>
      </c>
      <c r="B81" s="87">
        <v>67</v>
      </c>
      <c r="C81" s="87">
        <v>5</v>
      </c>
      <c r="D81" s="87">
        <v>16</v>
      </c>
      <c r="E81" s="87">
        <v>271</v>
      </c>
      <c r="F81" s="89">
        <f t="shared" si="27"/>
        <v>87.012987012987011</v>
      </c>
      <c r="G81" s="90">
        <f t="shared" si="28"/>
        <v>55.55555555555555</v>
      </c>
      <c r="H81" s="90">
        <f t="shared" si="29"/>
        <v>53.333333333333336</v>
      </c>
      <c r="I81" s="90">
        <f t="shared" si="30"/>
        <v>62.013729977116704</v>
      </c>
      <c r="J81" s="148">
        <v>770</v>
      </c>
      <c r="K81" s="87">
        <v>90</v>
      </c>
      <c r="L81" s="87">
        <v>300</v>
      </c>
      <c r="M81" s="87">
        <v>4370</v>
      </c>
    </row>
    <row r="82" spans="1:16">
      <c r="A82" s="87" t="s">
        <v>78</v>
      </c>
      <c r="B82" s="87">
        <v>812</v>
      </c>
      <c r="C82" s="87">
        <v>340</v>
      </c>
      <c r="D82" s="87">
        <v>829</v>
      </c>
      <c r="E82" s="87">
        <v>4223</v>
      </c>
      <c r="F82" s="89">
        <f t="shared" si="27"/>
        <v>79.921259842519689</v>
      </c>
      <c r="G82" s="90">
        <f t="shared" si="28"/>
        <v>121.42857142857143</v>
      </c>
      <c r="H82" s="90">
        <f t="shared" si="29"/>
        <v>67.453213995117991</v>
      </c>
      <c r="I82" s="90">
        <f t="shared" si="30"/>
        <v>55.015633142261592</v>
      </c>
      <c r="J82" s="148">
        <v>10160</v>
      </c>
      <c r="K82" s="87">
        <v>2800</v>
      </c>
      <c r="L82" s="87">
        <v>12290</v>
      </c>
      <c r="M82" s="87">
        <v>76760</v>
      </c>
    </row>
    <row r="83" spans="1:16">
      <c r="A83" s="87" t="s">
        <v>79</v>
      </c>
      <c r="B83" s="87">
        <v>122</v>
      </c>
      <c r="C83" s="87">
        <v>14</v>
      </c>
      <c r="D83" s="87">
        <v>35</v>
      </c>
      <c r="E83" s="87">
        <v>488</v>
      </c>
      <c r="F83" s="89">
        <f t="shared" si="27"/>
        <v>127.08333333333333</v>
      </c>
      <c r="G83" s="90">
        <f t="shared" si="28"/>
        <v>133.33333333333334</v>
      </c>
      <c r="H83" s="90">
        <f t="shared" si="29"/>
        <v>72.916666666666671</v>
      </c>
      <c r="I83" s="90">
        <f t="shared" si="30"/>
        <v>61.460957178841305</v>
      </c>
      <c r="J83" s="148">
        <v>960</v>
      </c>
      <c r="K83" s="87">
        <v>105</v>
      </c>
      <c r="L83" s="87">
        <v>480</v>
      </c>
      <c r="M83" s="87">
        <v>7940</v>
      </c>
    </row>
    <row r="84" spans="1:16">
      <c r="A84" s="87" t="s">
        <v>80</v>
      </c>
      <c r="B84" s="87">
        <v>571</v>
      </c>
      <c r="C84" s="87">
        <v>151</v>
      </c>
      <c r="D84" s="87">
        <v>230</v>
      </c>
      <c r="E84" s="87">
        <v>2461</v>
      </c>
      <c r="F84" s="89">
        <f t="shared" si="27"/>
        <v>82.873730043541357</v>
      </c>
      <c r="G84" s="90">
        <f t="shared" si="28"/>
        <v>111.85185185185186</v>
      </c>
      <c r="H84" s="90">
        <f t="shared" si="29"/>
        <v>41.970802919708028</v>
      </c>
      <c r="I84" s="90">
        <f t="shared" si="30"/>
        <v>50.21424199143032</v>
      </c>
      <c r="J84" s="148">
        <v>6890</v>
      </c>
      <c r="K84" s="87">
        <v>1350</v>
      </c>
      <c r="L84" s="87">
        <v>5480</v>
      </c>
      <c r="M84" s="87">
        <v>49010</v>
      </c>
    </row>
    <row r="85" spans="1:16">
      <c r="A85" s="87" t="s">
        <v>48</v>
      </c>
      <c r="B85" s="87">
        <v>138</v>
      </c>
      <c r="C85" s="87">
        <v>38</v>
      </c>
      <c r="D85" s="87">
        <v>36</v>
      </c>
      <c r="E85" s="87">
        <v>147</v>
      </c>
      <c r="F85" s="183" t="s">
        <v>81</v>
      </c>
      <c r="G85" s="184" t="s">
        <v>81</v>
      </c>
      <c r="H85" s="184" t="s">
        <v>81</v>
      </c>
      <c r="I85" s="184" t="s">
        <v>81</v>
      </c>
      <c r="J85" s="186" t="s">
        <v>81</v>
      </c>
      <c r="K85" s="184" t="s">
        <v>81</v>
      </c>
      <c r="L85" s="184" t="s">
        <v>81</v>
      </c>
      <c r="M85" s="184" t="s">
        <v>81</v>
      </c>
    </row>
    <row r="86" spans="1:16">
      <c r="A86" s="150" t="s">
        <v>41</v>
      </c>
      <c r="B86" s="150">
        <f t="shared" ref="B86:E86" si="31">SUM(B65:B85)</f>
        <v>14689</v>
      </c>
      <c r="C86" s="150">
        <f t="shared" si="31"/>
        <v>6097</v>
      </c>
      <c r="D86" s="150">
        <f t="shared" si="31"/>
        <v>9248</v>
      </c>
      <c r="E86" s="149">
        <f t="shared" si="31"/>
        <v>28892</v>
      </c>
      <c r="F86" s="187">
        <f>B86/J86*1000</f>
        <v>91.903897891509729</v>
      </c>
      <c r="G86" s="187">
        <f>C86/K86*1000</f>
        <v>89.059304703476471</v>
      </c>
      <c r="H86" s="187">
        <f>D86/L86*1000</f>
        <v>57.857857857857859</v>
      </c>
      <c r="I86" s="188">
        <f>E86/M86*1000</f>
        <v>53.847730873171187</v>
      </c>
      <c r="J86" s="150">
        <f>Ethnic!G32</f>
        <v>159830</v>
      </c>
      <c r="K86" s="150">
        <f>Ethnic!H32</f>
        <v>68460</v>
      </c>
      <c r="L86" s="150">
        <f>Ethnic!I32</f>
        <v>159840</v>
      </c>
      <c r="M86" s="150">
        <f>Ethnic!J32</f>
        <v>536550</v>
      </c>
    </row>
    <row r="87" spans="1:16">
      <c r="A87" s="99" t="s">
        <v>348</v>
      </c>
      <c r="B87" s="57"/>
      <c r="C87" s="57"/>
      <c r="D87" s="57"/>
      <c r="E87" s="57"/>
      <c r="F87" s="57"/>
      <c r="G87" s="57"/>
      <c r="H87" s="57"/>
      <c r="I87" s="57"/>
      <c r="J87" s="57"/>
      <c r="K87" s="57"/>
      <c r="L87" s="57"/>
      <c r="M87" s="57"/>
      <c r="N87" s="57"/>
      <c r="O87" s="57"/>
      <c r="P87" s="57"/>
    </row>
    <row r="90" spans="1:16" s="39" customFormat="1" ht="15" customHeight="1">
      <c r="A90" s="86" t="str">
        <f>Contents!B19</f>
        <v>Table 12: Birth rate, by deprivation quintile and DHB of residence, 2015</v>
      </c>
    </row>
    <row r="91" spans="1:16">
      <c r="A91" s="484" t="s">
        <v>219</v>
      </c>
      <c r="B91" s="472" t="s">
        <v>25</v>
      </c>
      <c r="C91" s="472"/>
      <c r="D91" s="472"/>
      <c r="E91" s="472"/>
      <c r="F91" s="473"/>
      <c r="G91" s="490" t="s">
        <v>257</v>
      </c>
      <c r="H91" s="472"/>
      <c r="I91" s="472"/>
      <c r="J91" s="472"/>
      <c r="K91" s="473"/>
      <c r="L91" s="472" t="s">
        <v>44</v>
      </c>
      <c r="M91" s="472"/>
      <c r="N91" s="472"/>
      <c r="O91" s="472"/>
      <c r="P91" s="472"/>
    </row>
    <row r="92" spans="1:16">
      <c r="A92" s="477"/>
      <c r="B92" s="131" t="s">
        <v>317</v>
      </c>
      <c r="C92" s="131">
        <v>2</v>
      </c>
      <c r="D92" s="131">
        <v>3</v>
      </c>
      <c r="E92" s="131">
        <v>4</v>
      </c>
      <c r="F92" s="131" t="s">
        <v>316</v>
      </c>
      <c r="G92" s="193" t="s">
        <v>317</v>
      </c>
      <c r="H92" s="131">
        <v>2</v>
      </c>
      <c r="I92" s="131">
        <v>3</v>
      </c>
      <c r="J92" s="131">
        <v>4</v>
      </c>
      <c r="K92" s="165" t="s">
        <v>316</v>
      </c>
      <c r="L92" s="131" t="s">
        <v>317</v>
      </c>
      <c r="M92" s="131">
        <v>2</v>
      </c>
      <c r="N92" s="131">
        <v>3</v>
      </c>
      <c r="O92" s="131">
        <v>4</v>
      </c>
      <c r="P92" s="131" t="s">
        <v>316</v>
      </c>
    </row>
    <row r="93" spans="1:16">
      <c r="A93" s="87" t="s">
        <v>61</v>
      </c>
      <c r="B93" s="87">
        <v>14</v>
      </c>
      <c r="C93" s="87">
        <v>176</v>
      </c>
      <c r="D93" s="87">
        <v>253</v>
      </c>
      <c r="E93" s="87">
        <v>548</v>
      </c>
      <c r="F93" s="88">
        <v>1143</v>
      </c>
      <c r="G93" s="89">
        <f>B93/L93*1000</f>
        <v>8.4516286513115553</v>
      </c>
      <c r="H93" s="90">
        <f t="shared" ref="H93:K93" si="32">C93/M93*1000</f>
        <v>58.320552130148876</v>
      </c>
      <c r="I93" s="90">
        <f t="shared" si="32"/>
        <v>51.811416847969866</v>
      </c>
      <c r="J93" s="90">
        <f t="shared" si="32"/>
        <v>79.162772958018863</v>
      </c>
      <c r="K93" s="91">
        <f t="shared" si="32"/>
        <v>104.51746242437034</v>
      </c>
      <c r="L93" s="306">
        <v>1656.4854630506543</v>
      </c>
      <c r="M93" s="306">
        <v>3017.8040771499591</v>
      </c>
      <c r="N93" s="306">
        <v>4883.0936382685186</v>
      </c>
      <c r="O93" s="306">
        <v>6922.4457345703659</v>
      </c>
      <c r="P93" s="306">
        <v>10935.971592566017</v>
      </c>
    </row>
    <row r="94" spans="1:16">
      <c r="A94" s="87" t="s">
        <v>62</v>
      </c>
      <c r="B94" s="87">
        <v>1527</v>
      </c>
      <c r="C94" s="87">
        <v>1579</v>
      </c>
      <c r="D94" s="87">
        <v>1598</v>
      </c>
      <c r="E94" s="87">
        <v>1505</v>
      </c>
      <c r="F94" s="88">
        <v>948</v>
      </c>
      <c r="G94" s="89">
        <f t="shared" ref="G94:G112" si="33">B94/L94*1000</f>
        <v>52.193077184146127</v>
      </c>
      <c r="H94" s="90">
        <f t="shared" ref="H94:H112" si="34">C94/M94*1000</f>
        <v>50.333158302583257</v>
      </c>
      <c r="I94" s="90">
        <f t="shared" ref="I94:I112" si="35">D94/N94*1000</f>
        <v>57.06207465075218</v>
      </c>
      <c r="J94" s="90">
        <f t="shared" ref="J94:J112" si="36">E94/O94*1000</f>
        <v>71.73304236993495</v>
      </c>
      <c r="K94" s="91">
        <f t="shared" ref="K94:K112" si="37">F94/P94*1000</f>
        <v>87.066884257496028</v>
      </c>
      <c r="L94" s="306">
        <v>29256.753622946624</v>
      </c>
      <c r="M94" s="306">
        <v>31370.970017571115</v>
      </c>
      <c r="N94" s="306">
        <v>28004.589909857677</v>
      </c>
      <c r="O94" s="306">
        <v>20980.568372362548</v>
      </c>
      <c r="P94" s="306">
        <v>10888.181058556507</v>
      </c>
    </row>
    <row r="95" spans="1:16">
      <c r="A95" s="87" t="s">
        <v>63</v>
      </c>
      <c r="B95" s="87">
        <v>829</v>
      </c>
      <c r="C95" s="87">
        <v>1124</v>
      </c>
      <c r="D95" s="87">
        <v>1275</v>
      </c>
      <c r="E95" s="87">
        <v>891</v>
      </c>
      <c r="F95" s="88">
        <v>1680</v>
      </c>
      <c r="G95" s="89">
        <f t="shared" si="33"/>
        <v>35.829893669370072</v>
      </c>
      <c r="H95" s="90">
        <f t="shared" si="34"/>
        <v>42.216222435236858</v>
      </c>
      <c r="I95" s="90">
        <f t="shared" si="35"/>
        <v>52.101495392186344</v>
      </c>
      <c r="J95" s="90">
        <f t="shared" si="36"/>
        <v>39.461805147509168</v>
      </c>
      <c r="K95" s="91">
        <f t="shared" si="37"/>
        <v>68.398617503399123</v>
      </c>
      <c r="L95" s="306">
        <v>23137.104666003735</v>
      </c>
      <c r="M95" s="306">
        <v>26624.836026584519</v>
      </c>
      <c r="N95" s="306">
        <v>24471.466517469893</v>
      </c>
      <c r="O95" s="306">
        <v>22578.794778125855</v>
      </c>
      <c r="P95" s="306">
        <v>24561.899952385895</v>
      </c>
    </row>
    <row r="96" spans="1:16">
      <c r="A96" s="87" t="s">
        <v>64</v>
      </c>
      <c r="B96" s="87">
        <v>653</v>
      </c>
      <c r="C96" s="87">
        <v>946</v>
      </c>
      <c r="D96" s="87">
        <v>666</v>
      </c>
      <c r="E96" s="87">
        <v>988</v>
      </c>
      <c r="F96" s="88">
        <v>4599</v>
      </c>
      <c r="G96" s="89">
        <f t="shared" si="33"/>
        <v>37.831819389939206</v>
      </c>
      <c r="H96" s="90">
        <f t="shared" si="34"/>
        <v>52.548259080095825</v>
      </c>
      <c r="I96" s="90">
        <f t="shared" si="35"/>
        <v>43.373980923021946</v>
      </c>
      <c r="J96" s="90">
        <f t="shared" si="36"/>
        <v>53.565092927287466</v>
      </c>
      <c r="K96" s="91">
        <f t="shared" si="37"/>
        <v>105.99251817473868</v>
      </c>
      <c r="L96" s="306">
        <v>17260.602596703433</v>
      </c>
      <c r="M96" s="306">
        <v>18002.499351273938</v>
      </c>
      <c r="N96" s="306">
        <v>15354.827613863361</v>
      </c>
      <c r="O96" s="306">
        <v>18444.848053212037</v>
      </c>
      <c r="P96" s="306">
        <v>43389.855050128295</v>
      </c>
    </row>
    <row r="97" spans="1:16">
      <c r="A97" s="87" t="s">
        <v>65</v>
      </c>
      <c r="B97" s="87">
        <v>533</v>
      </c>
      <c r="C97" s="87">
        <v>382</v>
      </c>
      <c r="D97" s="87">
        <v>1056</v>
      </c>
      <c r="E97" s="87">
        <v>1461</v>
      </c>
      <c r="F97" s="88">
        <v>1810</v>
      </c>
      <c r="G97" s="89">
        <f t="shared" si="33"/>
        <v>49.534895685286962</v>
      </c>
      <c r="H97" s="90">
        <f t="shared" si="34"/>
        <v>35.11532218848123</v>
      </c>
      <c r="I97" s="90">
        <f t="shared" si="35"/>
        <v>68.198252956682225</v>
      </c>
      <c r="J97" s="90">
        <f t="shared" si="36"/>
        <v>77.107991033886904</v>
      </c>
      <c r="K97" s="91">
        <f t="shared" si="37"/>
        <v>89.805907367724373</v>
      </c>
      <c r="L97" s="306">
        <v>10760.091297786132</v>
      </c>
      <c r="M97" s="306">
        <v>10878.442121351411</v>
      </c>
      <c r="N97" s="306">
        <v>15484.267620033377</v>
      </c>
      <c r="O97" s="306">
        <v>18947.452532616619</v>
      </c>
      <c r="P97" s="306">
        <v>20154.576163778082</v>
      </c>
    </row>
    <row r="98" spans="1:16">
      <c r="A98" s="87" t="s">
        <v>66</v>
      </c>
      <c r="B98" s="87">
        <v>68</v>
      </c>
      <c r="C98" s="87">
        <v>185</v>
      </c>
      <c r="D98" s="87">
        <v>162</v>
      </c>
      <c r="E98" s="87">
        <v>292</v>
      </c>
      <c r="F98" s="88">
        <v>780</v>
      </c>
      <c r="G98" s="89">
        <f t="shared" si="33"/>
        <v>37.573344815647147</v>
      </c>
      <c r="H98" s="90">
        <f t="shared" si="34"/>
        <v>55.813031977765483</v>
      </c>
      <c r="I98" s="90">
        <f t="shared" si="35"/>
        <v>57.22387480654568</v>
      </c>
      <c r="J98" s="90">
        <f t="shared" si="36"/>
        <v>70.67483917184893</v>
      </c>
      <c r="K98" s="91">
        <f t="shared" si="37"/>
        <v>104.15508531822861</v>
      </c>
      <c r="L98" s="306">
        <v>1809.7936272014274</v>
      </c>
      <c r="M98" s="306">
        <v>3314.6380593281397</v>
      </c>
      <c r="N98" s="306">
        <v>2830.9862019596981</v>
      </c>
      <c r="O98" s="306">
        <v>4131.597657972583</v>
      </c>
      <c r="P98" s="306">
        <v>7488.8326154871756</v>
      </c>
    </row>
    <row r="99" spans="1:16">
      <c r="A99" s="87" t="s">
        <v>67</v>
      </c>
      <c r="B99" s="87">
        <v>131</v>
      </c>
      <c r="C99" s="87">
        <v>260</v>
      </c>
      <c r="D99" s="87">
        <v>648</v>
      </c>
      <c r="E99" s="87">
        <v>832</v>
      </c>
      <c r="F99" s="88">
        <v>919</v>
      </c>
      <c r="G99" s="89">
        <f t="shared" si="33"/>
        <v>32.36155493069144</v>
      </c>
      <c r="H99" s="90">
        <f t="shared" si="34"/>
        <v>42.595972158015435</v>
      </c>
      <c r="I99" s="90">
        <f t="shared" si="35"/>
        <v>79.30280907177189</v>
      </c>
      <c r="J99" s="90">
        <f t="shared" si="36"/>
        <v>88.886658434731544</v>
      </c>
      <c r="K99" s="91">
        <f t="shared" si="37"/>
        <v>88.734243147425346</v>
      </c>
      <c r="L99" s="306">
        <v>4048.0131526609875</v>
      </c>
      <c r="M99" s="306">
        <v>6103.8635069882976</v>
      </c>
      <c r="N99" s="306">
        <v>8171.2111788314678</v>
      </c>
      <c r="O99" s="306">
        <v>9360.2348727163371</v>
      </c>
      <c r="P99" s="306">
        <v>10356.768338837916</v>
      </c>
    </row>
    <row r="100" spans="1:16">
      <c r="A100" s="68" t="s">
        <v>431</v>
      </c>
      <c r="B100" s="87">
        <v>36</v>
      </c>
      <c r="C100" s="87">
        <v>63</v>
      </c>
      <c r="D100" s="87">
        <v>84</v>
      </c>
      <c r="E100" s="87">
        <v>27</v>
      </c>
      <c r="F100" s="88">
        <v>532</v>
      </c>
      <c r="G100" s="89">
        <f t="shared" si="33"/>
        <v>49.192164938944508</v>
      </c>
      <c r="H100" s="90">
        <f t="shared" si="34"/>
        <v>76.940609344709102</v>
      </c>
      <c r="I100" s="90">
        <f t="shared" si="35"/>
        <v>87.033999271138811</v>
      </c>
      <c r="J100" s="90">
        <f t="shared" si="36"/>
        <v>15.058381930682685</v>
      </c>
      <c r="K100" s="91">
        <f t="shared" si="37"/>
        <v>118.95366290970611</v>
      </c>
      <c r="L100" s="306">
        <v>731.82385944350824</v>
      </c>
      <c r="M100" s="306">
        <v>818.81337484276446</v>
      </c>
      <c r="N100" s="306">
        <v>965.14006828886568</v>
      </c>
      <c r="O100" s="306">
        <v>1793.0213301991823</v>
      </c>
      <c r="P100" s="306">
        <v>4472.3297037420698</v>
      </c>
    </row>
    <row r="101" spans="1:16">
      <c r="A101" s="87" t="s">
        <v>69</v>
      </c>
      <c r="B101" s="87">
        <v>122</v>
      </c>
      <c r="C101" s="87">
        <v>300</v>
      </c>
      <c r="D101" s="87">
        <v>199</v>
      </c>
      <c r="E101" s="87">
        <v>409</v>
      </c>
      <c r="F101" s="88">
        <v>971</v>
      </c>
      <c r="G101" s="89">
        <f t="shared" si="33"/>
        <v>34.820706487826989</v>
      </c>
      <c r="H101" s="90">
        <f t="shared" si="34"/>
        <v>83.039373792416725</v>
      </c>
      <c r="I101" s="90">
        <f t="shared" si="35"/>
        <v>37.644403247461362</v>
      </c>
      <c r="J101" s="90">
        <f t="shared" si="36"/>
        <v>57.398765304655676</v>
      </c>
      <c r="K101" s="91">
        <f t="shared" si="37"/>
        <v>112.55778249421752</v>
      </c>
      <c r="L101" s="306">
        <v>3503.6623981954567</v>
      </c>
      <c r="M101" s="306">
        <v>3612.7440068363862</v>
      </c>
      <c r="N101" s="306">
        <v>5286.3103896704761</v>
      </c>
      <c r="O101" s="306">
        <v>7125.5888141347459</v>
      </c>
      <c r="P101" s="306">
        <v>8626.6802568705862</v>
      </c>
    </row>
    <row r="102" spans="1:16">
      <c r="A102" s="87" t="s">
        <v>70</v>
      </c>
      <c r="B102" s="87">
        <v>157</v>
      </c>
      <c r="C102" s="87">
        <v>113</v>
      </c>
      <c r="D102" s="87">
        <v>512</v>
      </c>
      <c r="E102" s="87">
        <v>437</v>
      </c>
      <c r="F102" s="88">
        <v>295</v>
      </c>
      <c r="G102" s="89">
        <f t="shared" si="33"/>
        <v>60.585808305553144</v>
      </c>
      <c r="H102" s="90">
        <f t="shared" si="34"/>
        <v>24.394565155705997</v>
      </c>
      <c r="I102" s="90">
        <f t="shared" si="35"/>
        <v>100.23526017080599</v>
      </c>
      <c r="J102" s="90">
        <f t="shared" si="36"/>
        <v>81.3748808988109</v>
      </c>
      <c r="K102" s="91">
        <f t="shared" si="37"/>
        <v>92.240215142094215</v>
      </c>
      <c r="L102" s="306">
        <v>2591.3659385082392</v>
      </c>
      <c r="M102" s="306">
        <v>4632.1793103808941</v>
      </c>
      <c r="N102" s="306">
        <v>5107.9829505857115</v>
      </c>
      <c r="O102" s="306">
        <v>5370.2075526648878</v>
      </c>
      <c r="P102" s="306">
        <v>3198.1712048867012</v>
      </c>
    </row>
    <row r="103" spans="1:16">
      <c r="A103" s="87" t="s">
        <v>71</v>
      </c>
      <c r="B103" s="87">
        <v>124</v>
      </c>
      <c r="C103" s="87">
        <v>345</v>
      </c>
      <c r="D103" s="87">
        <v>384</v>
      </c>
      <c r="E103" s="87">
        <v>454</v>
      </c>
      <c r="F103" s="88">
        <v>803</v>
      </c>
      <c r="G103" s="89">
        <f t="shared" si="33"/>
        <v>30.698048322798194</v>
      </c>
      <c r="H103" s="90">
        <f t="shared" si="34"/>
        <v>73.470323759425838</v>
      </c>
      <c r="I103" s="90">
        <f t="shared" si="35"/>
        <v>51.565886174784396</v>
      </c>
      <c r="J103" s="90">
        <f t="shared" si="36"/>
        <v>51.88796370796188</v>
      </c>
      <c r="K103" s="91">
        <f t="shared" si="37"/>
        <v>95.32580965024404</v>
      </c>
      <c r="L103" s="306">
        <v>4039.3447393171973</v>
      </c>
      <c r="M103" s="306">
        <v>4695.7735089024764</v>
      </c>
      <c r="N103" s="306">
        <v>7446.7836875413805</v>
      </c>
      <c r="O103" s="306">
        <v>8749.6206741745118</v>
      </c>
      <c r="P103" s="306">
        <v>8423.7417226903599</v>
      </c>
    </row>
    <row r="104" spans="1:16">
      <c r="A104" s="87" t="s">
        <v>72</v>
      </c>
      <c r="B104" s="87">
        <v>10</v>
      </c>
      <c r="C104" s="87">
        <v>55</v>
      </c>
      <c r="D104" s="87">
        <v>106</v>
      </c>
      <c r="E104" s="87">
        <v>252</v>
      </c>
      <c r="F104" s="88">
        <v>393</v>
      </c>
      <c r="G104" s="89">
        <f t="shared" si="33"/>
        <v>15.230794506054607</v>
      </c>
      <c r="H104" s="90">
        <f t="shared" si="34"/>
        <v>61.965153852127585</v>
      </c>
      <c r="I104" s="90">
        <f t="shared" si="35"/>
        <v>56.127635387882705</v>
      </c>
      <c r="J104" s="90">
        <f t="shared" si="36"/>
        <v>87.578775446536156</v>
      </c>
      <c r="K104" s="91">
        <f t="shared" si="37"/>
        <v>96.071895344809533</v>
      </c>
      <c r="L104" s="306">
        <v>656.5645670043516</v>
      </c>
      <c r="M104" s="306">
        <v>887.59563368874888</v>
      </c>
      <c r="N104" s="306">
        <v>1888.5527470997672</v>
      </c>
      <c r="O104" s="306">
        <v>2877.4094946536147</v>
      </c>
      <c r="P104" s="306">
        <v>4090.6864446620139</v>
      </c>
    </row>
    <row r="105" spans="1:16">
      <c r="A105" s="87" t="s">
        <v>73</v>
      </c>
      <c r="B105" s="87">
        <v>936</v>
      </c>
      <c r="C105" s="87">
        <v>613</v>
      </c>
      <c r="D105" s="87">
        <v>603</v>
      </c>
      <c r="E105" s="87">
        <v>569</v>
      </c>
      <c r="F105" s="88">
        <v>507</v>
      </c>
      <c r="G105" s="89">
        <f t="shared" si="33"/>
        <v>50.475752082955964</v>
      </c>
      <c r="H105" s="90">
        <f t="shared" si="34"/>
        <v>39.211723938538647</v>
      </c>
      <c r="I105" s="90">
        <f t="shared" si="35"/>
        <v>44.224561246556512</v>
      </c>
      <c r="J105" s="90">
        <f t="shared" si="36"/>
        <v>47.049204420906989</v>
      </c>
      <c r="K105" s="91">
        <f t="shared" si="37"/>
        <v>53.512387137183616</v>
      </c>
      <c r="L105" s="306">
        <v>18543.557279972796</v>
      </c>
      <c r="M105" s="306">
        <v>15633.079559593714</v>
      </c>
      <c r="N105" s="306">
        <v>13634.957204848512</v>
      </c>
      <c r="O105" s="306">
        <v>12093.722030019209</v>
      </c>
      <c r="P105" s="306">
        <v>9474.4418465254003</v>
      </c>
    </row>
    <row r="106" spans="1:16">
      <c r="A106" s="87" t="s">
        <v>74</v>
      </c>
      <c r="B106" s="87">
        <v>368</v>
      </c>
      <c r="C106" s="87">
        <v>177</v>
      </c>
      <c r="D106" s="87">
        <v>327</v>
      </c>
      <c r="E106" s="87">
        <v>672</v>
      </c>
      <c r="F106" s="88">
        <v>421</v>
      </c>
      <c r="G106" s="89">
        <f t="shared" si="33"/>
        <v>62.244215776490691</v>
      </c>
      <c r="H106" s="90">
        <f t="shared" si="34"/>
        <v>36.284183902741582</v>
      </c>
      <c r="I106" s="90">
        <f t="shared" si="35"/>
        <v>58.973335554042251</v>
      </c>
      <c r="J106" s="90">
        <f t="shared" si="36"/>
        <v>109.54387394130784</v>
      </c>
      <c r="K106" s="91">
        <f t="shared" si="37"/>
        <v>68.45164781799825</v>
      </c>
      <c r="L106" s="306">
        <v>5912.1959431769665</v>
      </c>
      <c r="M106" s="306">
        <v>4878.1584966728751</v>
      </c>
      <c r="N106" s="306">
        <v>5544.8788325758214</v>
      </c>
      <c r="O106" s="306">
        <v>6134.5283476102804</v>
      </c>
      <c r="P106" s="306">
        <v>6150.3267404076259</v>
      </c>
    </row>
    <row r="107" spans="1:16">
      <c r="A107" s="87" t="s">
        <v>75</v>
      </c>
      <c r="B107" s="87">
        <v>51</v>
      </c>
      <c r="C107" s="87">
        <v>43</v>
      </c>
      <c r="D107" s="87">
        <v>45</v>
      </c>
      <c r="E107" s="87">
        <v>215</v>
      </c>
      <c r="F107" s="88">
        <v>108</v>
      </c>
      <c r="G107" s="89">
        <f t="shared" si="33"/>
        <v>52.300220248438485</v>
      </c>
      <c r="H107" s="90">
        <f t="shared" si="34"/>
        <v>33.772112574833102</v>
      </c>
      <c r="I107" s="90">
        <f t="shared" si="35"/>
        <v>37.437174811861702</v>
      </c>
      <c r="J107" s="90">
        <f t="shared" si="36"/>
        <v>107.50388552391934</v>
      </c>
      <c r="K107" s="91">
        <f t="shared" si="37"/>
        <v>67.060723840417253</v>
      </c>
      <c r="L107" s="306">
        <v>975.13929688513485</v>
      </c>
      <c r="M107" s="306">
        <v>1273.2398633552907</v>
      </c>
      <c r="N107" s="306">
        <v>1202.0137797829252</v>
      </c>
      <c r="O107" s="306">
        <v>1999.9277137956383</v>
      </c>
      <c r="P107" s="306">
        <v>1610.480678034507</v>
      </c>
    </row>
    <row r="108" spans="1:16">
      <c r="A108" s="87" t="s">
        <v>76</v>
      </c>
      <c r="B108" s="87">
        <v>134</v>
      </c>
      <c r="C108" s="87">
        <v>379</v>
      </c>
      <c r="D108" s="87">
        <v>269</v>
      </c>
      <c r="E108" s="87">
        <v>488</v>
      </c>
      <c r="F108" s="88">
        <v>103</v>
      </c>
      <c r="G108" s="89">
        <f t="shared" si="33"/>
        <v>36.492925382368973</v>
      </c>
      <c r="H108" s="90">
        <f t="shared" si="34"/>
        <v>69.327067802064363</v>
      </c>
      <c r="I108" s="90">
        <f t="shared" si="35"/>
        <v>42.772085868199049</v>
      </c>
      <c r="J108" s="90">
        <f t="shared" si="36"/>
        <v>85.243615924142532</v>
      </c>
      <c r="K108" s="91">
        <f t="shared" si="37"/>
        <v>41.499044190725655</v>
      </c>
      <c r="L108" s="306">
        <v>3671.9445918890397</v>
      </c>
      <c r="M108" s="306">
        <v>5466.8401825688416</v>
      </c>
      <c r="N108" s="306">
        <v>6289.1485074848997</v>
      </c>
      <c r="O108" s="306">
        <v>5724.7688839744487</v>
      </c>
      <c r="P108" s="306">
        <v>2481.9848747990873</v>
      </c>
    </row>
    <row r="109" spans="1:16">
      <c r="A109" s="87" t="s">
        <v>77</v>
      </c>
      <c r="B109" s="87">
        <v>19</v>
      </c>
      <c r="C109" s="87">
        <v>56</v>
      </c>
      <c r="D109" s="87">
        <v>80</v>
      </c>
      <c r="E109" s="87">
        <v>178</v>
      </c>
      <c r="F109" s="88">
        <v>26</v>
      </c>
      <c r="G109" s="89">
        <f t="shared" si="33"/>
        <v>38.369586330601848</v>
      </c>
      <c r="H109" s="90">
        <f t="shared" si="34"/>
        <v>55.109593918743222</v>
      </c>
      <c r="I109" s="90">
        <f t="shared" si="35"/>
        <v>41.979418112559216</v>
      </c>
      <c r="J109" s="90">
        <f t="shared" si="36"/>
        <v>114.63757243667584</v>
      </c>
      <c r="K109" s="91">
        <f t="shared" si="37"/>
        <v>47.701248910394121</v>
      </c>
      <c r="L109" s="306">
        <v>495.18386349780525</v>
      </c>
      <c r="M109" s="306">
        <v>1016.1570067558407</v>
      </c>
      <c r="N109" s="306">
        <v>1905.6957813349479</v>
      </c>
      <c r="O109" s="306">
        <v>1552.7195509859969</v>
      </c>
      <c r="P109" s="306">
        <v>545.05910419327802</v>
      </c>
    </row>
    <row r="110" spans="1:16">
      <c r="A110" s="87" t="s">
        <v>78</v>
      </c>
      <c r="B110" s="87">
        <v>1223</v>
      </c>
      <c r="C110" s="87">
        <v>1297</v>
      </c>
      <c r="D110" s="87">
        <v>940</v>
      </c>
      <c r="E110" s="87">
        <v>1914</v>
      </c>
      <c r="F110" s="88">
        <v>504</v>
      </c>
      <c r="G110" s="89">
        <f t="shared" si="33"/>
        <v>43.231265977012534</v>
      </c>
      <c r="H110" s="90">
        <f t="shared" si="34"/>
        <v>58.193111956576814</v>
      </c>
      <c r="I110" s="90">
        <f t="shared" si="35"/>
        <v>43.124544389271612</v>
      </c>
      <c r="J110" s="90">
        <f t="shared" si="36"/>
        <v>94.927439900946013</v>
      </c>
      <c r="K110" s="91">
        <f t="shared" si="37"/>
        <v>47.260470572548371</v>
      </c>
      <c r="L110" s="306">
        <v>28289.710522248155</v>
      </c>
      <c r="M110" s="306">
        <v>22287.861164184</v>
      </c>
      <c r="N110" s="306">
        <v>21797.331735610176</v>
      </c>
      <c r="O110" s="306">
        <v>20162.768552456513</v>
      </c>
      <c r="P110" s="306">
        <v>10664.303463215039</v>
      </c>
    </row>
    <row r="111" spans="1:16">
      <c r="A111" s="87" t="s">
        <v>79</v>
      </c>
      <c r="B111" s="87">
        <v>66</v>
      </c>
      <c r="C111" s="87">
        <v>135</v>
      </c>
      <c r="D111" s="87">
        <v>215</v>
      </c>
      <c r="E111" s="87">
        <v>184</v>
      </c>
      <c r="F111" s="88">
        <v>58</v>
      </c>
      <c r="G111" s="89">
        <f t="shared" si="33"/>
        <v>43.305957460002261</v>
      </c>
      <c r="H111" s="90">
        <f t="shared" si="34"/>
        <v>57.87306205355172</v>
      </c>
      <c r="I111" s="90">
        <f t="shared" si="35"/>
        <v>85.117250838866042</v>
      </c>
      <c r="J111" s="90">
        <f t="shared" si="36"/>
        <v>83.273853425225738</v>
      </c>
      <c r="K111" s="91">
        <f t="shared" si="37"/>
        <v>60.567461337765543</v>
      </c>
      <c r="L111" s="306">
        <v>1524.0397365872384</v>
      </c>
      <c r="M111" s="306">
        <v>2332.6915011872079</v>
      </c>
      <c r="N111" s="306">
        <v>2525.9274457420233</v>
      </c>
      <c r="O111" s="306">
        <v>2209.5771053181716</v>
      </c>
      <c r="P111" s="306">
        <v>957.60989017770407</v>
      </c>
    </row>
    <row r="112" spans="1:16">
      <c r="A112" s="87" t="s">
        <v>80</v>
      </c>
      <c r="B112" s="87">
        <v>757</v>
      </c>
      <c r="C112" s="87">
        <v>752</v>
      </c>
      <c r="D112" s="87">
        <v>766</v>
      </c>
      <c r="E112" s="87">
        <v>711</v>
      </c>
      <c r="F112" s="88">
        <v>378</v>
      </c>
      <c r="G112" s="89">
        <f t="shared" si="33"/>
        <v>59.394179579163648</v>
      </c>
      <c r="H112" s="90">
        <f t="shared" si="34"/>
        <v>53.998377239876312</v>
      </c>
      <c r="I112" s="90">
        <f t="shared" si="35"/>
        <v>61.013110748606373</v>
      </c>
      <c r="J112" s="90">
        <f t="shared" si="36"/>
        <v>50.981587036977857</v>
      </c>
      <c r="K112" s="91">
        <f t="shared" si="37"/>
        <v>38.611797331071287</v>
      </c>
      <c r="L112" s="306">
        <v>12745.356621872874</v>
      </c>
      <c r="M112" s="306">
        <v>13926.344428081604</v>
      </c>
      <c r="N112" s="306">
        <v>12554.678668264698</v>
      </c>
      <c r="O112" s="306">
        <v>13946.211589770615</v>
      </c>
      <c r="P112" s="306">
        <v>9789.7540681386454</v>
      </c>
    </row>
    <row r="113" spans="1:16">
      <c r="A113" s="93" t="s">
        <v>48</v>
      </c>
      <c r="B113" s="87">
        <v>0</v>
      </c>
      <c r="C113" s="87">
        <v>0</v>
      </c>
      <c r="D113" s="87">
        <v>0</v>
      </c>
      <c r="E113" s="87">
        <v>0</v>
      </c>
      <c r="F113" s="88">
        <v>0</v>
      </c>
      <c r="G113" s="183" t="s">
        <v>81</v>
      </c>
      <c r="H113" s="184" t="s">
        <v>81</v>
      </c>
      <c r="I113" s="184" t="s">
        <v>81</v>
      </c>
      <c r="J113" s="184" t="s">
        <v>81</v>
      </c>
      <c r="K113" s="185" t="s">
        <v>81</v>
      </c>
      <c r="L113" s="307" t="s">
        <v>81</v>
      </c>
      <c r="M113" s="307" t="s">
        <v>81</v>
      </c>
      <c r="N113" s="307" t="s">
        <v>81</v>
      </c>
      <c r="O113" s="307" t="s">
        <v>81</v>
      </c>
      <c r="P113" s="307" t="s">
        <v>81</v>
      </c>
    </row>
    <row r="114" spans="1:16">
      <c r="A114" s="150" t="s">
        <v>41</v>
      </c>
      <c r="B114" s="150">
        <f t="shared" ref="B114:F114" si="38">SUM(B93:B113)</f>
        <v>7758</v>
      </c>
      <c r="C114" s="150">
        <f t="shared" si="38"/>
        <v>8980</v>
      </c>
      <c r="D114" s="150">
        <f t="shared" si="38"/>
        <v>10188</v>
      </c>
      <c r="E114" s="150">
        <f t="shared" si="38"/>
        <v>13027</v>
      </c>
      <c r="F114" s="149">
        <f t="shared" si="38"/>
        <v>16978</v>
      </c>
      <c r="G114" s="192">
        <f t="shared" ref="G114" si="39">B114/L114*1000</f>
        <v>45.380710265344206</v>
      </c>
      <c r="H114" s="187">
        <f t="shared" ref="H114" si="40">C114/M114*1000</f>
        <v>49.813797982488161</v>
      </c>
      <c r="I114" s="187">
        <f t="shared" ref="I114" si="41">D114/N114*1000</f>
        <v>54.944535454639485</v>
      </c>
      <c r="J114" s="187">
        <f t="shared" ref="J114" si="42">E114/O114*1000</f>
        <v>67.941461572988814</v>
      </c>
      <c r="K114" s="188">
        <f t="shared" ref="K114" si="43">F114/P114*1000</f>
        <v>85.448869366177448</v>
      </c>
      <c r="L114" s="308">
        <f>Dep!H32</f>
        <v>170953.69276149335</v>
      </c>
      <c r="M114" s="308">
        <f>Dep!I32</f>
        <v>180271.33773571899</v>
      </c>
      <c r="N114" s="308">
        <f>Dep!J32</f>
        <v>185423.35312691648</v>
      </c>
      <c r="O114" s="308">
        <f>Dep!K32</f>
        <v>191738.58934437594</v>
      </c>
      <c r="P114" s="308">
        <f>Dep!L32</f>
        <v>198691.9209807622</v>
      </c>
    </row>
    <row r="115" spans="1:16">
      <c r="A115" s="99" t="s">
        <v>348</v>
      </c>
      <c r="N115" s="57"/>
      <c r="O115" s="57"/>
      <c r="P115" s="57"/>
    </row>
  </sheetData>
  <mergeCells count="16">
    <mergeCell ref="A63:A64"/>
    <mergeCell ref="A91:A92"/>
    <mergeCell ref="B91:F91"/>
    <mergeCell ref="G91:K91"/>
    <mergeCell ref="L91:P91"/>
    <mergeCell ref="J63:M63"/>
    <mergeCell ref="F63:I63"/>
    <mergeCell ref="B63:E63"/>
    <mergeCell ref="B6:F6"/>
    <mergeCell ref="G6:K6"/>
    <mergeCell ref="L6:P6"/>
    <mergeCell ref="A6:A7"/>
    <mergeCell ref="A35:A36"/>
    <mergeCell ref="B35:G35"/>
    <mergeCell ref="H35:M35"/>
    <mergeCell ref="N35:S35"/>
  </mergeCells>
  <hyperlinks>
    <hyperlink ref="A1" location="Contents!A1" display="Contents"/>
    <hyperlink ref="C1" location="About!A1" display="About the publication"/>
  </hyperlinks>
  <pageMargins left="0.51181102362204722" right="0.51181102362204722" top="0.55118110236220474" bottom="0.55118110236220474" header="0.11811023622047245" footer="0.11811023622047245"/>
  <pageSetup paperSize="9" scale="80" fitToHeight="0" orientation="landscape" r:id="rId1"/>
  <headerFooter>
    <oddFooter>&amp;L&amp;8&amp;K01+020Report on Maternity, 2015: accompanying tables&amp;R&amp;8&amp;K01+020Page &amp;P of &amp;N</oddFooter>
  </headerFooter>
  <rowBreaks count="3" manualBreakCount="3">
    <brk id="32" max="16383" man="1"/>
    <brk id="60" max="16383" man="1"/>
    <brk id="88"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67"/>
  <sheetViews>
    <sheetView zoomScaleNormal="100" workbookViewId="0">
      <pane ySplit="3" topLeftCell="A4" activePane="bottomLeft" state="frozen"/>
      <selection activeCell="B31" sqref="B31"/>
      <selection pane="bottomLeft" activeCell="A4" sqref="A4"/>
    </sheetView>
  </sheetViews>
  <sheetFormatPr defaultRowHeight="12"/>
  <cols>
    <col min="1" max="1" width="15.85546875" style="69" customWidth="1"/>
    <col min="2" max="16384" width="9.140625" style="69"/>
  </cols>
  <sheetData>
    <row r="1" spans="1:14">
      <c r="A1" s="292" t="s">
        <v>24</v>
      </c>
      <c r="B1" s="143"/>
      <c r="C1" s="292" t="s">
        <v>34</v>
      </c>
      <c r="D1" s="143"/>
      <c r="E1" s="143"/>
    </row>
    <row r="2" spans="1:14" ht="10.5" customHeight="1"/>
    <row r="3" spans="1:14" ht="19.5">
      <c r="A3" s="19" t="s">
        <v>121</v>
      </c>
    </row>
    <row r="5" spans="1:14" s="39" customFormat="1" ht="17.25" customHeight="1">
      <c r="A5" s="86" t="str">
        <f>Contents!B20</f>
        <v>Table 13: Number and percentage of women giving birth, by number of previous births (parity), 2008−2015</v>
      </c>
    </row>
    <row r="6" spans="1:14">
      <c r="A6" s="495" t="s">
        <v>37</v>
      </c>
      <c r="B6" s="496" t="s">
        <v>25</v>
      </c>
      <c r="C6" s="496"/>
      <c r="D6" s="496"/>
      <c r="E6" s="496"/>
      <c r="F6" s="496"/>
      <c r="G6" s="496"/>
      <c r="H6" s="497"/>
      <c r="I6" s="496" t="s">
        <v>279</v>
      </c>
      <c r="J6" s="496"/>
      <c r="K6" s="496"/>
      <c r="L6" s="496"/>
      <c r="M6" s="496"/>
    </row>
    <row r="7" spans="1:14">
      <c r="A7" s="489"/>
      <c r="B7" s="245">
        <v>0</v>
      </c>
      <c r="C7" s="245">
        <v>1</v>
      </c>
      <c r="D7" s="245">
        <v>2</v>
      </c>
      <c r="E7" s="245">
        <v>3</v>
      </c>
      <c r="F7" s="245" t="s">
        <v>83</v>
      </c>
      <c r="G7" s="245" t="s">
        <v>48</v>
      </c>
      <c r="H7" s="302" t="s">
        <v>41</v>
      </c>
      <c r="I7" s="424">
        <f>B7</f>
        <v>0</v>
      </c>
      <c r="J7" s="424">
        <f t="shared" ref="J7:M7" si="0">C7</f>
        <v>1</v>
      </c>
      <c r="K7" s="424">
        <f t="shared" si="0"/>
        <v>2</v>
      </c>
      <c r="L7" s="424">
        <f t="shared" si="0"/>
        <v>3</v>
      </c>
      <c r="M7" s="424" t="str">
        <f t="shared" si="0"/>
        <v>4+</v>
      </c>
    </row>
    <row r="8" spans="1:14">
      <c r="A8" s="399">
        <f>Extra!M3</f>
        <v>2008</v>
      </c>
      <c r="B8" s="403">
        <v>22148</v>
      </c>
      <c r="C8" s="403">
        <v>18114</v>
      </c>
      <c r="D8" s="403">
        <v>8409</v>
      </c>
      <c r="E8" s="403">
        <v>3441</v>
      </c>
      <c r="F8" s="403">
        <v>2831</v>
      </c>
      <c r="G8" s="403">
        <v>4273</v>
      </c>
      <c r="H8" s="171">
        <f>SUM(B8:G8)</f>
        <v>59216</v>
      </c>
      <c r="I8" s="452">
        <f>B8/($H8-$G8)*100</f>
        <v>40.31086762644923</v>
      </c>
      <c r="J8" s="452">
        <f t="shared" ref="J8" si="1">C8/($H8-$G8)*100</f>
        <v>32.968713029867317</v>
      </c>
      <c r="K8" s="452">
        <f t="shared" ref="K8" si="2">D8/($H8-$G8)*100</f>
        <v>15.304952405219954</v>
      </c>
      <c r="L8" s="452">
        <f t="shared" ref="L8" si="3">E8/($H8-$G8)*100</f>
        <v>6.2628542307482302</v>
      </c>
      <c r="M8" s="452">
        <f t="shared" ref="M8" si="4">F8/($H8-$G8)*100</f>
        <v>5.1526127077152681</v>
      </c>
    </row>
    <row r="9" spans="1:14">
      <c r="A9" s="399">
        <f>Extra!M4</f>
        <v>2009</v>
      </c>
      <c r="B9" s="404">
        <v>22146</v>
      </c>
      <c r="C9" s="404">
        <v>18768</v>
      </c>
      <c r="D9" s="404">
        <v>8646</v>
      </c>
      <c r="E9" s="404">
        <v>3398</v>
      </c>
      <c r="F9" s="404">
        <v>3050</v>
      </c>
      <c r="G9" s="404">
        <v>3964</v>
      </c>
      <c r="H9" s="171">
        <f>SUM(B9:G9)</f>
        <v>59972</v>
      </c>
      <c r="I9" s="154">
        <f>B9/($H9-$G9)*100</f>
        <v>39.540779888587345</v>
      </c>
      <c r="J9" s="154">
        <f t="shared" ref="J9:M9" si="5">C9/($H9-$G9)*100</f>
        <v>33.509498643050996</v>
      </c>
      <c r="K9" s="154">
        <f t="shared" si="5"/>
        <v>15.437080417083274</v>
      </c>
      <c r="L9" s="154">
        <f t="shared" si="5"/>
        <v>6.0669904299385804</v>
      </c>
      <c r="M9" s="154">
        <f t="shared" si="5"/>
        <v>5.4456506213398086</v>
      </c>
    </row>
    <row r="10" spans="1:14">
      <c r="A10" s="399">
        <f>Extra!M5</f>
        <v>2010</v>
      </c>
      <c r="B10" s="404">
        <v>22610</v>
      </c>
      <c r="C10" s="404">
        <v>19204</v>
      </c>
      <c r="D10" s="404">
        <v>8834</v>
      </c>
      <c r="E10" s="404">
        <v>3338</v>
      </c>
      <c r="F10" s="404">
        <v>3090</v>
      </c>
      <c r="G10" s="404">
        <v>3632</v>
      </c>
      <c r="H10" s="171">
        <f t="shared" ref="H10:H15" si="6">SUM(B10:G10)</f>
        <v>60708</v>
      </c>
      <c r="I10" s="199">
        <f t="shared" ref="I10:I15" si="7">B10/($H10-$G10)*100</f>
        <v>39.613848202396809</v>
      </c>
      <c r="J10" s="154">
        <f t="shared" ref="J10:J15" si="8">C10/($H10-$G10)*100</f>
        <v>33.646366248510759</v>
      </c>
      <c r="K10" s="154">
        <f t="shared" ref="K10:K15" si="9">D10/($H10-$G10)*100</f>
        <v>15.47760880229869</v>
      </c>
      <c r="L10" s="154">
        <f t="shared" ref="L10:L15" si="10">E10/($H10-$G10)*100</f>
        <v>5.848342560796131</v>
      </c>
      <c r="M10" s="154">
        <f t="shared" ref="M10:M15" si="11">F10/($H10-$G10)*100</f>
        <v>5.4138341859976169</v>
      </c>
    </row>
    <row r="11" spans="1:14">
      <c r="A11" s="399">
        <f>Extra!M6</f>
        <v>2011</v>
      </c>
      <c r="B11" s="404">
        <v>22149</v>
      </c>
      <c r="C11" s="404">
        <v>18928</v>
      </c>
      <c r="D11" s="404">
        <v>8597</v>
      </c>
      <c r="E11" s="404">
        <v>3540</v>
      </c>
      <c r="F11" s="404">
        <v>3011</v>
      </c>
      <c r="G11" s="404">
        <v>3210</v>
      </c>
      <c r="H11" s="171">
        <f t="shared" si="6"/>
        <v>59435</v>
      </c>
      <c r="I11" s="199">
        <f t="shared" si="7"/>
        <v>39.393508225878165</v>
      </c>
      <c r="J11" s="154">
        <f t="shared" si="8"/>
        <v>33.664739884393065</v>
      </c>
      <c r="K11" s="154">
        <f t="shared" si="9"/>
        <v>15.290351267229878</v>
      </c>
      <c r="L11" s="154">
        <f t="shared" si="10"/>
        <v>6.2961316140506884</v>
      </c>
      <c r="M11" s="154">
        <f t="shared" si="11"/>
        <v>5.3552690084481993</v>
      </c>
    </row>
    <row r="12" spans="1:14">
      <c r="A12" s="399">
        <f>Extra!M7</f>
        <v>2012</v>
      </c>
      <c r="B12" s="404">
        <v>22704</v>
      </c>
      <c r="C12" s="404">
        <v>19115</v>
      </c>
      <c r="D12" s="404">
        <v>8639</v>
      </c>
      <c r="E12" s="404">
        <v>3451</v>
      </c>
      <c r="F12" s="404">
        <v>2991</v>
      </c>
      <c r="G12" s="404">
        <v>2739</v>
      </c>
      <c r="H12" s="171">
        <f t="shared" si="6"/>
        <v>59639</v>
      </c>
      <c r="I12" s="199">
        <f t="shared" si="7"/>
        <v>39.901581722319861</v>
      </c>
      <c r="J12" s="154">
        <f t="shared" si="8"/>
        <v>33.59402460456942</v>
      </c>
      <c r="K12" s="154">
        <f t="shared" si="9"/>
        <v>15.182776801405975</v>
      </c>
      <c r="L12" s="154">
        <f t="shared" si="10"/>
        <v>6.0650263620386644</v>
      </c>
      <c r="M12" s="154">
        <f t="shared" si="11"/>
        <v>5.256590509666081</v>
      </c>
    </row>
    <row r="13" spans="1:14">
      <c r="A13" s="399">
        <f>Extra!M8</f>
        <v>2013</v>
      </c>
      <c r="B13" s="404">
        <v>21690</v>
      </c>
      <c r="C13" s="404">
        <v>18634</v>
      </c>
      <c r="D13" s="404">
        <v>8341</v>
      </c>
      <c r="E13" s="404">
        <v>3327</v>
      </c>
      <c r="F13" s="404">
        <v>2746</v>
      </c>
      <c r="G13" s="404">
        <v>1371</v>
      </c>
      <c r="H13" s="171">
        <f t="shared" si="6"/>
        <v>56109</v>
      </c>
      <c r="I13" s="199">
        <f t="shared" si="7"/>
        <v>39.62512331469911</v>
      </c>
      <c r="J13" s="154">
        <f t="shared" si="8"/>
        <v>34.042164492674196</v>
      </c>
      <c r="K13" s="154">
        <f t="shared" si="9"/>
        <v>15.238043041397201</v>
      </c>
      <c r="L13" s="154">
        <f t="shared" si="10"/>
        <v>6.0780445029047465</v>
      </c>
      <c r="M13" s="154">
        <f t="shared" si="11"/>
        <v>5.016624648324747</v>
      </c>
    </row>
    <row r="14" spans="1:14">
      <c r="A14" s="399">
        <f>Extra!M9</f>
        <v>2014</v>
      </c>
      <c r="B14" s="404">
        <v>22063</v>
      </c>
      <c r="C14" s="404">
        <v>19099</v>
      </c>
      <c r="D14" s="404">
        <v>8315</v>
      </c>
      <c r="E14" s="404">
        <v>3382</v>
      </c>
      <c r="F14" s="404">
        <v>2742</v>
      </c>
      <c r="G14" s="404">
        <v>1123</v>
      </c>
      <c r="H14" s="171">
        <f t="shared" si="6"/>
        <v>56724</v>
      </c>
      <c r="I14" s="199">
        <f t="shared" ref="I14" si="12">B14/($H14-$G14)*100</f>
        <v>39.68094099026996</v>
      </c>
      <c r="J14" s="154">
        <f t="shared" ref="J14" si="13">C14/($H14-$G14)*100</f>
        <v>34.350101616877396</v>
      </c>
      <c r="K14" s="154">
        <f t="shared" ref="K14" si="14">D14/($H14-$G14)*100</f>
        <v>14.954767000593513</v>
      </c>
      <c r="L14" s="154">
        <f t="shared" ref="L14" si="15">E14/($H14-$G14)*100</f>
        <v>6.0826244132299774</v>
      </c>
      <c r="M14" s="154">
        <f t="shared" ref="M14" si="16">F14/($H14-$G14)*100</f>
        <v>4.9315659790291537</v>
      </c>
    </row>
    <row r="15" spans="1:14">
      <c r="A15" s="545">
        <f>Extra!M10</f>
        <v>2015</v>
      </c>
      <c r="B15" s="405">
        <v>22449</v>
      </c>
      <c r="C15" s="405">
        <v>18892</v>
      </c>
      <c r="D15" s="405">
        <v>8459</v>
      </c>
      <c r="E15" s="405">
        <v>3248</v>
      </c>
      <c r="F15" s="405">
        <v>2688</v>
      </c>
      <c r="G15" s="405">
        <v>803</v>
      </c>
      <c r="H15" s="172">
        <f t="shared" si="6"/>
        <v>56539</v>
      </c>
      <c r="I15" s="200">
        <f t="shared" si="7"/>
        <v>40.277379072771637</v>
      </c>
      <c r="J15" s="170">
        <f t="shared" si="8"/>
        <v>33.895507391990812</v>
      </c>
      <c r="K15" s="170">
        <f t="shared" si="9"/>
        <v>15.176905411224343</v>
      </c>
      <c r="L15" s="170">
        <f t="shared" si="10"/>
        <v>5.8274723697430746</v>
      </c>
      <c r="M15" s="170">
        <f t="shared" si="11"/>
        <v>4.8227357542701306</v>
      </c>
      <c r="N15" s="105"/>
    </row>
    <row r="16" spans="1:14">
      <c r="A16" s="99" t="s">
        <v>350</v>
      </c>
    </row>
    <row r="17" spans="1:13">
      <c r="A17" s="189"/>
    </row>
    <row r="19" spans="1:13" s="39" customFormat="1" ht="28.5" customHeight="1">
      <c r="A19" s="550" t="str">
        <f>Contents!B21</f>
        <v>Table 14: Number and percentage of women giving birth, by number of previous births (parity), age group, ethnic group, neighbourhood deprivation quintile and DHB of residence, 2015</v>
      </c>
      <c r="B19" s="550"/>
      <c r="C19" s="550"/>
      <c r="D19" s="550"/>
      <c r="E19" s="550"/>
      <c r="F19" s="550"/>
      <c r="G19" s="550"/>
      <c r="H19" s="550"/>
      <c r="I19" s="550"/>
      <c r="J19" s="550"/>
      <c r="K19" s="550"/>
      <c r="L19" s="550"/>
      <c r="M19" s="550"/>
    </row>
    <row r="20" spans="1:13">
      <c r="A20" s="488" t="s">
        <v>56</v>
      </c>
      <c r="B20" s="485" t="s">
        <v>25</v>
      </c>
      <c r="C20" s="485"/>
      <c r="D20" s="485"/>
      <c r="E20" s="485"/>
      <c r="F20" s="485"/>
      <c r="G20" s="485"/>
      <c r="H20" s="486"/>
      <c r="I20" s="487" t="s">
        <v>279</v>
      </c>
      <c r="J20" s="485"/>
      <c r="K20" s="485"/>
      <c r="L20" s="485"/>
      <c r="M20" s="485"/>
    </row>
    <row r="21" spans="1:13">
      <c r="A21" s="489"/>
      <c r="B21" s="133">
        <v>0</v>
      </c>
      <c r="C21" s="133">
        <v>1</v>
      </c>
      <c r="D21" s="133">
        <v>2</v>
      </c>
      <c r="E21" s="133">
        <v>3</v>
      </c>
      <c r="F21" s="133" t="s">
        <v>83</v>
      </c>
      <c r="G21" s="133" t="s">
        <v>48</v>
      </c>
      <c r="H21" s="158" t="s">
        <v>41</v>
      </c>
      <c r="I21" s="110">
        <f>B21</f>
        <v>0</v>
      </c>
      <c r="J21" s="110">
        <f t="shared" ref="J21" si="17">C21</f>
        <v>1</v>
      </c>
      <c r="K21" s="110">
        <f t="shared" ref="K21" si="18">D21</f>
        <v>2</v>
      </c>
      <c r="L21" s="110">
        <f t="shared" ref="L21" si="19">E21</f>
        <v>3</v>
      </c>
      <c r="M21" s="110" t="str">
        <f t="shared" ref="M21" si="20">F21</f>
        <v>4+</v>
      </c>
    </row>
    <row r="22" spans="1:13">
      <c r="A22" s="128" t="s">
        <v>236</v>
      </c>
      <c r="B22" s="128"/>
      <c r="C22" s="128"/>
      <c r="D22" s="128"/>
      <c r="E22" s="128"/>
      <c r="F22" s="128"/>
      <c r="G22" s="128"/>
      <c r="H22" s="128"/>
      <c r="I22" s="128"/>
      <c r="J22" s="128"/>
      <c r="K22" s="128"/>
      <c r="L22" s="128"/>
      <c r="M22" s="128"/>
    </row>
    <row r="23" spans="1:13" ht="12.75">
      <c r="A23" s="12" t="s">
        <v>41</v>
      </c>
      <c r="B23" s="87">
        <f>B15</f>
        <v>22449</v>
      </c>
      <c r="C23" s="87">
        <f t="shared" ref="C23:G23" si="21">C15</f>
        <v>18892</v>
      </c>
      <c r="D23" s="87">
        <f t="shared" si="21"/>
        <v>8459</v>
      </c>
      <c r="E23" s="87">
        <f t="shared" si="21"/>
        <v>3248</v>
      </c>
      <c r="F23" s="87">
        <f t="shared" si="21"/>
        <v>2688</v>
      </c>
      <c r="G23" s="87">
        <f t="shared" si="21"/>
        <v>803</v>
      </c>
      <c r="H23" s="88">
        <f>SUM(B23:G23)</f>
        <v>56539</v>
      </c>
      <c r="I23" s="117">
        <f>B23/($H23-$G23)*100</f>
        <v>40.277379072771637</v>
      </c>
      <c r="J23" s="117">
        <f t="shared" ref="J23:M23" si="22">C23/($H23-$G23)*100</f>
        <v>33.895507391990812</v>
      </c>
      <c r="K23" s="117">
        <f t="shared" si="22"/>
        <v>15.176905411224343</v>
      </c>
      <c r="L23" s="117">
        <f t="shared" si="22"/>
        <v>5.8274723697430746</v>
      </c>
      <c r="M23" s="117">
        <f t="shared" si="22"/>
        <v>4.8227357542701306</v>
      </c>
    </row>
    <row r="24" spans="1:13">
      <c r="A24" s="128" t="str">
        <f>Extra!B2</f>
        <v>Age group (years)</v>
      </c>
      <c r="B24" s="128"/>
      <c r="C24" s="128"/>
      <c r="D24" s="128"/>
      <c r="E24" s="128"/>
      <c r="F24" s="128"/>
      <c r="G24" s="128"/>
      <c r="H24" s="128"/>
      <c r="I24" s="128"/>
      <c r="J24" s="128"/>
      <c r="K24" s="128"/>
      <c r="L24" s="128"/>
      <c r="M24" s="128"/>
    </row>
    <row r="25" spans="1:13">
      <c r="A25" s="153" t="str">
        <f>Extra!B3</f>
        <v xml:space="preserve"> &lt;20</v>
      </c>
      <c r="B25" s="87">
        <v>2099</v>
      </c>
      <c r="C25" s="87">
        <v>422</v>
      </c>
      <c r="D25" s="87">
        <v>38</v>
      </c>
      <c r="E25" s="87">
        <v>0</v>
      </c>
      <c r="F25" s="87">
        <v>0</v>
      </c>
      <c r="G25" s="87">
        <v>76</v>
      </c>
      <c r="H25" s="88">
        <v>2635</v>
      </c>
      <c r="I25" s="117">
        <f t="shared" ref="I25:I30" si="23">B25/($H25-$G25)*100</f>
        <v>82.024228214146149</v>
      </c>
      <c r="J25" s="117">
        <f t="shared" ref="J25:J30" si="24">C25/($H25-$G25)*100</f>
        <v>16.490816725283313</v>
      </c>
      <c r="K25" s="117">
        <f t="shared" ref="K25:K30" si="25">D25/($H25-$G25)*100</f>
        <v>1.4849550605705353</v>
      </c>
      <c r="L25" s="117">
        <f t="shared" ref="L25:L30" si="26">E25/($H25-$G25)*100</f>
        <v>0</v>
      </c>
      <c r="M25" s="117">
        <f t="shared" ref="M25:M30" si="27">F25/($H25-$G25)*100</f>
        <v>0</v>
      </c>
    </row>
    <row r="26" spans="1:13">
      <c r="A26" s="153" t="str">
        <f>Extra!B4</f>
        <v>20−24</v>
      </c>
      <c r="B26" s="87">
        <v>4708</v>
      </c>
      <c r="C26" s="87">
        <v>3190</v>
      </c>
      <c r="D26" s="87">
        <v>1076</v>
      </c>
      <c r="E26" s="87">
        <v>277</v>
      </c>
      <c r="F26" s="87">
        <v>74</v>
      </c>
      <c r="G26" s="87">
        <v>201</v>
      </c>
      <c r="H26" s="88">
        <v>9526</v>
      </c>
      <c r="I26" s="117">
        <f t="shared" si="23"/>
        <v>50.487935656836456</v>
      </c>
      <c r="J26" s="117">
        <f t="shared" si="24"/>
        <v>34.20911528150134</v>
      </c>
      <c r="K26" s="117">
        <f t="shared" si="25"/>
        <v>11.53887399463807</v>
      </c>
      <c r="L26" s="117">
        <f t="shared" si="26"/>
        <v>2.9705093833780163</v>
      </c>
      <c r="M26" s="117">
        <f t="shared" si="27"/>
        <v>0.79356568364611257</v>
      </c>
    </row>
    <row r="27" spans="1:13" ht="14.25" customHeight="1">
      <c r="A27" s="153" t="str">
        <f>Extra!B5</f>
        <v>25−29</v>
      </c>
      <c r="B27" s="87">
        <v>6403</v>
      </c>
      <c r="C27" s="87">
        <v>4702</v>
      </c>
      <c r="D27" s="87">
        <v>2338</v>
      </c>
      <c r="E27" s="87">
        <v>939</v>
      </c>
      <c r="F27" s="87">
        <v>558</v>
      </c>
      <c r="G27" s="87">
        <v>218</v>
      </c>
      <c r="H27" s="88">
        <v>15158</v>
      </c>
      <c r="I27" s="117">
        <f t="shared" si="23"/>
        <v>42.858099062918342</v>
      </c>
      <c r="J27" s="117">
        <f t="shared" si="24"/>
        <v>31.472556894243642</v>
      </c>
      <c r="K27" s="117">
        <f t="shared" si="25"/>
        <v>15.649263721552877</v>
      </c>
      <c r="L27" s="117">
        <f t="shared" si="26"/>
        <v>6.285140562248996</v>
      </c>
      <c r="M27" s="117">
        <f t="shared" si="27"/>
        <v>3.7349397590361448</v>
      </c>
    </row>
    <row r="28" spans="1:13">
      <c r="A28" s="153" t="str">
        <f>Extra!B6</f>
        <v>30−34</v>
      </c>
      <c r="B28" s="87">
        <v>6295</v>
      </c>
      <c r="C28" s="87">
        <v>6247</v>
      </c>
      <c r="D28" s="87">
        <v>2728</v>
      </c>
      <c r="E28" s="87">
        <v>1079</v>
      </c>
      <c r="F28" s="87">
        <v>891</v>
      </c>
      <c r="G28" s="87">
        <v>180</v>
      </c>
      <c r="H28" s="88">
        <v>17420</v>
      </c>
      <c r="I28" s="117">
        <f t="shared" si="23"/>
        <v>36.513921113689094</v>
      </c>
      <c r="J28" s="117">
        <f t="shared" si="24"/>
        <v>36.235498839907194</v>
      </c>
      <c r="K28" s="117">
        <f t="shared" si="25"/>
        <v>15.823665893271462</v>
      </c>
      <c r="L28" s="117">
        <f t="shared" si="26"/>
        <v>6.2587006960556844</v>
      </c>
      <c r="M28" s="117">
        <f t="shared" si="27"/>
        <v>5.1682134570765665</v>
      </c>
    </row>
    <row r="29" spans="1:13">
      <c r="A29" s="153" t="str">
        <f>Extra!B7</f>
        <v>35−39</v>
      </c>
      <c r="B29" s="87">
        <v>2439</v>
      </c>
      <c r="C29" s="87">
        <v>3544</v>
      </c>
      <c r="D29" s="87">
        <v>1860</v>
      </c>
      <c r="E29" s="87">
        <v>718</v>
      </c>
      <c r="F29" s="87">
        <v>823</v>
      </c>
      <c r="G29" s="87">
        <v>86</v>
      </c>
      <c r="H29" s="88">
        <v>9470</v>
      </c>
      <c r="I29" s="117">
        <f t="shared" si="23"/>
        <v>25.991048593350385</v>
      </c>
      <c r="J29" s="117">
        <f t="shared" si="24"/>
        <v>37.766410912190963</v>
      </c>
      <c r="K29" s="117">
        <f t="shared" si="25"/>
        <v>19.820971867007671</v>
      </c>
      <c r="L29" s="117">
        <f t="shared" si="26"/>
        <v>7.6513213981244661</v>
      </c>
      <c r="M29" s="117">
        <f t="shared" si="27"/>
        <v>8.7702472293265146</v>
      </c>
    </row>
    <row r="30" spans="1:13">
      <c r="A30" s="153" t="str">
        <f>Extra!B8</f>
        <v>40+</v>
      </c>
      <c r="B30" s="87">
        <v>505</v>
      </c>
      <c r="C30" s="93">
        <v>787</v>
      </c>
      <c r="D30" s="93">
        <v>419</v>
      </c>
      <c r="E30" s="93">
        <v>235</v>
      </c>
      <c r="F30" s="93">
        <v>342</v>
      </c>
      <c r="G30" s="93">
        <v>42</v>
      </c>
      <c r="H30" s="106">
        <v>2330</v>
      </c>
      <c r="I30" s="117">
        <f t="shared" si="23"/>
        <v>22.071678321678323</v>
      </c>
      <c r="J30" s="117">
        <f t="shared" si="24"/>
        <v>34.396853146853147</v>
      </c>
      <c r="K30" s="117">
        <f t="shared" si="25"/>
        <v>18.312937062937063</v>
      </c>
      <c r="L30" s="117">
        <f t="shared" si="26"/>
        <v>10.27097902097902</v>
      </c>
      <c r="M30" s="117">
        <f t="shared" si="27"/>
        <v>14.947552447552448</v>
      </c>
    </row>
    <row r="31" spans="1:13">
      <c r="A31" s="128" t="str">
        <f>Extra!B9</f>
        <v>Ethnic group</v>
      </c>
      <c r="B31" s="128"/>
      <c r="C31" s="128"/>
      <c r="D31" s="128"/>
      <c r="E31" s="128"/>
      <c r="F31" s="128"/>
      <c r="G31" s="128"/>
      <c r="H31" s="128"/>
      <c r="I31" s="128"/>
      <c r="J31" s="128"/>
      <c r="K31" s="128"/>
      <c r="L31" s="128"/>
      <c r="M31" s="128"/>
    </row>
    <row r="32" spans="1:13">
      <c r="A32" s="87" t="str">
        <f>Extra!B10</f>
        <v>Māori</v>
      </c>
      <c r="B32" s="266">
        <v>4521</v>
      </c>
      <c r="C32" s="266">
        <v>3982</v>
      </c>
      <c r="D32" s="266">
        <v>2501</v>
      </c>
      <c r="E32" s="266">
        <v>1408</v>
      </c>
      <c r="F32" s="266">
        <v>1403</v>
      </c>
      <c r="G32" s="266">
        <v>164</v>
      </c>
      <c r="H32" s="88">
        <v>13979</v>
      </c>
      <c r="I32" s="117">
        <f t="shared" ref="I32:I34" si="28">B32/($H32-$G32)*100</f>
        <v>32.725298588490773</v>
      </c>
      <c r="J32" s="117">
        <f t="shared" ref="J32:J34" si="29">C32/($H32-$G32)*100</f>
        <v>28.823742309084327</v>
      </c>
      <c r="K32" s="117">
        <f t="shared" ref="K32:K34" si="30">D32/($H32-$G32)*100</f>
        <v>18.103510676800578</v>
      </c>
      <c r="L32" s="117">
        <f t="shared" ref="L32:L34" si="31">E32/($H32-$G32)*100</f>
        <v>10.191820484980093</v>
      </c>
      <c r="M32" s="117">
        <f t="shared" ref="M32:M34" si="32">F32/($H32-$G32)*100</f>
        <v>10.155627940644226</v>
      </c>
    </row>
    <row r="33" spans="1:19">
      <c r="A33" s="87" t="str">
        <f>Extra!B11</f>
        <v>Pacific</v>
      </c>
      <c r="B33" s="266">
        <v>1643</v>
      </c>
      <c r="C33" s="266">
        <v>1430</v>
      </c>
      <c r="D33" s="266">
        <v>968</v>
      </c>
      <c r="E33" s="266">
        <v>537</v>
      </c>
      <c r="F33" s="266">
        <v>614</v>
      </c>
      <c r="G33" s="266">
        <v>203</v>
      </c>
      <c r="H33" s="88">
        <v>5395</v>
      </c>
      <c r="I33" s="117">
        <f t="shared" si="28"/>
        <v>31.644838212634824</v>
      </c>
      <c r="J33" s="117">
        <f t="shared" si="29"/>
        <v>27.542372881355931</v>
      </c>
      <c r="K33" s="117">
        <f t="shared" si="30"/>
        <v>18.64406779661017</v>
      </c>
      <c r="L33" s="117">
        <f t="shared" si="31"/>
        <v>10.342835130970725</v>
      </c>
      <c r="M33" s="117">
        <f t="shared" si="32"/>
        <v>11.825885978428351</v>
      </c>
    </row>
    <row r="34" spans="1:19">
      <c r="A34" s="87" t="str">
        <f>Extra!B12</f>
        <v>Indian</v>
      </c>
      <c r="B34" s="266">
        <v>1539</v>
      </c>
      <c r="C34" s="266">
        <v>945</v>
      </c>
      <c r="D34" s="266">
        <v>197</v>
      </c>
      <c r="E34" s="266">
        <v>31</v>
      </c>
      <c r="F34" s="266">
        <v>12</v>
      </c>
      <c r="G34" s="266">
        <v>134</v>
      </c>
      <c r="H34" s="88">
        <v>2858</v>
      </c>
      <c r="I34" s="117">
        <f t="shared" si="28"/>
        <v>56.497797356828194</v>
      </c>
      <c r="J34" s="117">
        <f t="shared" si="29"/>
        <v>34.691629955947135</v>
      </c>
      <c r="K34" s="117">
        <f t="shared" si="30"/>
        <v>7.2320117474302501</v>
      </c>
      <c r="L34" s="117">
        <f t="shared" si="31"/>
        <v>1.1380323054331865</v>
      </c>
      <c r="M34" s="117">
        <f t="shared" si="32"/>
        <v>0.44052863436123352</v>
      </c>
    </row>
    <row r="35" spans="1:19">
      <c r="A35" s="87" t="str">
        <f>Extra!B13</f>
        <v>Asian (excl. Indian)</v>
      </c>
      <c r="B35" s="266">
        <v>2781</v>
      </c>
      <c r="C35" s="266">
        <v>2266</v>
      </c>
      <c r="D35" s="266">
        <v>608</v>
      </c>
      <c r="E35" s="266">
        <v>120</v>
      </c>
      <c r="F35" s="266">
        <v>63</v>
      </c>
      <c r="G35" s="266">
        <v>132</v>
      </c>
      <c r="H35" s="88">
        <v>5970</v>
      </c>
      <c r="I35" s="117">
        <f t="shared" ref="I35:I36" si="33">B35/($H35-$G35)*100</f>
        <v>47.636176772867422</v>
      </c>
      <c r="J35" s="117">
        <f t="shared" ref="J35:J36" si="34">C35/($H35-$G35)*100</f>
        <v>38.814662555669749</v>
      </c>
      <c r="K35" s="117">
        <f t="shared" ref="K35:K36" si="35">D35/($H35-$G35)*100</f>
        <v>10.414525522439192</v>
      </c>
      <c r="L35" s="117">
        <f t="shared" ref="L35:L36" si="36">E35/($H35-$G35)*100</f>
        <v>2.0554984583761562</v>
      </c>
      <c r="M35" s="117">
        <f t="shared" ref="M35:M36" si="37">F35/($H35-$G35)*100</f>
        <v>1.079136690647482</v>
      </c>
    </row>
    <row r="36" spans="1:19">
      <c r="A36" s="87" t="str">
        <f>Extra!B14</f>
        <v>European or Other</v>
      </c>
      <c r="B36" s="266">
        <v>11964</v>
      </c>
      <c r="C36" s="266">
        <v>10265</v>
      </c>
      <c r="D36" s="266">
        <v>4184</v>
      </c>
      <c r="E36" s="266">
        <v>1151</v>
      </c>
      <c r="F36" s="266">
        <v>596</v>
      </c>
      <c r="G36" s="266">
        <v>170</v>
      </c>
      <c r="H36" s="88">
        <v>28330</v>
      </c>
      <c r="I36" s="117">
        <f t="shared" si="33"/>
        <v>42.485795454545453</v>
      </c>
      <c r="J36" s="117">
        <f t="shared" si="34"/>
        <v>36.452414772727273</v>
      </c>
      <c r="K36" s="117">
        <f t="shared" si="35"/>
        <v>14.857954545454547</v>
      </c>
      <c r="L36" s="117">
        <f t="shared" si="36"/>
        <v>4.0873579545454541</v>
      </c>
      <c r="M36" s="117">
        <f t="shared" si="37"/>
        <v>2.1164772727272725</v>
      </c>
    </row>
    <row r="37" spans="1:19" ht="12.75">
      <c r="A37" s="85" t="str">
        <f>Extra!B15</f>
        <v>Unknown</v>
      </c>
      <c r="B37" s="266">
        <v>1</v>
      </c>
      <c r="C37" s="266">
        <v>4</v>
      </c>
      <c r="D37" s="266">
        <v>1</v>
      </c>
      <c r="E37" s="266">
        <v>1</v>
      </c>
      <c r="F37" s="266">
        <v>0</v>
      </c>
      <c r="G37" s="266">
        <v>0</v>
      </c>
      <c r="H37" s="106">
        <v>7</v>
      </c>
      <c r="I37" s="201" t="s">
        <v>81</v>
      </c>
      <c r="J37" s="202" t="s">
        <v>81</v>
      </c>
      <c r="K37" s="202" t="s">
        <v>81</v>
      </c>
      <c r="L37" s="202" t="s">
        <v>81</v>
      </c>
      <c r="M37" s="202" t="s">
        <v>81</v>
      </c>
    </row>
    <row r="38" spans="1:19">
      <c r="A38" s="128" t="str">
        <f>Extra!B16</f>
        <v>Deprivation quintile</v>
      </c>
      <c r="B38" s="128"/>
      <c r="C38" s="128"/>
      <c r="D38" s="128"/>
      <c r="E38" s="128"/>
      <c r="F38" s="128"/>
      <c r="G38" s="128"/>
      <c r="H38" s="128"/>
      <c r="I38" s="128"/>
      <c r="J38" s="128"/>
      <c r="K38" s="128"/>
      <c r="L38" s="128"/>
      <c r="M38" s="128"/>
    </row>
    <row r="39" spans="1:19">
      <c r="A39" s="101" t="str">
        <f>Extra!B17</f>
        <v>1 (least deprived)</v>
      </c>
      <c r="B39" s="57">
        <v>3174</v>
      </c>
      <c r="C39" s="57">
        <v>2960</v>
      </c>
      <c r="D39" s="57">
        <v>1096</v>
      </c>
      <c r="E39" s="57">
        <v>236</v>
      </c>
      <c r="F39" s="57">
        <v>101</v>
      </c>
      <c r="G39" s="57">
        <v>52</v>
      </c>
      <c r="H39" s="88">
        <v>7619</v>
      </c>
      <c r="I39" s="117">
        <f t="shared" ref="I39:I43" si="38">B39/($H39-$G39)*100</f>
        <v>41.945288753799389</v>
      </c>
      <c r="J39" s="117">
        <f t="shared" ref="J39:J43" si="39">C39/($H39-$G39)*100</f>
        <v>39.117219505748643</v>
      </c>
      <c r="K39" s="117">
        <f t="shared" ref="K39:K43" si="40">D39/($H39-$G39)*100</f>
        <v>14.483943438615038</v>
      </c>
      <c r="L39" s="117">
        <f t="shared" ref="L39:L43" si="41">E39/($H39-$G39)*100</f>
        <v>3.1188053389718515</v>
      </c>
      <c r="M39" s="117">
        <f t="shared" ref="M39:M43" si="42">F39/($H39-$G39)*100</f>
        <v>1.334742962865072</v>
      </c>
    </row>
    <row r="40" spans="1:19">
      <c r="A40" s="101">
        <f>Extra!B18</f>
        <v>2</v>
      </c>
      <c r="B40" s="57">
        <v>3777</v>
      </c>
      <c r="C40" s="57">
        <v>3155</v>
      </c>
      <c r="D40" s="57">
        <v>1210</v>
      </c>
      <c r="E40" s="57">
        <v>346</v>
      </c>
      <c r="F40" s="57">
        <v>196</v>
      </c>
      <c r="G40" s="57">
        <v>93</v>
      </c>
      <c r="H40" s="88">
        <v>8777</v>
      </c>
      <c r="I40" s="117">
        <f t="shared" si="38"/>
        <v>43.493781667434362</v>
      </c>
      <c r="J40" s="117">
        <f t="shared" si="39"/>
        <v>36.331183786273606</v>
      </c>
      <c r="K40" s="117">
        <f t="shared" si="40"/>
        <v>13.933671119299863</v>
      </c>
      <c r="L40" s="117">
        <f t="shared" si="41"/>
        <v>3.9843390142791342</v>
      </c>
      <c r="M40" s="117">
        <f t="shared" si="42"/>
        <v>2.2570244127130357</v>
      </c>
    </row>
    <row r="41" spans="1:19">
      <c r="A41" s="101">
        <f>Extra!B19</f>
        <v>3</v>
      </c>
      <c r="B41" s="57">
        <v>4218</v>
      </c>
      <c r="C41" s="57">
        <v>3447</v>
      </c>
      <c r="D41" s="57">
        <v>1414</v>
      </c>
      <c r="E41" s="57">
        <v>465</v>
      </c>
      <c r="F41" s="57">
        <v>327</v>
      </c>
      <c r="G41" s="57">
        <v>137</v>
      </c>
      <c r="H41" s="88">
        <v>10008</v>
      </c>
      <c r="I41" s="117">
        <f t="shared" si="38"/>
        <v>42.731232904467632</v>
      </c>
      <c r="J41" s="117">
        <f t="shared" si="39"/>
        <v>34.920474116097658</v>
      </c>
      <c r="K41" s="117">
        <f t="shared" si="40"/>
        <v>14.324789788268665</v>
      </c>
      <c r="L41" s="117">
        <f t="shared" si="41"/>
        <v>4.7107689190558206</v>
      </c>
      <c r="M41" s="117">
        <f t="shared" si="42"/>
        <v>3.3127342721102218</v>
      </c>
    </row>
    <row r="42" spans="1:19">
      <c r="A42" s="101">
        <f>Extra!B20</f>
        <v>4</v>
      </c>
      <c r="B42" s="57">
        <v>5180</v>
      </c>
      <c r="C42" s="57">
        <v>4117</v>
      </c>
      <c r="D42" s="57">
        <v>1890</v>
      </c>
      <c r="E42" s="57">
        <v>748</v>
      </c>
      <c r="F42" s="57">
        <v>590</v>
      </c>
      <c r="G42" s="57">
        <v>135</v>
      </c>
      <c r="H42" s="88">
        <v>12660</v>
      </c>
      <c r="I42" s="117">
        <f t="shared" si="38"/>
        <v>41.357285429141719</v>
      </c>
      <c r="J42" s="117">
        <f t="shared" si="39"/>
        <v>32.87025948103792</v>
      </c>
      <c r="K42" s="117">
        <f t="shared" si="40"/>
        <v>15.089820359281436</v>
      </c>
      <c r="L42" s="117">
        <f t="shared" si="41"/>
        <v>5.9720558882235526</v>
      </c>
      <c r="M42" s="117">
        <f t="shared" si="42"/>
        <v>4.7105788423153694</v>
      </c>
    </row>
    <row r="43" spans="1:19">
      <c r="A43" s="102" t="str">
        <f>Extra!B21</f>
        <v>5 (most deprived)</v>
      </c>
      <c r="B43" s="57">
        <v>5371</v>
      </c>
      <c r="C43" s="57">
        <v>4533</v>
      </c>
      <c r="D43" s="57">
        <v>2581</v>
      </c>
      <c r="E43" s="57">
        <v>1370</v>
      </c>
      <c r="F43" s="57">
        <v>1402</v>
      </c>
      <c r="G43" s="57">
        <v>349</v>
      </c>
      <c r="H43" s="88">
        <v>15606</v>
      </c>
      <c r="I43" s="117">
        <f t="shared" si="38"/>
        <v>35.203513141508814</v>
      </c>
      <c r="J43" s="117">
        <f t="shared" si="39"/>
        <v>29.710952349741106</v>
      </c>
      <c r="K43" s="117">
        <f t="shared" si="40"/>
        <v>16.91682506390509</v>
      </c>
      <c r="L43" s="117">
        <f t="shared" si="41"/>
        <v>8.9794848266369538</v>
      </c>
      <c r="M43" s="117">
        <f t="shared" si="42"/>
        <v>9.189224618208037</v>
      </c>
    </row>
    <row r="44" spans="1:19">
      <c r="A44" s="93" t="str">
        <f>Extra!B22</f>
        <v>Unknown</v>
      </c>
      <c r="B44" s="93">
        <v>729</v>
      </c>
      <c r="C44" s="93">
        <v>680</v>
      </c>
      <c r="D44" s="93">
        <v>268</v>
      </c>
      <c r="E44" s="93">
        <v>83</v>
      </c>
      <c r="F44" s="93">
        <v>72</v>
      </c>
      <c r="G44" s="93">
        <v>37</v>
      </c>
      <c r="H44" s="106">
        <v>1869</v>
      </c>
      <c r="I44" s="201" t="s">
        <v>81</v>
      </c>
      <c r="J44" s="202" t="s">
        <v>81</v>
      </c>
      <c r="K44" s="202" t="s">
        <v>81</v>
      </c>
      <c r="L44" s="202" t="s">
        <v>81</v>
      </c>
      <c r="M44" s="202" t="s">
        <v>81</v>
      </c>
    </row>
    <row r="45" spans="1:19">
      <c r="A45" s="128" t="str">
        <f>Extra!B23</f>
        <v>DHB of residence</v>
      </c>
      <c r="B45" s="128"/>
      <c r="C45" s="128"/>
      <c r="D45" s="128"/>
      <c r="E45" s="128"/>
      <c r="F45" s="128"/>
      <c r="G45" s="128"/>
      <c r="H45" s="128"/>
      <c r="I45" s="128"/>
      <c r="J45" s="128"/>
      <c r="K45" s="128"/>
      <c r="L45" s="128"/>
      <c r="M45" s="128"/>
    </row>
    <row r="46" spans="1:19">
      <c r="A46" s="87" t="str">
        <f>Extra!B24</f>
        <v>Northland</v>
      </c>
      <c r="B46" s="57">
        <v>684</v>
      </c>
      <c r="C46" s="57">
        <v>642</v>
      </c>
      <c r="D46" s="57">
        <v>371</v>
      </c>
      <c r="E46" s="57">
        <v>203</v>
      </c>
      <c r="F46" s="57">
        <v>187</v>
      </c>
      <c r="G46" s="57">
        <v>1</v>
      </c>
      <c r="H46" s="88">
        <v>2088</v>
      </c>
      <c r="I46" s="117">
        <f t="shared" ref="I46" si="43">B46/($H46-$G46)*100</f>
        <v>32.774317201724962</v>
      </c>
      <c r="J46" s="117">
        <f t="shared" ref="J46" si="44">C46/($H46-$G46)*100</f>
        <v>30.761859127934837</v>
      </c>
      <c r="K46" s="117">
        <f t="shared" ref="K46" si="45">D46/($H46-$G46)*100</f>
        <v>17.776712985146144</v>
      </c>
      <c r="L46" s="117">
        <f t="shared" ref="L46" si="46">E46/($H46-$G46)*100</f>
        <v>9.7268806899856255</v>
      </c>
      <c r="M46" s="117">
        <f t="shared" ref="M46" si="47">F46/($H46-$G46)*100</f>
        <v>8.960229995208433</v>
      </c>
      <c r="S46" s="67"/>
    </row>
    <row r="47" spans="1:19">
      <c r="A47" s="87" t="str">
        <f>Extra!B25</f>
        <v>Waitemata</v>
      </c>
      <c r="B47" s="57">
        <v>3177</v>
      </c>
      <c r="C47" s="57">
        <v>2663</v>
      </c>
      <c r="D47" s="57">
        <v>979</v>
      </c>
      <c r="E47" s="57">
        <v>297</v>
      </c>
      <c r="F47" s="57">
        <v>241</v>
      </c>
      <c r="G47" s="57">
        <v>95</v>
      </c>
      <c r="H47" s="88">
        <v>7452</v>
      </c>
      <c r="I47" s="117">
        <f t="shared" ref="I47:I65" si="48">B47/($H47-$G47)*100</f>
        <v>43.183362783743377</v>
      </c>
      <c r="J47" s="117">
        <f t="shared" ref="J47:J65" si="49">C47/($H47-$G47)*100</f>
        <v>36.19681935571564</v>
      </c>
      <c r="K47" s="117">
        <f t="shared" ref="K47:K65" si="50">D47/($H47-$G47)*100</f>
        <v>13.307054505912735</v>
      </c>
      <c r="L47" s="117">
        <f t="shared" ref="L47:L65" si="51">E47/($H47-$G47)*100</f>
        <v>4.0369715916813913</v>
      </c>
      <c r="M47" s="117">
        <f t="shared" ref="M47:M65" si="52">F47/($H47-$G47)*100</f>
        <v>3.2757917629468531</v>
      </c>
    </row>
    <row r="48" spans="1:19">
      <c r="A48" s="87" t="str">
        <f>Extra!B26</f>
        <v>Auckland</v>
      </c>
      <c r="B48" s="57">
        <v>2369</v>
      </c>
      <c r="C48" s="57">
        <v>1889</v>
      </c>
      <c r="D48" s="57">
        <v>669</v>
      </c>
      <c r="E48" s="57">
        <v>215</v>
      </c>
      <c r="F48" s="57">
        <v>201</v>
      </c>
      <c r="G48" s="57">
        <v>444</v>
      </c>
      <c r="H48" s="88">
        <v>5787</v>
      </c>
      <c r="I48" s="117">
        <f t="shared" si="48"/>
        <v>44.338386674153099</v>
      </c>
      <c r="J48" s="117">
        <f t="shared" si="49"/>
        <v>35.354669661239001</v>
      </c>
      <c r="K48" s="117">
        <f t="shared" si="50"/>
        <v>12.521055586749016</v>
      </c>
      <c r="L48" s="117">
        <f t="shared" si="51"/>
        <v>4.0239565787011049</v>
      </c>
      <c r="M48" s="117">
        <f t="shared" si="52"/>
        <v>3.7619314991577766</v>
      </c>
    </row>
    <row r="49" spans="1:13">
      <c r="A49" s="87" t="str">
        <f>Extra!B27</f>
        <v>Counties Manukau</v>
      </c>
      <c r="B49" s="57">
        <v>2567</v>
      </c>
      <c r="C49" s="57">
        <v>2210</v>
      </c>
      <c r="D49" s="57">
        <v>1026</v>
      </c>
      <c r="E49" s="57">
        <v>474</v>
      </c>
      <c r="F49" s="57">
        <v>483</v>
      </c>
      <c r="G49" s="57">
        <v>184</v>
      </c>
      <c r="H49" s="88">
        <v>6944</v>
      </c>
      <c r="I49" s="117">
        <f t="shared" si="48"/>
        <v>37.973372781065088</v>
      </c>
      <c r="J49" s="117">
        <f t="shared" si="49"/>
        <v>32.692307692307693</v>
      </c>
      <c r="K49" s="117">
        <f t="shared" si="50"/>
        <v>15.177514792899407</v>
      </c>
      <c r="L49" s="117">
        <f t="shared" si="51"/>
        <v>7.0118343195266277</v>
      </c>
      <c r="M49" s="117">
        <f t="shared" si="52"/>
        <v>7.1449704142011834</v>
      </c>
    </row>
    <row r="50" spans="1:13">
      <c r="A50" s="87" t="str">
        <f>Extra!B28</f>
        <v>Waikato</v>
      </c>
      <c r="B50" s="57">
        <v>1946</v>
      </c>
      <c r="C50" s="57">
        <v>1670</v>
      </c>
      <c r="D50" s="57">
        <v>841</v>
      </c>
      <c r="E50" s="57">
        <v>383</v>
      </c>
      <c r="F50" s="57">
        <v>300</v>
      </c>
      <c r="G50" s="57">
        <v>1</v>
      </c>
      <c r="H50" s="88">
        <v>5141</v>
      </c>
      <c r="I50" s="117">
        <f t="shared" si="48"/>
        <v>37.859922178988327</v>
      </c>
      <c r="J50" s="117">
        <f t="shared" si="49"/>
        <v>32.490272373540854</v>
      </c>
      <c r="K50" s="117">
        <f t="shared" si="50"/>
        <v>16.361867704280154</v>
      </c>
      <c r="L50" s="117">
        <f t="shared" si="51"/>
        <v>7.4513618677042803</v>
      </c>
      <c r="M50" s="117">
        <f t="shared" si="52"/>
        <v>5.836575875486381</v>
      </c>
    </row>
    <row r="51" spans="1:13">
      <c r="A51" s="87" t="str">
        <f>Extra!B29</f>
        <v>Lakes</v>
      </c>
      <c r="B51" s="57">
        <v>558</v>
      </c>
      <c r="C51" s="57">
        <v>455</v>
      </c>
      <c r="D51" s="57">
        <v>272</v>
      </c>
      <c r="E51" s="57">
        <v>123</v>
      </c>
      <c r="F51" s="57">
        <v>87</v>
      </c>
      <c r="G51" s="57">
        <v>0</v>
      </c>
      <c r="H51" s="88">
        <v>1495</v>
      </c>
      <c r="I51" s="117">
        <f t="shared" si="48"/>
        <v>37.324414715719065</v>
      </c>
      <c r="J51" s="117">
        <f t="shared" si="49"/>
        <v>30.434782608695656</v>
      </c>
      <c r="K51" s="117">
        <f t="shared" si="50"/>
        <v>18.19397993311037</v>
      </c>
      <c r="L51" s="117">
        <f t="shared" si="51"/>
        <v>8.2274247491638786</v>
      </c>
      <c r="M51" s="117">
        <f t="shared" si="52"/>
        <v>5.8193979933110365</v>
      </c>
    </row>
    <row r="52" spans="1:13">
      <c r="A52" s="87" t="str">
        <f>Extra!B30</f>
        <v>Bay of Plenty</v>
      </c>
      <c r="B52" s="57">
        <v>1056</v>
      </c>
      <c r="C52" s="57">
        <v>942</v>
      </c>
      <c r="D52" s="57">
        <v>421</v>
      </c>
      <c r="E52" s="57">
        <v>198</v>
      </c>
      <c r="F52" s="57">
        <v>159</v>
      </c>
      <c r="G52" s="57">
        <v>0</v>
      </c>
      <c r="H52" s="88">
        <v>2776</v>
      </c>
      <c r="I52" s="117">
        <f t="shared" si="48"/>
        <v>38.040345821325651</v>
      </c>
      <c r="J52" s="117">
        <f t="shared" si="49"/>
        <v>33.933717579250725</v>
      </c>
      <c r="K52" s="117">
        <f t="shared" si="50"/>
        <v>15.165706051873199</v>
      </c>
      <c r="L52" s="117">
        <f t="shared" si="51"/>
        <v>7.1325648414985592</v>
      </c>
      <c r="M52" s="117">
        <f t="shared" si="52"/>
        <v>5.727665706051873</v>
      </c>
    </row>
    <row r="53" spans="1:13">
      <c r="A53" s="87" t="str">
        <f>Extra!B31</f>
        <v>Tairāwhiti</v>
      </c>
      <c r="B53" s="57">
        <v>244</v>
      </c>
      <c r="C53" s="57">
        <v>233</v>
      </c>
      <c r="D53" s="57">
        <v>127</v>
      </c>
      <c r="E53" s="57">
        <v>66</v>
      </c>
      <c r="F53" s="57">
        <v>67</v>
      </c>
      <c r="G53" s="57">
        <v>0</v>
      </c>
      <c r="H53" s="88">
        <v>737</v>
      </c>
      <c r="I53" s="117">
        <f t="shared" si="48"/>
        <v>33.10719131614654</v>
      </c>
      <c r="J53" s="117">
        <f t="shared" si="49"/>
        <v>31.614654002713706</v>
      </c>
      <c r="K53" s="117">
        <f t="shared" si="50"/>
        <v>17.232021709633649</v>
      </c>
      <c r="L53" s="117">
        <f t="shared" si="51"/>
        <v>8.9552238805970141</v>
      </c>
      <c r="M53" s="117">
        <f t="shared" si="52"/>
        <v>9.0909090909090917</v>
      </c>
    </row>
    <row r="54" spans="1:13">
      <c r="A54" s="87" t="str">
        <f>Extra!B32</f>
        <v>Hawke's Bay</v>
      </c>
      <c r="B54" s="57">
        <v>651</v>
      </c>
      <c r="C54" s="57">
        <v>628</v>
      </c>
      <c r="D54" s="57">
        <v>340</v>
      </c>
      <c r="E54" s="57">
        <v>141</v>
      </c>
      <c r="F54" s="57">
        <v>144</v>
      </c>
      <c r="G54" s="57">
        <v>17</v>
      </c>
      <c r="H54" s="88">
        <v>1921</v>
      </c>
      <c r="I54" s="117">
        <f t="shared" si="48"/>
        <v>34.191176470588239</v>
      </c>
      <c r="J54" s="117">
        <f t="shared" si="49"/>
        <v>32.983193277310924</v>
      </c>
      <c r="K54" s="117">
        <f t="shared" si="50"/>
        <v>17.857142857142858</v>
      </c>
      <c r="L54" s="117">
        <f t="shared" si="51"/>
        <v>7.4054621848739499</v>
      </c>
      <c r="M54" s="117">
        <f t="shared" si="52"/>
        <v>7.5630252100840334</v>
      </c>
    </row>
    <row r="55" spans="1:13">
      <c r="A55" s="87" t="str">
        <f>Extra!B33</f>
        <v>Taranaki</v>
      </c>
      <c r="B55" s="57">
        <v>568</v>
      </c>
      <c r="C55" s="57">
        <v>500</v>
      </c>
      <c r="D55" s="57">
        <v>280</v>
      </c>
      <c r="E55" s="57">
        <v>80</v>
      </c>
      <c r="F55" s="57">
        <v>80</v>
      </c>
      <c r="G55" s="57">
        <v>0</v>
      </c>
      <c r="H55" s="88">
        <v>1508</v>
      </c>
      <c r="I55" s="117">
        <f t="shared" si="48"/>
        <v>37.665782493368702</v>
      </c>
      <c r="J55" s="117">
        <f t="shared" si="49"/>
        <v>33.156498673740053</v>
      </c>
      <c r="K55" s="117">
        <f t="shared" si="50"/>
        <v>18.567639257294431</v>
      </c>
      <c r="L55" s="117">
        <f t="shared" si="51"/>
        <v>5.3050397877984086</v>
      </c>
      <c r="M55" s="117">
        <f t="shared" si="52"/>
        <v>5.3050397877984086</v>
      </c>
    </row>
    <row r="56" spans="1:13">
      <c r="A56" s="87" t="str">
        <f>Extra!B34</f>
        <v>MidCentral</v>
      </c>
      <c r="B56" s="57">
        <v>789</v>
      </c>
      <c r="C56" s="57">
        <v>652</v>
      </c>
      <c r="D56" s="57">
        <v>338</v>
      </c>
      <c r="E56" s="57">
        <v>148</v>
      </c>
      <c r="F56" s="57">
        <v>107</v>
      </c>
      <c r="G56" s="57">
        <v>0</v>
      </c>
      <c r="H56" s="88">
        <v>2034</v>
      </c>
      <c r="I56" s="117">
        <f t="shared" si="48"/>
        <v>38.790560471976399</v>
      </c>
      <c r="J56" s="117">
        <f t="shared" si="49"/>
        <v>32.055063913470995</v>
      </c>
      <c r="K56" s="117">
        <f t="shared" si="50"/>
        <v>16.617502458210424</v>
      </c>
      <c r="L56" s="117">
        <f t="shared" si="51"/>
        <v>7.2763028515240897</v>
      </c>
      <c r="M56" s="117">
        <f t="shared" si="52"/>
        <v>5.2605703048180921</v>
      </c>
    </row>
    <row r="57" spans="1:13">
      <c r="A57" s="87" t="str">
        <f>Extra!B35</f>
        <v>Whanganui</v>
      </c>
      <c r="B57" s="57">
        <v>271</v>
      </c>
      <c r="C57" s="57">
        <v>246</v>
      </c>
      <c r="D57" s="57">
        <v>141</v>
      </c>
      <c r="E57" s="57">
        <v>61</v>
      </c>
      <c r="F57" s="57">
        <v>56</v>
      </c>
      <c r="G57" s="57">
        <v>0</v>
      </c>
      <c r="H57" s="88">
        <v>775</v>
      </c>
      <c r="I57" s="117">
        <f t="shared" si="48"/>
        <v>34.967741935483872</v>
      </c>
      <c r="J57" s="117">
        <f t="shared" si="49"/>
        <v>31.741935483870972</v>
      </c>
      <c r="K57" s="117">
        <f t="shared" si="50"/>
        <v>18.193548387096776</v>
      </c>
      <c r="L57" s="117">
        <f t="shared" si="51"/>
        <v>7.8709677419354831</v>
      </c>
      <c r="M57" s="117">
        <f t="shared" si="52"/>
        <v>7.2258064516129039</v>
      </c>
    </row>
    <row r="58" spans="1:13">
      <c r="A58" s="87" t="str">
        <f>Extra!B36</f>
        <v>Capital &amp; Coast</v>
      </c>
      <c r="B58" s="57">
        <v>1524</v>
      </c>
      <c r="C58" s="57">
        <v>1210</v>
      </c>
      <c r="D58" s="57">
        <v>450</v>
      </c>
      <c r="E58" s="57">
        <v>139</v>
      </c>
      <c r="F58" s="57">
        <v>87</v>
      </c>
      <c r="G58" s="57">
        <v>1</v>
      </c>
      <c r="H58" s="88">
        <v>3411</v>
      </c>
      <c r="I58" s="117">
        <f t="shared" si="48"/>
        <v>44.692082111436946</v>
      </c>
      <c r="J58" s="117">
        <f t="shared" si="49"/>
        <v>35.483870967741936</v>
      </c>
      <c r="K58" s="117">
        <f t="shared" si="50"/>
        <v>13.196480938416421</v>
      </c>
      <c r="L58" s="117">
        <f t="shared" si="51"/>
        <v>4.0762463343108504</v>
      </c>
      <c r="M58" s="117">
        <f t="shared" si="52"/>
        <v>2.5513196480938416</v>
      </c>
    </row>
    <row r="59" spans="1:13">
      <c r="A59" s="87" t="str">
        <f>Extra!B37</f>
        <v>Hutt Valley</v>
      </c>
      <c r="B59" s="57">
        <v>796</v>
      </c>
      <c r="C59" s="57">
        <v>618</v>
      </c>
      <c r="D59" s="57">
        <v>297</v>
      </c>
      <c r="E59" s="57">
        <v>93</v>
      </c>
      <c r="F59" s="57">
        <v>63</v>
      </c>
      <c r="G59" s="57">
        <v>42</v>
      </c>
      <c r="H59" s="88">
        <v>1909</v>
      </c>
      <c r="I59" s="117">
        <f t="shared" si="48"/>
        <v>42.635243706480985</v>
      </c>
      <c r="J59" s="117">
        <f t="shared" si="49"/>
        <v>33.101231922870916</v>
      </c>
      <c r="K59" s="117">
        <f t="shared" si="50"/>
        <v>15.907873594001071</v>
      </c>
      <c r="L59" s="117">
        <f t="shared" si="51"/>
        <v>4.9812533476164971</v>
      </c>
      <c r="M59" s="117">
        <f t="shared" si="52"/>
        <v>3.3743974290305303</v>
      </c>
    </row>
    <row r="60" spans="1:13">
      <c r="A60" s="87" t="str">
        <f>Extra!B38</f>
        <v>Wairarapa</v>
      </c>
      <c r="B60" s="57">
        <v>183</v>
      </c>
      <c r="C60" s="57">
        <v>150</v>
      </c>
      <c r="D60" s="57">
        <v>86</v>
      </c>
      <c r="E60" s="57">
        <v>30</v>
      </c>
      <c r="F60" s="57">
        <v>12</v>
      </c>
      <c r="G60" s="57">
        <v>0</v>
      </c>
      <c r="H60" s="88">
        <v>461</v>
      </c>
      <c r="I60" s="117">
        <f t="shared" si="48"/>
        <v>39.696312364425161</v>
      </c>
      <c r="J60" s="117">
        <f t="shared" si="49"/>
        <v>32.537960954446852</v>
      </c>
      <c r="K60" s="117">
        <f t="shared" si="50"/>
        <v>18.655097613882862</v>
      </c>
      <c r="L60" s="117">
        <f t="shared" si="51"/>
        <v>6.5075921908893708</v>
      </c>
      <c r="M60" s="117">
        <f t="shared" si="52"/>
        <v>2.6030368763557483</v>
      </c>
    </row>
    <row r="61" spans="1:13">
      <c r="A61" s="87" t="str">
        <f>Extra!B39</f>
        <v>Nelson Marlborough</v>
      </c>
      <c r="B61" s="57">
        <v>486</v>
      </c>
      <c r="C61" s="57">
        <v>439</v>
      </c>
      <c r="D61" s="57">
        <v>205</v>
      </c>
      <c r="E61" s="57">
        <v>62</v>
      </c>
      <c r="F61" s="57">
        <v>44</v>
      </c>
      <c r="G61" s="57">
        <v>0</v>
      </c>
      <c r="H61" s="88">
        <v>1236</v>
      </c>
      <c r="I61" s="117">
        <f t="shared" si="48"/>
        <v>39.320388349514559</v>
      </c>
      <c r="J61" s="117">
        <f t="shared" si="49"/>
        <v>35.517799352750814</v>
      </c>
      <c r="K61" s="117">
        <f t="shared" si="50"/>
        <v>16.585760517799354</v>
      </c>
      <c r="L61" s="117">
        <f t="shared" si="51"/>
        <v>5.0161812297734629</v>
      </c>
      <c r="M61" s="117">
        <f t="shared" si="52"/>
        <v>3.5598705501618122</v>
      </c>
    </row>
    <row r="62" spans="1:13">
      <c r="A62" s="87" t="str">
        <f>Extra!B40</f>
        <v>West Coast</v>
      </c>
      <c r="B62" s="57">
        <v>138</v>
      </c>
      <c r="C62" s="57">
        <v>108</v>
      </c>
      <c r="D62" s="57">
        <v>47</v>
      </c>
      <c r="E62" s="57">
        <v>18</v>
      </c>
      <c r="F62" s="57">
        <v>35</v>
      </c>
      <c r="G62" s="57">
        <v>0</v>
      </c>
      <c r="H62" s="88">
        <v>346</v>
      </c>
      <c r="I62" s="117">
        <f t="shared" si="48"/>
        <v>39.884393063583815</v>
      </c>
      <c r="J62" s="117">
        <f t="shared" si="49"/>
        <v>31.213872832369944</v>
      </c>
      <c r="K62" s="117">
        <f t="shared" si="50"/>
        <v>13.583815028901732</v>
      </c>
      <c r="L62" s="117">
        <f t="shared" si="51"/>
        <v>5.202312138728324</v>
      </c>
      <c r="M62" s="117">
        <f t="shared" si="52"/>
        <v>10.115606936416185</v>
      </c>
    </row>
    <row r="63" spans="1:13">
      <c r="A63" s="87" t="str">
        <f>Extra!B41</f>
        <v>Canterbury</v>
      </c>
      <c r="B63" s="57">
        <v>2724</v>
      </c>
      <c r="C63" s="57">
        <v>2112</v>
      </c>
      <c r="D63" s="57">
        <v>879</v>
      </c>
      <c r="E63" s="57">
        <v>298</v>
      </c>
      <c r="F63" s="57">
        <v>179</v>
      </c>
      <c r="G63" s="57">
        <v>0</v>
      </c>
      <c r="H63" s="88">
        <v>6192</v>
      </c>
      <c r="I63" s="117">
        <f t="shared" si="48"/>
        <v>43.992248062015506</v>
      </c>
      <c r="J63" s="117">
        <f t="shared" si="49"/>
        <v>34.108527131782942</v>
      </c>
      <c r="K63" s="117">
        <f t="shared" si="50"/>
        <v>14.195736434108527</v>
      </c>
      <c r="L63" s="117">
        <f t="shared" si="51"/>
        <v>4.8126614987080103</v>
      </c>
      <c r="M63" s="117">
        <f t="shared" si="52"/>
        <v>2.8908268733850129</v>
      </c>
    </row>
    <row r="64" spans="1:13">
      <c r="A64" s="87" t="str">
        <f>Extra!B42</f>
        <v>South Canterbury</v>
      </c>
      <c r="B64" s="57">
        <v>248</v>
      </c>
      <c r="C64" s="57">
        <v>245</v>
      </c>
      <c r="D64" s="57">
        <v>98</v>
      </c>
      <c r="E64" s="57">
        <v>36</v>
      </c>
      <c r="F64" s="57">
        <v>29</v>
      </c>
      <c r="G64" s="57">
        <v>0</v>
      </c>
      <c r="H64" s="88">
        <v>656</v>
      </c>
      <c r="I64" s="117">
        <f t="shared" si="48"/>
        <v>37.804878048780488</v>
      </c>
      <c r="J64" s="117">
        <f t="shared" si="49"/>
        <v>37.347560975609753</v>
      </c>
      <c r="K64" s="117">
        <f t="shared" si="50"/>
        <v>14.939024390243901</v>
      </c>
      <c r="L64" s="117">
        <f t="shared" si="51"/>
        <v>5.4878048780487809</v>
      </c>
      <c r="M64" s="117">
        <f t="shared" si="52"/>
        <v>4.4207317073170733</v>
      </c>
    </row>
    <row r="65" spans="1:13">
      <c r="A65" s="87" t="str">
        <f>Extra!B43</f>
        <v>Southern</v>
      </c>
      <c r="B65" s="57">
        <v>1406</v>
      </c>
      <c r="C65" s="57">
        <v>1188</v>
      </c>
      <c r="D65" s="57">
        <v>539</v>
      </c>
      <c r="E65" s="57">
        <v>165</v>
      </c>
      <c r="F65" s="57">
        <v>102</v>
      </c>
      <c r="G65" s="57">
        <v>0</v>
      </c>
      <c r="H65" s="88">
        <v>3400</v>
      </c>
      <c r="I65" s="117">
        <f t="shared" si="48"/>
        <v>41.352941176470587</v>
      </c>
      <c r="J65" s="117">
        <f t="shared" si="49"/>
        <v>34.941176470588239</v>
      </c>
      <c r="K65" s="117">
        <f t="shared" si="50"/>
        <v>15.852941176470589</v>
      </c>
      <c r="L65" s="117">
        <f t="shared" si="51"/>
        <v>4.8529411764705888</v>
      </c>
      <c r="M65" s="117">
        <f t="shared" si="52"/>
        <v>3</v>
      </c>
    </row>
    <row r="66" spans="1:13">
      <c r="A66" s="93" t="str">
        <f>Extra!B44</f>
        <v>Unknown</v>
      </c>
      <c r="B66" s="93">
        <v>64</v>
      </c>
      <c r="C66" s="93">
        <v>92</v>
      </c>
      <c r="D66" s="93">
        <v>53</v>
      </c>
      <c r="E66" s="93">
        <v>18</v>
      </c>
      <c r="F66" s="93">
        <v>25</v>
      </c>
      <c r="G66" s="93">
        <v>18</v>
      </c>
      <c r="H66" s="106">
        <v>270</v>
      </c>
      <c r="I66" s="201" t="s">
        <v>81</v>
      </c>
      <c r="J66" s="202" t="s">
        <v>81</v>
      </c>
      <c r="K66" s="202" t="s">
        <v>81</v>
      </c>
      <c r="L66" s="202" t="s">
        <v>81</v>
      </c>
      <c r="M66" s="202" t="s">
        <v>81</v>
      </c>
    </row>
    <row r="67" spans="1:13">
      <c r="A67" s="99" t="s">
        <v>350</v>
      </c>
    </row>
  </sheetData>
  <mergeCells count="7">
    <mergeCell ref="A6:A7"/>
    <mergeCell ref="B6:H6"/>
    <mergeCell ref="I6:M6"/>
    <mergeCell ref="A20:A21"/>
    <mergeCell ref="B20:H20"/>
    <mergeCell ref="I20:M20"/>
    <mergeCell ref="A19:M19"/>
  </mergeCells>
  <hyperlinks>
    <hyperlink ref="A1" location="Contents!A1" display="Contents"/>
    <hyperlink ref="C1" location="About!A1" display="About the publication"/>
  </hyperlinks>
  <pageMargins left="0.51181102362204722" right="0.51181102362204722" top="0.55118110236220474" bottom="0.55118110236220474" header="0.11811023622047245" footer="0.11811023622047245"/>
  <pageSetup paperSize="9" scale="76" fitToHeight="0" orientation="landscape" r:id="rId1"/>
  <headerFooter>
    <oddFooter>&amp;L&amp;8&amp;K01+020Report on Maternity, 2015: accompanying tables&amp;R&amp;8&amp;K01+020Page &amp;P of &amp;N</oddFooter>
  </headerFooter>
  <rowBreaks count="1" manualBreakCount="1">
    <brk id="17"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24</vt:i4>
      </vt:variant>
      <vt:variant>
        <vt:lpstr>Named Ranges</vt:lpstr>
      </vt:variant>
      <vt:variant>
        <vt:i4>35</vt:i4>
      </vt:variant>
    </vt:vector>
  </HeadingPairs>
  <TitlesOfParts>
    <vt:vector size="59" baseType="lpstr">
      <vt:lpstr>Info</vt:lpstr>
      <vt:lpstr>Contents</vt:lpstr>
      <vt:lpstr>About</vt:lpstr>
      <vt:lpstr>FigureIndex</vt:lpstr>
      <vt:lpstr>Age</vt:lpstr>
      <vt:lpstr>Ethnic</vt:lpstr>
      <vt:lpstr>Dep</vt:lpstr>
      <vt:lpstr>Geo</vt:lpstr>
      <vt:lpstr>Parity</vt:lpstr>
      <vt:lpstr>BMI</vt:lpstr>
      <vt:lpstr>Smoking</vt:lpstr>
      <vt:lpstr>PrimMatCare</vt:lpstr>
      <vt:lpstr>RegLMC</vt:lpstr>
      <vt:lpstr>RegDHB</vt:lpstr>
      <vt:lpstr>BirthType</vt:lpstr>
      <vt:lpstr>Interv</vt:lpstr>
      <vt:lpstr>Plurality</vt:lpstr>
      <vt:lpstr>PlaceOfBirth</vt:lpstr>
      <vt:lpstr>Extra</vt:lpstr>
      <vt:lpstr>Babies</vt:lpstr>
      <vt:lpstr>Birthweight</vt:lpstr>
      <vt:lpstr>Gestation</vt:lpstr>
      <vt:lpstr>Bfeed</vt:lpstr>
      <vt:lpstr>Handover</vt:lpstr>
      <vt:lpstr>Age!Print_Area</vt:lpstr>
      <vt:lpstr>Babies!Print_Area</vt:lpstr>
      <vt:lpstr>Bfeed!Print_Area</vt:lpstr>
      <vt:lpstr>BirthType!Print_Area</vt:lpstr>
      <vt:lpstr>Birthweight!Print_Area</vt:lpstr>
      <vt:lpstr>BMI!Print_Area</vt:lpstr>
      <vt:lpstr>Contents!Print_Area</vt:lpstr>
      <vt:lpstr>Dep!Print_Area</vt:lpstr>
      <vt:lpstr>Ethnic!Print_Area</vt:lpstr>
      <vt:lpstr>Geo!Print_Area</vt:lpstr>
      <vt:lpstr>Gestation!Print_Area</vt:lpstr>
      <vt:lpstr>Handover!Print_Area</vt:lpstr>
      <vt:lpstr>Info!Print_Area</vt:lpstr>
      <vt:lpstr>Interv!Print_Area</vt:lpstr>
      <vt:lpstr>Parity!Print_Area</vt:lpstr>
      <vt:lpstr>PlaceOfBirth!Print_Area</vt:lpstr>
      <vt:lpstr>Plurality!Print_Area</vt:lpstr>
      <vt:lpstr>PrimMatCare!Print_Area</vt:lpstr>
      <vt:lpstr>RegLMC!Print_Area</vt:lpstr>
      <vt:lpstr>Smoking!Print_Area</vt:lpstr>
      <vt:lpstr>Bfeed!Print_Titles</vt:lpstr>
      <vt:lpstr>BirthType!Print_Titles</vt:lpstr>
      <vt:lpstr>Birthweight!Print_Titles</vt:lpstr>
      <vt:lpstr>BMI!Print_Titles</vt:lpstr>
      <vt:lpstr>Contents!Print_Titles</vt:lpstr>
      <vt:lpstr>Dep!Print_Titles</vt:lpstr>
      <vt:lpstr>Ethnic!Print_Titles</vt:lpstr>
      <vt:lpstr>Geo!Print_Titles</vt:lpstr>
      <vt:lpstr>Gestation!Print_Titles</vt:lpstr>
      <vt:lpstr>Interv!Print_Titles</vt:lpstr>
      <vt:lpstr>Parity!Print_Titles</vt:lpstr>
      <vt:lpstr>PlaceOfBirth!Print_Titles</vt:lpstr>
      <vt:lpstr>PrimMatCare!Print_Titles</vt:lpstr>
      <vt:lpstr>RegLMC!Print_Titles</vt:lpstr>
      <vt:lpstr>Smoking!Print_Titles</vt:lpstr>
    </vt:vector>
  </TitlesOfParts>
  <Company>Ministry of Health</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elim</dc:creator>
  <cp:lastModifiedBy>Selina Takanashi</cp:lastModifiedBy>
  <cp:lastPrinted>2017-07-03T02:14:25Z</cp:lastPrinted>
  <dcterms:created xsi:type="dcterms:W3CDTF">2014-12-16T02:50:59Z</dcterms:created>
  <dcterms:modified xsi:type="dcterms:W3CDTF">2017-07-03T02:25:27Z</dcterms:modified>
</cp:coreProperties>
</file>