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oh.govt.nz\dfs-userdata\UserState\bmarwick\Desktop\"/>
    </mc:Choice>
  </mc:AlternateContent>
  <bookViews>
    <workbookView xWindow="120" yWindow="30" windowWidth="23880" windowHeight="9750" tabRatio="877"/>
  </bookViews>
  <sheets>
    <sheet name="Info" sheetId="1" r:id="rId1"/>
    <sheet name="Contents" sheetId="2" r:id="rId2"/>
    <sheet name="About" sheetId="32" r:id="rId3"/>
    <sheet name="FigureIndex" sheetId="31" r:id="rId4"/>
    <sheet name="Age" sheetId="3" r:id="rId5"/>
    <sheet name="Ethnic" sheetId="6" r:id="rId6"/>
    <sheet name="Dep" sheetId="7" r:id="rId7"/>
    <sheet name="Geo" sheetId="8" r:id="rId8"/>
    <sheet name="Parity" sheetId="9" r:id="rId9"/>
    <sheet name="BMI" sheetId="23" r:id="rId10"/>
    <sheet name="Smoking" sheetId="10" r:id="rId11"/>
    <sheet name="PrimMatCare" sheetId="28" r:id="rId12"/>
    <sheet name="RegLMC" sheetId="11" r:id="rId13"/>
    <sheet name="RegDHB" sheetId="33" r:id="rId14"/>
    <sheet name="BirthType" sheetId="12" r:id="rId15"/>
    <sheet name="Interv" sheetId="14" r:id="rId16"/>
    <sheet name="Plurality" sheetId="13" r:id="rId17"/>
    <sheet name="PlaceOfBirth" sheetId="15" r:id="rId18"/>
    <sheet name="Extra" sheetId="25" state="hidden" r:id="rId19"/>
    <sheet name="Babies" sheetId="16" r:id="rId20"/>
    <sheet name="Birthweight" sheetId="17" r:id="rId21"/>
    <sheet name="Gestation" sheetId="21" r:id="rId22"/>
    <sheet name="Bfeed" sheetId="19" r:id="rId23"/>
    <sheet name="Handover" sheetId="20" r:id="rId24"/>
  </sheets>
  <definedNames>
    <definedName name="_xlnm.Print_Area" localSheetId="4">Age!$A$3:$O$34</definedName>
    <definedName name="_xlnm.Print_Area" localSheetId="19">Babies!$A$3:$M$34</definedName>
    <definedName name="_xlnm.Print_Area" localSheetId="22">Bfeed!$A$3:$V$180</definedName>
    <definedName name="_xlnm.Print_Area" localSheetId="14">BirthType!$A$3:$U$113</definedName>
    <definedName name="_xlnm.Print_Area" localSheetId="20">Birthweight!$A$3:$U$123</definedName>
    <definedName name="_xlnm.Print_Area" localSheetId="9">BMI!$A$3:$Q$69</definedName>
    <definedName name="_xlnm.Print_Area" localSheetId="1">Contents!$A$1:$F$66</definedName>
    <definedName name="_xlnm.Print_Area" localSheetId="6">Dep!$A$3:$O$54</definedName>
    <definedName name="_xlnm.Print_Area" localSheetId="5">Ethnic!$A$3:$X$73</definedName>
    <definedName name="_xlnm.Print_Area" localSheetId="7">Geo!$A$3:$S$115</definedName>
    <definedName name="_xlnm.Print_Area" localSheetId="21">Gestation!$A$3:$W$144</definedName>
    <definedName name="_xlnm.Print_Area" localSheetId="23">Handover!$A$3:$R$32</definedName>
    <definedName name="_xlnm.Print_Area" localSheetId="0">Info!$A$1:$T$47</definedName>
    <definedName name="_xlnm.Print_Area" localSheetId="15">Interv!$A$3:$O$81</definedName>
    <definedName name="_xlnm.Print_Area" localSheetId="8">Parity!$A$3:$U$69</definedName>
    <definedName name="_xlnm.Print_Area" localSheetId="17">PlaceOfBirth!$A$3:$V$174</definedName>
    <definedName name="_xlnm.Print_Area" localSheetId="16">Plurality!$A$3:$I$17</definedName>
    <definedName name="_xlnm.Print_Area" localSheetId="11">PrimMatCare!$A$3:$AC$109</definedName>
    <definedName name="_xlnm.Print_Area" localSheetId="12">RegLMC!$A$3:$P$85</definedName>
    <definedName name="_xlnm.Print_Area" localSheetId="10">Smoking!$A$3:$S$188</definedName>
    <definedName name="_xlnm.Print_Titles" localSheetId="22">Bfeed!$3:$3</definedName>
    <definedName name="_xlnm.Print_Titles" localSheetId="14">BirthType!$3:$3</definedName>
    <definedName name="_xlnm.Print_Titles" localSheetId="20">Birthweight!$3:$3</definedName>
    <definedName name="_xlnm.Print_Titles" localSheetId="9">BMI!$3:$3</definedName>
    <definedName name="_xlnm.Print_Titles" localSheetId="1">Contents!$1:$3</definedName>
    <definedName name="_xlnm.Print_Titles" localSheetId="6">Dep!$3:$3</definedName>
    <definedName name="_xlnm.Print_Titles" localSheetId="5">Ethnic!$3:$3</definedName>
    <definedName name="_xlnm.Print_Titles" localSheetId="7">Geo!$3:$3</definedName>
    <definedName name="_xlnm.Print_Titles" localSheetId="21">Gestation!$3:$3</definedName>
    <definedName name="_xlnm.Print_Titles" localSheetId="15">Interv!$3:$3</definedName>
    <definedName name="_xlnm.Print_Titles" localSheetId="8">Parity!$3:$3</definedName>
    <definedName name="_xlnm.Print_Titles" localSheetId="17">PlaceOfBirth!$3:$3</definedName>
    <definedName name="_xlnm.Print_Titles" localSheetId="11">PrimMatCare!$3:$3</definedName>
    <definedName name="_xlnm.Print_Titles" localSheetId="12">RegLMC!$3:$3</definedName>
    <definedName name="_xlnm.Print_Titles" localSheetId="10">Smoking!$3:$3</definedName>
  </definedNames>
  <calcPr calcId="152511"/>
</workbook>
</file>

<file path=xl/calcChain.xml><?xml version="1.0" encoding="utf-8"?>
<calcChain xmlns="http://schemas.openxmlformats.org/spreadsheetml/2006/main">
  <c r="G25" i="23" l="1"/>
  <c r="C25" i="23"/>
  <c r="D25" i="23"/>
  <c r="E25" i="23"/>
  <c r="F25" i="23"/>
  <c r="B25" i="23"/>
  <c r="H25" i="9"/>
  <c r="C25" i="9"/>
  <c r="D25" i="9"/>
  <c r="E25" i="9"/>
  <c r="F25" i="9"/>
  <c r="G25" i="9"/>
  <c r="B25" i="9"/>
  <c r="I25" i="9" l="1"/>
  <c r="G78" i="11"/>
  <c r="H28" i="12" l="1"/>
  <c r="E27" i="28" l="1"/>
  <c r="D27" i="28"/>
  <c r="C27" i="28"/>
  <c r="B27" i="28"/>
  <c r="F92" i="15" l="1"/>
  <c r="F93" i="15"/>
  <c r="F94" i="15"/>
  <c r="F95" i="15"/>
  <c r="F96" i="15"/>
  <c r="F97" i="15"/>
  <c r="F40" i="12" l="1"/>
  <c r="C93" i="10" l="1"/>
  <c r="H10" i="11" l="1"/>
  <c r="L30" i="14" l="1"/>
  <c r="L31" i="14"/>
  <c r="L32" i="14"/>
  <c r="L33" i="14"/>
  <c r="L34" i="14"/>
  <c r="L35" i="14"/>
  <c r="B28" i="14"/>
  <c r="C28" i="14"/>
  <c r="D28" i="14"/>
  <c r="E28" i="14"/>
  <c r="F28" i="14"/>
  <c r="B44" i="33"/>
  <c r="C44" i="33"/>
  <c r="D44" i="33"/>
  <c r="E44" i="33"/>
  <c r="F44" i="33"/>
  <c r="H16" i="33"/>
  <c r="I16" i="33"/>
  <c r="J16" i="33"/>
  <c r="K16" i="33"/>
  <c r="H17" i="33"/>
  <c r="I17" i="33"/>
  <c r="J17" i="33"/>
  <c r="K17" i="33"/>
  <c r="A9" i="33"/>
  <c r="A10" i="33"/>
  <c r="A11" i="33"/>
  <c r="A12" i="33"/>
  <c r="A13" i="33"/>
  <c r="A14" i="33"/>
  <c r="A15" i="33"/>
  <c r="A16" i="33"/>
  <c r="A17" i="33"/>
  <c r="A8" i="33"/>
  <c r="G86" i="11"/>
  <c r="H86" i="11"/>
  <c r="I86" i="11"/>
  <c r="J86" i="11"/>
  <c r="G87" i="11"/>
  <c r="H87" i="11"/>
  <c r="I87" i="11"/>
  <c r="J87" i="11"/>
  <c r="F86" i="11"/>
  <c r="F87" i="11"/>
  <c r="A79" i="11"/>
  <c r="A80" i="11"/>
  <c r="A81" i="11"/>
  <c r="A82" i="11"/>
  <c r="A83" i="11"/>
  <c r="A84" i="11"/>
  <c r="A85" i="11"/>
  <c r="A86" i="11"/>
  <c r="A87" i="11"/>
  <c r="A78" i="11"/>
  <c r="H16" i="11" l="1"/>
  <c r="I16" i="11"/>
  <c r="J16" i="11"/>
  <c r="K16" i="11"/>
  <c r="H17" i="11"/>
  <c r="I17" i="11"/>
  <c r="J17" i="11"/>
  <c r="K17" i="11"/>
  <c r="A9" i="11"/>
  <c r="A10" i="11"/>
  <c r="A11" i="11"/>
  <c r="A12" i="11"/>
  <c r="A13" i="11"/>
  <c r="A14" i="11"/>
  <c r="A15" i="11"/>
  <c r="A16" i="11"/>
  <c r="A17" i="11"/>
  <c r="A8" i="11"/>
  <c r="T82" i="28"/>
  <c r="U82" i="28"/>
  <c r="J82" i="28"/>
  <c r="K82" i="28"/>
  <c r="T61" i="28"/>
  <c r="U61" i="28"/>
  <c r="T62" i="28"/>
  <c r="U62" i="28"/>
  <c r="T63" i="28"/>
  <c r="U63" i="28"/>
  <c r="T64" i="28"/>
  <c r="U64" i="28"/>
  <c r="T65" i="28"/>
  <c r="U65" i="28"/>
  <c r="T66" i="28"/>
  <c r="U66" i="28"/>
  <c r="T67" i="28"/>
  <c r="U67" i="28"/>
  <c r="T68" i="28"/>
  <c r="U68" i="28"/>
  <c r="T69" i="28"/>
  <c r="U69" i="28"/>
  <c r="T70" i="28"/>
  <c r="U70" i="28"/>
  <c r="T71" i="28"/>
  <c r="U71" i="28"/>
  <c r="T72" i="28"/>
  <c r="U72" i="28"/>
  <c r="T73" i="28"/>
  <c r="U73" i="28"/>
  <c r="T74" i="28"/>
  <c r="U74" i="28"/>
  <c r="T75" i="28"/>
  <c r="U75" i="28"/>
  <c r="T76" i="28"/>
  <c r="U76" i="28"/>
  <c r="T77" i="28"/>
  <c r="U77" i="28"/>
  <c r="T78" i="28"/>
  <c r="U78" i="28"/>
  <c r="T79" i="28"/>
  <c r="U79" i="28"/>
  <c r="T80" i="28"/>
  <c r="U80" i="28"/>
  <c r="AD82" i="28"/>
  <c r="AE82" i="28"/>
  <c r="AD109" i="28"/>
  <c r="AE109" i="28"/>
  <c r="T88" i="28"/>
  <c r="U88" i="28"/>
  <c r="T89" i="28"/>
  <c r="U89" i="28"/>
  <c r="T90" i="28"/>
  <c r="U90" i="28"/>
  <c r="T91" i="28"/>
  <c r="U91" i="28"/>
  <c r="T92" i="28"/>
  <c r="U92" i="28"/>
  <c r="T93" i="28"/>
  <c r="U93" i="28"/>
  <c r="T94" i="28"/>
  <c r="U94" i="28"/>
  <c r="T95" i="28"/>
  <c r="U95" i="28"/>
  <c r="T96" i="28"/>
  <c r="U96" i="28"/>
  <c r="T97" i="28"/>
  <c r="U97" i="28"/>
  <c r="T98" i="28"/>
  <c r="U98" i="28"/>
  <c r="T99" i="28"/>
  <c r="U99" i="28"/>
  <c r="T100" i="28"/>
  <c r="U100" i="28"/>
  <c r="T101" i="28"/>
  <c r="U101" i="28"/>
  <c r="T102" i="28"/>
  <c r="U102" i="28"/>
  <c r="T103" i="28"/>
  <c r="U103" i="28"/>
  <c r="T104" i="28"/>
  <c r="U104" i="28"/>
  <c r="T105" i="28"/>
  <c r="U105" i="28"/>
  <c r="T106" i="28"/>
  <c r="U106" i="28"/>
  <c r="T107" i="28"/>
  <c r="U107" i="28"/>
  <c r="T109" i="28"/>
  <c r="U109" i="28"/>
  <c r="K109" i="28"/>
  <c r="J109" i="28"/>
  <c r="W87" i="28"/>
  <c r="X87" i="28"/>
  <c r="Y87" i="28"/>
  <c r="Z87" i="28"/>
  <c r="AA87" i="28"/>
  <c r="AB87" i="28"/>
  <c r="AC87" i="28"/>
  <c r="AD87" i="28"/>
  <c r="AE87" i="28"/>
  <c r="V87" i="28"/>
  <c r="M87" i="28"/>
  <c r="N87" i="28"/>
  <c r="O87" i="28"/>
  <c r="P87" i="28"/>
  <c r="Q87" i="28"/>
  <c r="R87" i="28"/>
  <c r="S87" i="28"/>
  <c r="T87" i="28"/>
  <c r="U87" i="28"/>
  <c r="L87" i="28"/>
  <c r="C87" i="28"/>
  <c r="D87" i="28"/>
  <c r="E87" i="28"/>
  <c r="F87" i="28"/>
  <c r="G87" i="28"/>
  <c r="H87" i="28"/>
  <c r="I87" i="28"/>
  <c r="J87" i="28"/>
  <c r="K87" i="28"/>
  <c r="B87" i="28"/>
  <c r="W60" i="28"/>
  <c r="X60" i="28"/>
  <c r="Y60" i="28"/>
  <c r="Z60" i="28"/>
  <c r="AA60" i="28"/>
  <c r="AB60" i="28"/>
  <c r="AC60" i="28"/>
  <c r="AD60" i="28"/>
  <c r="AE60" i="28"/>
  <c r="V60" i="28"/>
  <c r="M60" i="28"/>
  <c r="N60" i="28"/>
  <c r="O60" i="28"/>
  <c r="P60" i="28"/>
  <c r="Q60" i="28"/>
  <c r="R60" i="28"/>
  <c r="S60" i="28"/>
  <c r="T60" i="28"/>
  <c r="U60" i="28"/>
  <c r="L60" i="28"/>
  <c r="C60" i="28"/>
  <c r="D60" i="28"/>
  <c r="E60" i="28"/>
  <c r="F60" i="28"/>
  <c r="G60" i="28"/>
  <c r="H60" i="28"/>
  <c r="I60" i="28"/>
  <c r="J60" i="28"/>
  <c r="K60" i="28"/>
  <c r="B60" i="28"/>
  <c r="F16" i="28"/>
  <c r="G16" i="28"/>
  <c r="H16" i="28"/>
  <c r="F17" i="28"/>
  <c r="G17" i="28"/>
  <c r="H17" i="28"/>
  <c r="A9" i="28"/>
  <c r="A10" i="28"/>
  <c r="A11" i="28"/>
  <c r="A12" i="28"/>
  <c r="A13" i="28"/>
  <c r="A14" i="28"/>
  <c r="A15" i="28"/>
  <c r="A16" i="28"/>
  <c r="A17" i="28"/>
  <c r="A8" i="28"/>
  <c r="C31" i="10" l="1"/>
  <c r="C32" i="10"/>
  <c r="A24" i="10"/>
  <c r="A25" i="10"/>
  <c r="A26" i="10"/>
  <c r="A27" i="10"/>
  <c r="A28" i="10"/>
  <c r="A29" i="10"/>
  <c r="A30" i="10"/>
  <c r="A31" i="10"/>
  <c r="A32" i="10"/>
  <c r="A23" i="10"/>
  <c r="C15" i="10"/>
  <c r="C16" i="10"/>
  <c r="A8" i="10"/>
  <c r="A9" i="10"/>
  <c r="A10" i="10"/>
  <c r="A11" i="10"/>
  <c r="A12" i="10"/>
  <c r="A13" i="10"/>
  <c r="A14" i="10"/>
  <c r="A15" i="10"/>
  <c r="A16" i="10"/>
  <c r="A7" i="10"/>
  <c r="I16" i="23"/>
  <c r="J16" i="23"/>
  <c r="K16" i="23"/>
  <c r="I17" i="23"/>
  <c r="J17" i="23"/>
  <c r="K17" i="23"/>
  <c r="H16" i="23"/>
  <c r="H17" i="23"/>
  <c r="A9" i="23"/>
  <c r="A10" i="23"/>
  <c r="A11" i="23"/>
  <c r="A12" i="23"/>
  <c r="A13" i="23"/>
  <c r="A14" i="23"/>
  <c r="A15" i="23"/>
  <c r="A16" i="23"/>
  <c r="A17" i="23"/>
  <c r="A8" i="23"/>
  <c r="A9" i="9"/>
  <c r="A10" i="9"/>
  <c r="A11" i="9"/>
  <c r="A12" i="9"/>
  <c r="A13" i="9"/>
  <c r="A14" i="9"/>
  <c r="A15" i="9"/>
  <c r="A16" i="9"/>
  <c r="A17" i="9"/>
  <c r="A8" i="9"/>
  <c r="J17" i="9"/>
  <c r="K17" i="9"/>
  <c r="L17" i="9"/>
  <c r="M17" i="9"/>
  <c r="J16" i="9"/>
  <c r="K16" i="9"/>
  <c r="L16" i="9"/>
  <c r="M16" i="9"/>
  <c r="I16" i="9"/>
  <c r="I17" i="9"/>
  <c r="F27" i="20" l="1"/>
  <c r="F28" i="20"/>
  <c r="F16" i="20"/>
  <c r="F17" i="20"/>
  <c r="A20" i="20"/>
  <c r="A21" i="20"/>
  <c r="A22" i="20"/>
  <c r="A23" i="20"/>
  <c r="A24" i="20"/>
  <c r="A25" i="20"/>
  <c r="A26" i="20"/>
  <c r="A27" i="20"/>
  <c r="A28" i="20"/>
  <c r="A9" i="20"/>
  <c r="A10" i="20"/>
  <c r="A11" i="20"/>
  <c r="A12" i="20"/>
  <c r="A13" i="20"/>
  <c r="A14" i="20"/>
  <c r="A15" i="20"/>
  <c r="A16" i="20"/>
  <c r="A17" i="20"/>
  <c r="A8" i="20"/>
  <c r="I17" i="19"/>
  <c r="J17" i="19"/>
  <c r="K17" i="19"/>
  <c r="I16" i="19"/>
  <c r="J16" i="19"/>
  <c r="K16" i="19"/>
  <c r="H16" i="19"/>
  <c r="H17" i="19"/>
  <c r="A9" i="19"/>
  <c r="A10" i="19"/>
  <c r="A11" i="19"/>
  <c r="A12" i="19"/>
  <c r="A13" i="19"/>
  <c r="A14" i="19"/>
  <c r="A15" i="19"/>
  <c r="A16" i="19"/>
  <c r="A17" i="19"/>
  <c r="A8" i="19"/>
  <c r="L34" i="21" l="1"/>
  <c r="M34" i="21"/>
  <c r="P165" i="15" l="1"/>
  <c r="K23" i="15" l="1"/>
  <c r="L23" i="15"/>
  <c r="M23" i="15"/>
  <c r="N23" i="15"/>
  <c r="J23" i="15"/>
  <c r="B90" i="15" l="1"/>
  <c r="C90" i="15"/>
  <c r="D90" i="15"/>
  <c r="E90" i="15"/>
  <c r="G90" i="15"/>
  <c r="A91" i="15"/>
  <c r="A92" i="15"/>
  <c r="A93" i="15"/>
  <c r="A94" i="15"/>
  <c r="A95" i="15"/>
  <c r="A96" i="15"/>
  <c r="A97" i="15"/>
  <c r="A98" i="15"/>
  <c r="A99" i="15"/>
  <c r="F99" i="15"/>
  <c r="A100" i="15"/>
  <c r="F100" i="15"/>
  <c r="A101" i="15"/>
  <c r="F101" i="15"/>
  <c r="A102" i="15"/>
  <c r="F102" i="15"/>
  <c r="A103" i="15"/>
  <c r="F103" i="15"/>
  <c r="A104" i="15"/>
  <c r="F104" i="15"/>
  <c r="A105" i="15"/>
  <c r="A106" i="15"/>
  <c r="F106" i="15"/>
  <c r="A107" i="15"/>
  <c r="F107" i="15"/>
  <c r="A108" i="15"/>
  <c r="F108" i="15"/>
  <c r="A109" i="15"/>
  <c r="F109" i="15"/>
  <c r="A110" i="15"/>
  <c r="F110" i="15"/>
  <c r="A111" i="15"/>
  <c r="F111" i="15"/>
  <c r="F113" i="15"/>
  <c r="F114" i="15"/>
  <c r="F115" i="15"/>
  <c r="A116" i="15"/>
  <c r="A117" i="15"/>
  <c r="F117" i="15"/>
  <c r="C22" i="15"/>
  <c r="D22" i="15"/>
  <c r="E22" i="15"/>
  <c r="F22" i="15"/>
  <c r="B22" i="15"/>
  <c r="F90" i="15" l="1"/>
  <c r="N58" i="8"/>
  <c r="C7" i="8"/>
  <c r="D7" i="8"/>
  <c r="E7" i="8"/>
  <c r="F7" i="8"/>
  <c r="B7" i="8"/>
  <c r="I8" i="3"/>
  <c r="I9" i="3"/>
  <c r="I10" i="3"/>
  <c r="I11" i="3"/>
  <c r="I12" i="3"/>
  <c r="I13" i="3"/>
  <c r="I14" i="3"/>
  <c r="I15" i="3"/>
  <c r="I16" i="3"/>
  <c r="I17" i="3"/>
  <c r="A8" i="3"/>
  <c r="B39" i="2" l="1"/>
  <c r="A47" i="33" s="1"/>
  <c r="B38" i="2"/>
  <c r="A20" i="33" s="1"/>
  <c r="B37" i="2"/>
  <c r="A5" i="33" s="1"/>
  <c r="C41" i="2"/>
  <c r="C42" i="2"/>
  <c r="C43" i="2"/>
  <c r="C44" i="2"/>
  <c r="C45" i="2"/>
  <c r="C46" i="2"/>
  <c r="C47" i="2"/>
  <c r="C48" i="2"/>
  <c r="C49" i="2"/>
  <c r="C50" i="2"/>
  <c r="C51" i="2"/>
  <c r="C53" i="2"/>
  <c r="C54" i="2"/>
  <c r="C55" i="2"/>
  <c r="C56" i="2"/>
  <c r="C57" i="2"/>
  <c r="C58" i="2"/>
  <c r="C59" i="2"/>
  <c r="C60" i="2"/>
  <c r="C61" i="2"/>
  <c r="C62" i="2"/>
  <c r="C63" i="2"/>
  <c r="C64" i="2"/>
  <c r="C65" i="2"/>
  <c r="H8" i="11"/>
  <c r="G51" i="33"/>
  <c r="L72" i="33"/>
  <c r="G72" i="33"/>
  <c r="A72" i="33"/>
  <c r="L71" i="33"/>
  <c r="J71" i="33" s="1"/>
  <c r="G71" i="33"/>
  <c r="A71" i="33"/>
  <c r="L70" i="33"/>
  <c r="H70" i="33" s="1"/>
  <c r="G70" i="33"/>
  <c r="A70" i="33"/>
  <c r="L69" i="33"/>
  <c r="K69" i="33" s="1"/>
  <c r="G69" i="33"/>
  <c r="A69" i="33"/>
  <c r="L68" i="33"/>
  <c r="J68" i="33" s="1"/>
  <c r="G68" i="33"/>
  <c r="A68" i="33"/>
  <c r="L67" i="33"/>
  <c r="H67" i="33" s="1"/>
  <c r="G67" i="33"/>
  <c r="A67" i="33"/>
  <c r="A66" i="33"/>
  <c r="L65" i="33"/>
  <c r="G65" i="33"/>
  <c r="A65" i="33"/>
  <c r="L64" i="33"/>
  <c r="K64" i="33" s="1"/>
  <c r="G64" i="33"/>
  <c r="A64" i="33"/>
  <c r="L63" i="33"/>
  <c r="I63" i="33" s="1"/>
  <c r="G63" i="33"/>
  <c r="A63" i="33"/>
  <c r="L62" i="33"/>
  <c r="K62" i="33" s="1"/>
  <c r="G62" i="33"/>
  <c r="A62" i="33"/>
  <c r="L61" i="33"/>
  <c r="J61" i="33" s="1"/>
  <c r="G61" i="33"/>
  <c r="A61" i="33"/>
  <c r="L60" i="33"/>
  <c r="H60" i="33" s="1"/>
  <c r="G60" i="33"/>
  <c r="A60" i="33"/>
  <c r="A59" i="33"/>
  <c r="L58" i="33"/>
  <c r="I58" i="33" s="1"/>
  <c r="G58" i="33"/>
  <c r="A58" i="33"/>
  <c r="L57" i="33"/>
  <c r="I57" i="33" s="1"/>
  <c r="G57" i="33"/>
  <c r="A57" i="33"/>
  <c r="L56" i="33"/>
  <c r="K56" i="33" s="1"/>
  <c r="G56" i="33"/>
  <c r="A56" i="33"/>
  <c r="L55" i="33"/>
  <c r="K55" i="33" s="1"/>
  <c r="G55" i="33"/>
  <c r="A55" i="33"/>
  <c r="L54" i="33"/>
  <c r="I54" i="33" s="1"/>
  <c r="G54" i="33"/>
  <c r="A54" i="33"/>
  <c r="L53" i="33"/>
  <c r="H53" i="33" s="1"/>
  <c r="K53" i="33"/>
  <c r="G53" i="33"/>
  <c r="A53" i="33"/>
  <c r="A52" i="33"/>
  <c r="L51" i="33"/>
  <c r="K51" i="33" s="1"/>
  <c r="K49" i="33"/>
  <c r="J49" i="33"/>
  <c r="I49" i="33"/>
  <c r="H49" i="33"/>
  <c r="P44" i="33"/>
  <c r="O44" i="33"/>
  <c r="N44" i="33"/>
  <c r="M44" i="33"/>
  <c r="L44" i="33"/>
  <c r="G44" i="33" s="1"/>
  <c r="K44" i="33"/>
  <c r="J44" i="33"/>
  <c r="K42" i="33"/>
  <c r="J42" i="33"/>
  <c r="I42" i="33"/>
  <c r="H42" i="33"/>
  <c r="G42" i="33"/>
  <c r="K41" i="33"/>
  <c r="J41" i="33"/>
  <c r="I41" i="33"/>
  <c r="H41" i="33"/>
  <c r="G41" i="33"/>
  <c r="K40" i="33"/>
  <c r="J40" i="33"/>
  <c r="I40" i="33"/>
  <c r="H40" i="33"/>
  <c r="G40" i="33"/>
  <c r="K39" i="33"/>
  <c r="J39" i="33"/>
  <c r="I39" i="33"/>
  <c r="H39" i="33"/>
  <c r="G39" i="33"/>
  <c r="K38" i="33"/>
  <c r="J38" i="33"/>
  <c r="I38" i="33"/>
  <c r="H38" i="33"/>
  <c r="G38" i="33"/>
  <c r="K37" i="33"/>
  <c r="J37" i="33"/>
  <c r="I37" i="33"/>
  <c r="H37" i="33"/>
  <c r="G37" i="33"/>
  <c r="K36" i="33"/>
  <c r="J36" i="33"/>
  <c r="I36" i="33"/>
  <c r="H36" i="33"/>
  <c r="G36" i="33"/>
  <c r="K35" i="33"/>
  <c r="J35" i="33"/>
  <c r="I35" i="33"/>
  <c r="H35" i="33"/>
  <c r="G35" i="33"/>
  <c r="K34" i="33"/>
  <c r="J34" i="33"/>
  <c r="I34" i="33"/>
  <c r="H34" i="33"/>
  <c r="G34" i="33"/>
  <c r="K33" i="33"/>
  <c r="J33" i="33"/>
  <c r="I33" i="33"/>
  <c r="H33" i="33"/>
  <c r="G33" i="33"/>
  <c r="K32" i="33"/>
  <c r="J32" i="33"/>
  <c r="I32" i="33"/>
  <c r="H32" i="33"/>
  <c r="G32" i="33"/>
  <c r="K31" i="33"/>
  <c r="J31" i="33"/>
  <c r="I31" i="33"/>
  <c r="H31" i="33"/>
  <c r="G31" i="33"/>
  <c r="K30" i="33"/>
  <c r="J30" i="33"/>
  <c r="I30" i="33"/>
  <c r="H30" i="33"/>
  <c r="G30" i="33"/>
  <c r="K29" i="33"/>
  <c r="J29" i="33"/>
  <c r="I29" i="33"/>
  <c r="H29" i="33"/>
  <c r="G29" i="33"/>
  <c r="K28" i="33"/>
  <c r="J28" i="33"/>
  <c r="I28" i="33"/>
  <c r="H28" i="33"/>
  <c r="G28" i="33"/>
  <c r="K27" i="33"/>
  <c r="J27" i="33"/>
  <c r="I27" i="33"/>
  <c r="H27" i="33"/>
  <c r="G27" i="33"/>
  <c r="K26" i="33"/>
  <c r="J26" i="33"/>
  <c r="I26" i="33"/>
  <c r="H26" i="33"/>
  <c r="G26" i="33"/>
  <c r="K25" i="33"/>
  <c r="J25" i="33"/>
  <c r="I25" i="33"/>
  <c r="H25" i="33"/>
  <c r="G25" i="33"/>
  <c r="K24" i="33"/>
  <c r="J24" i="33"/>
  <c r="I24" i="33"/>
  <c r="H24" i="33"/>
  <c r="G24" i="33"/>
  <c r="K23" i="33"/>
  <c r="J23" i="33"/>
  <c r="I23" i="33"/>
  <c r="H23" i="33"/>
  <c r="G23" i="33"/>
  <c r="F22" i="33"/>
  <c r="K22" i="33" s="1"/>
  <c r="P22" i="33" s="1"/>
  <c r="E22" i="33"/>
  <c r="J22" i="33" s="1"/>
  <c r="O22" i="33" s="1"/>
  <c r="D22" i="33"/>
  <c r="I22" i="33" s="1"/>
  <c r="N22" i="33" s="1"/>
  <c r="C22" i="33"/>
  <c r="H22" i="33" s="1"/>
  <c r="M22" i="33" s="1"/>
  <c r="B22" i="33"/>
  <c r="G22" i="33" s="1"/>
  <c r="L22" i="33" s="1"/>
  <c r="J15" i="33"/>
  <c r="I15" i="33"/>
  <c r="H15" i="33"/>
  <c r="J14" i="33"/>
  <c r="J13" i="33"/>
  <c r="I13" i="33"/>
  <c r="H13" i="33"/>
  <c r="J12" i="33"/>
  <c r="J11" i="33"/>
  <c r="I11" i="33"/>
  <c r="H11" i="33"/>
  <c r="J10" i="33"/>
  <c r="J9" i="33"/>
  <c r="I9" i="33"/>
  <c r="H9" i="33"/>
  <c r="J8" i="33"/>
  <c r="K7" i="33"/>
  <c r="J7" i="33"/>
  <c r="I7" i="33"/>
  <c r="H7" i="33"/>
  <c r="I44" i="33"/>
  <c r="H68" i="33"/>
  <c r="H44" i="33"/>
  <c r="J53" i="33"/>
  <c r="K70" i="33"/>
  <c r="H71" i="33"/>
  <c r="K71" i="33"/>
  <c r="K8" i="33"/>
  <c r="K10" i="33"/>
  <c r="K12" i="33"/>
  <c r="K14" i="33"/>
  <c r="H8" i="33"/>
  <c r="H10" i="33"/>
  <c r="H12" i="33"/>
  <c r="H14" i="33"/>
  <c r="I56" i="33"/>
  <c r="I68" i="33"/>
  <c r="I8" i="33"/>
  <c r="K9" i="33"/>
  <c r="I10" i="33"/>
  <c r="K11" i="33"/>
  <c r="I12" i="33"/>
  <c r="K13" i="33"/>
  <c r="I14" i="33"/>
  <c r="K15" i="33"/>
  <c r="J56" i="33"/>
  <c r="I67" i="33"/>
  <c r="I71" i="33"/>
  <c r="M92" i="15"/>
  <c r="M165" i="15"/>
  <c r="N165" i="15"/>
  <c r="O165" i="15"/>
  <c r="L165" i="15"/>
  <c r="C165" i="15"/>
  <c r="D165" i="15"/>
  <c r="E165" i="15"/>
  <c r="F165" i="15"/>
  <c r="K165" i="15" s="1"/>
  <c r="B165" i="15"/>
  <c r="F9" i="15"/>
  <c r="I9" i="15" s="1"/>
  <c r="G8" i="13"/>
  <c r="C112" i="12"/>
  <c r="D112" i="12"/>
  <c r="E112" i="12"/>
  <c r="F112" i="12"/>
  <c r="B112" i="12"/>
  <c r="C84" i="12"/>
  <c r="D84" i="12"/>
  <c r="E84" i="12"/>
  <c r="J84" i="12" s="1"/>
  <c r="F84" i="12"/>
  <c r="B84" i="12"/>
  <c r="M84" i="12"/>
  <c r="N84" i="12"/>
  <c r="I84" i="12" s="1"/>
  <c r="O84" i="12"/>
  <c r="P84" i="12"/>
  <c r="L84" i="12"/>
  <c r="F28" i="12"/>
  <c r="F79" i="11"/>
  <c r="F80" i="11"/>
  <c r="F81" i="11"/>
  <c r="F82" i="11"/>
  <c r="H82" i="11" s="1"/>
  <c r="F83" i="11"/>
  <c r="F84" i="11"/>
  <c r="F85" i="11"/>
  <c r="F78" i="11"/>
  <c r="I78" i="11" s="1"/>
  <c r="G68" i="11"/>
  <c r="G69" i="11"/>
  <c r="G70" i="11"/>
  <c r="G71" i="11"/>
  <c r="G72" i="11"/>
  <c r="G67" i="11"/>
  <c r="G61" i="11"/>
  <c r="G62" i="11"/>
  <c r="G63" i="11"/>
  <c r="G64" i="11"/>
  <c r="G65" i="11"/>
  <c r="G60" i="11"/>
  <c r="G54" i="11"/>
  <c r="G55" i="11"/>
  <c r="G56" i="11"/>
  <c r="G57" i="11"/>
  <c r="G58" i="11"/>
  <c r="G53" i="11"/>
  <c r="L51" i="11"/>
  <c r="K51" i="11" s="1"/>
  <c r="K23" i="11"/>
  <c r="E44" i="11"/>
  <c r="C44" i="11"/>
  <c r="D44" i="11"/>
  <c r="F44" i="11"/>
  <c r="B44" i="11"/>
  <c r="M44" i="11"/>
  <c r="N44" i="11"/>
  <c r="O44" i="11"/>
  <c r="P44" i="11"/>
  <c r="L44" i="11"/>
  <c r="C72" i="6"/>
  <c r="D72" i="6"/>
  <c r="E72" i="6"/>
  <c r="F72" i="6"/>
  <c r="N44" i="6" s="1"/>
  <c r="G72" i="6"/>
  <c r="H72" i="6"/>
  <c r="I72" i="6"/>
  <c r="B72" i="6"/>
  <c r="J43" i="6" s="1"/>
  <c r="A19" i="20"/>
  <c r="C156" i="19"/>
  <c r="H156" i="19" s="1"/>
  <c r="M156" i="19" s="1"/>
  <c r="D156" i="19"/>
  <c r="I156" i="19" s="1"/>
  <c r="N156" i="19" s="1"/>
  <c r="E156" i="19"/>
  <c r="F156" i="19"/>
  <c r="K156" i="19" s="1"/>
  <c r="P156" i="19" s="1"/>
  <c r="B156" i="19"/>
  <c r="G156" i="19" s="1"/>
  <c r="L156" i="19" s="1"/>
  <c r="C75" i="19"/>
  <c r="H75" i="19" s="1"/>
  <c r="M75" i="19" s="1"/>
  <c r="D75" i="19"/>
  <c r="E75" i="19"/>
  <c r="J75" i="19" s="1"/>
  <c r="O75" i="19" s="1"/>
  <c r="F75" i="19"/>
  <c r="K75" i="19" s="1"/>
  <c r="P75" i="19" s="1"/>
  <c r="B75" i="19"/>
  <c r="C42" i="21"/>
  <c r="D42" i="21"/>
  <c r="E42" i="21"/>
  <c r="E95" i="21" s="1"/>
  <c r="F42" i="21"/>
  <c r="F95" i="21" s="1"/>
  <c r="B42" i="21"/>
  <c r="G42" i="21" s="1"/>
  <c r="C7" i="21"/>
  <c r="M7" i="21" s="1"/>
  <c r="D7" i="21"/>
  <c r="E7" i="21"/>
  <c r="F7" i="21"/>
  <c r="G7" i="21"/>
  <c r="Q7" i="21" s="1"/>
  <c r="H7" i="21"/>
  <c r="I7" i="21"/>
  <c r="J7" i="21"/>
  <c r="K7" i="21"/>
  <c r="U7" i="21" s="1"/>
  <c r="B7" i="21"/>
  <c r="C74" i="17"/>
  <c r="H74" i="17" s="1"/>
  <c r="M74" i="17" s="1"/>
  <c r="D74" i="17"/>
  <c r="E74" i="17"/>
  <c r="F74" i="17"/>
  <c r="B74" i="17"/>
  <c r="A9" i="17"/>
  <c r="A10" i="17"/>
  <c r="A11" i="17"/>
  <c r="A12" i="17"/>
  <c r="A13" i="17"/>
  <c r="A14" i="17"/>
  <c r="A15" i="17"/>
  <c r="A16" i="17"/>
  <c r="A17" i="17"/>
  <c r="A8" i="17"/>
  <c r="C22" i="11"/>
  <c r="H22" i="11" s="1"/>
  <c r="M22" i="11" s="1"/>
  <c r="D22" i="11"/>
  <c r="E22" i="11"/>
  <c r="F22" i="11"/>
  <c r="K22" i="11" s="1"/>
  <c r="P22" i="11" s="1"/>
  <c r="B22" i="11"/>
  <c r="G22" i="11" s="1"/>
  <c r="L22" i="11" s="1"/>
  <c r="C62" i="12"/>
  <c r="C90" i="12" s="1"/>
  <c r="H90" i="12" s="1"/>
  <c r="M90" i="12" s="1"/>
  <c r="D62" i="12"/>
  <c r="E62" i="12"/>
  <c r="F62" i="12"/>
  <c r="F90" i="12" s="1"/>
  <c r="K90" i="12" s="1"/>
  <c r="P90" i="12" s="1"/>
  <c r="B62" i="12"/>
  <c r="C143" i="15"/>
  <c r="H143" i="15" s="1"/>
  <c r="M143" i="15" s="1"/>
  <c r="D143" i="15"/>
  <c r="E143" i="15"/>
  <c r="J143" i="15" s="1"/>
  <c r="O143" i="15" s="1"/>
  <c r="F143" i="15"/>
  <c r="K143" i="15" s="1"/>
  <c r="P143" i="15" s="1"/>
  <c r="B143" i="15"/>
  <c r="G143" i="15" s="1"/>
  <c r="L143" i="15" s="1"/>
  <c r="A10" i="15"/>
  <c r="A11" i="15"/>
  <c r="A12" i="15"/>
  <c r="A13" i="15"/>
  <c r="A14" i="15"/>
  <c r="A15" i="15"/>
  <c r="A16" i="15"/>
  <c r="A17" i="15"/>
  <c r="A18" i="15"/>
  <c r="A9" i="15"/>
  <c r="A9" i="13"/>
  <c r="A10" i="13"/>
  <c r="A11" i="13"/>
  <c r="A12" i="13"/>
  <c r="A13" i="13"/>
  <c r="A14" i="13"/>
  <c r="A15" i="13"/>
  <c r="A16" i="13"/>
  <c r="A17" i="13"/>
  <c r="A8" i="13"/>
  <c r="A9" i="14"/>
  <c r="A10" i="14"/>
  <c r="A11" i="14"/>
  <c r="A12" i="14"/>
  <c r="A13" i="14"/>
  <c r="A14" i="14"/>
  <c r="A15" i="14"/>
  <c r="A16" i="14"/>
  <c r="A17" i="14"/>
  <c r="A8" i="14"/>
  <c r="C7" i="12"/>
  <c r="D7" i="12"/>
  <c r="E7" i="12"/>
  <c r="O7" i="12" s="1"/>
  <c r="F7" i="12"/>
  <c r="G7" i="12"/>
  <c r="H7" i="12"/>
  <c r="I7" i="12"/>
  <c r="S7" i="12" s="1"/>
  <c r="J7" i="12"/>
  <c r="K7" i="12"/>
  <c r="B7" i="12"/>
  <c r="A52" i="7"/>
  <c r="A9" i="7"/>
  <c r="A10" i="7"/>
  <c r="A11" i="7"/>
  <c r="A12" i="7"/>
  <c r="A27" i="7" s="1"/>
  <c r="A13" i="7"/>
  <c r="A14" i="7"/>
  <c r="A15" i="7"/>
  <c r="A16" i="7"/>
  <c r="A31" i="7" s="1"/>
  <c r="A17" i="7"/>
  <c r="A8" i="7"/>
  <c r="A23" i="6"/>
  <c r="A17" i="6"/>
  <c r="A32" i="6" s="1"/>
  <c r="A9" i="6"/>
  <c r="A10" i="6"/>
  <c r="A11" i="6"/>
  <c r="A12" i="6"/>
  <c r="A27" i="6" s="1"/>
  <c r="A13" i="6"/>
  <c r="A14" i="6"/>
  <c r="A15" i="6"/>
  <c r="A16" i="6"/>
  <c r="A31" i="6" s="1"/>
  <c r="A8" i="6"/>
  <c r="A9" i="3"/>
  <c r="A10" i="3"/>
  <c r="A25" i="3" s="1"/>
  <c r="A11" i="3"/>
  <c r="A26" i="3" s="1"/>
  <c r="A12" i="3"/>
  <c r="A13" i="3"/>
  <c r="A14" i="3"/>
  <c r="A29" i="3" s="1"/>
  <c r="A15" i="3"/>
  <c r="A30" i="3" s="1"/>
  <c r="A16" i="3"/>
  <c r="A31" i="3"/>
  <c r="A17" i="3"/>
  <c r="A32" i="3"/>
  <c r="A24" i="3"/>
  <c r="A27" i="3"/>
  <c r="A28" i="3"/>
  <c r="A23" i="3"/>
  <c r="F19" i="20"/>
  <c r="F8" i="20"/>
  <c r="H8" i="19"/>
  <c r="I8" i="19"/>
  <c r="J8" i="19"/>
  <c r="K8" i="19"/>
  <c r="K8" i="11"/>
  <c r="G8" i="8"/>
  <c r="F29" i="8"/>
  <c r="L88" i="28"/>
  <c r="V109" i="28"/>
  <c r="L89" i="28"/>
  <c r="L90" i="28"/>
  <c r="L91" i="28"/>
  <c r="L92" i="28"/>
  <c r="L93" i="28"/>
  <c r="L94" i="28"/>
  <c r="L95" i="28"/>
  <c r="L96" i="28"/>
  <c r="L97" i="28"/>
  <c r="L98" i="28"/>
  <c r="L99" i="28"/>
  <c r="L100" i="28"/>
  <c r="L101" i="28"/>
  <c r="L102" i="28"/>
  <c r="L103" i="28"/>
  <c r="L104" i="28"/>
  <c r="L105" i="28"/>
  <c r="L106" i="28"/>
  <c r="L107" i="28"/>
  <c r="N88" i="28"/>
  <c r="O88" i="28"/>
  <c r="P88" i="28"/>
  <c r="Q88" i="28"/>
  <c r="R88" i="28"/>
  <c r="S88" i="28"/>
  <c r="N89" i="28"/>
  <c r="O89" i="28"/>
  <c r="P89" i="28"/>
  <c r="Q89" i="28"/>
  <c r="R89" i="28"/>
  <c r="S89" i="28"/>
  <c r="N90" i="28"/>
  <c r="O90" i="28"/>
  <c r="P90" i="28"/>
  <c r="Q90" i="28"/>
  <c r="R90" i="28"/>
  <c r="S90" i="28"/>
  <c r="N91" i="28"/>
  <c r="O91" i="28"/>
  <c r="P91" i="28"/>
  <c r="Q91" i="28"/>
  <c r="R91" i="28"/>
  <c r="S91" i="28"/>
  <c r="N92" i="28"/>
  <c r="O92" i="28"/>
  <c r="P92" i="28"/>
  <c r="Q92" i="28"/>
  <c r="R92" i="28"/>
  <c r="S92" i="28"/>
  <c r="N93" i="28"/>
  <c r="O93" i="28"/>
  <c r="P93" i="28"/>
  <c r="Q93" i="28"/>
  <c r="R93" i="28"/>
  <c r="S93" i="28"/>
  <c r="N94" i="28"/>
  <c r="O94" i="28"/>
  <c r="P94" i="28"/>
  <c r="Q94" i="28"/>
  <c r="R94" i="28"/>
  <c r="S94" i="28"/>
  <c r="N95" i="28"/>
  <c r="O95" i="28"/>
  <c r="P95" i="28"/>
  <c r="Q95" i="28"/>
  <c r="R95" i="28"/>
  <c r="S95" i="28"/>
  <c r="N96" i="28"/>
  <c r="O96" i="28"/>
  <c r="P96" i="28"/>
  <c r="Q96" i="28"/>
  <c r="R96" i="28"/>
  <c r="S96" i="28"/>
  <c r="N97" i="28"/>
  <c r="O97" i="28"/>
  <c r="P97" i="28"/>
  <c r="Q97" i="28"/>
  <c r="R97" i="28"/>
  <c r="S97" i="28"/>
  <c r="N98" i="28"/>
  <c r="O98" i="28"/>
  <c r="P98" i="28"/>
  <c r="Q98" i="28"/>
  <c r="R98" i="28"/>
  <c r="S98" i="28"/>
  <c r="N99" i="28"/>
  <c r="O99" i="28"/>
  <c r="P99" i="28"/>
  <c r="Q99" i="28"/>
  <c r="R99" i="28"/>
  <c r="S99" i="28"/>
  <c r="N100" i="28"/>
  <c r="O100" i="28"/>
  <c r="P100" i="28"/>
  <c r="Q100" i="28"/>
  <c r="R100" i="28"/>
  <c r="S100" i="28"/>
  <c r="N101" i="28"/>
  <c r="O101" i="28"/>
  <c r="P101" i="28"/>
  <c r="Q101" i="28"/>
  <c r="R101" i="28"/>
  <c r="S101" i="28"/>
  <c r="N102" i="28"/>
  <c r="O102" i="28"/>
  <c r="P102" i="28"/>
  <c r="Q102" i="28"/>
  <c r="R102" i="28"/>
  <c r="S102" i="28"/>
  <c r="N103" i="28"/>
  <c r="O103" i="28"/>
  <c r="P103" i="28"/>
  <c r="Q103" i="28"/>
  <c r="R103" i="28"/>
  <c r="S103" i="28"/>
  <c r="N104" i="28"/>
  <c r="O104" i="28"/>
  <c r="P104" i="28"/>
  <c r="Q104" i="28"/>
  <c r="R104" i="28"/>
  <c r="S104" i="28"/>
  <c r="N105" i="28"/>
  <c r="O105" i="28"/>
  <c r="P105" i="28"/>
  <c r="Q105" i="28"/>
  <c r="R105" i="28"/>
  <c r="S105" i="28"/>
  <c r="N106" i="28"/>
  <c r="O106" i="28"/>
  <c r="P106" i="28"/>
  <c r="Q106" i="28"/>
  <c r="R106" i="28"/>
  <c r="S106" i="28"/>
  <c r="N107" i="28"/>
  <c r="O107" i="28"/>
  <c r="P107" i="28"/>
  <c r="Q107" i="28"/>
  <c r="R107" i="28"/>
  <c r="S107" i="28"/>
  <c r="M89" i="28"/>
  <c r="M90" i="28"/>
  <c r="M91" i="28"/>
  <c r="M92" i="28"/>
  <c r="M93" i="28"/>
  <c r="M94" i="28"/>
  <c r="M95" i="28"/>
  <c r="M96" i="28"/>
  <c r="M97" i="28"/>
  <c r="M98" i="28"/>
  <c r="M99" i="28"/>
  <c r="M100" i="28"/>
  <c r="M101" i="28"/>
  <c r="M102" i="28"/>
  <c r="M103" i="28"/>
  <c r="M104" i="28"/>
  <c r="M105" i="28"/>
  <c r="M106" i="28"/>
  <c r="M107" i="28"/>
  <c r="M88" i="28"/>
  <c r="S61" i="28"/>
  <c r="L61" i="28"/>
  <c r="L62" i="28"/>
  <c r="L63" i="28"/>
  <c r="L64" i="28"/>
  <c r="L65" i="28"/>
  <c r="L66" i="28"/>
  <c r="L67" i="28"/>
  <c r="L68" i="28"/>
  <c r="L69" i="28"/>
  <c r="L70" i="28"/>
  <c r="L71" i="28"/>
  <c r="L72" i="28"/>
  <c r="L73" i="28"/>
  <c r="L74" i="28"/>
  <c r="L75" i="28"/>
  <c r="L76" i="28"/>
  <c r="L77" i="28"/>
  <c r="L78" i="28"/>
  <c r="L79" i="28"/>
  <c r="L80" i="28"/>
  <c r="N61" i="28"/>
  <c r="O61" i="28"/>
  <c r="P61" i="28"/>
  <c r="Q61" i="28"/>
  <c r="R61" i="28"/>
  <c r="N62" i="28"/>
  <c r="O62" i="28"/>
  <c r="P62" i="28"/>
  <c r="Q62" i="28"/>
  <c r="R62" i="28"/>
  <c r="S62" i="28"/>
  <c r="N63" i="28"/>
  <c r="O63" i="28"/>
  <c r="P63" i="28"/>
  <c r="Q63" i="28"/>
  <c r="R63" i="28"/>
  <c r="S63" i="28"/>
  <c r="N64" i="28"/>
  <c r="O64" i="28"/>
  <c r="P64" i="28"/>
  <c r="Q64" i="28"/>
  <c r="R64" i="28"/>
  <c r="S64" i="28"/>
  <c r="N65" i="28"/>
  <c r="O65" i="28"/>
  <c r="P65" i="28"/>
  <c r="Q65" i="28"/>
  <c r="R65" i="28"/>
  <c r="S65" i="28"/>
  <c r="N66" i="28"/>
  <c r="O66" i="28"/>
  <c r="P66" i="28"/>
  <c r="Q66" i="28"/>
  <c r="R66" i="28"/>
  <c r="S66" i="28"/>
  <c r="N67" i="28"/>
  <c r="O67" i="28"/>
  <c r="P67" i="28"/>
  <c r="Q67" i="28"/>
  <c r="R67" i="28"/>
  <c r="S67" i="28"/>
  <c r="N68" i="28"/>
  <c r="O68" i="28"/>
  <c r="P68" i="28"/>
  <c r="Q68" i="28"/>
  <c r="R68" i="28"/>
  <c r="S68" i="28"/>
  <c r="N69" i="28"/>
  <c r="O69" i="28"/>
  <c r="P69" i="28"/>
  <c r="Q69" i="28"/>
  <c r="R69" i="28"/>
  <c r="S69" i="28"/>
  <c r="N70" i="28"/>
  <c r="O70" i="28"/>
  <c r="P70" i="28"/>
  <c r="Q70" i="28"/>
  <c r="R70" i="28"/>
  <c r="S70" i="28"/>
  <c r="N71" i="28"/>
  <c r="O71" i="28"/>
  <c r="P71" i="28"/>
  <c r="Q71" i="28"/>
  <c r="R71" i="28"/>
  <c r="S71" i="28"/>
  <c r="N72" i="28"/>
  <c r="O72" i="28"/>
  <c r="P72" i="28"/>
  <c r="Q72" i="28"/>
  <c r="R72" i="28"/>
  <c r="S72" i="28"/>
  <c r="N73" i="28"/>
  <c r="O73" i="28"/>
  <c r="P73" i="28"/>
  <c r="Q73" i="28"/>
  <c r="R73" i="28"/>
  <c r="S73" i="28"/>
  <c r="N74" i="28"/>
  <c r="O74" i="28"/>
  <c r="P74" i="28"/>
  <c r="Q74" i="28"/>
  <c r="R74" i="28"/>
  <c r="S74" i="28"/>
  <c r="N75" i="28"/>
  <c r="O75" i="28"/>
  <c r="P75" i="28"/>
  <c r="Q75" i="28"/>
  <c r="R75" i="28"/>
  <c r="S75" i="28"/>
  <c r="N76" i="28"/>
  <c r="O76" i="28"/>
  <c r="P76" i="28"/>
  <c r="Q76" i="28"/>
  <c r="R76" i="28"/>
  <c r="S76" i="28"/>
  <c r="N77" i="28"/>
  <c r="O77" i="28"/>
  <c r="P77" i="28"/>
  <c r="Q77" i="28"/>
  <c r="R77" i="28"/>
  <c r="S77" i="28"/>
  <c r="N78" i="28"/>
  <c r="O78" i="28"/>
  <c r="P78" i="28"/>
  <c r="Q78" i="28"/>
  <c r="R78" i="28"/>
  <c r="S78" i="28"/>
  <c r="N79" i="28"/>
  <c r="O79" i="28"/>
  <c r="P79" i="28"/>
  <c r="Q79" i="28"/>
  <c r="R79" i="28"/>
  <c r="S79" i="28"/>
  <c r="N80" i="28"/>
  <c r="O80" i="28"/>
  <c r="P80" i="28"/>
  <c r="Q80" i="28"/>
  <c r="R80" i="28"/>
  <c r="S80" i="28"/>
  <c r="M62" i="28"/>
  <c r="M63" i="28"/>
  <c r="M64" i="28"/>
  <c r="M65" i="28"/>
  <c r="M66" i="28"/>
  <c r="M67" i="28"/>
  <c r="M68" i="28"/>
  <c r="M69" i="28"/>
  <c r="M70" i="28"/>
  <c r="M71" i="28"/>
  <c r="M72" i="28"/>
  <c r="M73" i="28"/>
  <c r="M74" i="28"/>
  <c r="M75" i="28"/>
  <c r="M76" i="28"/>
  <c r="M77" i="28"/>
  <c r="M78" i="28"/>
  <c r="M79" i="28"/>
  <c r="M80" i="28"/>
  <c r="M61" i="28"/>
  <c r="H109" i="28"/>
  <c r="R109" i="28" s="1"/>
  <c r="D109" i="28"/>
  <c r="C109" i="28"/>
  <c r="V82" i="28"/>
  <c r="H82" i="28"/>
  <c r="R82" i="28" s="1"/>
  <c r="G82" i="28"/>
  <c r="Q82" i="28" s="1"/>
  <c r="F8" i="28"/>
  <c r="G8" i="28"/>
  <c r="H8" i="28"/>
  <c r="C23" i="10"/>
  <c r="C7" i="10"/>
  <c r="J8" i="23"/>
  <c r="H8" i="23"/>
  <c r="K8" i="9"/>
  <c r="J8" i="11"/>
  <c r="I8" i="11"/>
  <c r="I8" i="9"/>
  <c r="M8" i="9"/>
  <c r="L8" i="9"/>
  <c r="J8" i="9"/>
  <c r="D30" i="12"/>
  <c r="D31" i="12"/>
  <c r="G31" i="12" s="1"/>
  <c r="D32" i="12"/>
  <c r="D33" i="12"/>
  <c r="D34" i="12"/>
  <c r="D35" i="12"/>
  <c r="G35" i="12" s="1"/>
  <c r="G7" i="8"/>
  <c r="L7" i="8"/>
  <c r="G17" i="14"/>
  <c r="G16" i="14"/>
  <c r="G15" i="14"/>
  <c r="G14" i="14"/>
  <c r="G13" i="14"/>
  <c r="G12" i="14"/>
  <c r="G11" i="14"/>
  <c r="G10" i="14"/>
  <c r="G9" i="14"/>
  <c r="G8" i="14"/>
  <c r="D32" i="6"/>
  <c r="D31" i="6"/>
  <c r="D30" i="6"/>
  <c r="D29" i="6"/>
  <c r="D28" i="6"/>
  <c r="D27" i="6"/>
  <c r="D26" i="6"/>
  <c r="D25" i="6"/>
  <c r="D24" i="6"/>
  <c r="D23" i="6"/>
  <c r="K25" i="19"/>
  <c r="I25" i="19"/>
  <c r="K15" i="19"/>
  <c r="J15" i="19"/>
  <c r="I15" i="19"/>
  <c r="H15" i="19"/>
  <c r="K14" i="19"/>
  <c r="J14" i="19"/>
  <c r="I14" i="19"/>
  <c r="H14" i="19"/>
  <c r="K13" i="19"/>
  <c r="J13" i="19"/>
  <c r="I13" i="19"/>
  <c r="H13" i="19"/>
  <c r="K12" i="19"/>
  <c r="J12" i="19"/>
  <c r="I12" i="19"/>
  <c r="H12" i="19"/>
  <c r="K11" i="19"/>
  <c r="J11" i="19"/>
  <c r="I11" i="19"/>
  <c r="H11" i="19"/>
  <c r="K10" i="19"/>
  <c r="J10" i="19"/>
  <c r="I10" i="19"/>
  <c r="H10" i="19"/>
  <c r="K9" i="19"/>
  <c r="J9" i="19"/>
  <c r="I9" i="19"/>
  <c r="H9" i="19"/>
  <c r="K7" i="19"/>
  <c r="J7" i="19"/>
  <c r="I7" i="19"/>
  <c r="H7" i="19"/>
  <c r="K118" i="19"/>
  <c r="J118" i="19"/>
  <c r="I118" i="19"/>
  <c r="H118" i="19"/>
  <c r="K37" i="19"/>
  <c r="J37" i="19"/>
  <c r="I37" i="19"/>
  <c r="H37" i="19"/>
  <c r="I75" i="19"/>
  <c r="N75" i="19" s="1"/>
  <c r="G75" i="19"/>
  <c r="L75" i="19"/>
  <c r="J156" i="19"/>
  <c r="O156" i="19" s="1"/>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69" i="19"/>
  <c r="A68" i="19"/>
  <c r="A67" i="19"/>
  <c r="A66" i="19"/>
  <c r="A65" i="19"/>
  <c r="A64" i="19"/>
  <c r="A63" i="19"/>
  <c r="A62" i="19"/>
  <c r="A61" i="19"/>
  <c r="A60" i="19"/>
  <c r="A59" i="19"/>
  <c r="A58" i="19"/>
  <c r="A57" i="19"/>
  <c r="A56" i="19"/>
  <c r="A83" i="19" s="1"/>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K110" i="21"/>
  <c r="J110" i="21"/>
  <c r="I110" i="21"/>
  <c r="H110" i="21"/>
  <c r="G110"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K57" i="21"/>
  <c r="J57" i="21"/>
  <c r="I57" i="21"/>
  <c r="H57" i="21"/>
  <c r="G57"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K88" i="17"/>
  <c r="J88" i="17"/>
  <c r="I88" i="17"/>
  <c r="H88" i="17"/>
  <c r="G88"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H17" i="17"/>
  <c r="H16" i="17"/>
  <c r="H15" i="17"/>
  <c r="H14" i="17"/>
  <c r="H13" i="17"/>
  <c r="H12" i="17"/>
  <c r="H11" i="17"/>
  <c r="H10" i="17"/>
  <c r="H9" i="17"/>
  <c r="H8" i="17"/>
  <c r="K74" i="17"/>
  <c r="P74" i="17" s="1"/>
  <c r="J74" i="17"/>
  <c r="O74" i="17" s="1"/>
  <c r="I74" i="17"/>
  <c r="N74" i="17" s="1"/>
  <c r="G74" i="17"/>
  <c r="L74" i="17" s="1"/>
  <c r="G22" i="16"/>
  <c r="F22" i="16"/>
  <c r="E22" i="16"/>
  <c r="A31" i="16"/>
  <c r="A30" i="16"/>
  <c r="A29" i="16"/>
  <c r="A28" i="16"/>
  <c r="A27" i="16"/>
  <c r="A26" i="16"/>
  <c r="A25" i="16"/>
  <c r="A24" i="16"/>
  <c r="A23" i="16"/>
  <c r="A22" i="16"/>
  <c r="A21" i="16"/>
  <c r="A20" i="16"/>
  <c r="A19" i="16"/>
  <c r="A18" i="16"/>
  <c r="A17" i="16"/>
  <c r="A16" i="16"/>
  <c r="A15" i="16"/>
  <c r="A14" i="16"/>
  <c r="A13" i="16"/>
  <c r="A12" i="16"/>
  <c r="A11" i="16"/>
  <c r="A10" i="16"/>
  <c r="K90" i="15"/>
  <c r="L113" i="15"/>
  <c r="N113" i="15"/>
  <c r="M113" i="15"/>
  <c r="O113" i="15"/>
  <c r="K114" i="15"/>
  <c r="O114" i="15"/>
  <c r="N114" i="15"/>
  <c r="M114" i="15"/>
  <c r="L114" i="15"/>
  <c r="H114" i="15"/>
  <c r="J114" i="15"/>
  <c r="I113" i="15"/>
  <c r="K113" i="15"/>
  <c r="H113" i="15"/>
  <c r="J113" i="15"/>
  <c r="I114" i="15"/>
  <c r="I143" i="15"/>
  <c r="N143" i="15" s="1"/>
  <c r="N42" i="15"/>
  <c r="M42" i="15"/>
  <c r="L42" i="15"/>
  <c r="K42" i="15"/>
  <c r="J42" i="15"/>
  <c r="F23" i="15"/>
  <c r="E23" i="15"/>
  <c r="D23" i="15"/>
  <c r="C23" i="15"/>
  <c r="B23" i="15"/>
  <c r="F137" i="15"/>
  <c r="F136" i="15"/>
  <c r="M136" i="15" s="1"/>
  <c r="F135" i="15"/>
  <c r="N135" i="15" s="1"/>
  <c r="F134" i="15"/>
  <c r="O134" i="15" s="1"/>
  <c r="F133" i="15"/>
  <c r="O133" i="15" s="1"/>
  <c r="F132" i="15"/>
  <c r="M132" i="15" s="1"/>
  <c r="F131" i="15"/>
  <c r="N131" i="15" s="1"/>
  <c r="F130" i="15"/>
  <c r="M130" i="15" s="1"/>
  <c r="F129" i="15"/>
  <c r="M129" i="15" s="1"/>
  <c r="F128" i="15"/>
  <c r="N128" i="15" s="1"/>
  <c r="F127" i="15"/>
  <c r="O127" i="15" s="1"/>
  <c r="F126" i="15"/>
  <c r="H126" i="15" s="1"/>
  <c r="F125" i="15"/>
  <c r="M125" i="15" s="1"/>
  <c r="F124" i="15"/>
  <c r="O124" i="15" s="1"/>
  <c r="F123" i="15"/>
  <c r="M123" i="15" s="1"/>
  <c r="F122" i="15"/>
  <c r="O122" i="15" s="1"/>
  <c r="F121" i="15"/>
  <c r="J121" i="15" s="1"/>
  <c r="F120" i="15"/>
  <c r="M120" i="15" s="1"/>
  <c r="F119" i="15"/>
  <c r="N119" i="15" s="1"/>
  <c r="F118" i="15"/>
  <c r="N118" i="15" s="1"/>
  <c r="A137" i="15"/>
  <c r="A136" i="15"/>
  <c r="A135" i="15"/>
  <c r="A134" i="15"/>
  <c r="A133" i="15"/>
  <c r="A132" i="15"/>
  <c r="A131" i="15"/>
  <c r="A130" i="15"/>
  <c r="A129" i="15"/>
  <c r="A128" i="15"/>
  <c r="A127" i="15"/>
  <c r="A126" i="15"/>
  <c r="A125" i="15"/>
  <c r="A124" i="15"/>
  <c r="A123" i="15"/>
  <c r="A122" i="15"/>
  <c r="A121" i="15"/>
  <c r="A120" i="15"/>
  <c r="A119" i="15"/>
  <c r="A118" i="15"/>
  <c r="F18" i="15"/>
  <c r="L18" i="15" s="1"/>
  <c r="F17" i="15"/>
  <c r="L17" i="15" s="1"/>
  <c r="F16" i="15"/>
  <c r="L16" i="15" s="1"/>
  <c r="F15" i="15"/>
  <c r="I15" i="15" s="1"/>
  <c r="F14" i="15"/>
  <c r="L14" i="15" s="1"/>
  <c r="F13" i="15"/>
  <c r="J13" i="15" s="1"/>
  <c r="F12" i="15"/>
  <c r="L12" i="15" s="1"/>
  <c r="F11" i="15"/>
  <c r="I11" i="15" s="1"/>
  <c r="F10" i="15"/>
  <c r="L10" i="15" s="1"/>
  <c r="L75" i="14"/>
  <c r="G75" i="14" s="1"/>
  <c r="L74" i="14"/>
  <c r="G74" i="14" s="1"/>
  <c r="L73" i="14"/>
  <c r="L72" i="14"/>
  <c r="G72" i="14"/>
  <c r="L71" i="14"/>
  <c r="G71" i="14" s="1"/>
  <c r="L70" i="14"/>
  <c r="G70" i="14" s="1"/>
  <c r="L69" i="14"/>
  <c r="G69" i="14" s="1"/>
  <c r="L68" i="14"/>
  <c r="G68" i="14" s="1"/>
  <c r="L67" i="14"/>
  <c r="G67" i="14" s="1"/>
  <c r="L66" i="14"/>
  <c r="G66" i="14" s="1"/>
  <c r="L65" i="14"/>
  <c r="G65" i="14" s="1"/>
  <c r="L64" i="14"/>
  <c r="G64" i="14" s="1"/>
  <c r="L63" i="14"/>
  <c r="G63" i="14" s="1"/>
  <c r="L62" i="14"/>
  <c r="G62" i="14" s="1"/>
  <c r="L61" i="14"/>
  <c r="G61" i="14" s="1"/>
  <c r="L60" i="14"/>
  <c r="G60" i="14" s="1"/>
  <c r="L59" i="14"/>
  <c r="G59" i="14" s="1"/>
  <c r="L58" i="14"/>
  <c r="G58" i="14" s="1"/>
  <c r="L57" i="14"/>
  <c r="L56" i="14"/>
  <c r="G56" i="14" s="1"/>
  <c r="L55" i="14"/>
  <c r="G55" i="14" s="1"/>
  <c r="G52" i="14"/>
  <c r="G51" i="14"/>
  <c r="L49" i="14"/>
  <c r="L48" i="14"/>
  <c r="G48" i="14" s="1"/>
  <c r="L47" i="14"/>
  <c r="G47" i="14" s="1"/>
  <c r="L46" i="14"/>
  <c r="G46" i="14" s="1"/>
  <c r="L45" i="14"/>
  <c r="G45" i="14" s="1"/>
  <c r="L44" i="14"/>
  <c r="G44" i="14" s="1"/>
  <c r="L42" i="14"/>
  <c r="L41" i="14"/>
  <c r="G41" i="14" s="1"/>
  <c r="L40" i="14"/>
  <c r="G40" i="14" s="1"/>
  <c r="L39" i="14"/>
  <c r="G39" i="14" s="1"/>
  <c r="L38" i="14"/>
  <c r="G38" i="14" s="1"/>
  <c r="L37" i="14"/>
  <c r="G37" i="14" s="1"/>
  <c r="G35" i="14"/>
  <c r="G34" i="14"/>
  <c r="G33" i="14"/>
  <c r="G32" i="14"/>
  <c r="G31" i="14"/>
  <c r="G30" i="14"/>
  <c r="K40" i="14"/>
  <c r="J40" i="14"/>
  <c r="I40" i="14"/>
  <c r="H40" i="14"/>
  <c r="G73" i="14"/>
  <c r="G57" i="14"/>
  <c r="L28" i="14"/>
  <c r="H17" i="14"/>
  <c r="H16" i="14"/>
  <c r="H15" i="14"/>
  <c r="H14" i="14"/>
  <c r="H13" i="14"/>
  <c r="H12" i="14"/>
  <c r="H11" i="14"/>
  <c r="H10" i="14"/>
  <c r="H9" i="14"/>
  <c r="H8" i="14"/>
  <c r="H52" i="14"/>
  <c r="H51" i="14"/>
  <c r="H48" i="14"/>
  <c r="H47" i="14"/>
  <c r="H46" i="14"/>
  <c r="H45" i="14"/>
  <c r="H44" i="14"/>
  <c r="H41" i="14"/>
  <c r="H39" i="14"/>
  <c r="H38" i="14"/>
  <c r="H37" i="14"/>
  <c r="H35" i="14"/>
  <c r="H34" i="14"/>
  <c r="H33" i="14"/>
  <c r="H32" i="14"/>
  <c r="H31" i="14"/>
  <c r="H30" i="14"/>
  <c r="H75" i="14"/>
  <c r="H74" i="14"/>
  <c r="H73" i="14"/>
  <c r="H72" i="14"/>
  <c r="H71" i="14"/>
  <c r="H70" i="14"/>
  <c r="H69" i="14"/>
  <c r="H68" i="14"/>
  <c r="H67" i="14"/>
  <c r="H66" i="14"/>
  <c r="H65" i="14"/>
  <c r="H64" i="14"/>
  <c r="H63" i="14"/>
  <c r="H62" i="14"/>
  <c r="H61" i="14"/>
  <c r="H60" i="14"/>
  <c r="H59" i="14"/>
  <c r="H58" i="14"/>
  <c r="H57" i="14"/>
  <c r="H56" i="14"/>
  <c r="H55" i="14"/>
  <c r="I72" i="14"/>
  <c r="J72" i="14"/>
  <c r="K72" i="14"/>
  <c r="I73" i="14"/>
  <c r="J73" i="14"/>
  <c r="K73" i="14"/>
  <c r="I74" i="14"/>
  <c r="J74" i="14"/>
  <c r="K74" i="14"/>
  <c r="A75" i="14"/>
  <c r="A74" i="14"/>
  <c r="A73" i="14"/>
  <c r="A72" i="14"/>
  <c r="A71" i="14"/>
  <c r="A70" i="14"/>
  <c r="A69" i="14"/>
  <c r="A68" i="14"/>
  <c r="A67" i="14"/>
  <c r="A66" i="14"/>
  <c r="A65" i="14"/>
  <c r="A64" i="14"/>
  <c r="A63" i="14"/>
  <c r="A62" i="14"/>
  <c r="A61" i="14"/>
  <c r="A60" i="14"/>
  <c r="A59" i="14"/>
  <c r="A58" i="14"/>
  <c r="A57" i="14"/>
  <c r="A56" i="14"/>
  <c r="A55" i="14"/>
  <c r="A54" i="14"/>
  <c r="I56" i="14"/>
  <c r="J56" i="14"/>
  <c r="K56" i="14"/>
  <c r="I57" i="14"/>
  <c r="J57" i="14"/>
  <c r="K57" i="14"/>
  <c r="I58" i="14"/>
  <c r="J58" i="14"/>
  <c r="K58" i="14"/>
  <c r="I59" i="14"/>
  <c r="J59" i="14"/>
  <c r="K59" i="14"/>
  <c r="I60" i="14"/>
  <c r="J60" i="14"/>
  <c r="K60" i="14"/>
  <c r="I61" i="14"/>
  <c r="J61" i="14"/>
  <c r="K61" i="14"/>
  <c r="I62" i="14"/>
  <c r="J62" i="14"/>
  <c r="K62" i="14"/>
  <c r="I63" i="14"/>
  <c r="J63" i="14"/>
  <c r="K63" i="14"/>
  <c r="I64" i="14"/>
  <c r="J64" i="14"/>
  <c r="K64" i="14"/>
  <c r="I65" i="14"/>
  <c r="J65" i="14"/>
  <c r="K65" i="14"/>
  <c r="I66" i="14"/>
  <c r="J66" i="14"/>
  <c r="K66" i="14"/>
  <c r="I67" i="14"/>
  <c r="J67" i="14"/>
  <c r="K67" i="14"/>
  <c r="I68" i="14"/>
  <c r="J68" i="14"/>
  <c r="K68" i="14"/>
  <c r="I69" i="14"/>
  <c r="J69" i="14"/>
  <c r="K69" i="14"/>
  <c r="I70" i="14"/>
  <c r="J70" i="14"/>
  <c r="K70" i="14"/>
  <c r="I71" i="14"/>
  <c r="J71" i="14"/>
  <c r="K71" i="14"/>
  <c r="I75" i="14"/>
  <c r="J75" i="14"/>
  <c r="K75" i="14"/>
  <c r="K55" i="14"/>
  <c r="J55" i="14"/>
  <c r="I55" i="14"/>
  <c r="A49" i="14"/>
  <c r="A48" i="14"/>
  <c r="A47" i="14"/>
  <c r="A46" i="14"/>
  <c r="A45" i="14"/>
  <c r="A44" i="14"/>
  <c r="A43" i="14"/>
  <c r="A42" i="14"/>
  <c r="A41" i="14"/>
  <c r="A40" i="14"/>
  <c r="A39" i="14"/>
  <c r="A38" i="14"/>
  <c r="A37" i="14"/>
  <c r="A36" i="14"/>
  <c r="A35" i="14"/>
  <c r="A34" i="14"/>
  <c r="A33" i="14"/>
  <c r="A32" i="14"/>
  <c r="A31" i="14"/>
  <c r="A30" i="14"/>
  <c r="A29" i="14"/>
  <c r="B25" i="14"/>
  <c r="G25" i="14"/>
  <c r="K7" i="14"/>
  <c r="K26" i="14"/>
  <c r="J7" i="14"/>
  <c r="J26" i="14"/>
  <c r="I7" i="14"/>
  <c r="H7" i="14"/>
  <c r="H26" i="14"/>
  <c r="G7" i="14"/>
  <c r="G26" i="14"/>
  <c r="I26" i="14"/>
  <c r="F26" i="14"/>
  <c r="E26" i="14"/>
  <c r="D26" i="14"/>
  <c r="C26" i="14"/>
  <c r="B26" i="14"/>
  <c r="F39" i="12"/>
  <c r="E39" i="12"/>
  <c r="D39" i="12"/>
  <c r="G39" i="12" s="1"/>
  <c r="A30" i="12"/>
  <c r="A31" i="12"/>
  <c r="A32" i="12"/>
  <c r="A33" i="12"/>
  <c r="A34" i="12"/>
  <c r="A35" i="12"/>
  <c r="A36" i="12"/>
  <c r="A37" i="12"/>
  <c r="A38" i="12"/>
  <c r="A39" i="12"/>
  <c r="A40" i="12"/>
  <c r="A41" i="12"/>
  <c r="A42" i="12"/>
  <c r="A43" i="12"/>
  <c r="A44" i="12"/>
  <c r="A45" i="12"/>
  <c r="A46" i="12"/>
  <c r="A47" i="12"/>
  <c r="A48" i="12"/>
  <c r="A49" i="12"/>
  <c r="A29" i="12"/>
  <c r="D53" i="12"/>
  <c r="D52" i="12"/>
  <c r="D51" i="12"/>
  <c r="G51" i="12" s="1"/>
  <c r="D49" i="12"/>
  <c r="D48" i="12"/>
  <c r="D47" i="12"/>
  <c r="D46" i="12"/>
  <c r="D45" i="12"/>
  <c r="D44" i="12"/>
  <c r="D42" i="12"/>
  <c r="D41" i="12"/>
  <c r="D40" i="12"/>
  <c r="G40" i="12" s="1"/>
  <c r="D38" i="12"/>
  <c r="G38" i="12" s="1"/>
  <c r="D37" i="12"/>
  <c r="C28" i="12"/>
  <c r="B28" i="12"/>
  <c r="D28" i="12" s="1"/>
  <c r="G28" i="12" s="1"/>
  <c r="G52" i="12"/>
  <c r="F52" i="12"/>
  <c r="E52" i="12"/>
  <c r="F51" i="12"/>
  <c r="E51" i="12"/>
  <c r="AC109" i="28"/>
  <c r="AB109" i="28"/>
  <c r="AA109" i="28"/>
  <c r="Z109" i="28"/>
  <c r="Y109" i="28"/>
  <c r="X109" i="28"/>
  <c r="N109" i="28" s="1"/>
  <c r="W109" i="28"/>
  <c r="M109" i="28" s="1"/>
  <c r="I109" i="28"/>
  <c r="S109" i="28" s="1"/>
  <c r="G109" i="28"/>
  <c r="F109" i="28"/>
  <c r="E109" i="28"/>
  <c r="B109" i="28"/>
  <c r="H51" i="28"/>
  <c r="G51" i="28"/>
  <c r="F51" i="28"/>
  <c r="H50" i="28"/>
  <c r="G50" i="28"/>
  <c r="F50" i="28"/>
  <c r="H47" i="28"/>
  <c r="G47" i="28"/>
  <c r="F47" i="28"/>
  <c r="H46" i="28"/>
  <c r="G46" i="28"/>
  <c r="F46" i="28"/>
  <c r="H45" i="28"/>
  <c r="G45" i="28"/>
  <c r="F45" i="28"/>
  <c r="H44" i="28"/>
  <c r="G44" i="28"/>
  <c r="F44" i="28"/>
  <c r="H43" i="28"/>
  <c r="G43" i="28"/>
  <c r="F43" i="28"/>
  <c r="H40" i="28"/>
  <c r="G40" i="28"/>
  <c r="F40" i="28"/>
  <c r="H39" i="28"/>
  <c r="G39" i="28"/>
  <c r="F39" i="28"/>
  <c r="H38" i="28"/>
  <c r="G38" i="28"/>
  <c r="F38" i="28"/>
  <c r="H37" i="28"/>
  <c r="G37" i="28"/>
  <c r="F37" i="28"/>
  <c r="H36" i="28"/>
  <c r="G36" i="28"/>
  <c r="F36" i="28"/>
  <c r="H34" i="28"/>
  <c r="G34" i="28"/>
  <c r="F34" i="28"/>
  <c r="H33" i="28"/>
  <c r="G33" i="28"/>
  <c r="F33" i="28"/>
  <c r="H32" i="28"/>
  <c r="G32" i="28"/>
  <c r="F32" i="28"/>
  <c r="H31" i="28"/>
  <c r="G31" i="28"/>
  <c r="F31" i="28"/>
  <c r="H30" i="28"/>
  <c r="G30" i="28"/>
  <c r="F30" i="28"/>
  <c r="H29" i="28"/>
  <c r="G29" i="28"/>
  <c r="F29" i="28"/>
  <c r="A48" i="28"/>
  <c r="A47" i="28"/>
  <c r="A46" i="28"/>
  <c r="A45" i="28"/>
  <c r="A44" i="28"/>
  <c r="A43" i="28"/>
  <c r="A42" i="28"/>
  <c r="A41" i="28"/>
  <c r="A40" i="28"/>
  <c r="A39" i="28"/>
  <c r="A38" i="28"/>
  <c r="A37" i="28"/>
  <c r="A36" i="28"/>
  <c r="A35" i="28"/>
  <c r="A34" i="28"/>
  <c r="A33" i="28"/>
  <c r="A32" i="28"/>
  <c r="A31" i="28"/>
  <c r="A30" i="28"/>
  <c r="A29" i="28"/>
  <c r="A28" i="28"/>
  <c r="H15" i="28"/>
  <c r="G15" i="28"/>
  <c r="H14" i="28"/>
  <c r="G14" i="28"/>
  <c r="H13" i="28"/>
  <c r="G13" i="28"/>
  <c r="H12" i="28"/>
  <c r="G12" i="28"/>
  <c r="H11" i="28"/>
  <c r="G11" i="28"/>
  <c r="H10" i="28"/>
  <c r="G10" i="28"/>
  <c r="H9" i="28"/>
  <c r="G9" i="28"/>
  <c r="F15" i="28"/>
  <c r="F14" i="28"/>
  <c r="F13" i="28"/>
  <c r="F12" i="28"/>
  <c r="F11" i="28"/>
  <c r="F10" i="28"/>
  <c r="F9" i="28"/>
  <c r="AC82" i="28"/>
  <c r="AB82" i="28"/>
  <c r="AA82" i="28"/>
  <c r="Z82" i="28"/>
  <c r="Y82" i="28"/>
  <c r="X82" i="28"/>
  <c r="W82" i="28"/>
  <c r="I82" i="28"/>
  <c r="F82" i="28"/>
  <c r="E82" i="28"/>
  <c r="D82" i="28"/>
  <c r="N82" i="28" s="1"/>
  <c r="C82" i="28"/>
  <c r="B82" i="28"/>
  <c r="A72" i="11"/>
  <c r="A71" i="11"/>
  <c r="A70" i="11"/>
  <c r="A69" i="11"/>
  <c r="A68" i="11"/>
  <c r="A67" i="11"/>
  <c r="A66" i="11"/>
  <c r="A65" i="11"/>
  <c r="A64" i="11"/>
  <c r="A63" i="11"/>
  <c r="A62" i="11"/>
  <c r="A61" i="11"/>
  <c r="A60" i="11"/>
  <c r="A59" i="11"/>
  <c r="A58" i="11"/>
  <c r="A57" i="11"/>
  <c r="A56" i="11"/>
  <c r="A55" i="11"/>
  <c r="A54" i="11"/>
  <c r="A53" i="11"/>
  <c r="A52" i="11"/>
  <c r="I15" i="11"/>
  <c r="J12" i="11"/>
  <c r="H11" i="11"/>
  <c r="P82" i="28"/>
  <c r="F27" i="28"/>
  <c r="M118" i="15"/>
  <c r="M117" i="15"/>
  <c r="O117" i="15"/>
  <c r="N117" i="15"/>
  <c r="O109" i="15"/>
  <c r="N109" i="15"/>
  <c r="M109" i="15"/>
  <c r="O108" i="15"/>
  <c r="N108" i="15"/>
  <c r="M108" i="15"/>
  <c r="M106" i="15"/>
  <c r="N106" i="15"/>
  <c r="O106" i="15"/>
  <c r="M110" i="15"/>
  <c r="N110" i="15"/>
  <c r="O110" i="15"/>
  <c r="N107" i="15"/>
  <c r="O107" i="15"/>
  <c r="M107" i="15"/>
  <c r="O94" i="15"/>
  <c r="M94" i="15"/>
  <c r="N94" i="15"/>
  <c r="O103" i="15"/>
  <c r="N103" i="15"/>
  <c r="M103" i="15"/>
  <c r="O95" i="15"/>
  <c r="N95" i="15"/>
  <c r="M95" i="15"/>
  <c r="O92" i="15"/>
  <c r="N92" i="15"/>
  <c r="M96" i="15"/>
  <c r="O96" i="15"/>
  <c r="N96" i="15"/>
  <c r="M101" i="15"/>
  <c r="O101" i="15"/>
  <c r="N101" i="15"/>
  <c r="O99" i="15"/>
  <c r="N99" i="15"/>
  <c r="M99" i="15"/>
  <c r="N100" i="15"/>
  <c r="M100" i="15"/>
  <c r="O100" i="15"/>
  <c r="N93" i="15"/>
  <c r="O93" i="15"/>
  <c r="M93" i="15"/>
  <c r="N97" i="15"/>
  <c r="M97" i="15"/>
  <c r="O97" i="15"/>
  <c r="K102" i="15"/>
  <c r="N102" i="15"/>
  <c r="O102" i="15"/>
  <c r="M102" i="15"/>
  <c r="J11" i="11"/>
  <c r="K10" i="11"/>
  <c r="I10" i="11"/>
  <c r="J10" i="11"/>
  <c r="K12" i="11"/>
  <c r="H14" i="11"/>
  <c r="K14" i="11"/>
  <c r="J14" i="11"/>
  <c r="I14" i="11"/>
  <c r="H9" i="11"/>
  <c r="K9" i="11"/>
  <c r="J9" i="11"/>
  <c r="I9" i="11"/>
  <c r="H13" i="11"/>
  <c r="K13" i="11"/>
  <c r="I13" i="11"/>
  <c r="J13" i="11"/>
  <c r="H102" i="15"/>
  <c r="J102" i="15"/>
  <c r="L102" i="15"/>
  <c r="I102" i="15"/>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C184" i="10"/>
  <c r="C183" i="10"/>
  <c r="C182" i="10"/>
  <c r="C181" i="10"/>
  <c r="C180" i="10"/>
  <c r="C179" i="10"/>
  <c r="C178" i="10"/>
  <c r="C177" i="10"/>
  <c r="C176" i="10"/>
  <c r="C175" i="10"/>
  <c r="C174" i="10"/>
  <c r="C173" i="10"/>
  <c r="C172" i="10"/>
  <c r="C171" i="10"/>
  <c r="C170" i="10"/>
  <c r="C169" i="10"/>
  <c r="C168" i="10"/>
  <c r="C167" i="10"/>
  <c r="C166" i="10"/>
  <c r="C165" i="10"/>
  <c r="C162" i="10"/>
  <c r="C161" i="10"/>
  <c r="C160" i="10"/>
  <c r="C159" i="10"/>
  <c r="C158" i="10"/>
  <c r="C155" i="10"/>
  <c r="C154" i="10"/>
  <c r="C153" i="10"/>
  <c r="C152" i="10"/>
  <c r="C151" i="10"/>
  <c r="C149" i="10"/>
  <c r="C148" i="10"/>
  <c r="C147" i="10"/>
  <c r="C146" i="10"/>
  <c r="C145" i="10"/>
  <c r="C144" i="10"/>
  <c r="C142" i="10"/>
  <c r="C52" i="10"/>
  <c r="C103" i="10"/>
  <c r="C104"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92" i="10"/>
  <c r="A51" i="10"/>
  <c r="A50" i="10"/>
  <c r="A49" i="10"/>
  <c r="A48" i="10"/>
  <c r="A47" i="10"/>
  <c r="A46" i="10"/>
  <c r="A45" i="10"/>
  <c r="A44" i="10"/>
  <c r="A43" i="10"/>
  <c r="A42" i="10"/>
  <c r="A41" i="10"/>
  <c r="J45" i="23"/>
  <c r="J43" i="23"/>
  <c r="J41" i="23"/>
  <c r="K44" i="23"/>
  <c r="K42" i="23"/>
  <c r="I37" i="23"/>
  <c r="K45" i="23"/>
  <c r="J44" i="23"/>
  <c r="H44" i="23"/>
  <c r="J42" i="23"/>
  <c r="H42" i="23"/>
  <c r="K41" i="23"/>
  <c r="H15" i="23"/>
  <c r="H14" i="23"/>
  <c r="H13" i="23"/>
  <c r="H12" i="23"/>
  <c r="H11" i="23"/>
  <c r="H10" i="23"/>
  <c r="K9" i="23"/>
  <c r="K7" i="23"/>
  <c r="J7" i="23"/>
  <c r="I7" i="23"/>
  <c r="H7" i="23"/>
  <c r="I38" i="9"/>
  <c r="J38" i="9"/>
  <c r="K38" i="9"/>
  <c r="L38" i="9"/>
  <c r="M38" i="9"/>
  <c r="I37" i="9"/>
  <c r="J37" i="9"/>
  <c r="K37" i="9"/>
  <c r="L37" i="9"/>
  <c r="M37" i="9"/>
  <c r="J15" i="9"/>
  <c r="L12" i="9"/>
  <c r="M11"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J37" i="23"/>
  <c r="A68" i="23"/>
  <c r="A67" i="23"/>
  <c r="A66" i="23"/>
  <c r="A65" i="23"/>
  <c r="A64" i="23"/>
  <c r="A63" i="23"/>
  <c r="A62"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P114" i="8"/>
  <c r="O114" i="8"/>
  <c r="N114" i="8"/>
  <c r="I114" i="8" s="1"/>
  <c r="M114" i="8"/>
  <c r="L114" i="8"/>
  <c r="S58" i="8"/>
  <c r="R58" i="8"/>
  <c r="Q58" i="8"/>
  <c r="P58" i="8"/>
  <c r="O58" i="8"/>
  <c r="M86" i="8"/>
  <c r="L86" i="8"/>
  <c r="K86" i="8"/>
  <c r="J86" i="8"/>
  <c r="F65" i="8"/>
  <c r="G65" i="8"/>
  <c r="H65" i="8"/>
  <c r="I65" i="8"/>
  <c r="F66" i="8"/>
  <c r="G66" i="8"/>
  <c r="H66" i="8"/>
  <c r="I66" i="8"/>
  <c r="F67" i="8"/>
  <c r="G67" i="8"/>
  <c r="H67" i="8"/>
  <c r="I67" i="8"/>
  <c r="F68" i="8"/>
  <c r="G68" i="8"/>
  <c r="H68" i="8"/>
  <c r="I68" i="8"/>
  <c r="F69" i="8"/>
  <c r="G69" i="8"/>
  <c r="H69" i="8"/>
  <c r="I69" i="8"/>
  <c r="F70" i="8"/>
  <c r="G70" i="8"/>
  <c r="H70" i="8"/>
  <c r="I70" i="8"/>
  <c r="F71" i="8"/>
  <c r="G71" i="8"/>
  <c r="H71" i="8"/>
  <c r="I71" i="8"/>
  <c r="F72" i="8"/>
  <c r="G72" i="8"/>
  <c r="H72" i="8"/>
  <c r="I72" i="8"/>
  <c r="F73" i="8"/>
  <c r="G73" i="8"/>
  <c r="H73" i="8"/>
  <c r="I73" i="8"/>
  <c r="F74" i="8"/>
  <c r="G74" i="8"/>
  <c r="H74" i="8"/>
  <c r="I74" i="8"/>
  <c r="F75" i="8"/>
  <c r="G75" i="8"/>
  <c r="H75" i="8"/>
  <c r="I75" i="8"/>
  <c r="F76" i="8"/>
  <c r="G76" i="8"/>
  <c r="H76" i="8"/>
  <c r="I76" i="8"/>
  <c r="F77" i="8"/>
  <c r="G77" i="8"/>
  <c r="H77" i="8"/>
  <c r="I77" i="8"/>
  <c r="F78" i="8"/>
  <c r="G78" i="8"/>
  <c r="H78" i="8"/>
  <c r="I78" i="8"/>
  <c r="F79" i="8"/>
  <c r="G79" i="8"/>
  <c r="H79" i="8"/>
  <c r="I79" i="8"/>
  <c r="F80" i="8"/>
  <c r="G80" i="8"/>
  <c r="H80" i="8"/>
  <c r="I80" i="8"/>
  <c r="F81" i="8"/>
  <c r="G81" i="8"/>
  <c r="H81" i="8"/>
  <c r="I81" i="8"/>
  <c r="F82" i="8"/>
  <c r="G82" i="8"/>
  <c r="H82" i="8"/>
  <c r="I82" i="8"/>
  <c r="F83" i="8"/>
  <c r="G83" i="8"/>
  <c r="H83" i="8"/>
  <c r="I83" i="8"/>
  <c r="F84" i="8"/>
  <c r="G84" i="8"/>
  <c r="H84" i="8"/>
  <c r="I84" i="8"/>
  <c r="B86" i="8"/>
  <c r="C86" i="8"/>
  <c r="G86" i="8" s="1"/>
  <c r="D86" i="8"/>
  <c r="E86" i="8"/>
  <c r="I86" i="8" s="1"/>
  <c r="F114" i="8"/>
  <c r="K114" i="8" s="1"/>
  <c r="E114" i="8"/>
  <c r="J114" i="8" s="1"/>
  <c r="D114" i="8"/>
  <c r="C114" i="8"/>
  <c r="H114" i="8" s="1"/>
  <c r="B114" i="8"/>
  <c r="G114" i="8" s="1"/>
  <c r="G58" i="8"/>
  <c r="F58" i="8"/>
  <c r="E58" i="8"/>
  <c r="D58" i="8"/>
  <c r="C58" i="8"/>
  <c r="B58" i="8"/>
  <c r="H58" i="8" s="1"/>
  <c r="E29" i="8"/>
  <c r="D29" i="8"/>
  <c r="C29" i="8"/>
  <c r="B29" i="8"/>
  <c r="M53" i="7"/>
  <c r="K53" i="7"/>
  <c r="I53" i="7"/>
  <c r="L64" i="11"/>
  <c r="K64" i="11" s="1"/>
  <c r="A54" i="7"/>
  <c r="A53" i="7"/>
  <c r="A51" i="7"/>
  <c r="A50" i="7"/>
  <c r="A49" i="7"/>
  <c r="A48" i="7"/>
  <c r="A47" i="7"/>
  <c r="A46" i="7"/>
  <c r="A45" i="7"/>
  <c r="A44" i="7"/>
  <c r="A43" i="7"/>
  <c r="A42" i="7"/>
  <c r="A41" i="7"/>
  <c r="L65" i="11"/>
  <c r="L63" i="11"/>
  <c r="K63" i="11" s="1"/>
  <c r="L62" i="11"/>
  <c r="I62" i="11" s="1"/>
  <c r="L61" i="11"/>
  <c r="I61" i="11" s="1"/>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17" i="6"/>
  <c r="M16" i="6"/>
  <c r="M15" i="6"/>
  <c r="M14" i="6"/>
  <c r="M13" i="6"/>
  <c r="M12" i="6"/>
  <c r="M11" i="6"/>
  <c r="M10" i="6"/>
  <c r="M9" i="6"/>
  <c r="M8" i="6"/>
  <c r="N7" i="6"/>
  <c r="O7" i="6"/>
  <c r="I39" i="6"/>
  <c r="H39" i="6"/>
  <c r="G39" i="6"/>
  <c r="F39" i="6"/>
  <c r="E39" i="6"/>
  <c r="D39" i="6"/>
  <c r="C39" i="6"/>
  <c r="B39" i="6"/>
  <c r="K7" i="6"/>
  <c r="K39" i="6"/>
  <c r="L7" i="6"/>
  <c r="L39" i="6"/>
  <c r="M7" i="6"/>
  <c r="M39" i="6"/>
  <c r="J7" i="6"/>
  <c r="J39" i="6"/>
  <c r="J8" i="3"/>
  <c r="K8" i="3"/>
  <c r="J9" i="3"/>
  <c r="K9" i="3"/>
  <c r="J10" i="3"/>
  <c r="K10" i="3"/>
  <c r="J11" i="3"/>
  <c r="K11" i="3"/>
  <c r="J12" i="3"/>
  <c r="K12" i="3"/>
  <c r="J13" i="3"/>
  <c r="K13" i="3"/>
  <c r="J14" i="3"/>
  <c r="K14" i="3"/>
  <c r="H86" i="8"/>
  <c r="J53" i="7"/>
  <c r="L53" i="7"/>
  <c r="K15" i="23"/>
  <c r="K13" i="23"/>
  <c r="K11" i="23"/>
  <c r="H9" i="23"/>
  <c r="K10" i="23"/>
  <c r="K43" i="23"/>
  <c r="I41" i="23"/>
  <c r="I43" i="23"/>
  <c r="I45" i="23"/>
  <c r="H41" i="23"/>
  <c r="H43" i="23"/>
  <c r="H45" i="23"/>
  <c r="H37" i="23"/>
  <c r="I42" i="23"/>
  <c r="I44" i="23"/>
  <c r="K37" i="23"/>
  <c r="J9" i="23"/>
  <c r="I14" i="23"/>
  <c r="I13" i="23"/>
  <c r="I10" i="23"/>
  <c r="I9" i="23"/>
  <c r="J13" i="23"/>
  <c r="J10" i="23"/>
  <c r="M72" i="6"/>
  <c r="F23" i="20"/>
  <c r="F13" i="20"/>
  <c r="D95" i="21"/>
  <c r="C95" i="21"/>
  <c r="T7" i="21"/>
  <c r="S7" i="21"/>
  <c r="R7" i="21"/>
  <c r="P7" i="21"/>
  <c r="O7" i="21"/>
  <c r="N7" i="21"/>
  <c r="L7" i="21"/>
  <c r="N22" i="15"/>
  <c r="M22" i="15"/>
  <c r="L22" i="15"/>
  <c r="K22" i="15"/>
  <c r="J22" i="15"/>
  <c r="I110" i="12"/>
  <c r="I108" i="12"/>
  <c r="I107" i="12"/>
  <c r="I106" i="12"/>
  <c r="I104" i="12"/>
  <c r="I103" i="12"/>
  <c r="I102" i="12"/>
  <c r="I100" i="12"/>
  <c r="I99" i="12"/>
  <c r="I98" i="12"/>
  <c r="I96" i="12"/>
  <c r="I95" i="12"/>
  <c r="I94" i="12"/>
  <c r="I92" i="12"/>
  <c r="P112" i="12"/>
  <c r="O112" i="12"/>
  <c r="J112" i="12" s="1"/>
  <c r="M112" i="12"/>
  <c r="H112" i="12" s="1"/>
  <c r="G94" i="12"/>
  <c r="G98" i="12"/>
  <c r="G102" i="12"/>
  <c r="G106" i="12"/>
  <c r="G110" i="12"/>
  <c r="E90" i="12"/>
  <c r="J90" i="12" s="1"/>
  <c r="O90" i="12" s="1"/>
  <c r="D90" i="12"/>
  <c r="B90" i="12"/>
  <c r="G83" i="11"/>
  <c r="H83" i="11"/>
  <c r="I83" i="11"/>
  <c r="J83" i="11"/>
  <c r="C12" i="10"/>
  <c r="C28" i="10"/>
  <c r="I14" i="9"/>
  <c r="J14" i="9"/>
  <c r="K14" i="9"/>
  <c r="L14" i="9"/>
  <c r="M14" i="9"/>
  <c r="A32" i="7"/>
  <c r="A30" i="7"/>
  <c r="A29" i="7"/>
  <c r="A28" i="7"/>
  <c r="A26" i="7"/>
  <c r="A25" i="7"/>
  <c r="A24" i="7"/>
  <c r="A23" i="7"/>
  <c r="A30" i="6"/>
  <c r="A29" i="6"/>
  <c r="A28" i="6"/>
  <c r="A26" i="6"/>
  <c r="A25" i="6"/>
  <c r="A24" i="6"/>
  <c r="H42" i="21"/>
  <c r="H95" i="21" s="1"/>
  <c r="M95" i="21" s="1"/>
  <c r="I42" i="21"/>
  <c r="I95" i="21" s="1"/>
  <c r="N95" i="21" s="1"/>
  <c r="M42" i="21"/>
  <c r="K178" i="19"/>
  <c r="J178" i="19"/>
  <c r="I178" i="19"/>
  <c r="H178" i="19"/>
  <c r="G178" i="19"/>
  <c r="K176" i="19"/>
  <c r="J176" i="19"/>
  <c r="I176" i="19"/>
  <c r="H176" i="19"/>
  <c r="G176" i="19"/>
  <c r="K175" i="19"/>
  <c r="J175" i="19"/>
  <c r="I175" i="19"/>
  <c r="H175" i="19"/>
  <c r="G175" i="19"/>
  <c r="K174" i="19"/>
  <c r="J174" i="19"/>
  <c r="I174" i="19"/>
  <c r="H174" i="19"/>
  <c r="G174" i="19"/>
  <c r="K173" i="19"/>
  <c r="J173" i="19"/>
  <c r="I173" i="19"/>
  <c r="H173" i="19"/>
  <c r="G173" i="19"/>
  <c r="K172" i="19"/>
  <c r="J172" i="19"/>
  <c r="I172" i="19"/>
  <c r="H172" i="19"/>
  <c r="G172" i="19"/>
  <c r="K171" i="19"/>
  <c r="J171" i="19"/>
  <c r="I171" i="19"/>
  <c r="H171" i="19"/>
  <c r="G171" i="19"/>
  <c r="K170" i="19"/>
  <c r="J170" i="19"/>
  <c r="I170" i="19"/>
  <c r="H170" i="19"/>
  <c r="G170" i="19"/>
  <c r="K169" i="19"/>
  <c r="J169" i="19"/>
  <c r="I169" i="19"/>
  <c r="H169" i="19"/>
  <c r="G169" i="19"/>
  <c r="K168" i="19"/>
  <c r="J168" i="19"/>
  <c r="I168" i="19"/>
  <c r="H168" i="19"/>
  <c r="G168" i="19"/>
  <c r="K167" i="19"/>
  <c r="J167" i="19"/>
  <c r="I167" i="19"/>
  <c r="H167" i="19"/>
  <c r="G167" i="19"/>
  <c r="K166" i="19"/>
  <c r="J166" i="19"/>
  <c r="I166" i="19"/>
  <c r="H166" i="19"/>
  <c r="G166" i="19"/>
  <c r="K165" i="19"/>
  <c r="J165" i="19"/>
  <c r="I165" i="19"/>
  <c r="H165" i="19"/>
  <c r="G165" i="19"/>
  <c r="K164" i="19"/>
  <c r="J164" i="19"/>
  <c r="I164" i="19"/>
  <c r="H164" i="19"/>
  <c r="G164" i="19"/>
  <c r="K163" i="19"/>
  <c r="J163" i="19"/>
  <c r="I163" i="19"/>
  <c r="H163" i="19"/>
  <c r="G163" i="19"/>
  <c r="K162" i="19"/>
  <c r="J162" i="19"/>
  <c r="I162" i="19"/>
  <c r="H162" i="19"/>
  <c r="G162" i="19"/>
  <c r="K161" i="19"/>
  <c r="J161" i="19"/>
  <c r="I161" i="19"/>
  <c r="H161" i="19"/>
  <c r="G161" i="19"/>
  <c r="K160" i="19"/>
  <c r="J160" i="19"/>
  <c r="I160" i="19"/>
  <c r="H160" i="19"/>
  <c r="G160" i="19"/>
  <c r="K159" i="19"/>
  <c r="J159" i="19"/>
  <c r="I159" i="19"/>
  <c r="H159" i="19"/>
  <c r="G159" i="19"/>
  <c r="K158" i="19"/>
  <c r="J158" i="19"/>
  <c r="I158" i="19"/>
  <c r="H158" i="19"/>
  <c r="G158" i="19"/>
  <c r="K157" i="19"/>
  <c r="J157" i="19"/>
  <c r="I157" i="19"/>
  <c r="H157" i="19"/>
  <c r="G157" i="19"/>
  <c r="K149" i="19"/>
  <c r="J149" i="19"/>
  <c r="I149" i="19"/>
  <c r="H149" i="19"/>
  <c r="K148" i="19"/>
  <c r="J148" i="19"/>
  <c r="I148" i="19"/>
  <c r="H148" i="19"/>
  <c r="K147" i="19"/>
  <c r="J147" i="19"/>
  <c r="I147" i="19"/>
  <c r="H147" i="19"/>
  <c r="K146" i="19"/>
  <c r="J146" i="19"/>
  <c r="I146" i="19"/>
  <c r="H146" i="19"/>
  <c r="K145" i="19"/>
  <c r="J145" i="19"/>
  <c r="I145" i="19"/>
  <c r="H145" i="19"/>
  <c r="K144" i="19"/>
  <c r="J144" i="19"/>
  <c r="I144" i="19"/>
  <c r="H144" i="19"/>
  <c r="K143" i="19"/>
  <c r="J143" i="19"/>
  <c r="I143" i="19"/>
  <c r="H143" i="19"/>
  <c r="K142" i="19"/>
  <c r="J142" i="19"/>
  <c r="I142" i="19"/>
  <c r="H142" i="19"/>
  <c r="K141" i="19"/>
  <c r="J141" i="19"/>
  <c r="I141" i="19"/>
  <c r="H141" i="19"/>
  <c r="K140" i="19"/>
  <c r="J140" i="19"/>
  <c r="I140" i="19"/>
  <c r="H140" i="19"/>
  <c r="K139" i="19"/>
  <c r="J139" i="19"/>
  <c r="I139" i="19"/>
  <c r="H139" i="19"/>
  <c r="K138" i="19"/>
  <c r="J138" i="19"/>
  <c r="I138" i="19"/>
  <c r="H138" i="19"/>
  <c r="K137" i="19"/>
  <c r="J137" i="19"/>
  <c r="I137" i="19"/>
  <c r="H137" i="19"/>
  <c r="K136" i="19"/>
  <c r="J136" i="19"/>
  <c r="I136" i="19"/>
  <c r="H136" i="19"/>
  <c r="K135" i="19"/>
  <c r="J135" i="19"/>
  <c r="I135" i="19"/>
  <c r="H135" i="19"/>
  <c r="K134" i="19"/>
  <c r="J134" i="19"/>
  <c r="I134" i="19"/>
  <c r="H134" i="19"/>
  <c r="K133" i="19"/>
  <c r="J133" i="19"/>
  <c r="I133" i="19"/>
  <c r="H133" i="19"/>
  <c r="K132" i="19"/>
  <c r="J132" i="19"/>
  <c r="I132" i="19"/>
  <c r="H132" i="19"/>
  <c r="K131" i="19"/>
  <c r="J131" i="19"/>
  <c r="I131" i="19"/>
  <c r="H131" i="19"/>
  <c r="K130" i="19"/>
  <c r="J130" i="19"/>
  <c r="I130" i="19"/>
  <c r="H130" i="19"/>
  <c r="K127" i="19"/>
  <c r="J127" i="19"/>
  <c r="I127" i="19"/>
  <c r="H127" i="19"/>
  <c r="K126" i="19"/>
  <c r="J126" i="19"/>
  <c r="I126" i="19"/>
  <c r="H126" i="19"/>
  <c r="K125" i="19"/>
  <c r="J125" i="19"/>
  <c r="I125" i="19"/>
  <c r="H125" i="19"/>
  <c r="K124" i="19"/>
  <c r="J124" i="19"/>
  <c r="I124" i="19"/>
  <c r="H124" i="19"/>
  <c r="K123" i="19"/>
  <c r="J123" i="19"/>
  <c r="I123" i="19"/>
  <c r="H123" i="19"/>
  <c r="K120" i="19"/>
  <c r="J120" i="19"/>
  <c r="I120" i="19"/>
  <c r="H120" i="19"/>
  <c r="K119" i="19"/>
  <c r="J119" i="19"/>
  <c r="I119" i="19"/>
  <c r="H119" i="19"/>
  <c r="K117" i="19"/>
  <c r="J117" i="19"/>
  <c r="I117" i="19"/>
  <c r="H117" i="19"/>
  <c r="K116" i="19"/>
  <c r="J116" i="19"/>
  <c r="I116" i="19"/>
  <c r="H116" i="19"/>
  <c r="K113" i="19"/>
  <c r="J113" i="19"/>
  <c r="I113" i="19"/>
  <c r="H113" i="19"/>
  <c r="K112" i="19"/>
  <c r="J112" i="19"/>
  <c r="I112" i="19"/>
  <c r="H112" i="19"/>
  <c r="K111" i="19"/>
  <c r="J111" i="19"/>
  <c r="I111" i="19"/>
  <c r="H111" i="19"/>
  <c r="K110" i="19"/>
  <c r="J110" i="19"/>
  <c r="I110" i="19"/>
  <c r="H110" i="19"/>
  <c r="K109" i="19"/>
  <c r="J109" i="19"/>
  <c r="I109" i="19"/>
  <c r="H109" i="19"/>
  <c r="K108" i="19"/>
  <c r="J108" i="19"/>
  <c r="I108" i="19"/>
  <c r="H108" i="19"/>
  <c r="K106" i="19"/>
  <c r="J106" i="19"/>
  <c r="I106" i="19"/>
  <c r="H106" i="19"/>
  <c r="K104" i="19"/>
  <c r="J104" i="19"/>
  <c r="I104" i="19"/>
  <c r="H104" i="19"/>
  <c r="B89" i="10"/>
  <c r="B38" i="10"/>
  <c r="C133" i="10"/>
  <c r="C132" i="10"/>
  <c r="C131" i="10"/>
  <c r="C130" i="10"/>
  <c r="C129" i="10"/>
  <c r="C128" i="10"/>
  <c r="C127" i="10"/>
  <c r="C126" i="10"/>
  <c r="C125" i="10"/>
  <c r="C124" i="10"/>
  <c r="C123" i="10"/>
  <c r="C122" i="10"/>
  <c r="C121" i="10"/>
  <c r="C120" i="10"/>
  <c r="C119" i="10"/>
  <c r="C118" i="10"/>
  <c r="C117" i="10"/>
  <c r="C116" i="10"/>
  <c r="C115" i="10"/>
  <c r="C114" i="10"/>
  <c r="C111" i="10"/>
  <c r="C110" i="10"/>
  <c r="C109" i="10"/>
  <c r="C108" i="10"/>
  <c r="C107" i="10"/>
  <c r="C102" i="10"/>
  <c r="C101" i="10"/>
  <c r="C100" i="10"/>
  <c r="C98" i="10"/>
  <c r="C97" i="10"/>
  <c r="C96" i="10"/>
  <c r="C95" i="10"/>
  <c r="C94" i="10"/>
  <c r="C91" i="10"/>
  <c r="C30" i="10"/>
  <c r="C29" i="10"/>
  <c r="C27" i="10"/>
  <c r="C26" i="10"/>
  <c r="C25" i="10"/>
  <c r="C24" i="10"/>
  <c r="J22" i="11"/>
  <c r="O22" i="11" s="1"/>
  <c r="I22" i="11"/>
  <c r="N22" i="11" s="1"/>
  <c r="O17" i="6"/>
  <c r="N17" i="6"/>
  <c r="L17" i="6"/>
  <c r="K17" i="6"/>
  <c r="J17" i="6"/>
  <c r="O16" i="6"/>
  <c r="N16" i="6"/>
  <c r="L16" i="6"/>
  <c r="K16" i="6"/>
  <c r="J16" i="6"/>
  <c r="O15" i="6"/>
  <c r="N15" i="6"/>
  <c r="L15" i="6"/>
  <c r="K15" i="6"/>
  <c r="J15" i="6"/>
  <c r="O14" i="6"/>
  <c r="N14" i="6"/>
  <c r="L14" i="6"/>
  <c r="K14" i="6"/>
  <c r="J14" i="6"/>
  <c r="O13" i="6"/>
  <c r="N13" i="6"/>
  <c r="L13" i="6"/>
  <c r="K13" i="6"/>
  <c r="J13" i="6"/>
  <c r="O12" i="6"/>
  <c r="N12" i="6"/>
  <c r="L12" i="6"/>
  <c r="K12" i="6"/>
  <c r="J12" i="6"/>
  <c r="O11" i="6"/>
  <c r="N11" i="6"/>
  <c r="L11" i="6"/>
  <c r="K11" i="6"/>
  <c r="J11" i="6"/>
  <c r="O10" i="6"/>
  <c r="N10" i="6"/>
  <c r="L10" i="6"/>
  <c r="K10" i="6"/>
  <c r="J10" i="6"/>
  <c r="O9" i="6"/>
  <c r="N9" i="6"/>
  <c r="L9" i="6"/>
  <c r="K9" i="6"/>
  <c r="J9" i="6"/>
  <c r="O8" i="6"/>
  <c r="N8" i="6"/>
  <c r="L8" i="6"/>
  <c r="K8" i="6"/>
  <c r="J8" i="6"/>
  <c r="F9" i="20"/>
  <c r="F10" i="20"/>
  <c r="F11" i="20"/>
  <c r="F12" i="20"/>
  <c r="F14" i="20"/>
  <c r="F15" i="20"/>
  <c r="G28" i="14"/>
  <c r="N28" i="14"/>
  <c r="M28" i="14"/>
  <c r="H28" i="14"/>
  <c r="I90" i="12"/>
  <c r="N90" i="12" s="1"/>
  <c r="G90" i="12"/>
  <c r="L90" i="12"/>
  <c r="J62" i="12"/>
  <c r="O62" i="12" s="1"/>
  <c r="I62" i="12"/>
  <c r="N62" i="12" s="1"/>
  <c r="G62" i="12"/>
  <c r="L62" i="12"/>
  <c r="U7" i="12"/>
  <c r="T7" i="12"/>
  <c r="R7" i="12"/>
  <c r="Q7" i="12"/>
  <c r="P7" i="12"/>
  <c r="N7" i="12"/>
  <c r="M7" i="12"/>
  <c r="L7" i="12"/>
  <c r="J84" i="11"/>
  <c r="I84" i="11"/>
  <c r="H84" i="11"/>
  <c r="G84" i="11"/>
  <c r="L67" i="11"/>
  <c r="H67" i="11" s="1"/>
  <c r="L70" i="11"/>
  <c r="J70" i="11" s="1"/>
  <c r="L72" i="11"/>
  <c r="L71" i="11"/>
  <c r="K71" i="11" s="1"/>
  <c r="L69" i="11"/>
  <c r="H69" i="11" s="1"/>
  <c r="L68" i="11"/>
  <c r="K68" i="11" s="1"/>
  <c r="L60" i="11"/>
  <c r="H60" i="11" s="1"/>
  <c r="L58" i="11"/>
  <c r="H58" i="11" s="1"/>
  <c r="L57" i="11"/>
  <c r="I57" i="11" s="1"/>
  <c r="L56" i="11"/>
  <c r="K56" i="11" s="1"/>
  <c r="L55" i="11"/>
  <c r="H55" i="11" s="1"/>
  <c r="L54" i="11"/>
  <c r="K54" i="11" s="1"/>
  <c r="L53" i="11"/>
  <c r="H53" i="11" s="1"/>
  <c r="C8" i="10"/>
  <c r="C14" i="10"/>
  <c r="C13" i="10"/>
  <c r="C11" i="10"/>
  <c r="C10" i="10"/>
  <c r="C9" i="10"/>
  <c r="M13" i="9"/>
  <c r="L13" i="9"/>
  <c r="K13" i="9"/>
  <c r="J13" i="9"/>
  <c r="I13" i="9"/>
  <c r="M12" i="9"/>
  <c r="J12" i="9"/>
  <c r="I12" i="9"/>
  <c r="M10" i="9"/>
  <c r="L10" i="9"/>
  <c r="K10" i="9"/>
  <c r="J10" i="9"/>
  <c r="I10" i="9"/>
  <c r="M9" i="9"/>
  <c r="L9" i="9"/>
  <c r="K9" i="9"/>
  <c r="J9" i="9"/>
  <c r="I9" i="9"/>
  <c r="K7" i="8"/>
  <c r="P7" i="8" s="1"/>
  <c r="J7" i="8"/>
  <c r="O7" i="8" s="1"/>
  <c r="I7" i="8"/>
  <c r="N7" i="8"/>
  <c r="H7" i="8"/>
  <c r="M7" i="8" s="1"/>
  <c r="M52" i="7"/>
  <c r="L52" i="7"/>
  <c r="K52" i="7"/>
  <c r="J52" i="7"/>
  <c r="I52" i="7"/>
  <c r="M51" i="7"/>
  <c r="L51" i="7"/>
  <c r="K51" i="7"/>
  <c r="J51" i="7"/>
  <c r="I51" i="7"/>
  <c r="M50" i="7"/>
  <c r="L50" i="7"/>
  <c r="K50" i="7"/>
  <c r="J50" i="7"/>
  <c r="I50" i="7"/>
  <c r="M49" i="7"/>
  <c r="L49" i="7"/>
  <c r="K49" i="7"/>
  <c r="J49" i="7"/>
  <c r="I49" i="7"/>
  <c r="M47" i="7"/>
  <c r="L47" i="7"/>
  <c r="K47" i="7"/>
  <c r="J47" i="7"/>
  <c r="I47" i="7"/>
  <c r="M46" i="7"/>
  <c r="L46" i="7"/>
  <c r="K46" i="7"/>
  <c r="J46" i="7"/>
  <c r="I46" i="7"/>
  <c r="M45" i="7"/>
  <c r="L45" i="7"/>
  <c r="K45" i="7"/>
  <c r="J45" i="7"/>
  <c r="I45" i="7"/>
  <c r="M44" i="7"/>
  <c r="L44" i="7"/>
  <c r="K44" i="7"/>
  <c r="J44" i="7"/>
  <c r="I44" i="7"/>
  <c r="M43" i="7"/>
  <c r="L43" i="7"/>
  <c r="K43" i="7"/>
  <c r="J43" i="7"/>
  <c r="I43" i="7"/>
  <c r="M42" i="7"/>
  <c r="L42" i="7"/>
  <c r="K42" i="7"/>
  <c r="J42" i="7"/>
  <c r="I42" i="7"/>
  <c r="M40" i="7"/>
  <c r="L40" i="7"/>
  <c r="K40" i="7"/>
  <c r="J40" i="7"/>
  <c r="I40" i="7"/>
  <c r="G27" i="7"/>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B23" i="7"/>
  <c r="K22" i="6"/>
  <c r="J22" i="6"/>
  <c r="I22" i="6"/>
  <c r="H22" i="6"/>
  <c r="G22" i="6"/>
  <c r="F25" i="20"/>
  <c r="F24" i="20"/>
  <c r="C82" i="10"/>
  <c r="C81" i="10"/>
  <c r="C80" i="10"/>
  <c r="C79" i="10"/>
  <c r="C78" i="10"/>
  <c r="C77" i="10"/>
  <c r="C76" i="10"/>
  <c r="C75" i="10"/>
  <c r="C74" i="10"/>
  <c r="C73" i="10"/>
  <c r="C72" i="10"/>
  <c r="C71" i="10"/>
  <c r="C70" i="10"/>
  <c r="C69" i="10"/>
  <c r="C68" i="10"/>
  <c r="C67" i="10"/>
  <c r="C66" i="10"/>
  <c r="C65" i="10"/>
  <c r="C64" i="10"/>
  <c r="C63" i="10"/>
  <c r="K67" i="23"/>
  <c r="J67" i="23"/>
  <c r="I67" i="23"/>
  <c r="H67" i="23"/>
  <c r="K66" i="23"/>
  <c r="J66" i="23"/>
  <c r="I66" i="23"/>
  <c r="H66" i="23"/>
  <c r="K65" i="23"/>
  <c r="J65" i="23"/>
  <c r="I65" i="23"/>
  <c r="H65" i="23"/>
  <c r="K64" i="23"/>
  <c r="J64" i="23"/>
  <c r="I64" i="23"/>
  <c r="H64" i="23"/>
  <c r="K63" i="23"/>
  <c r="J63" i="23"/>
  <c r="I63" i="23"/>
  <c r="H63" i="23"/>
  <c r="K62" i="23"/>
  <c r="J62" i="23"/>
  <c r="I62" i="23"/>
  <c r="H62" i="23"/>
  <c r="K61" i="23"/>
  <c r="J61" i="23"/>
  <c r="I61" i="23"/>
  <c r="H61" i="23"/>
  <c r="K60" i="23"/>
  <c r="J60" i="23"/>
  <c r="I60" i="23"/>
  <c r="H60" i="23"/>
  <c r="K59" i="23"/>
  <c r="J59" i="23"/>
  <c r="I59" i="23"/>
  <c r="H59" i="23"/>
  <c r="K58" i="23"/>
  <c r="J58" i="23"/>
  <c r="I58" i="23"/>
  <c r="H58" i="23"/>
  <c r="K57" i="23"/>
  <c r="J57" i="23"/>
  <c r="I57" i="23"/>
  <c r="H57" i="23"/>
  <c r="K56" i="23"/>
  <c r="J56" i="23"/>
  <c r="I56" i="23"/>
  <c r="H56" i="23"/>
  <c r="K55" i="23"/>
  <c r="J55" i="23"/>
  <c r="I55" i="23"/>
  <c r="H55" i="23"/>
  <c r="K54" i="23"/>
  <c r="J54" i="23"/>
  <c r="I54" i="23"/>
  <c r="H54" i="23"/>
  <c r="K53" i="23"/>
  <c r="J53" i="23"/>
  <c r="I53" i="23"/>
  <c r="H53" i="23"/>
  <c r="K52" i="23"/>
  <c r="J52" i="23"/>
  <c r="I52" i="23"/>
  <c r="H52" i="23"/>
  <c r="K51" i="23"/>
  <c r="J51" i="23"/>
  <c r="I51" i="23"/>
  <c r="H51" i="23"/>
  <c r="K50" i="23"/>
  <c r="J50" i="23"/>
  <c r="I50" i="23"/>
  <c r="H50" i="23"/>
  <c r="K49" i="23"/>
  <c r="J49" i="23"/>
  <c r="I49" i="23"/>
  <c r="H49" i="23"/>
  <c r="K48" i="23"/>
  <c r="J48" i="23"/>
  <c r="I48" i="23"/>
  <c r="H48" i="23"/>
  <c r="I49" i="9"/>
  <c r="J49" i="9"/>
  <c r="K49" i="9"/>
  <c r="L49" i="9"/>
  <c r="M49" i="9"/>
  <c r="I50" i="9"/>
  <c r="J50" i="9"/>
  <c r="K50" i="9"/>
  <c r="L50" i="9"/>
  <c r="M50" i="9"/>
  <c r="I51" i="9"/>
  <c r="J51" i="9"/>
  <c r="K51" i="9"/>
  <c r="L51" i="9"/>
  <c r="M51" i="9"/>
  <c r="I52" i="9"/>
  <c r="J52" i="9"/>
  <c r="K52" i="9"/>
  <c r="L52" i="9"/>
  <c r="M52" i="9"/>
  <c r="I53" i="9"/>
  <c r="J53" i="9"/>
  <c r="K53" i="9"/>
  <c r="L53" i="9"/>
  <c r="M53" i="9"/>
  <c r="I54" i="9"/>
  <c r="J54" i="9"/>
  <c r="K54" i="9"/>
  <c r="L54" i="9"/>
  <c r="M54" i="9"/>
  <c r="I55" i="9"/>
  <c r="J55" i="9"/>
  <c r="K55" i="9"/>
  <c r="L55" i="9"/>
  <c r="M55" i="9"/>
  <c r="I56" i="9"/>
  <c r="J56" i="9"/>
  <c r="K56" i="9"/>
  <c r="L56" i="9"/>
  <c r="M56" i="9"/>
  <c r="I57" i="9"/>
  <c r="J57" i="9"/>
  <c r="K57" i="9"/>
  <c r="L57" i="9"/>
  <c r="M57" i="9"/>
  <c r="I58" i="9"/>
  <c r="J58" i="9"/>
  <c r="K58" i="9"/>
  <c r="L58" i="9"/>
  <c r="M58" i="9"/>
  <c r="I59" i="9"/>
  <c r="J59" i="9"/>
  <c r="K59" i="9"/>
  <c r="L59" i="9"/>
  <c r="M59" i="9"/>
  <c r="I60" i="9"/>
  <c r="J60" i="9"/>
  <c r="K60" i="9"/>
  <c r="L60" i="9"/>
  <c r="M60" i="9"/>
  <c r="I61" i="9"/>
  <c r="J61" i="9"/>
  <c r="K61" i="9"/>
  <c r="L61" i="9"/>
  <c r="M61" i="9"/>
  <c r="I62" i="9"/>
  <c r="J62" i="9"/>
  <c r="K62" i="9"/>
  <c r="L62" i="9"/>
  <c r="M62" i="9"/>
  <c r="I63" i="9"/>
  <c r="J63" i="9"/>
  <c r="K63" i="9"/>
  <c r="L63" i="9"/>
  <c r="M63" i="9"/>
  <c r="I64" i="9"/>
  <c r="J64" i="9"/>
  <c r="K64" i="9"/>
  <c r="L64" i="9"/>
  <c r="M64" i="9"/>
  <c r="I65" i="9"/>
  <c r="J65" i="9"/>
  <c r="K65" i="9"/>
  <c r="L65" i="9"/>
  <c r="M65" i="9"/>
  <c r="I66" i="9"/>
  <c r="J66" i="9"/>
  <c r="K66" i="9"/>
  <c r="L66" i="9"/>
  <c r="M66" i="9"/>
  <c r="I67" i="9"/>
  <c r="J67" i="9"/>
  <c r="K67" i="9"/>
  <c r="L67" i="9"/>
  <c r="M67" i="9"/>
  <c r="M48" i="9"/>
  <c r="L48" i="9"/>
  <c r="K48" i="9"/>
  <c r="J48" i="9"/>
  <c r="I48" i="9"/>
  <c r="G29" i="7"/>
  <c r="G30" i="7"/>
  <c r="G31" i="7"/>
  <c r="G32" i="7"/>
  <c r="G28" i="7"/>
  <c r="C28" i="7"/>
  <c r="D28" i="7"/>
  <c r="E28" i="7"/>
  <c r="F28" i="7"/>
  <c r="C29" i="7"/>
  <c r="D29" i="7"/>
  <c r="E29" i="7"/>
  <c r="F29" i="7"/>
  <c r="C30" i="7"/>
  <c r="D30" i="7"/>
  <c r="E30" i="7"/>
  <c r="F30" i="7"/>
  <c r="C31" i="7"/>
  <c r="D31" i="7"/>
  <c r="E31" i="7"/>
  <c r="F31" i="7"/>
  <c r="C32" i="7"/>
  <c r="D32" i="7"/>
  <c r="E32" i="7"/>
  <c r="F32" i="7"/>
  <c r="B29" i="7"/>
  <c r="B30" i="7"/>
  <c r="B31" i="7"/>
  <c r="B32" i="7"/>
  <c r="B28" i="7"/>
  <c r="I9" i="7"/>
  <c r="J9" i="7"/>
  <c r="K9" i="7"/>
  <c r="L9" i="7"/>
  <c r="M9" i="7"/>
  <c r="I10" i="7"/>
  <c r="J10" i="7"/>
  <c r="K10" i="7"/>
  <c r="L10" i="7"/>
  <c r="M10" i="7"/>
  <c r="I11" i="7"/>
  <c r="J11" i="7"/>
  <c r="K11" i="7"/>
  <c r="L11" i="7"/>
  <c r="M11" i="7"/>
  <c r="I12" i="7"/>
  <c r="J12" i="7"/>
  <c r="K12" i="7"/>
  <c r="L12" i="7"/>
  <c r="M12" i="7"/>
  <c r="I13" i="7"/>
  <c r="J13" i="7"/>
  <c r="K13" i="7"/>
  <c r="L13" i="7"/>
  <c r="M13" i="7"/>
  <c r="I14" i="7"/>
  <c r="J14" i="7"/>
  <c r="K14" i="7"/>
  <c r="L14" i="7"/>
  <c r="M14" i="7"/>
  <c r="I15" i="7"/>
  <c r="J15" i="7"/>
  <c r="K15" i="7"/>
  <c r="L15" i="7"/>
  <c r="M15" i="7"/>
  <c r="I16" i="7"/>
  <c r="J16" i="7"/>
  <c r="K16" i="7"/>
  <c r="L16" i="7"/>
  <c r="M16" i="7"/>
  <c r="I17" i="7"/>
  <c r="J17" i="7"/>
  <c r="K17" i="7"/>
  <c r="L17" i="7"/>
  <c r="M17" i="7"/>
  <c r="J8" i="7"/>
  <c r="K8" i="7"/>
  <c r="L8" i="7"/>
  <c r="M8" i="7"/>
  <c r="I8" i="7"/>
  <c r="K140" i="21"/>
  <c r="J140" i="21"/>
  <c r="I140" i="21"/>
  <c r="H140" i="21"/>
  <c r="G140" i="21"/>
  <c r="K139" i="21"/>
  <c r="J139" i="21"/>
  <c r="I139" i="21"/>
  <c r="H139" i="21"/>
  <c r="G139" i="21"/>
  <c r="K138" i="21"/>
  <c r="J138" i="21"/>
  <c r="I138" i="21"/>
  <c r="H138" i="21"/>
  <c r="G138" i="21"/>
  <c r="K137" i="21"/>
  <c r="J137" i="21"/>
  <c r="I137" i="21"/>
  <c r="H137" i="21"/>
  <c r="G137" i="21"/>
  <c r="K136" i="21"/>
  <c r="J136" i="21"/>
  <c r="I136" i="21"/>
  <c r="H136" i="21"/>
  <c r="G136" i="21"/>
  <c r="K135" i="21"/>
  <c r="J135" i="21"/>
  <c r="I135" i="21"/>
  <c r="H135" i="21"/>
  <c r="G135" i="21"/>
  <c r="K134" i="21"/>
  <c r="J134" i="21"/>
  <c r="I134" i="21"/>
  <c r="H134" i="21"/>
  <c r="G134" i="21"/>
  <c r="K133" i="21"/>
  <c r="J133" i="21"/>
  <c r="I133" i="21"/>
  <c r="H133" i="21"/>
  <c r="G133" i="21"/>
  <c r="K132" i="21"/>
  <c r="J132" i="21"/>
  <c r="I132" i="21"/>
  <c r="H132" i="21"/>
  <c r="G132" i="21"/>
  <c r="K131" i="21"/>
  <c r="J131" i="21"/>
  <c r="I131" i="21"/>
  <c r="H131" i="21"/>
  <c r="G131" i="21"/>
  <c r="K130" i="21"/>
  <c r="J130" i="21"/>
  <c r="I130" i="21"/>
  <c r="H130" i="21"/>
  <c r="G130" i="21"/>
  <c r="K129" i="21"/>
  <c r="J129" i="21"/>
  <c r="I129" i="21"/>
  <c r="H129" i="21"/>
  <c r="G129" i="21"/>
  <c r="K128" i="21"/>
  <c r="J128" i="21"/>
  <c r="I128" i="21"/>
  <c r="H128" i="21"/>
  <c r="G128" i="21"/>
  <c r="K127" i="21"/>
  <c r="J127" i="21"/>
  <c r="I127" i="21"/>
  <c r="H127" i="21"/>
  <c r="G127" i="21"/>
  <c r="K126" i="21"/>
  <c r="J126" i="21"/>
  <c r="I126" i="21"/>
  <c r="H126" i="21"/>
  <c r="G126" i="21"/>
  <c r="K125" i="21"/>
  <c r="J125" i="21"/>
  <c r="I125" i="21"/>
  <c r="H125" i="21"/>
  <c r="G125" i="21"/>
  <c r="K124" i="21"/>
  <c r="J124" i="21"/>
  <c r="I124" i="21"/>
  <c r="H124" i="21"/>
  <c r="G124" i="21"/>
  <c r="K123" i="21"/>
  <c r="J123" i="21"/>
  <c r="I123" i="21"/>
  <c r="H123" i="21"/>
  <c r="G123" i="21"/>
  <c r="K122" i="21"/>
  <c r="J122" i="21"/>
  <c r="I122" i="21"/>
  <c r="H122" i="21"/>
  <c r="G122" i="21"/>
  <c r="K121" i="21"/>
  <c r="J121" i="21"/>
  <c r="I121" i="21"/>
  <c r="H121" i="21"/>
  <c r="G121" i="21"/>
  <c r="K118" i="21"/>
  <c r="J118" i="21"/>
  <c r="I118" i="21"/>
  <c r="H118" i="21"/>
  <c r="G118" i="21"/>
  <c r="K117" i="21"/>
  <c r="J117" i="21"/>
  <c r="I117" i="21"/>
  <c r="H117" i="21"/>
  <c r="G117" i="21"/>
  <c r="K116" i="21"/>
  <c r="J116" i="21"/>
  <c r="I116" i="21"/>
  <c r="H116" i="21"/>
  <c r="G116" i="21"/>
  <c r="K115" i="21"/>
  <c r="J115" i="21"/>
  <c r="I115" i="21"/>
  <c r="H115" i="21"/>
  <c r="G115" i="21"/>
  <c r="K114" i="21"/>
  <c r="J114" i="21"/>
  <c r="I114" i="21"/>
  <c r="H114" i="21"/>
  <c r="G114" i="21"/>
  <c r="K111" i="21"/>
  <c r="J111" i="21"/>
  <c r="I111" i="21"/>
  <c r="H111" i="21"/>
  <c r="G111" i="21"/>
  <c r="K109" i="21"/>
  <c r="J109" i="21"/>
  <c r="I109" i="21"/>
  <c r="H109" i="21"/>
  <c r="G109" i="21"/>
  <c r="K108" i="21"/>
  <c r="J108" i="21"/>
  <c r="I108" i="21"/>
  <c r="H108" i="21"/>
  <c r="G108" i="21"/>
  <c r="K107" i="21"/>
  <c r="J107" i="21"/>
  <c r="I107" i="21"/>
  <c r="H107" i="21"/>
  <c r="G107" i="21"/>
  <c r="K104" i="21"/>
  <c r="J104" i="21"/>
  <c r="I104" i="21"/>
  <c r="H104" i="21"/>
  <c r="G104" i="21"/>
  <c r="K103" i="21"/>
  <c r="J103" i="21"/>
  <c r="I103" i="21"/>
  <c r="H103" i="21"/>
  <c r="G103" i="21"/>
  <c r="K102" i="21"/>
  <c r="J102" i="21"/>
  <c r="I102" i="21"/>
  <c r="H102" i="21"/>
  <c r="G102" i="21"/>
  <c r="K101" i="21"/>
  <c r="J101" i="21"/>
  <c r="I101" i="21"/>
  <c r="H101" i="21"/>
  <c r="G101" i="21"/>
  <c r="K100" i="21"/>
  <c r="J100" i="21"/>
  <c r="I100" i="21"/>
  <c r="H100" i="21"/>
  <c r="G100" i="21"/>
  <c r="K99" i="21"/>
  <c r="J99" i="21"/>
  <c r="I99" i="21"/>
  <c r="H99" i="21"/>
  <c r="G99" i="21"/>
  <c r="K97" i="21"/>
  <c r="J97" i="21"/>
  <c r="I97" i="21"/>
  <c r="H97" i="21"/>
  <c r="G97" i="21"/>
  <c r="K87" i="21"/>
  <c r="J87" i="21"/>
  <c r="I87" i="21"/>
  <c r="H87" i="21"/>
  <c r="G87" i="21"/>
  <c r="K86" i="21"/>
  <c r="J86" i="21"/>
  <c r="I86" i="21"/>
  <c r="H86" i="21"/>
  <c r="G86" i="21"/>
  <c r="K85" i="21"/>
  <c r="J85" i="21"/>
  <c r="I85" i="21"/>
  <c r="H85" i="21"/>
  <c r="G85" i="21"/>
  <c r="K84" i="21"/>
  <c r="J84" i="21"/>
  <c r="I84" i="21"/>
  <c r="H84" i="21"/>
  <c r="G84" i="21"/>
  <c r="K83" i="21"/>
  <c r="J83" i="21"/>
  <c r="I83" i="21"/>
  <c r="H83" i="21"/>
  <c r="G83" i="21"/>
  <c r="K82" i="21"/>
  <c r="J82" i="21"/>
  <c r="I82" i="21"/>
  <c r="H82" i="21"/>
  <c r="G82" i="21"/>
  <c r="K81" i="21"/>
  <c r="J81" i="21"/>
  <c r="I81" i="21"/>
  <c r="H81" i="21"/>
  <c r="G81" i="21"/>
  <c r="K80" i="21"/>
  <c r="J80" i="21"/>
  <c r="I80" i="21"/>
  <c r="H80" i="21"/>
  <c r="G80" i="21"/>
  <c r="K79" i="21"/>
  <c r="J79" i="21"/>
  <c r="I79" i="21"/>
  <c r="H79" i="21"/>
  <c r="G79" i="21"/>
  <c r="K78" i="21"/>
  <c r="J78" i="21"/>
  <c r="I78" i="21"/>
  <c r="H78" i="21"/>
  <c r="G78" i="21"/>
  <c r="K77" i="21"/>
  <c r="J77" i="21"/>
  <c r="I77" i="21"/>
  <c r="H77" i="21"/>
  <c r="G77" i="21"/>
  <c r="K76" i="21"/>
  <c r="J76" i="21"/>
  <c r="I76" i="21"/>
  <c r="H76" i="21"/>
  <c r="G76" i="21"/>
  <c r="K75" i="21"/>
  <c r="J75" i="21"/>
  <c r="I75" i="21"/>
  <c r="H75" i="21"/>
  <c r="G75" i="21"/>
  <c r="K74" i="21"/>
  <c r="J74" i="21"/>
  <c r="I74" i="21"/>
  <c r="H74" i="21"/>
  <c r="G74" i="21"/>
  <c r="K73" i="21"/>
  <c r="J73" i="21"/>
  <c r="I73" i="21"/>
  <c r="H73" i="21"/>
  <c r="G73" i="21"/>
  <c r="K72" i="21"/>
  <c r="J72" i="21"/>
  <c r="I72" i="21"/>
  <c r="H72" i="21"/>
  <c r="G72" i="21"/>
  <c r="K71" i="21"/>
  <c r="J71" i="21"/>
  <c r="I71" i="21"/>
  <c r="H71" i="21"/>
  <c r="G71" i="21"/>
  <c r="K70" i="21"/>
  <c r="J70" i="21"/>
  <c r="I70" i="21"/>
  <c r="H70" i="21"/>
  <c r="G70" i="21"/>
  <c r="K69" i="21"/>
  <c r="J69" i="21"/>
  <c r="I69" i="21"/>
  <c r="H69" i="21"/>
  <c r="G69" i="21"/>
  <c r="K68" i="21"/>
  <c r="J68" i="21"/>
  <c r="I68" i="21"/>
  <c r="H68" i="21"/>
  <c r="G68" i="21"/>
  <c r="K65" i="21"/>
  <c r="J65" i="21"/>
  <c r="I65" i="21"/>
  <c r="H65" i="21"/>
  <c r="G65" i="21"/>
  <c r="K64" i="21"/>
  <c r="J64" i="21"/>
  <c r="I64" i="21"/>
  <c r="H64" i="21"/>
  <c r="G64" i="21"/>
  <c r="K63" i="21"/>
  <c r="J63" i="21"/>
  <c r="I63" i="21"/>
  <c r="H63" i="21"/>
  <c r="G63" i="21"/>
  <c r="K62" i="21"/>
  <c r="J62" i="21"/>
  <c r="I62" i="21"/>
  <c r="H62" i="21"/>
  <c r="G62" i="21"/>
  <c r="K61" i="21"/>
  <c r="J61" i="21"/>
  <c r="I61" i="21"/>
  <c r="H61" i="21"/>
  <c r="G61" i="21"/>
  <c r="K58" i="21"/>
  <c r="J58" i="21"/>
  <c r="I58" i="21"/>
  <c r="H58" i="21"/>
  <c r="G58" i="21"/>
  <c r="K56" i="21"/>
  <c r="J56" i="21"/>
  <c r="I56" i="21"/>
  <c r="H56" i="21"/>
  <c r="G56" i="21"/>
  <c r="K55" i="21"/>
  <c r="J55" i="21"/>
  <c r="I55" i="21"/>
  <c r="H55" i="21"/>
  <c r="G55" i="21"/>
  <c r="K54" i="21"/>
  <c r="J54" i="21"/>
  <c r="I54" i="21"/>
  <c r="H54" i="21"/>
  <c r="G54" i="21"/>
  <c r="K51" i="21"/>
  <c r="J51" i="21"/>
  <c r="I51" i="21"/>
  <c r="H51" i="21"/>
  <c r="G51" i="21"/>
  <c r="K50" i="21"/>
  <c r="J50" i="21"/>
  <c r="I50" i="21"/>
  <c r="H50" i="21"/>
  <c r="G50" i="21"/>
  <c r="K49" i="21"/>
  <c r="J49" i="21"/>
  <c r="I49" i="21"/>
  <c r="H49" i="21"/>
  <c r="G49" i="21"/>
  <c r="K48" i="21"/>
  <c r="J48" i="21"/>
  <c r="I48" i="21"/>
  <c r="H48" i="21"/>
  <c r="G48" i="21"/>
  <c r="K47" i="21"/>
  <c r="J47" i="21"/>
  <c r="I47" i="21"/>
  <c r="H47" i="21"/>
  <c r="G47" i="21"/>
  <c r="K46" i="21"/>
  <c r="J46" i="21"/>
  <c r="I46" i="21"/>
  <c r="H46" i="21"/>
  <c r="G46" i="21"/>
  <c r="K44" i="21"/>
  <c r="J44" i="21"/>
  <c r="I44" i="21"/>
  <c r="H44" i="21"/>
  <c r="G44" i="21"/>
  <c r="K119" i="17"/>
  <c r="J119" i="17"/>
  <c r="I119" i="17"/>
  <c r="H119" i="17"/>
  <c r="G119" i="17"/>
  <c r="K118" i="17"/>
  <c r="J118" i="17"/>
  <c r="I118" i="17"/>
  <c r="H118" i="17"/>
  <c r="G118" i="17"/>
  <c r="K117" i="17"/>
  <c r="J117" i="17"/>
  <c r="I117" i="17"/>
  <c r="H117" i="17"/>
  <c r="G117" i="17"/>
  <c r="K116" i="17"/>
  <c r="J116" i="17"/>
  <c r="I116" i="17"/>
  <c r="H116" i="17"/>
  <c r="G116" i="17"/>
  <c r="K115" i="17"/>
  <c r="J115" i="17"/>
  <c r="I115" i="17"/>
  <c r="H115" i="17"/>
  <c r="G115" i="17"/>
  <c r="K114" i="17"/>
  <c r="J114" i="17"/>
  <c r="I114" i="17"/>
  <c r="H114" i="17"/>
  <c r="G114" i="17"/>
  <c r="K113" i="17"/>
  <c r="J113" i="17"/>
  <c r="I113" i="17"/>
  <c r="H113" i="17"/>
  <c r="G113" i="17"/>
  <c r="K112" i="17"/>
  <c r="J112" i="17"/>
  <c r="I112" i="17"/>
  <c r="H112" i="17"/>
  <c r="G112" i="17"/>
  <c r="K111" i="17"/>
  <c r="J111" i="17"/>
  <c r="I111" i="17"/>
  <c r="H111" i="17"/>
  <c r="G111" i="17"/>
  <c r="K110" i="17"/>
  <c r="J110" i="17"/>
  <c r="I110" i="17"/>
  <c r="H110" i="17"/>
  <c r="G110" i="17"/>
  <c r="K109" i="17"/>
  <c r="J109" i="17"/>
  <c r="I109" i="17"/>
  <c r="H109" i="17"/>
  <c r="G109" i="17"/>
  <c r="K108" i="17"/>
  <c r="J108" i="17"/>
  <c r="I108" i="17"/>
  <c r="H108" i="17"/>
  <c r="G108" i="17"/>
  <c r="K107" i="17"/>
  <c r="J107" i="17"/>
  <c r="I107" i="17"/>
  <c r="H107" i="17"/>
  <c r="G107" i="17"/>
  <c r="K106" i="17"/>
  <c r="J106" i="17"/>
  <c r="I106" i="17"/>
  <c r="H106" i="17"/>
  <c r="G106" i="17"/>
  <c r="K105" i="17"/>
  <c r="J105" i="17"/>
  <c r="I105" i="17"/>
  <c r="H105" i="17"/>
  <c r="G105" i="17"/>
  <c r="K104" i="17"/>
  <c r="J104" i="17"/>
  <c r="I104" i="17"/>
  <c r="H104" i="17"/>
  <c r="G104" i="17"/>
  <c r="K103" i="17"/>
  <c r="J103" i="17"/>
  <c r="I103" i="17"/>
  <c r="H103" i="17"/>
  <c r="G103" i="17"/>
  <c r="K102" i="17"/>
  <c r="J102" i="17"/>
  <c r="I102" i="17"/>
  <c r="H102" i="17"/>
  <c r="G102" i="17"/>
  <c r="K101" i="17"/>
  <c r="J101" i="17"/>
  <c r="I101" i="17"/>
  <c r="H101" i="17"/>
  <c r="G101" i="17"/>
  <c r="K100" i="17"/>
  <c r="J100" i="17"/>
  <c r="I100" i="17"/>
  <c r="H100" i="17"/>
  <c r="G100" i="17"/>
  <c r="K97" i="17"/>
  <c r="J97" i="17"/>
  <c r="I97" i="17"/>
  <c r="H97" i="17"/>
  <c r="G97" i="17"/>
  <c r="K96" i="17"/>
  <c r="J96" i="17"/>
  <c r="I96" i="17"/>
  <c r="H96" i="17"/>
  <c r="G96" i="17"/>
  <c r="K95" i="17"/>
  <c r="J95" i="17"/>
  <c r="I95" i="17"/>
  <c r="H95" i="17"/>
  <c r="G95" i="17"/>
  <c r="K94" i="17"/>
  <c r="J94" i="17"/>
  <c r="I94" i="17"/>
  <c r="H94" i="17"/>
  <c r="G94" i="17"/>
  <c r="K93" i="17"/>
  <c r="J93" i="17"/>
  <c r="I93" i="17"/>
  <c r="H93" i="17"/>
  <c r="G93" i="17"/>
  <c r="K90" i="17"/>
  <c r="J90" i="17"/>
  <c r="I90" i="17"/>
  <c r="H90" i="17"/>
  <c r="G90" i="17"/>
  <c r="K89" i="17"/>
  <c r="J89" i="17"/>
  <c r="I89" i="17"/>
  <c r="H89" i="17"/>
  <c r="G89" i="17"/>
  <c r="K87" i="17"/>
  <c r="J87" i="17"/>
  <c r="I87" i="17"/>
  <c r="H87" i="17"/>
  <c r="G87" i="17"/>
  <c r="K86" i="17"/>
  <c r="J86" i="17"/>
  <c r="I86" i="17"/>
  <c r="H86" i="17"/>
  <c r="G86" i="17"/>
  <c r="K83" i="17"/>
  <c r="J83" i="17"/>
  <c r="I83" i="17"/>
  <c r="H83" i="17"/>
  <c r="G83" i="17"/>
  <c r="K82" i="17"/>
  <c r="J82" i="17"/>
  <c r="I82" i="17"/>
  <c r="H82" i="17"/>
  <c r="G82" i="17"/>
  <c r="K81" i="17"/>
  <c r="J81" i="17"/>
  <c r="I81" i="17"/>
  <c r="H81" i="17"/>
  <c r="G81" i="17"/>
  <c r="K80" i="17"/>
  <c r="J80" i="17"/>
  <c r="I80" i="17"/>
  <c r="H80" i="17"/>
  <c r="G80" i="17"/>
  <c r="K79" i="17"/>
  <c r="J79" i="17"/>
  <c r="I79" i="17"/>
  <c r="H79" i="17"/>
  <c r="G79" i="17"/>
  <c r="K78" i="17"/>
  <c r="J78" i="17"/>
  <c r="I78" i="17"/>
  <c r="H78" i="17"/>
  <c r="G78" i="17"/>
  <c r="H76" i="17"/>
  <c r="I76" i="17"/>
  <c r="J76" i="17"/>
  <c r="K76" i="17"/>
  <c r="K52" i="14"/>
  <c r="J52" i="14"/>
  <c r="I52" i="14"/>
  <c r="K51" i="14"/>
  <c r="J51" i="14"/>
  <c r="I51" i="14"/>
  <c r="G94" i="8"/>
  <c r="H94" i="8"/>
  <c r="I94" i="8"/>
  <c r="J94" i="8"/>
  <c r="K94" i="8"/>
  <c r="G95" i="8"/>
  <c r="H95" i="8"/>
  <c r="I95" i="8"/>
  <c r="J95" i="8"/>
  <c r="K95" i="8"/>
  <c r="G96" i="8"/>
  <c r="H96" i="8"/>
  <c r="I96" i="8"/>
  <c r="J96" i="8"/>
  <c r="K96" i="8"/>
  <c r="G97" i="8"/>
  <c r="H97" i="8"/>
  <c r="I97" i="8"/>
  <c r="J97" i="8"/>
  <c r="K97" i="8"/>
  <c r="G98" i="8"/>
  <c r="H98" i="8"/>
  <c r="I98" i="8"/>
  <c r="J98" i="8"/>
  <c r="K98" i="8"/>
  <c r="G99" i="8"/>
  <c r="H99" i="8"/>
  <c r="I99" i="8"/>
  <c r="J99" i="8"/>
  <c r="K99" i="8"/>
  <c r="G100" i="8"/>
  <c r="H100" i="8"/>
  <c r="I100" i="8"/>
  <c r="J100" i="8"/>
  <c r="K100" i="8"/>
  <c r="G101" i="8"/>
  <c r="H101" i="8"/>
  <c r="I101" i="8"/>
  <c r="J101" i="8"/>
  <c r="K101" i="8"/>
  <c r="G102" i="8"/>
  <c r="H102" i="8"/>
  <c r="I102" i="8"/>
  <c r="J102" i="8"/>
  <c r="K102" i="8"/>
  <c r="G103" i="8"/>
  <c r="H103" i="8"/>
  <c r="I103" i="8"/>
  <c r="J103" i="8"/>
  <c r="K103" i="8"/>
  <c r="G104" i="8"/>
  <c r="H104" i="8"/>
  <c r="I104" i="8"/>
  <c r="J104" i="8"/>
  <c r="K104" i="8"/>
  <c r="G105" i="8"/>
  <c r="H105" i="8"/>
  <c r="I105" i="8"/>
  <c r="J105" i="8"/>
  <c r="K105" i="8"/>
  <c r="G106" i="8"/>
  <c r="H106" i="8"/>
  <c r="I106" i="8"/>
  <c r="J106" i="8"/>
  <c r="K106" i="8"/>
  <c r="G107" i="8"/>
  <c r="H107" i="8"/>
  <c r="I107" i="8"/>
  <c r="J107" i="8"/>
  <c r="K107" i="8"/>
  <c r="G108" i="8"/>
  <c r="H108" i="8"/>
  <c r="I108" i="8"/>
  <c r="J108" i="8"/>
  <c r="K108" i="8"/>
  <c r="G109" i="8"/>
  <c r="H109" i="8"/>
  <c r="I109" i="8"/>
  <c r="J109" i="8"/>
  <c r="K109" i="8"/>
  <c r="G110" i="8"/>
  <c r="H110" i="8"/>
  <c r="I110" i="8"/>
  <c r="J110" i="8"/>
  <c r="K110" i="8"/>
  <c r="G111" i="8"/>
  <c r="H111" i="8"/>
  <c r="I111" i="8"/>
  <c r="J111" i="8"/>
  <c r="K111" i="8"/>
  <c r="G112" i="8"/>
  <c r="H112" i="8"/>
  <c r="I112" i="8"/>
  <c r="J112" i="8"/>
  <c r="K112" i="8"/>
  <c r="H93" i="8"/>
  <c r="I93" i="8"/>
  <c r="J93" i="8"/>
  <c r="K93" i="8"/>
  <c r="G93" i="8"/>
  <c r="M58" i="8"/>
  <c r="J58" i="8"/>
  <c r="I58" i="8"/>
  <c r="I37" i="8"/>
  <c r="J37" i="8"/>
  <c r="K37" i="8"/>
  <c r="L37" i="8"/>
  <c r="M37" i="8"/>
  <c r="I38" i="8"/>
  <c r="J38" i="8"/>
  <c r="K38" i="8"/>
  <c r="L38" i="8"/>
  <c r="M38" i="8"/>
  <c r="I39" i="8"/>
  <c r="J39" i="8"/>
  <c r="K39" i="8"/>
  <c r="L39" i="8"/>
  <c r="M39" i="8"/>
  <c r="I40" i="8"/>
  <c r="J40" i="8"/>
  <c r="K40" i="8"/>
  <c r="L40" i="8"/>
  <c r="M40" i="8"/>
  <c r="I41" i="8"/>
  <c r="J41" i="8"/>
  <c r="K41" i="8"/>
  <c r="L41" i="8"/>
  <c r="M41" i="8"/>
  <c r="I42" i="8"/>
  <c r="J42" i="8"/>
  <c r="K42" i="8"/>
  <c r="L42" i="8"/>
  <c r="M42" i="8"/>
  <c r="I43" i="8"/>
  <c r="J43" i="8"/>
  <c r="K43" i="8"/>
  <c r="L43" i="8"/>
  <c r="M43" i="8"/>
  <c r="I44" i="8"/>
  <c r="J44" i="8"/>
  <c r="K44" i="8"/>
  <c r="L44" i="8"/>
  <c r="M44" i="8"/>
  <c r="I45" i="8"/>
  <c r="J45" i="8"/>
  <c r="K45" i="8"/>
  <c r="L45" i="8"/>
  <c r="M45" i="8"/>
  <c r="I46" i="8"/>
  <c r="J46" i="8"/>
  <c r="K46" i="8"/>
  <c r="L46" i="8"/>
  <c r="M46" i="8"/>
  <c r="I47" i="8"/>
  <c r="J47" i="8"/>
  <c r="K47" i="8"/>
  <c r="L47" i="8"/>
  <c r="M47" i="8"/>
  <c r="I48" i="8"/>
  <c r="J48" i="8"/>
  <c r="K48" i="8"/>
  <c r="L48" i="8"/>
  <c r="M48" i="8"/>
  <c r="I49" i="8"/>
  <c r="J49" i="8"/>
  <c r="K49" i="8"/>
  <c r="L49" i="8"/>
  <c r="M49" i="8"/>
  <c r="I50" i="8"/>
  <c r="J50" i="8"/>
  <c r="K50" i="8"/>
  <c r="L50" i="8"/>
  <c r="M50" i="8"/>
  <c r="I51" i="8"/>
  <c r="J51" i="8"/>
  <c r="K51" i="8"/>
  <c r="L51" i="8"/>
  <c r="M51" i="8"/>
  <c r="I52" i="8"/>
  <c r="J52" i="8"/>
  <c r="K52" i="8"/>
  <c r="L52" i="8"/>
  <c r="M52" i="8"/>
  <c r="I53" i="8"/>
  <c r="J53" i="8"/>
  <c r="K53" i="8"/>
  <c r="L53" i="8"/>
  <c r="M53" i="8"/>
  <c r="I54" i="8"/>
  <c r="J54" i="8"/>
  <c r="K54" i="8"/>
  <c r="L54" i="8"/>
  <c r="M54" i="8"/>
  <c r="I55" i="8"/>
  <c r="J55" i="8"/>
  <c r="K55" i="8"/>
  <c r="L55" i="8"/>
  <c r="M55" i="8"/>
  <c r="I56" i="8"/>
  <c r="J56" i="8"/>
  <c r="K56" i="8"/>
  <c r="L56" i="8"/>
  <c r="M56" i="8"/>
  <c r="H38" i="8"/>
  <c r="H39" i="8"/>
  <c r="H40" i="8"/>
  <c r="H41" i="8"/>
  <c r="H42" i="8"/>
  <c r="H43" i="8"/>
  <c r="H44" i="8"/>
  <c r="H45" i="8"/>
  <c r="H46" i="8"/>
  <c r="H47" i="8"/>
  <c r="H48" i="8"/>
  <c r="H49" i="8"/>
  <c r="H50" i="8"/>
  <c r="H51" i="8"/>
  <c r="H52" i="8"/>
  <c r="H53" i="8"/>
  <c r="H54" i="8"/>
  <c r="H55" i="8"/>
  <c r="H56" i="8"/>
  <c r="H37" i="8"/>
  <c r="K29" i="8"/>
  <c r="J29" i="8"/>
  <c r="I29" i="8"/>
  <c r="H29" i="8"/>
  <c r="G29" i="8"/>
  <c r="G9" i="8"/>
  <c r="H9" i="8"/>
  <c r="I9" i="8"/>
  <c r="J9" i="8"/>
  <c r="K9" i="8"/>
  <c r="G10" i="8"/>
  <c r="H10" i="8"/>
  <c r="I10" i="8"/>
  <c r="J10" i="8"/>
  <c r="K10" i="8"/>
  <c r="G11" i="8"/>
  <c r="H11" i="8"/>
  <c r="I11" i="8"/>
  <c r="J11" i="8"/>
  <c r="K11" i="8"/>
  <c r="G12" i="8"/>
  <c r="H12" i="8"/>
  <c r="I12" i="8"/>
  <c r="J12" i="8"/>
  <c r="K12" i="8"/>
  <c r="G13" i="8"/>
  <c r="H13" i="8"/>
  <c r="I13" i="8"/>
  <c r="J13" i="8"/>
  <c r="K13" i="8"/>
  <c r="G14" i="8"/>
  <c r="H14" i="8"/>
  <c r="I14" i="8"/>
  <c r="J14" i="8"/>
  <c r="K14" i="8"/>
  <c r="G15" i="8"/>
  <c r="H15" i="8"/>
  <c r="I15" i="8"/>
  <c r="J15" i="8"/>
  <c r="K15" i="8"/>
  <c r="G16" i="8"/>
  <c r="H16" i="8"/>
  <c r="I16" i="8"/>
  <c r="J16" i="8"/>
  <c r="K16" i="8"/>
  <c r="G17" i="8"/>
  <c r="H17" i="8"/>
  <c r="I17" i="8"/>
  <c r="J17" i="8"/>
  <c r="K17" i="8"/>
  <c r="G18" i="8"/>
  <c r="H18" i="8"/>
  <c r="I18" i="8"/>
  <c r="J18" i="8"/>
  <c r="K18" i="8"/>
  <c r="G19" i="8"/>
  <c r="H19" i="8"/>
  <c r="I19" i="8"/>
  <c r="J19" i="8"/>
  <c r="K19" i="8"/>
  <c r="G20" i="8"/>
  <c r="H20" i="8"/>
  <c r="I20" i="8"/>
  <c r="J20" i="8"/>
  <c r="K20" i="8"/>
  <c r="G21" i="8"/>
  <c r="H21" i="8"/>
  <c r="I21" i="8"/>
  <c r="J21" i="8"/>
  <c r="K21" i="8"/>
  <c r="G22" i="8"/>
  <c r="H22" i="8"/>
  <c r="I22" i="8"/>
  <c r="J22" i="8"/>
  <c r="K22" i="8"/>
  <c r="G23" i="8"/>
  <c r="H23" i="8"/>
  <c r="I23" i="8"/>
  <c r="J23" i="8"/>
  <c r="K23" i="8"/>
  <c r="G24" i="8"/>
  <c r="H24" i="8"/>
  <c r="I24" i="8"/>
  <c r="J24" i="8"/>
  <c r="K24" i="8"/>
  <c r="G25" i="8"/>
  <c r="H25" i="8"/>
  <c r="I25" i="8"/>
  <c r="J25" i="8"/>
  <c r="K25" i="8"/>
  <c r="G26" i="8"/>
  <c r="H26" i="8"/>
  <c r="I26" i="8"/>
  <c r="J26" i="8"/>
  <c r="K26" i="8"/>
  <c r="G27" i="8"/>
  <c r="H27" i="8"/>
  <c r="I27" i="8"/>
  <c r="J27" i="8"/>
  <c r="K27" i="8"/>
  <c r="H8" i="8"/>
  <c r="I8" i="8"/>
  <c r="J8" i="8"/>
  <c r="K8" i="8"/>
  <c r="B24" i="6"/>
  <c r="C24" i="6"/>
  <c r="E24" i="6"/>
  <c r="F24" i="6"/>
  <c r="B25" i="6"/>
  <c r="C25" i="6"/>
  <c r="E25" i="6"/>
  <c r="F25" i="6"/>
  <c r="B26" i="6"/>
  <c r="C26" i="6"/>
  <c r="E26" i="6"/>
  <c r="F26" i="6"/>
  <c r="B27" i="6"/>
  <c r="C27" i="6"/>
  <c r="E27" i="6"/>
  <c r="F27" i="6"/>
  <c r="B28" i="6"/>
  <c r="C28" i="6"/>
  <c r="E28" i="6"/>
  <c r="F28" i="6"/>
  <c r="B29" i="6"/>
  <c r="C29" i="6"/>
  <c r="E29" i="6"/>
  <c r="F29" i="6"/>
  <c r="B30" i="6"/>
  <c r="C30" i="6"/>
  <c r="E30" i="6"/>
  <c r="F30" i="6"/>
  <c r="B31" i="6"/>
  <c r="C31" i="6"/>
  <c r="E31" i="6"/>
  <c r="F31" i="6"/>
  <c r="B32" i="6"/>
  <c r="C32" i="6"/>
  <c r="E32" i="6"/>
  <c r="F32" i="6"/>
  <c r="F23" i="6"/>
  <c r="E23" i="6"/>
  <c r="C23" i="6"/>
  <c r="B23" i="6"/>
  <c r="B24" i="3"/>
  <c r="C24" i="3"/>
  <c r="D24" i="3"/>
  <c r="E24" i="3"/>
  <c r="F24" i="3"/>
  <c r="G24" i="3"/>
  <c r="H24" i="3"/>
  <c r="B25" i="3"/>
  <c r="C25" i="3"/>
  <c r="D25" i="3"/>
  <c r="E25" i="3"/>
  <c r="F25" i="3"/>
  <c r="G25" i="3"/>
  <c r="H25" i="3"/>
  <c r="B26" i="3"/>
  <c r="C26" i="3"/>
  <c r="D26" i="3"/>
  <c r="E26" i="3"/>
  <c r="F26" i="3"/>
  <c r="G26" i="3"/>
  <c r="H26" i="3"/>
  <c r="B27" i="3"/>
  <c r="C27" i="3"/>
  <c r="D27" i="3"/>
  <c r="E27" i="3"/>
  <c r="F27" i="3"/>
  <c r="G27" i="3"/>
  <c r="H27" i="3"/>
  <c r="B28" i="3"/>
  <c r="C28" i="3"/>
  <c r="D28" i="3"/>
  <c r="E28" i="3"/>
  <c r="F28" i="3"/>
  <c r="G28" i="3"/>
  <c r="H28" i="3"/>
  <c r="B29" i="3"/>
  <c r="C29" i="3"/>
  <c r="D29" i="3"/>
  <c r="E29" i="3"/>
  <c r="F29" i="3"/>
  <c r="G29" i="3"/>
  <c r="H29" i="3"/>
  <c r="B30" i="3"/>
  <c r="C30" i="3"/>
  <c r="D30" i="3"/>
  <c r="E30" i="3"/>
  <c r="F30" i="3"/>
  <c r="G30" i="3"/>
  <c r="H30" i="3"/>
  <c r="B31" i="3"/>
  <c r="C31" i="3"/>
  <c r="D31" i="3"/>
  <c r="E31" i="3"/>
  <c r="F31" i="3"/>
  <c r="G31" i="3"/>
  <c r="H31" i="3"/>
  <c r="B32" i="3"/>
  <c r="C32" i="3"/>
  <c r="D32" i="3"/>
  <c r="E32" i="3"/>
  <c r="F32" i="3"/>
  <c r="G32" i="3"/>
  <c r="H32" i="3"/>
  <c r="C23" i="3"/>
  <c r="D23" i="3"/>
  <c r="E23" i="3"/>
  <c r="F23" i="3"/>
  <c r="G23" i="3"/>
  <c r="H23" i="3"/>
  <c r="B23" i="3"/>
  <c r="K38" i="23"/>
  <c r="J38" i="23"/>
  <c r="I38" i="23"/>
  <c r="H38" i="23"/>
  <c r="K36" i="23"/>
  <c r="J36" i="23"/>
  <c r="I36" i="23"/>
  <c r="H36" i="23"/>
  <c r="K35" i="23"/>
  <c r="J35" i="23"/>
  <c r="I35" i="23"/>
  <c r="H35" i="23"/>
  <c r="K34" i="23"/>
  <c r="J34" i="23"/>
  <c r="I34" i="23"/>
  <c r="H34" i="23"/>
  <c r="K32" i="23"/>
  <c r="J32" i="23"/>
  <c r="I32" i="23"/>
  <c r="H32" i="23"/>
  <c r="K31" i="23"/>
  <c r="J31" i="23"/>
  <c r="I31" i="23"/>
  <c r="H31" i="23"/>
  <c r="K30" i="23"/>
  <c r="J30" i="23"/>
  <c r="I30" i="23"/>
  <c r="H30" i="23"/>
  <c r="K29" i="23"/>
  <c r="J29" i="23"/>
  <c r="I29" i="23"/>
  <c r="H29" i="23"/>
  <c r="K28" i="23"/>
  <c r="J28" i="23"/>
  <c r="I28" i="23"/>
  <c r="H28" i="23"/>
  <c r="K27" i="23"/>
  <c r="J27" i="23"/>
  <c r="I27" i="23"/>
  <c r="H27" i="23"/>
  <c r="G30" i="16"/>
  <c r="G29" i="16"/>
  <c r="G28" i="16"/>
  <c r="G27" i="16"/>
  <c r="G26" i="16"/>
  <c r="F30" i="16"/>
  <c r="F29" i="16"/>
  <c r="F28" i="16"/>
  <c r="F27" i="16"/>
  <c r="F26" i="16"/>
  <c r="E27" i="16"/>
  <c r="E28" i="16"/>
  <c r="E29" i="16"/>
  <c r="E30" i="16"/>
  <c r="E26" i="16"/>
  <c r="G23" i="16"/>
  <c r="G21" i="16"/>
  <c r="G20" i="16"/>
  <c r="G19" i="16"/>
  <c r="F23" i="16"/>
  <c r="F21" i="16"/>
  <c r="F20" i="16"/>
  <c r="F19" i="16"/>
  <c r="E20" i="16"/>
  <c r="E21" i="16"/>
  <c r="E23" i="16"/>
  <c r="E19" i="16"/>
  <c r="F11" i="16"/>
  <c r="G11" i="16"/>
  <c r="F12" i="16"/>
  <c r="G12" i="16"/>
  <c r="F13" i="16"/>
  <c r="G13" i="16"/>
  <c r="F14" i="16"/>
  <c r="G14" i="16"/>
  <c r="F15" i="16"/>
  <c r="G15" i="16"/>
  <c r="F16" i="16"/>
  <c r="G16" i="16"/>
  <c r="E12" i="16"/>
  <c r="E13" i="16"/>
  <c r="E14" i="16"/>
  <c r="E15" i="16"/>
  <c r="E16" i="16"/>
  <c r="E11" i="16"/>
  <c r="F26" i="20"/>
  <c r="F22" i="20"/>
  <c r="F21" i="20"/>
  <c r="F20" i="20"/>
  <c r="K97" i="19"/>
  <c r="J97" i="19"/>
  <c r="I97" i="19"/>
  <c r="H97" i="19"/>
  <c r="G97" i="19"/>
  <c r="K95" i="19"/>
  <c r="J95" i="19"/>
  <c r="I95" i="19"/>
  <c r="H95" i="19"/>
  <c r="G95" i="19"/>
  <c r="K94" i="19"/>
  <c r="J94" i="19"/>
  <c r="I94" i="19"/>
  <c r="H94" i="19"/>
  <c r="G94" i="19"/>
  <c r="K93" i="19"/>
  <c r="J93" i="19"/>
  <c r="I93" i="19"/>
  <c r="H93" i="19"/>
  <c r="G93" i="19"/>
  <c r="K92" i="19"/>
  <c r="J92" i="19"/>
  <c r="I92" i="19"/>
  <c r="H92" i="19"/>
  <c r="G92" i="19"/>
  <c r="K91" i="19"/>
  <c r="J91" i="19"/>
  <c r="I91" i="19"/>
  <c r="H91" i="19"/>
  <c r="G91" i="19"/>
  <c r="K90" i="19"/>
  <c r="J90" i="19"/>
  <c r="I90" i="19"/>
  <c r="H90" i="19"/>
  <c r="G90" i="19"/>
  <c r="K89" i="19"/>
  <c r="J89" i="19"/>
  <c r="I89" i="19"/>
  <c r="H89" i="19"/>
  <c r="G89" i="19"/>
  <c r="K88" i="19"/>
  <c r="J88" i="19"/>
  <c r="I88" i="19"/>
  <c r="H88" i="19"/>
  <c r="G88" i="19"/>
  <c r="K87" i="19"/>
  <c r="J87" i="19"/>
  <c r="I87" i="19"/>
  <c r="H87" i="19"/>
  <c r="G87" i="19"/>
  <c r="K86" i="19"/>
  <c r="J86" i="19"/>
  <c r="I86" i="19"/>
  <c r="H86" i="19"/>
  <c r="G86" i="19"/>
  <c r="K85" i="19"/>
  <c r="J85" i="19"/>
  <c r="I85" i="19"/>
  <c r="H85" i="19"/>
  <c r="G85" i="19"/>
  <c r="K84" i="19"/>
  <c r="J84" i="19"/>
  <c r="I84" i="19"/>
  <c r="H84" i="19"/>
  <c r="G84" i="19"/>
  <c r="K83" i="19"/>
  <c r="J83" i="19"/>
  <c r="I83" i="19"/>
  <c r="H83" i="19"/>
  <c r="G83" i="19"/>
  <c r="K82" i="19"/>
  <c r="J82" i="19"/>
  <c r="I82" i="19"/>
  <c r="H82" i="19"/>
  <c r="G82" i="19"/>
  <c r="K81" i="19"/>
  <c r="J81" i="19"/>
  <c r="I81" i="19"/>
  <c r="H81" i="19"/>
  <c r="G81" i="19"/>
  <c r="K80" i="19"/>
  <c r="J80" i="19"/>
  <c r="I80" i="19"/>
  <c r="H80" i="19"/>
  <c r="G80" i="19"/>
  <c r="K79" i="19"/>
  <c r="J79" i="19"/>
  <c r="I79" i="19"/>
  <c r="H79" i="19"/>
  <c r="G79" i="19"/>
  <c r="K78" i="19"/>
  <c r="J78" i="19"/>
  <c r="I78" i="19"/>
  <c r="H78" i="19"/>
  <c r="G78" i="19"/>
  <c r="K77" i="19"/>
  <c r="J77" i="19"/>
  <c r="I77" i="19"/>
  <c r="H77" i="19"/>
  <c r="G77" i="19"/>
  <c r="K76" i="19"/>
  <c r="J76" i="19"/>
  <c r="I76" i="19"/>
  <c r="H76" i="19"/>
  <c r="G76" i="19"/>
  <c r="K66" i="19"/>
  <c r="J66" i="19"/>
  <c r="I66" i="19"/>
  <c r="H66" i="19"/>
  <c r="K65" i="19"/>
  <c r="J65" i="19"/>
  <c r="I65" i="19"/>
  <c r="H65" i="19"/>
  <c r="K64" i="19"/>
  <c r="J64" i="19"/>
  <c r="I64" i="19"/>
  <c r="H64" i="19"/>
  <c r="K63" i="19"/>
  <c r="J63" i="19"/>
  <c r="I63" i="19"/>
  <c r="H63" i="19"/>
  <c r="K62" i="19"/>
  <c r="J62" i="19"/>
  <c r="I62" i="19"/>
  <c r="H62" i="19"/>
  <c r="K61" i="19"/>
  <c r="J61" i="19"/>
  <c r="I61" i="19"/>
  <c r="H61" i="19"/>
  <c r="K60" i="19"/>
  <c r="J60" i="19"/>
  <c r="I60" i="19"/>
  <c r="H60" i="19"/>
  <c r="K59" i="19"/>
  <c r="J59" i="19"/>
  <c r="I59" i="19"/>
  <c r="H59" i="19"/>
  <c r="K58" i="19"/>
  <c r="J58" i="19"/>
  <c r="I58" i="19"/>
  <c r="H58" i="19"/>
  <c r="K57" i="19"/>
  <c r="J57" i="19"/>
  <c r="I57" i="19"/>
  <c r="H57" i="19"/>
  <c r="K56" i="19"/>
  <c r="J56" i="19"/>
  <c r="I56" i="19"/>
  <c r="H56" i="19"/>
  <c r="K55" i="19"/>
  <c r="J55" i="19"/>
  <c r="I55" i="19"/>
  <c r="H55" i="19"/>
  <c r="K54" i="19"/>
  <c r="J54" i="19"/>
  <c r="I54" i="19"/>
  <c r="H54" i="19"/>
  <c r="K53" i="19"/>
  <c r="J53" i="19"/>
  <c r="I53" i="19"/>
  <c r="H53" i="19"/>
  <c r="K52" i="19"/>
  <c r="J52" i="19"/>
  <c r="I52" i="19"/>
  <c r="H52" i="19"/>
  <c r="K51" i="19"/>
  <c r="J51" i="19"/>
  <c r="I51" i="19"/>
  <c r="H51" i="19"/>
  <c r="K50" i="19"/>
  <c r="J50" i="19"/>
  <c r="I50" i="19"/>
  <c r="H50" i="19"/>
  <c r="K49" i="19"/>
  <c r="J49" i="19"/>
  <c r="I49" i="19"/>
  <c r="H49" i="19"/>
  <c r="K68" i="19"/>
  <c r="J68" i="19"/>
  <c r="I68" i="19"/>
  <c r="H68" i="19"/>
  <c r="K67" i="19"/>
  <c r="J67" i="19"/>
  <c r="I67" i="19"/>
  <c r="H67" i="19"/>
  <c r="K46" i="19"/>
  <c r="J46" i="19"/>
  <c r="I46" i="19"/>
  <c r="H46" i="19"/>
  <c r="K45" i="19"/>
  <c r="J45" i="19"/>
  <c r="I45" i="19"/>
  <c r="H45" i="19"/>
  <c r="K44" i="19"/>
  <c r="J44" i="19"/>
  <c r="I44" i="19"/>
  <c r="H44" i="19"/>
  <c r="K43" i="19"/>
  <c r="J43" i="19"/>
  <c r="I43" i="19"/>
  <c r="H43" i="19"/>
  <c r="K42" i="19"/>
  <c r="J42" i="19"/>
  <c r="I42" i="19"/>
  <c r="H42" i="19"/>
  <c r="K39" i="19"/>
  <c r="J39" i="19"/>
  <c r="I39" i="19"/>
  <c r="H39" i="19"/>
  <c r="K38" i="19"/>
  <c r="J38" i="19"/>
  <c r="I38" i="19"/>
  <c r="H38" i="19"/>
  <c r="K36" i="19"/>
  <c r="J36" i="19"/>
  <c r="I36" i="19"/>
  <c r="H36" i="19"/>
  <c r="K35" i="19"/>
  <c r="J35" i="19"/>
  <c r="I35" i="19"/>
  <c r="H35" i="19"/>
  <c r="K32" i="19"/>
  <c r="J32" i="19"/>
  <c r="I32" i="19"/>
  <c r="H32" i="19"/>
  <c r="K31" i="19"/>
  <c r="J31" i="19"/>
  <c r="I31" i="19"/>
  <c r="H31" i="19"/>
  <c r="K30" i="19"/>
  <c r="J30" i="19"/>
  <c r="I30" i="19"/>
  <c r="H30" i="19"/>
  <c r="K29" i="19"/>
  <c r="J29" i="19"/>
  <c r="I29" i="19"/>
  <c r="H29" i="19"/>
  <c r="K28" i="19"/>
  <c r="J28" i="19"/>
  <c r="I28" i="19"/>
  <c r="H28" i="19"/>
  <c r="K27" i="19"/>
  <c r="J27" i="19"/>
  <c r="I27" i="19"/>
  <c r="H27" i="19"/>
  <c r="I23" i="19"/>
  <c r="J23" i="19"/>
  <c r="K23" i="19"/>
  <c r="H23" i="19"/>
  <c r="M17" i="17"/>
  <c r="L17" i="17"/>
  <c r="K17" i="17"/>
  <c r="J17" i="17"/>
  <c r="I17" i="17"/>
  <c r="M16" i="17"/>
  <c r="L16" i="17"/>
  <c r="K16" i="17"/>
  <c r="J16" i="17"/>
  <c r="I16" i="17"/>
  <c r="M15" i="17"/>
  <c r="L15" i="17"/>
  <c r="K15" i="17"/>
  <c r="J15" i="17"/>
  <c r="I15" i="17"/>
  <c r="M14" i="17"/>
  <c r="L14" i="17"/>
  <c r="K14" i="17"/>
  <c r="J14" i="17"/>
  <c r="I14" i="17"/>
  <c r="M13" i="17"/>
  <c r="L13" i="17"/>
  <c r="K13" i="17"/>
  <c r="J13" i="17"/>
  <c r="I13" i="17"/>
  <c r="M12" i="17"/>
  <c r="L12" i="17"/>
  <c r="K12" i="17"/>
  <c r="J12" i="17"/>
  <c r="I12" i="17"/>
  <c r="M11" i="17"/>
  <c r="L11" i="17"/>
  <c r="K11" i="17"/>
  <c r="J11" i="17"/>
  <c r="I11" i="17"/>
  <c r="M10" i="17"/>
  <c r="L10" i="17"/>
  <c r="K10" i="17"/>
  <c r="J10" i="17"/>
  <c r="I10" i="17"/>
  <c r="M8" i="17"/>
  <c r="L8" i="17"/>
  <c r="K8" i="17"/>
  <c r="J8" i="17"/>
  <c r="I8" i="17"/>
  <c r="G76" i="17"/>
  <c r="M45" i="9"/>
  <c r="L45" i="9"/>
  <c r="K45" i="9"/>
  <c r="J45" i="9"/>
  <c r="I45" i="9"/>
  <c r="M44" i="9"/>
  <c r="L44" i="9"/>
  <c r="K44" i="9"/>
  <c r="J44" i="9"/>
  <c r="I44" i="9"/>
  <c r="M43" i="9"/>
  <c r="L43" i="9"/>
  <c r="K43" i="9"/>
  <c r="J43" i="9"/>
  <c r="I43" i="9"/>
  <c r="M42" i="9"/>
  <c r="L42" i="9"/>
  <c r="K42" i="9"/>
  <c r="J42" i="9"/>
  <c r="I42" i="9"/>
  <c r="M41" i="9"/>
  <c r="L41" i="9"/>
  <c r="K41" i="9"/>
  <c r="J41" i="9"/>
  <c r="I41" i="9"/>
  <c r="M36" i="9"/>
  <c r="L36" i="9"/>
  <c r="K36" i="9"/>
  <c r="J36" i="9"/>
  <c r="I36" i="9"/>
  <c r="M35" i="9"/>
  <c r="L35" i="9"/>
  <c r="K35" i="9"/>
  <c r="J35" i="9"/>
  <c r="I35" i="9"/>
  <c r="M34" i="9"/>
  <c r="L34" i="9"/>
  <c r="K34" i="9"/>
  <c r="J34" i="9"/>
  <c r="I34" i="9"/>
  <c r="M32" i="9"/>
  <c r="L32" i="9"/>
  <c r="K32" i="9"/>
  <c r="J32" i="9"/>
  <c r="I32" i="9"/>
  <c r="M31" i="9"/>
  <c r="L31" i="9"/>
  <c r="K31" i="9"/>
  <c r="J31" i="9"/>
  <c r="I31" i="9"/>
  <c r="M30" i="9"/>
  <c r="L30" i="9"/>
  <c r="K30" i="9"/>
  <c r="J30" i="9"/>
  <c r="I30" i="9"/>
  <c r="M29" i="9"/>
  <c r="L29" i="9"/>
  <c r="K29" i="9"/>
  <c r="J29" i="9"/>
  <c r="I29" i="9"/>
  <c r="M28" i="9"/>
  <c r="L28" i="9"/>
  <c r="K28" i="9"/>
  <c r="J28" i="9"/>
  <c r="I28" i="9"/>
  <c r="M27" i="9"/>
  <c r="L27" i="9"/>
  <c r="K27" i="9"/>
  <c r="J27" i="9"/>
  <c r="I27" i="9"/>
  <c r="C40" i="10"/>
  <c r="K28" i="14"/>
  <c r="J28" i="14"/>
  <c r="M8" i="21"/>
  <c r="N8" i="21"/>
  <c r="O8" i="21"/>
  <c r="P8" i="21"/>
  <c r="Q8" i="21"/>
  <c r="R8" i="21"/>
  <c r="S8" i="21"/>
  <c r="T8" i="21"/>
  <c r="U8" i="21"/>
  <c r="M9" i="21"/>
  <c r="N9" i="21"/>
  <c r="O9" i="21"/>
  <c r="P9" i="21"/>
  <c r="Q9" i="21"/>
  <c r="R9" i="21"/>
  <c r="S9" i="21"/>
  <c r="T9" i="21"/>
  <c r="U9" i="21"/>
  <c r="M10" i="21"/>
  <c r="N10" i="21"/>
  <c r="O10" i="21"/>
  <c r="P10" i="21"/>
  <c r="Q10" i="21"/>
  <c r="R10" i="21"/>
  <c r="S10" i="21"/>
  <c r="T10" i="21"/>
  <c r="U10" i="21"/>
  <c r="M11" i="21"/>
  <c r="N11" i="21"/>
  <c r="O11" i="21"/>
  <c r="P11" i="21"/>
  <c r="Q11" i="21"/>
  <c r="R11" i="21"/>
  <c r="S11" i="21"/>
  <c r="T11" i="21"/>
  <c r="U11" i="21"/>
  <c r="M12" i="21"/>
  <c r="N12" i="21"/>
  <c r="O12" i="21"/>
  <c r="P12" i="21"/>
  <c r="Q12" i="21"/>
  <c r="R12" i="21"/>
  <c r="S12" i="21"/>
  <c r="T12" i="21"/>
  <c r="U12" i="21"/>
  <c r="M13" i="21"/>
  <c r="N13" i="21"/>
  <c r="O13" i="21"/>
  <c r="P13" i="21"/>
  <c r="Q13" i="21"/>
  <c r="R13" i="21"/>
  <c r="S13" i="21"/>
  <c r="T13" i="21"/>
  <c r="U13" i="21"/>
  <c r="M14" i="21"/>
  <c r="N14" i="21"/>
  <c r="O14" i="21"/>
  <c r="P14" i="21"/>
  <c r="Q14" i="21"/>
  <c r="R14" i="21"/>
  <c r="S14" i="21"/>
  <c r="T14" i="21"/>
  <c r="U14" i="21"/>
  <c r="M15" i="21"/>
  <c r="N15" i="21"/>
  <c r="O15" i="21"/>
  <c r="P15" i="21"/>
  <c r="Q15" i="21"/>
  <c r="R15" i="21"/>
  <c r="S15" i="21"/>
  <c r="T15" i="21"/>
  <c r="U15" i="21"/>
  <c r="M16" i="21"/>
  <c r="N16" i="21"/>
  <c r="O16" i="21"/>
  <c r="P16" i="21"/>
  <c r="Q16" i="21"/>
  <c r="R16" i="21"/>
  <c r="S16" i="21"/>
  <c r="T16" i="21"/>
  <c r="U16" i="21"/>
  <c r="M17" i="21"/>
  <c r="N17" i="21"/>
  <c r="O17" i="21"/>
  <c r="P17" i="21"/>
  <c r="Q17" i="21"/>
  <c r="R17" i="21"/>
  <c r="S17" i="21"/>
  <c r="T17" i="21"/>
  <c r="U17" i="21"/>
  <c r="M18" i="21"/>
  <c r="N18" i="21"/>
  <c r="O18" i="21"/>
  <c r="P18" i="21"/>
  <c r="Q18" i="21"/>
  <c r="R18" i="21"/>
  <c r="S18" i="21"/>
  <c r="T18" i="21"/>
  <c r="U18" i="21"/>
  <c r="M19" i="21"/>
  <c r="N19" i="21"/>
  <c r="O19" i="21"/>
  <c r="P19" i="21"/>
  <c r="Q19" i="21"/>
  <c r="R19" i="21"/>
  <c r="S19" i="21"/>
  <c r="T19" i="21"/>
  <c r="U19" i="21"/>
  <c r="M20" i="21"/>
  <c r="N20" i="21"/>
  <c r="O20" i="21"/>
  <c r="P20" i="21"/>
  <c r="Q20" i="21"/>
  <c r="R20" i="21"/>
  <c r="S20" i="21"/>
  <c r="T20" i="21"/>
  <c r="U20" i="21"/>
  <c r="M21" i="21"/>
  <c r="N21" i="21"/>
  <c r="O21" i="21"/>
  <c r="P21" i="21"/>
  <c r="Q21" i="21"/>
  <c r="R21" i="21"/>
  <c r="S21" i="21"/>
  <c r="T21" i="21"/>
  <c r="U21" i="21"/>
  <c r="M22" i="21"/>
  <c r="N22" i="21"/>
  <c r="O22" i="21"/>
  <c r="P22" i="21"/>
  <c r="Q22" i="21"/>
  <c r="R22" i="21"/>
  <c r="S22" i="21"/>
  <c r="T22" i="21"/>
  <c r="U22" i="21"/>
  <c r="M23" i="21"/>
  <c r="N23" i="21"/>
  <c r="O23" i="21"/>
  <c r="P23" i="21"/>
  <c r="Q23" i="21"/>
  <c r="R23" i="21"/>
  <c r="S23" i="21"/>
  <c r="T23" i="21"/>
  <c r="U23" i="21"/>
  <c r="M24" i="21"/>
  <c r="N24" i="21"/>
  <c r="O24" i="21"/>
  <c r="P24" i="21"/>
  <c r="Q24" i="21"/>
  <c r="R24" i="21"/>
  <c r="S24" i="21"/>
  <c r="T24" i="21"/>
  <c r="U24" i="21"/>
  <c r="M25" i="21"/>
  <c r="N25" i="21"/>
  <c r="O25" i="21"/>
  <c r="P25" i="21"/>
  <c r="Q25" i="21"/>
  <c r="R25" i="21"/>
  <c r="S25" i="21"/>
  <c r="T25" i="21"/>
  <c r="U25" i="21"/>
  <c r="M26" i="21"/>
  <c r="N26" i="21"/>
  <c r="O26" i="21"/>
  <c r="P26" i="21"/>
  <c r="Q26" i="21"/>
  <c r="R26" i="21"/>
  <c r="S26" i="21"/>
  <c r="T26" i="21"/>
  <c r="U26" i="21"/>
  <c r="M27" i="21"/>
  <c r="N27" i="21"/>
  <c r="O27" i="21"/>
  <c r="P27" i="21"/>
  <c r="Q27" i="21"/>
  <c r="R27" i="21"/>
  <c r="S27" i="21"/>
  <c r="T27" i="21"/>
  <c r="U27" i="21"/>
  <c r="M28" i="21"/>
  <c r="N28" i="21"/>
  <c r="O28" i="21"/>
  <c r="P28" i="21"/>
  <c r="Q28" i="21"/>
  <c r="R28" i="21"/>
  <c r="S28" i="21"/>
  <c r="T28" i="21"/>
  <c r="U28" i="21"/>
  <c r="M29" i="21"/>
  <c r="N29" i="21"/>
  <c r="O29" i="21"/>
  <c r="P29" i="21"/>
  <c r="Q29" i="21"/>
  <c r="R29" i="21"/>
  <c r="S29" i="21"/>
  <c r="T29" i="21"/>
  <c r="U29" i="21"/>
  <c r="M30" i="21"/>
  <c r="N30" i="21"/>
  <c r="O30" i="21"/>
  <c r="P30" i="21"/>
  <c r="Q30" i="21"/>
  <c r="R30" i="21"/>
  <c r="S30" i="21"/>
  <c r="T30" i="21"/>
  <c r="U30" i="21"/>
  <c r="M31" i="21"/>
  <c r="N31" i="21"/>
  <c r="O31" i="21"/>
  <c r="P31" i="21"/>
  <c r="Q31" i="21"/>
  <c r="R31" i="21"/>
  <c r="S31" i="21"/>
  <c r="T31" i="21"/>
  <c r="U31" i="21"/>
  <c r="M32" i="21"/>
  <c r="N32" i="21"/>
  <c r="O32" i="21"/>
  <c r="P32" i="21"/>
  <c r="Q32" i="21"/>
  <c r="R32" i="21"/>
  <c r="S32" i="21"/>
  <c r="T32" i="21"/>
  <c r="U32" i="21"/>
  <c r="M33" i="21"/>
  <c r="N33" i="21"/>
  <c r="O33" i="21"/>
  <c r="P33" i="21"/>
  <c r="Q33" i="21"/>
  <c r="R33" i="21"/>
  <c r="S33" i="21"/>
  <c r="T33" i="21"/>
  <c r="U33" i="21"/>
  <c r="N34" i="21"/>
  <c r="O34" i="21"/>
  <c r="P34" i="21"/>
  <c r="Q34" i="21"/>
  <c r="R34" i="21"/>
  <c r="S34" i="21"/>
  <c r="T34" i="21"/>
  <c r="U34"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8" i="21"/>
  <c r="M9" i="17"/>
  <c r="L9" i="17"/>
  <c r="K9" i="17"/>
  <c r="J9" i="17"/>
  <c r="I9" i="17"/>
  <c r="K163" i="15"/>
  <c r="J163" i="15"/>
  <c r="I163" i="15"/>
  <c r="H163" i="15"/>
  <c r="G163" i="15"/>
  <c r="K162" i="15"/>
  <c r="J162" i="15"/>
  <c r="I162" i="15"/>
  <c r="H162" i="15"/>
  <c r="G162" i="15"/>
  <c r="K161" i="15"/>
  <c r="J161" i="15"/>
  <c r="I161" i="15"/>
  <c r="H161" i="15"/>
  <c r="G161" i="15"/>
  <c r="K160" i="15"/>
  <c r="J160" i="15"/>
  <c r="I160" i="15"/>
  <c r="H160" i="15"/>
  <c r="G160" i="15"/>
  <c r="K159" i="15"/>
  <c r="J159" i="15"/>
  <c r="I159" i="15"/>
  <c r="H159" i="15"/>
  <c r="G159" i="15"/>
  <c r="K158" i="15"/>
  <c r="J158" i="15"/>
  <c r="I158" i="15"/>
  <c r="H158" i="15"/>
  <c r="G158" i="15"/>
  <c r="K157" i="15"/>
  <c r="J157" i="15"/>
  <c r="I157" i="15"/>
  <c r="H157" i="15"/>
  <c r="G157" i="15"/>
  <c r="K156" i="15"/>
  <c r="J156" i="15"/>
  <c r="I156" i="15"/>
  <c r="H156" i="15"/>
  <c r="G156" i="15"/>
  <c r="K155" i="15"/>
  <c r="J155" i="15"/>
  <c r="I155" i="15"/>
  <c r="H155" i="15"/>
  <c r="G155" i="15"/>
  <c r="K154" i="15"/>
  <c r="J154" i="15"/>
  <c r="I154" i="15"/>
  <c r="H154" i="15"/>
  <c r="G154" i="15"/>
  <c r="K153" i="15"/>
  <c r="J153" i="15"/>
  <c r="I153" i="15"/>
  <c r="H153" i="15"/>
  <c r="G153" i="15"/>
  <c r="K152" i="15"/>
  <c r="J152" i="15"/>
  <c r="I152" i="15"/>
  <c r="H152" i="15"/>
  <c r="G152" i="15"/>
  <c r="K151" i="15"/>
  <c r="J151" i="15"/>
  <c r="I151" i="15"/>
  <c r="H151" i="15"/>
  <c r="G151" i="15"/>
  <c r="K150" i="15"/>
  <c r="J150" i="15"/>
  <c r="I150" i="15"/>
  <c r="H150" i="15"/>
  <c r="G150" i="15"/>
  <c r="K149" i="15"/>
  <c r="J149" i="15"/>
  <c r="I149" i="15"/>
  <c r="H149" i="15"/>
  <c r="G149" i="15"/>
  <c r="K148" i="15"/>
  <c r="J148" i="15"/>
  <c r="I148" i="15"/>
  <c r="H148" i="15"/>
  <c r="G148" i="15"/>
  <c r="K147" i="15"/>
  <c r="J147" i="15"/>
  <c r="I147" i="15"/>
  <c r="H147" i="15"/>
  <c r="G147" i="15"/>
  <c r="K146" i="15"/>
  <c r="J146" i="15"/>
  <c r="I146" i="15"/>
  <c r="H146" i="15"/>
  <c r="G146" i="15"/>
  <c r="K145" i="15"/>
  <c r="J145" i="15"/>
  <c r="I145" i="15"/>
  <c r="H145" i="15"/>
  <c r="G145" i="15"/>
  <c r="K144" i="15"/>
  <c r="J144" i="15"/>
  <c r="I144" i="15"/>
  <c r="H144" i="15"/>
  <c r="G144" i="15"/>
  <c r="L117" i="15"/>
  <c r="L110" i="15"/>
  <c r="L109" i="15"/>
  <c r="L108" i="15"/>
  <c r="K107" i="15"/>
  <c r="L106" i="15"/>
  <c r="K101" i="15"/>
  <c r="K99" i="15"/>
  <c r="K96" i="15"/>
  <c r="K94" i="15"/>
  <c r="L92" i="15"/>
  <c r="K110" i="15"/>
  <c r="I110" i="15"/>
  <c r="K108" i="15"/>
  <c r="I108" i="15"/>
  <c r="J107" i="15"/>
  <c r="K106" i="15"/>
  <c r="I106" i="15"/>
  <c r="L103" i="15"/>
  <c r="K103" i="15"/>
  <c r="J103" i="15"/>
  <c r="I103" i="15"/>
  <c r="H103" i="15"/>
  <c r="J101" i="15"/>
  <c r="L100" i="15"/>
  <c r="K100" i="15"/>
  <c r="J100" i="15"/>
  <c r="I100" i="15"/>
  <c r="H100" i="15"/>
  <c r="J99" i="15"/>
  <c r="L97" i="15"/>
  <c r="K97" i="15"/>
  <c r="J97" i="15"/>
  <c r="I97" i="15"/>
  <c r="H97" i="15"/>
  <c r="J96" i="15"/>
  <c r="L95" i="15"/>
  <c r="K95" i="15"/>
  <c r="J95" i="15"/>
  <c r="I95" i="15"/>
  <c r="H95" i="15"/>
  <c r="J94" i="15"/>
  <c r="L93" i="15"/>
  <c r="K93" i="15"/>
  <c r="J93" i="15"/>
  <c r="I93" i="15"/>
  <c r="H93" i="15"/>
  <c r="J92" i="15"/>
  <c r="K48" i="14"/>
  <c r="J48" i="14"/>
  <c r="I48" i="14"/>
  <c r="K47" i="14"/>
  <c r="J47" i="14"/>
  <c r="I47" i="14"/>
  <c r="K46" i="14"/>
  <c r="J46" i="14"/>
  <c r="I46" i="14"/>
  <c r="K45" i="14"/>
  <c r="J45" i="14"/>
  <c r="I45" i="14"/>
  <c r="K44" i="14"/>
  <c r="J44" i="14"/>
  <c r="I44" i="14"/>
  <c r="K41" i="14"/>
  <c r="J41" i="14"/>
  <c r="I41" i="14"/>
  <c r="K39" i="14"/>
  <c r="J39" i="14"/>
  <c r="I39" i="14"/>
  <c r="K38" i="14"/>
  <c r="J38" i="14"/>
  <c r="I38" i="14"/>
  <c r="K37" i="14"/>
  <c r="J37" i="14"/>
  <c r="I37" i="14"/>
  <c r="I31" i="14"/>
  <c r="J31" i="14"/>
  <c r="K31" i="14"/>
  <c r="I32" i="14"/>
  <c r="J32" i="14"/>
  <c r="K32" i="14"/>
  <c r="I33" i="14"/>
  <c r="J33" i="14"/>
  <c r="K33" i="14"/>
  <c r="I34" i="14"/>
  <c r="J34" i="14"/>
  <c r="K34" i="14"/>
  <c r="I35" i="14"/>
  <c r="J35" i="14"/>
  <c r="K35" i="14"/>
  <c r="K30" i="14"/>
  <c r="J30" i="14"/>
  <c r="I30" i="14"/>
  <c r="K9" i="14"/>
  <c r="K10" i="14"/>
  <c r="K11" i="14"/>
  <c r="K12" i="14"/>
  <c r="K13" i="14"/>
  <c r="K14" i="14"/>
  <c r="K15" i="14"/>
  <c r="K16" i="14"/>
  <c r="K17" i="14"/>
  <c r="K8" i="14"/>
  <c r="J17" i="14"/>
  <c r="J16" i="14"/>
  <c r="J15" i="14"/>
  <c r="J14" i="14"/>
  <c r="J13" i="14"/>
  <c r="J12" i="14"/>
  <c r="J11" i="14"/>
  <c r="J10" i="14"/>
  <c r="J9" i="14"/>
  <c r="J8" i="14"/>
  <c r="I17" i="14"/>
  <c r="I16" i="14"/>
  <c r="I15" i="14"/>
  <c r="I14" i="14"/>
  <c r="I13" i="14"/>
  <c r="I12" i="14"/>
  <c r="I11" i="14"/>
  <c r="I10" i="14"/>
  <c r="I9" i="14"/>
  <c r="I8" i="14"/>
  <c r="I17" i="13"/>
  <c r="I16" i="13"/>
  <c r="I15" i="13"/>
  <c r="I14" i="13"/>
  <c r="I13" i="13"/>
  <c r="I12" i="13"/>
  <c r="I11" i="13"/>
  <c r="I10" i="13"/>
  <c r="I9" i="13"/>
  <c r="H17" i="13"/>
  <c r="H16" i="13"/>
  <c r="H15" i="13"/>
  <c r="H14" i="13"/>
  <c r="H13" i="13"/>
  <c r="H12" i="13"/>
  <c r="H11" i="13"/>
  <c r="H10" i="13"/>
  <c r="H9" i="13"/>
  <c r="G17" i="13"/>
  <c r="G16" i="13"/>
  <c r="G15" i="13"/>
  <c r="G14" i="13"/>
  <c r="G13" i="13"/>
  <c r="G12" i="13"/>
  <c r="G11" i="13"/>
  <c r="G10" i="13"/>
  <c r="G9" i="13"/>
  <c r="I7" i="13"/>
  <c r="H7" i="13"/>
  <c r="G7" i="13"/>
  <c r="K110" i="12"/>
  <c r="J110" i="12"/>
  <c r="H110" i="12"/>
  <c r="K109" i="12"/>
  <c r="J109" i="12"/>
  <c r="I109" i="12"/>
  <c r="H109" i="12"/>
  <c r="G109" i="12"/>
  <c r="K108" i="12"/>
  <c r="J108" i="12"/>
  <c r="H108" i="12"/>
  <c r="G108" i="12"/>
  <c r="K107" i="12"/>
  <c r="J107" i="12"/>
  <c r="H107" i="12"/>
  <c r="G107" i="12"/>
  <c r="K106" i="12"/>
  <c r="J106" i="12"/>
  <c r="H106" i="12"/>
  <c r="K105" i="12"/>
  <c r="J105" i="12"/>
  <c r="I105" i="12"/>
  <c r="H105" i="12"/>
  <c r="G105" i="12"/>
  <c r="K104" i="12"/>
  <c r="J104" i="12"/>
  <c r="H104" i="12"/>
  <c r="G104" i="12"/>
  <c r="K103" i="12"/>
  <c r="J103" i="12"/>
  <c r="H103" i="12"/>
  <c r="G103" i="12"/>
  <c r="K102" i="12"/>
  <c r="J102" i="12"/>
  <c r="H102" i="12"/>
  <c r="K101" i="12"/>
  <c r="J101" i="12"/>
  <c r="I101" i="12"/>
  <c r="H101" i="12"/>
  <c r="G101" i="12"/>
  <c r="K100" i="12"/>
  <c r="J100" i="12"/>
  <c r="H100" i="12"/>
  <c r="G100" i="12"/>
  <c r="K99" i="12"/>
  <c r="J99" i="12"/>
  <c r="H99" i="12"/>
  <c r="G99" i="12"/>
  <c r="K98" i="12"/>
  <c r="J98" i="12"/>
  <c r="H98" i="12"/>
  <c r="K97" i="12"/>
  <c r="J97" i="12"/>
  <c r="I97" i="12"/>
  <c r="H97" i="12"/>
  <c r="G97" i="12"/>
  <c r="K96" i="12"/>
  <c r="J96" i="12"/>
  <c r="H96" i="12"/>
  <c r="G96" i="12"/>
  <c r="K95" i="12"/>
  <c r="J95" i="12"/>
  <c r="H95" i="12"/>
  <c r="G95" i="12"/>
  <c r="K94" i="12"/>
  <c r="J94" i="12"/>
  <c r="H94" i="12"/>
  <c r="K93" i="12"/>
  <c r="J93" i="12"/>
  <c r="I93" i="12"/>
  <c r="H93" i="12"/>
  <c r="G93" i="12"/>
  <c r="K92" i="12"/>
  <c r="J92" i="12"/>
  <c r="H92" i="12"/>
  <c r="G92" i="12"/>
  <c r="K91" i="12"/>
  <c r="I91" i="12"/>
  <c r="G91" i="12"/>
  <c r="K84" i="12"/>
  <c r="H84" i="12"/>
  <c r="G84" i="12"/>
  <c r="K82" i="12"/>
  <c r="J82" i="12"/>
  <c r="I82" i="12"/>
  <c r="H82" i="12"/>
  <c r="G82" i="12"/>
  <c r="K81" i="12"/>
  <c r="J81" i="12"/>
  <c r="I81" i="12"/>
  <c r="H81" i="12"/>
  <c r="G81" i="12"/>
  <c r="K80" i="12"/>
  <c r="J80" i="12"/>
  <c r="I80" i="12"/>
  <c r="H80" i="12"/>
  <c r="G80" i="12"/>
  <c r="K79" i="12"/>
  <c r="J79" i="12"/>
  <c r="I79" i="12"/>
  <c r="H79" i="12"/>
  <c r="G79" i="12"/>
  <c r="K78" i="12"/>
  <c r="J78" i="12"/>
  <c r="I78" i="12"/>
  <c r="H78" i="12"/>
  <c r="G78" i="12"/>
  <c r="K77" i="12"/>
  <c r="J77" i="12"/>
  <c r="I77" i="12"/>
  <c r="H77" i="12"/>
  <c r="G77" i="12"/>
  <c r="K76" i="12"/>
  <c r="J76" i="12"/>
  <c r="I76" i="12"/>
  <c r="H76" i="12"/>
  <c r="G76" i="12"/>
  <c r="K75" i="12"/>
  <c r="J75" i="12"/>
  <c r="I75" i="12"/>
  <c r="H75" i="12"/>
  <c r="G75" i="12"/>
  <c r="K74" i="12"/>
  <c r="J74" i="12"/>
  <c r="I74" i="12"/>
  <c r="H74" i="12"/>
  <c r="G74" i="12"/>
  <c r="K73" i="12"/>
  <c r="J73" i="12"/>
  <c r="I73" i="12"/>
  <c r="H73" i="12"/>
  <c r="G73" i="12"/>
  <c r="K72" i="12"/>
  <c r="J72" i="12"/>
  <c r="I72" i="12"/>
  <c r="H72" i="12"/>
  <c r="G72" i="12"/>
  <c r="K71" i="12"/>
  <c r="J71" i="12"/>
  <c r="I71" i="12"/>
  <c r="H71" i="12"/>
  <c r="G71" i="12"/>
  <c r="K70" i="12"/>
  <c r="J70" i="12"/>
  <c r="I70" i="12"/>
  <c r="H70" i="12"/>
  <c r="G70" i="12"/>
  <c r="K69" i="12"/>
  <c r="J69" i="12"/>
  <c r="I69" i="12"/>
  <c r="H69" i="12"/>
  <c r="G69" i="12"/>
  <c r="K68" i="12"/>
  <c r="J68" i="12"/>
  <c r="I68" i="12"/>
  <c r="H68" i="12"/>
  <c r="G68" i="12"/>
  <c r="K67" i="12"/>
  <c r="J67" i="12"/>
  <c r="I67" i="12"/>
  <c r="H67" i="12"/>
  <c r="G67" i="12"/>
  <c r="K66" i="12"/>
  <c r="J66" i="12"/>
  <c r="I66" i="12"/>
  <c r="H66" i="12"/>
  <c r="G66" i="12"/>
  <c r="K65" i="12"/>
  <c r="J65" i="12"/>
  <c r="I65" i="12"/>
  <c r="H65" i="12"/>
  <c r="G65" i="12"/>
  <c r="K64" i="12"/>
  <c r="J64" i="12"/>
  <c r="I64" i="12"/>
  <c r="H64" i="12"/>
  <c r="G64" i="12"/>
  <c r="K63" i="12"/>
  <c r="J63" i="12"/>
  <c r="I63" i="12"/>
  <c r="H63" i="12"/>
  <c r="G63" i="12"/>
  <c r="G30" i="12"/>
  <c r="G32" i="12"/>
  <c r="G33" i="12"/>
  <c r="G34" i="12"/>
  <c r="G37" i="12"/>
  <c r="G41" i="12"/>
  <c r="G44" i="12"/>
  <c r="G45" i="12"/>
  <c r="G46" i="12"/>
  <c r="G47" i="12"/>
  <c r="G48" i="12"/>
  <c r="F48" i="12"/>
  <c r="E48" i="12"/>
  <c r="F47" i="12"/>
  <c r="E47" i="12"/>
  <c r="F46" i="12"/>
  <c r="E46" i="12"/>
  <c r="F45" i="12"/>
  <c r="E45" i="12"/>
  <c r="F44" i="12"/>
  <c r="E44" i="12"/>
  <c r="F41" i="12"/>
  <c r="E41" i="12"/>
  <c r="E40" i="12"/>
  <c r="F38" i="12"/>
  <c r="E38" i="12"/>
  <c r="F37" i="12"/>
  <c r="E37" i="12"/>
  <c r="F35" i="12"/>
  <c r="E35" i="12"/>
  <c r="F34" i="12"/>
  <c r="E34" i="12"/>
  <c r="F33" i="12"/>
  <c r="E33" i="12"/>
  <c r="F32" i="12"/>
  <c r="E32" i="12"/>
  <c r="F31" i="12"/>
  <c r="E31" i="12"/>
  <c r="F30" i="12"/>
  <c r="E30" i="12"/>
  <c r="D21" i="12"/>
  <c r="N8" i="12" s="1"/>
  <c r="F21" i="12"/>
  <c r="P11" i="12" s="1"/>
  <c r="H21" i="12"/>
  <c r="J21" i="12"/>
  <c r="T11" i="12" s="1"/>
  <c r="B21" i="12"/>
  <c r="L8" i="12" s="1"/>
  <c r="K21" i="12"/>
  <c r="U17" i="12" s="1"/>
  <c r="G21" i="12"/>
  <c r="Q11" i="12" s="1"/>
  <c r="C21" i="12"/>
  <c r="M17" i="12" s="1"/>
  <c r="I21" i="12"/>
  <c r="S8" i="12"/>
  <c r="E21" i="12"/>
  <c r="O11" i="12" s="1"/>
  <c r="R8" i="12"/>
  <c r="P8" i="12"/>
  <c r="N17" i="12"/>
  <c r="P17" i="12"/>
  <c r="R17" i="12"/>
  <c r="L11" i="12"/>
  <c r="R11" i="12"/>
  <c r="N11" i="12"/>
  <c r="U8" i="12"/>
  <c r="M8" i="12"/>
  <c r="O17" i="12"/>
  <c r="U11" i="12"/>
  <c r="I109" i="15"/>
  <c r="H92" i="15"/>
  <c r="H94" i="15"/>
  <c r="L94" i="15"/>
  <c r="H96" i="15"/>
  <c r="L96" i="15"/>
  <c r="H99" i="15"/>
  <c r="L99" i="15"/>
  <c r="H101" i="15"/>
  <c r="L101" i="15"/>
  <c r="H107" i="15"/>
  <c r="L107" i="15"/>
  <c r="K109" i="15"/>
  <c r="K92" i="15"/>
  <c r="I92" i="15"/>
  <c r="I94" i="15"/>
  <c r="I96" i="15"/>
  <c r="I99" i="15"/>
  <c r="I101" i="15"/>
  <c r="I107" i="15"/>
  <c r="H109" i="15"/>
  <c r="J109" i="15"/>
  <c r="H9" i="15"/>
  <c r="I12" i="15"/>
  <c r="I117" i="15"/>
  <c r="K117" i="15"/>
  <c r="H117" i="15"/>
  <c r="J117" i="15"/>
  <c r="H106" i="15"/>
  <c r="J106" i="15"/>
  <c r="H108" i="15"/>
  <c r="J108" i="15"/>
  <c r="H110" i="15"/>
  <c r="J110" i="15"/>
  <c r="J85" i="11"/>
  <c r="I85" i="11"/>
  <c r="H85" i="11"/>
  <c r="G85" i="11"/>
  <c r="I82" i="11"/>
  <c r="J81" i="11"/>
  <c r="I81" i="11"/>
  <c r="H81" i="11"/>
  <c r="G81" i="11"/>
  <c r="J80" i="11"/>
  <c r="I80" i="11"/>
  <c r="H80" i="11"/>
  <c r="G80" i="11"/>
  <c r="J79" i="11"/>
  <c r="I79" i="11"/>
  <c r="H79" i="11"/>
  <c r="G79" i="11"/>
  <c r="J77" i="11"/>
  <c r="H77" i="11"/>
  <c r="G77" i="11"/>
  <c r="K70" i="11"/>
  <c r="I69" i="11"/>
  <c r="H68" i="11"/>
  <c r="K62" i="11"/>
  <c r="J62" i="11"/>
  <c r="K60" i="11"/>
  <c r="K57" i="11"/>
  <c r="H56" i="11"/>
  <c r="I55" i="11"/>
  <c r="H54" i="11"/>
  <c r="J53" i="11"/>
  <c r="I53" i="11"/>
  <c r="K49" i="11"/>
  <c r="J49" i="11"/>
  <c r="I49" i="11"/>
  <c r="H49" i="11"/>
  <c r="J44" i="11"/>
  <c r="K42" i="11"/>
  <c r="J42" i="11"/>
  <c r="I42" i="11"/>
  <c r="H42" i="11"/>
  <c r="G42" i="11"/>
  <c r="K41" i="11"/>
  <c r="J41" i="11"/>
  <c r="I41" i="11"/>
  <c r="H41" i="11"/>
  <c r="G41" i="11"/>
  <c r="K40" i="11"/>
  <c r="J40" i="11"/>
  <c r="I40" i="11"/>
  <c r="H40" i="11"/>
  <c r="G40" i="11"/>
  <c r="K39" i="11"/>
  <c r="J39" i="11"/>
  <c r="I39" i="11"/>
  <c r="H39" i="11"/>
  <c r="G39" i="11"/>
  <c r="K38" i="11"/>
  <c r="J38" i="11"/>
  <c r="I38" i="11"/>
  <c r="H38" i="11"/>
  <c r="G38" i="11"/>
  <c r="K37" i="11"/>
  <c r="J37" i="11"/>
  <c r="I37" i="11"/>
  <c r="H37" i="11"/>
  <c r="G37" i="11"/>
  <c r="K36" i="11"/>
  <c r="J36" i="11"/>
  <c r="I36" i="11"/>
  <c r="H36" i="11"/>
  <c r="G36" i="11"/>
  <c r="K35" i="11"/>
  <c r="J35" i="11"/>
  <c r="I35" i="11"/>
  <c r="H35" i="11"/>
  <c r="G35" i="11"/>
  <c r="K34" i="11"/>
  <c r="J34" i="11"/>
  <c r="I34" i="11"/>
  <c r="H34" i="11"/>
  <c r="G34" i="11"/>
  <c r="K33" i="11"/>
  <c r="J33" i="11"/>
  <c r="I33" i="11"/>
  <c r="H33" i="11"/>
  <c r="G33" i="11"/>
  <c r="K32" i="11"/>
  <c r="J32" i="11"/>
  <c r="I32" i="11"/>
  <c r="H32" i="11"/>
  <c r="G32" i="11"/>
  <c r="K31" i="11"/>
  <c r="J31" i="11"/>
  <c r="I31" i="11"/>
  <c r="H31" i="11"/>
  <c r="G31" i="11"/>
  <c r="K30" i="11"/>
  <c r="J30" i="11"/>
  <c r="I30" i="11"/>
  <c r="H30" i="11"/>
  <c r="G30" i="11"/>
  <c r="K29" i="11"/>
  <c r="J29" i="11"/>
  <c r="I29" i="11"/>
  <c r="H29" i="11"/>
  <c r="G29" i="11"/>
  <c r="K28" i="11"/>
  <c r="J28" i="11"/>
  <c r="I28" i="11"/>
  <c r="H28" i="11"/>
  <c r="G28" i="11"/>
  <c r="K27" i="11"/>
  <c r="J27" i="11"/>
  <c r="I27" i="11"/>
  <c r="H27" i="11"/>
  <c r="G27" i="11"/>
  <c r="K26" i="11"/>
  <c r="J26" i="11"/>
  <c r="I26" i="11"/>
  <c r="H26" i="11"/>
  <c r="G26" i="11"/>
  <c r="K25" i="11"/>
  <c r="J25" i="11"/>
  <c r="I25" i="11"/>
  <c r="H25" i="11"/>
  <c r="G25" i="11"/>
  <c r="K24" i="11"/>
  <c r="J24" i="11"/>
  <c r="I24" i="11"/>
  <c r="H24" i="11"/>
  <c r="G24" i="11"/>
  <c r="J23" i="11"/>
  <c r="I23" i="11"/>
  <c r="H23" i="11"/>
  <c r="G23" i="11"/>
  <c r="I7" i="11"/>
  <c r="J7" i="11"/>
  <c r="K7" i="11"/>
  <c r="H7" i="11"/>
  <c r="C60" i="10"/>
  <c r="C59" i="10"/>
  <c r="C58" i="10"/>
  <c r="C57" i="10"/>
  <c r="C56" i="10"/>
  <c r="C53" i="10"/>
  <c r="C51" i="10"/>
  <c r="C50" i="10"/>
  <c r="C49" i="10"/>
  <c r="C43" i="10"/>
  <c r="C44" i="10"/>
  <c r="C45" i="10"/>
  <c r="C46" i="10"/>
  <c r="C47" i="10"/>
  <c r="C42" i="10"/>
  <c r="M23" i="9"/>
  <c r="L23" i="9"/>
  <c r="K23" i="9"/>
  <c r="J23" i="9"/>
  <c r="I23" i="9"/>
  <c r="M7" i="9"/>
  <c r="L7" i="9"/>
  <c r="K7" i="9"/>
  <c r="J7" i="9"/>
  <c r="I7" i="9"/>
  <c r="M38" i="7"/>
  <c r="L38" i="7"/>
  <c r="K38" i="7"/>
  <c r="J38" i="7"/>
  <c r="I38" i="7"/>
  <c r="M22" i="7"/>
  <c r="C22" i="7"/>
  <c r="I22" i="7"/>
  <c r="D22" i="7"/>
  <c r="J22" i="7"/>
  <c r="E22" i="7"/>
  <c r="K22" i="7"/>
  <c r="F22" i="7"/>
  <c r="L22" i="7"/>
  <c r="B22" i="7"/>
  <c r="H22" i="7"/>
  <c r="M7" i="7"/>
  <c r="L7" i="7"/>
  <c r="K7" i="7"/>
  <c r="J7" i="7"/>
  <c r="I7" i="7"/>
  <c r="C9" i="2"/>
  <c r="B9" i="2"/>
  <c r="A20" i="3" s="1"/>
  <c r="L9" i="3"/>
  <c r="M9" i="3"/>
  <c r="N9" i="3"/>
  <c r="L10" i="3"/>
  <c r="M10" i="3"/>
  <c r="N10" i="3"/>
  <c r="L11" i="3"/>
  <c r="M11" i="3"/>
  <c r="N11" i="3"/>
  <c r="L12" i="3"/>
  <c r="M12" i="3"/>
  <c r="N12" i="3"/>
  <c r="L13" i="3"/>
  <c r="M13" i="3"/>
  <c r="N13" i="3"/>
  <c r="L14" i="3"/>
  <c r="M14" i="3"/>
  <c r="N14" i="3"/>
  <c r="J15" i="3"/>
  <c r="K15" i="3"/>
  <c r="L15" i="3"/>
  <c r="M15" i="3"/>
  <c r="N15" i="3"/>
  <c r="J16" i="3"/>
  <c r="K16" i="3"/>
  <c r="L16" i="3"/>
  <c r="M16" i="3"/>
  <c r="N16" i="3"/>
  <c r="J17" i="3"/>
  <c r="K17" i="3"/>
  <c r="L17" i="3"/>
  <c r="M17" i="3"/>
  <c r="N17" i="3"/>
  <c r="L8" i="3"/>
  <c r="M8" i="3"/>
  <c r="N8" i="3"/>
  <c r="E8" i="2"/>
  <c r="S17" i="12"/>
  <c r="S11" i="12"/>
  <c r="M12" i="12"/>
  <c r="M14" i="12"/>
  <c r="M10" i="12"/>
  <c r="M13" i="12"/>
  <c r="O9" i="12"/>
  <c r="O12" i="12"/>
  <c r="O19" i="12"/>
  <c r="O10" i="12"/>
  <c r="O18" i="12"/>
  <c r="Q16" i="12"/>
  <c r="Q15" i="12"/>
  <c r="S9" i="12"/>
  <c r="S12" i="12"/>
  <c r="S14" i="12"/>
  <c r="S16" i="12"/>
  <c r="S19" i="12"/>
  <c r="S10" i="12"/>
  <c r="S13" i="12"/>
  <c r="S15" i="12"/>
  <c r="S18" i="12"/>
  <c r="U9" i="12"/>
  <c r="U12" i="12"/>
  <c r="U14" i="12"/>
  <c r="U16" i="12"/>
  <c r="U19" i="12"/>
  <c r="U10" i="12"/>
  <c r="U13" i="12"/>
  <c r="U15" i="12"/>
  <c r="U18" i="12"/>
  <c r="N10" i="12"/>
  <c r="N13" i="12"/>
  <c r="N9" i="12"/>
  <c r="N12" i="12"/>
  <c r="N19" i="12"/>
  <c r="P10" i="12"/>
  <c r="P13" i="12"/>
  <c r="P15" i="12"/>
  <c r="P18" i="12"/>
  <c r="P9" i="12"/>
  <c r="P12" i="12"/>
  <c r="P14" i="12"/>
  <c r="P16" i="12"/>
  <c r="P19" i="12"/>
  <c r="R10" i="12"/>
  <c r="R13" i="12"/>
  <c r="R15" i="12"/>
  <c r="R18" i="12"/>
  <c r="R9" i="12"/>
  <c r="R12" i="12"/>
  <c r="R14" i="12"/>
  <c r="R19" i="12"/>
  <c r="R16" i="12"/>
  <c r="T13" i="12"/>
  <c r="T12" i="12"/>
  <c r="L18" i="12"/>
  <c r="L15" i="12"/>
  <c r="L19" i="12"/>
  <c r="L14" i="12"/>
  <c r="L12" i="12"/>
  <c r="K44" i="11"/>
  <c r="O41" i="6"/>
  <c r="O72" i="6" s="1"/>
  <c r="O43" i="6"/>
  <c r="O45" i="6"/>
  <c r="O47" i="6"/>
  <c r="O49" i="6"/>
  <c r="O51" i="6"/>
  <c r="O53" i="6"/>
  <c r="O55" i="6"/>
  <c r="O57" i="6"/>
  <c r="O60" i="6"/>
  <c r="O62" i="6"/>
  <c r="O64" i="6"/>
  <c r="O66" i="6"/>
  <c r="O68" i="6"/>
  <c r="O70" i="6"/>
  <c r="O40" i="6"/>
  <c r="O42" i="6"/>
  <c r="O44" i="6"/>
  <c r="O46" i="6"/>
  <c r="O48" i="6"/>
  <c r="O50" i="6"/>
  <c r="O52" i="6"/>
  <c r="O54" i="6"/>
  <c r="O56" i="6"/>
  <c r="O58" i="6"/>
  <c r="O59" i="6"/>
  <c r="O61" i="6"/>
  <c r="O63" i="6"/>
  <c r="O65" i="6"/>
  <c r="O67" i="6"/>
  <c r="O69" i="6"/>
  <c r="O71" i="6"/>
  <c r="L41" i="6"/>
  <c r="L72" i="6" s="1"/>
  <c r="L43" i="6"/>
  <c r="L45" i="6"/>
  <c r="L47" i="6"/>
  <c r="L49" i="6"/>
  <c r="L51" i="6"/>
  <c r="L53" i="6"/>
  <c r="L55" i="6"/>
  <c r="L57" i="6"/>
  <c r="L60" i="6"/>
  <c r="L62" i="6"/>
  <c r="L64" i="6"/>
  <c r="L42" i="6"/>
  <c r="L44" i="6"/>
  <c r="L46" i="6"/>
  <c r="L48" i="6"/>
  <c r="L50" i="6"/>
  <c r="L52" i="6"/>
  <c r="L54" i="6"/>
  <c r="L56" i="6"/>
  <c r="L58" i="6"/>
  <c r="L61" i="6"/>
  <c r="L65" i="6"/>
  <c r="L66" i="6"/>
  <c r="L68" i="6"/>
  <c r="L70" i="6"/>
  <c r="L59" i="6"/>
  <c r="L63" i="6"/>
  <c r="L67" i="6"/>
  <c r="L69" i="6"/>
  <c r="L71" i="6"/>
  <c r="L40" i="6"/>
  <c r="J41" i="6"/>
  <c r="J49" i="6"/>
  <c r="J57" i="6"/>
  <c r="J66" i="6"/>
  <c r="J48" i="6"/>
  <c r="J56" i="6"/>
  <c r="J68" i="6"/>
  <c r="J67" i="6"/>
  <c r="N42" i="6"/>
  <c r="N50" i="6"/>
  <c r="N58" i="6"/>
  <c r="N65" i="6"/>
  <c r="N41" i="6"/>
  <c r="N49" i="6"/>
  <c r="N57" i="6"/>
  <c r="N66" i="6"/>
  <c r="K42" i="6"/>
  <c r="K44" i="6"/>
  <c r="K46" i="6"/>
  <c r="K48" i="6"/>
  <c r="K50" i="6"/>
  <c r="K52" i="6"/>
  <c r="K54" i="6"/>
  <c r="K56" i="6"/>
  <c r="K58" i="6"/>
  <c r="K59" i="6"/>
  <c r="K61" i="6"/>
  <c r="K63" i="6"/>
  <c r="K65" i="6"/>
  <c r="K41" i="6"/>
  <c r="K43" i="6"/>
  <c r="K45" i="6"/>
  <c r="K47" i="6"/>
  <c r="K49" i="6"/>
  <c r="K51" i="6"/>
  <c r="K53" i="6"/>
  <c r="K55" i="6"/>
  <c r="K57" i="6"/>
  <c r="K60" i="6"/>
  <c r="K64" i="6"/>
  <c r="K67" i="6"/>
  <c r="K69" i="6"/>
  <c r="K71" i="6"/>
  <c r="K40" i="6"/>
  <c r="K72" i="6" s="1"/>
  <c r="K62" i="6"/>
  <c r="K66" i="6"/>
  <c r="K68" i="6"/>
  <c r="K70" i="6"/>
  <c r="B8" i="2"/>
  <c r="A5" i="3"/>
  <c r="H8" i="13"/>
  <c r="I8" i="13"/>
  <c r="E9" i="2"/>
  <c r="C10" i="2"/>
  <c r="C11" i="2"/>
  <c r="E10" i="2"/>
  <c r="B10" i="2"/>
  <c r="A5" i="6" s="1"/>
  <c r="E11" i="2"/>
  <c r="B11" i="2"/>
  <c r="A20" i="6" s="1"/>
  <c r="C12" i="2"/>
  <c r="C13" i="2"/>
  <c r="E12" i="2"/>
  <c r="B12" i="2"/>
  <c r="A37" i="6" s="1"/>
  <c r="B13" i="2"/>
  <c r="A5" i="7" s="1"/>
  <c r="C14" i="2"/>
  <c r="E13" i="2"/>
  <c r="C15" i="2"/>
  <c r="E14" i="2"/>
  <c r="B14" i="2"/>
  <c r="A20" i="7" s="1"/>
  <c r="C16" i="2"/>
  <c r="E15" i="2"/>
  <c r="B15" i="2"/>
  <c r="A36" i="7" s="1"/>
  <c r="C17" i="2"/>
  <c r="E16" i="2"/>
  <c r="B16" i="2"/>
  <c r="A5" i="8" s="1"/>
  <c r="B17" i="2"/>
  <c r="A34" i="8" s="1"/>
  <c r="E17" i="2"/>
  <c r="C18" i="2"/>
  <c r="C19" i="2"/>
  <c r="E18" i="2"/>
  <c r="B18" i="2"/>
  <c r="A62" i="8"/>
  <c r="B19" i="2"/>
  <c r="A90" i="8" s="1"/>
  <c r="E19" i="2"/>
  <c r="C20" i="2"/>
  <c r="C21" i="2"/>
  <c r="B20" i="2"/>
  <c r="A5" i="9"/>
  <c r="E20" i="2"/>
  <c r="E21" i="2"/>
  <c r="B21" i="2"/>
  <c r="A21" i="9"/>
  <c r="C22" i="2"/>
  <c r="C23" i="2"/>
  <c r="B22" i="2"/>
  <c r="A5" i="23" s="1"/>
  <c r="E22" i="2"/>
  <c r="C24" i="2"/>
  <c r="B23" i="2"/>
  <c r="A21" i="23"/>
  <c r="E23" i="2"/>
  <c r="C25" i="2"/>
  <c r="B24" i="2"/>
  <c r="A5" i="10" s="1"/>
  <c r="E24" i="2"/>
  <c r="C26" i="2"/>
  <c r="B25" i="2"/>
  <c r="A21" i="10"/>
  <c r="E25" i="2"/>
  <c r="C27" i="2"/>
  <c r="E26" i="2"/>
  <c r="B26" i="2"/>
  <c r="A37" i="10" s="1"/>
  <c r="C28" i="2"/>
  <c r="B27" i="2"/>
  <c r="A88" i="10" s="1"/>
  <c r="E27" i="2"/>
  <c r="E28" i="2"/>
  <c r="B28" i="2"/>
  <c r="A139" i="10" s="1"/>
  <c r="C29" i="2"/>
  <c r="C30" i="2"/>
  <c r="B29" i="2"/>
  <c r="A5" i="28"/>
  <c r="E29" i="2"/>
  <c r="B30" i="2"/>
  <c r="A23" i="28" s="1"/>
  <c r="E30" i="2"/>
  <c r="C31" i="2"/>
  <c r="E31" i="2"/>
  <c r="B31" i="2"/>
  <c r="A58" i="28" s="1"/>
  <c r="C32" i="2"/>
  <c r="B32" i="2"/>
  <c r="A85" i="28"/>
  <c r="C33" i="2"/>
  <c r="E32" i="2"/>
  <c r="C34" i="2"/>
  <c r="B33" i="2"/>
  <c r="E33" i="2"/>
  <c r="A5" i="11"/>
  <c r="E34" i="2"/>
  <c r="B34" i="2"/>
  <c r="A20" i="11" s="1"/>
  <c r="C35" i="2"/>
  <c r="E35" i="2"/>
  <c r="B35" i="2"/>
  <c r="A47" i="11" s="1"/>
  <c r="C36" i="2"/>
  <c r="C37" i="2"/>
  <c r="C38" i="2"/>
  <c r="E37" i="2"/>
  <c r="E36" i="2"/>
  <c r="B36" i="2"/>
  <c r="A75" i="11" s="1"/>
  <c r="C39" i="2"/>
  <c r="E39" i="2"/>
  <c r="E38" i="2"/>
  <c r="B41" i="2"/>
  <c r="A5" i="12" s="1"/>
  <c r="E41" i="2"/>
  <c r="B42" i="2"/>
  <c r="A24" i="12" s="1"/>
  <c r="E42" i="2"/>
  <c r="B43" i="2"/>
  <c r="A60" i="12" s="1"/>
  <c r="E43" i="2"/>
  <c r="B44" i="2"/>
  <c r="A88" i="12" s="1"/>
  <c r="E44" i="2"/>
  <c r="E45" i="2"/>
  <c r="B45" i="2"/>
  <c r="A5" i="14" s="1"/>
  <c r="B46" i="2"/>
  <c r="A24" i="14" s="1"/>
  <c r="E46" i="2"/>
  <c r="B47" i="2"/>
  <c r="A5" i="13" s="1"/>
  <c r="E47" i="2"/>
  <c r="B48" i="2"/>
  <c r="A5" i="15" s="1"/>
  <c r="E48" i="2"/>
  <c r="E49" i="2"/>
  <c r="B49" i="2"/>
  <c r="A21" i="15" s="1"/>
  <c r="E50" i="2"/>
  <c r="B50" i="2"/>
  <c r="A85" i="15" s="1"/>
  <c r="E51" i="2"/>
  <c r="B51" i="2"/>
  <c r="A141" i="15" s="1"/>
  <c r="E53" i="2"/>
  <c r="B53" i="2"/>
  <c r="A5" i="16" s="1"/>
  <c r="B54" i="2"/>
  <c r="A5" i="17" s="1"/>
  <c r="E54" i="2"/>
  <c r="B55" i="2"/>
  <c r="A25" i="17" s="1"/>
  <c r="E55" i="2"/>
  <c r="E56" i="2"/>
  <c r="B56" i="2"/>
  <c r="A72" i="17" s="1"/>
  <c r="E57" i="2"/>
  <c r="B57" i="2"/>
  <c r="A5" i="21" s="1"/>
  <c r="B58" i="2"/>
  <c r="A40" i="21" s="1"/>
  <c r="E58" i="2"/>
  <c r="B59" i="2"/>
  <c r="A93" i="21"/>
  <c r="E59" i="2"/>
  <c r="B60" i="2"/>
  <c r="A5" i="19"/>
  <c r="E60" i="2"/>
  <c r="E61" i="2"/>
  <c r="B61" i="2"/>
  <c r="A21" i="19" s="1"/>
  <c r="E62" i="2"/>
  <c r="B62" i="2"/>
  <c r="A73" i="19" s="1"/>
  <c r="B63" i="2"/>
  <c r="A102" i="19"/>
  <c r="E63" i="2"/>
  <c r="E64" i="2"/>
  <c r="B64" i="2"/>
  <c r="A154" i="19"/>
  <c r="B65" i="2"/>
  <c r="A5" i="20"/>
  <c r="E65" i="2"/>
  <c r="I28" i="14" l="1"/>
  <c r="K112" i="12"/>
  <c r="H91" i="12"/>
  <c r="L112" i="12"/>
  <c r="G112" i="12" s="1"/>
  <c r="N112" i="12"/>
  <c r="I112" i="12" s="1"/>
  <c r="J91" i="12"/>
  <c r="L16" i="12"/>
  <c r="L10" i="12"/>
  <c r="T19" i="12"/>
  <c r="T9" i="12"/>
  <c r="T10" i="12"/>
  <c r="N16" i="12"/>
  <c r="N18" i="12"/>
  <c r="Q13" i="12"/>
  <c r="Q14" i="12"/>
  <c r="O15" i="12"/>
  <c r="O16" i="12"/>
  <c r="M18" i="12"/>
  <c r="M19" i="12"/>
  <c r="M9" i="12"/>
  <c r="E28" i="12"/>
  <c r="M11" i="12"/>
  <c r="O8" i="12"/>
  <c r="T17" i="12"/>
  <c r="L17" i="12"/>
  <c r="T8" i="12"/>
  <c r="L9" i="12"/>
  <c r="L13" i="12"/>
  <c r="T16" i="12"/>
  <c r="T18" i="12"/>
  <c r="N14" i="12"/>
  <c r="N15" i="12"/>
  <c r="Q10" i="12"/>
  <c r="Q12" i="12"/>
  <c r="O13" i="12"/>
  <c r="O14" i="12"/>
  <c r="M15" i="12"/>
  <c r="M16" i="12"/>
  <c r="Q17" i="12"/>
  <c r="Q8" i="12"/>
  <c r="T14" i="12"/>
  <c r="T15" i="12"/>
  <c r="Q18" i="12"/>
  <c r="Q19" i="12"/>
  <c r="Q9" i="12"/>
  <c r="H58" i="33"/>
  <c r="I53" i="33"/>
  <c r="J70" i="33"/>
  <c r="J67" i="33"/>
  <c r="K68" i="33"/>
  <c r="H69" i="33"/>
  <c r="I70" i="33"/>
  <c r="I55" i="33"/>
  <c r="H55" i="33"/>
  <c r="J62" i="33"/>
  <c r="H62" i="33"/>
  <c r="H61" i="33"/>
  <c r="K60" i="33"/>
  <c r="I64" i="33"/>
  <c r="I61" i="33"/>
  <c r="I62" i="33"/>
  <c r="K61" i="33"/>
  <c r="J60" i="33"/>
  <c r="J55" i="33"/>
  <c r="H56" i="33"/>
  <c r="I60" i="33"/>
  <c r="J82" i="11"/>
  <c r="H78" i="11"/>
  <c r="G82" i="11"/>
  <c r="J78" i="11"/>
  <c r="J61" i="11"/>
  <c r="H71" i="11"/>
  <c r="I71" i="11"/>
  <c r="J71" i="11"/>
  <c r="K58" i="11"/>
  <c r="I44" i="11"/>
  <c r="H44" i="11"/>
  <c r="G44" i="11"/>
  <c r="J55" i="11"/>
  <c r="H12" i="11"/>
  <c r="K55" i="11"/>
  <c r="I60" i="11"/>
  <c r="I12" i="11"/>
  <c r="J60" i="11"/>
  <c r="J15" i="11"/>
  <c r="K11" i="11"/>
  <c r="H15" i="11"/>
  <c r="K53" i="11"/>
  <c r="J56" i="11"/>
  <c r="H57" i="11"/>
  <c r="H61" i="11"/>
  <c r="H62" i="11"/>
  <c r="H64" i="11"/>
  <c r="J68" i="11"/>
  <c r="I70" i="11"/>
  <c r="J51" i="11"/>
  <c r="K15" i="11"/>
  <c r="I11" i="11"/>
  <c r="I56" i="11"/>
  <c r="K61" i="11"/>
  <c r="I68" i="11"/>
  <c r="H70" i="11"/>
  <c r="I67" i="11"/>
  <c r="O82" i="28"/>
  <c r="O109" i="28"/>
  <c r="L109" i="28"/>
  <c r="L82" i="28"/>
  <c r="M82" i="28"/>
  <c r="S82" i="28"/>
  <c r="P109" i="28"/>
  <c r="Q109" i="28"/>
  <c r="G27" i="28"/>
  <c r="H27" i="28"/>
  <c r="H25" i="23"/>
  <c r="K25" i="23"/>
  <c r="I25" i="23"/>
  <c r="J25" i="23"/>
  <c r="J11" i="23"/>
  <c r="K8" i="23"/>
  <c r="I11" i="23"/>
  <c r="K14" i="23"/>
  <c r="J14" i="23"/>
  <c r="I8" i="23"/>
  <c r="I15" i="23"/>
  <c r="J15" i="23"/>
  <c r="I12" i="23"/>
  <c r="J12" i="23"/>
  <c r="K12" i="23"/>
  <c r="K25" i="9"/>
  <c r="L25" i="9"/>
  <c r="M25" i="9"/>
  <c r="J25" i="9"/>
  <c r="J11" i="9"/>
  <c r="K15" i="9"/>
  <c r="K11" i="9"/>
  <c r="L15" i="9"/>
  <c r="L11" i="9"/>
  <c r="K12" i="9"/>
  <c r="I15" i="9"/>
  <c r="M15" i="9"/>
  <c r="I11" i="9"/>
  <c r="F86" i="8"/>
  <c r="J25" i="19"/>
  <c r="H25" i="19"/>
  <c r="H132" i="15"/>
  <c r="J136" i="15"/>
  <c r="O136" i="15"/>
  <c r="I132" i="15"/>
  <c r="N124" i="15"/>
  <c r="I120" i="15"/>
  <c r="J165" i="15"/>
  <c r="H120" i="15"/>
  <c r="K124" i="15"/>
  <c r="I128" i="15"/>
  <c r="H124" i="15"/>
  <c r="O132" i="15"/>
  <c r="N120" i="15"/>
  <c r="J128" i="15"/>
  <c r="L120" i="15"/>
  <c r="M128" i="15"/>
  <c r="O120" i="15"/>
  <c r="K136" i="15"/>
  <c r="L128" i="15"/>
  <c r="L136" i="15"/>
  <c r="H136" i="15"/>
  <c r="N136" i="15"/>
  <c r="M124" i="15"/>
  <c r="H121" i="15"/>
  <c r="K10" i="15"/>
  <c r="N121" i="15"/>
  <c r="K129" i="15"/>
  <c r="J124" i="15"/>
  <c r="J132" i="15"/>
  <c r="K128" i="15"/>
  <c r="I136" i="15"/>
  <c r="I124" i="15"/>
  <c r="H131" i="15"/>
  <c r="J120" i="15"/>
  <c r="K120" i="15"/>
  <c r="L131" i="15"/>
  <c r="L124" i="15"/>
  <c r="L132" i="15"/>
  <c r="K132" i="15"/>
  <c r="K135" i="15"/>
  <c r="H128" i="15"/>
  <c r="N132" i="15"/>
  <c r="O128" i="15"/>
  <c r="M133" i="15"/>
  <c r="I165" i="15"/>
  <c r="K119" i="15"/>
  <c r="I131" i="15"/>
  <c r="O135" i="15"/>
  <c r="L127" i="15"/>
  <c r="H123" i="15"/>
  <c r="M131" i="15"/>
  <c r="H119" i="15"/>
  <c r="L135" i="15"/>
  <c r="I130" i="15"/>
  <c r="N127" i="15"/>
  <c r="L126" i="15"/>
  <c r="L118" i="15"/>
  <c r="K134" i="15"/>
  <c r="J118" i="15"/>
  <c r="J16" i="15"/>
  <c r="L123" i="15"/>
  <c r="I127" i="15"/>
  <c r="I122" i="15"/>
  <c r="H135" i="15"/>
  <c r="H127" i="15"/>
  <c r="O119" i="15"/>
  <c r="J127" i="15"/>
  <c r="J135" i="15"/>
  <c r="K131" i="15"/>
  <c r="K123" i="15"/>
  <c r="O131" i="15"/>
  <c r="M127" i="15"/>
  <c r="N123" i="15"/>
  <c r="J119" i="15"/>
  <c r="I119" i="15"/>
  <c r="H16" i="15"/>
  <c r="J123" i="15"/>
  <c r="J131" i="15"/>
  <c r="I123" i="15"/>
  <c r="I135" i="15"/>
  <c r="K127" i="15"/>
  <c r="M135" i="15"/>
  <c r="O123" i="15"/>
  <c r="M119" i="15"/>
  <c r="L119" i="15"/>
  <c r="L122" i="15"/>
  <c r="K126" i="15"/>
  <c r="H130" i="15"/>
  <c r="M134" i="15"/>
  <c r="L134" i="15"/>
  <c r="I126" i="15"/>
  <c r="I134" i="15"/>
  <c r="H122" i="15"/>
  <c r="O126" i="15"/>
  <c r="K118" i="15"/>
  <c r="L130" i="15"/>
  <c r="N122" i="15"/>
  <c r="J122" i="15"/>
  <c r="J126" i="15"/>
  <c r="J130" i="15"/>
  <c r="J134" i="15"/>
  <c r="K122" i="15"/>
  <c r="H134" i="15"/>
  <c r="O130" i="15"/>
  <c r="N126" i="15"/>
  <c r="M122" i="15"/>
  <c r="G165" i="15"/>
  <c r="H165" i="15"/>
  <c r="N134" i="15"/>
  <c r="N130" i="15"/>
  <c r="M126" i="15"/>
  <c r="O118" i="15"/>
  <c r="H118" i="15"/>
  <c r="I118" i="15"/>
  <c r="K130" i="15"/>
  <c r="J11" i="15"/>
  <c r="H11" i="15"/>
  <c r="J12" i="15"/>
  <c r="K16" i="15"/>
  <c r="I16" i="15"/>
  <c r="H12" i="15"/>
  <c r="K12" i="15"/>
  <c r="K121" i="15"/>
  <c r="J125" i="15"/>
  <c r="J129" i="15"/>
  <c r="J133" i="15"/>
  <c r="N129" i="15"/>
  <c r="O121" i="15"/>
  <c r="N125" i="15"/>
  <c r="I121" i="15"/>
  <c r="L125" i="15"/>
  <c r="L129" i="15"/>
  <c r="L133" i="15"/>
  <c r="K125" i="15"/>
  <c r="K133" i="15"/>
  <c r="H129" i="15"/>
  <c r="H125" i="15"/>
  <c r="L121" i="15"/>
  <c r="O129" i="15"/>
  <c r="M121" i="15"/>
  <c r="N133" i="15"/>
  <c r="O125" i="15"/>
  <c r="H133" i="15"/>
  <c r="I133" i="15"/>
  <c r="I129" i="15"/>
  <c r="I125" i="15"/>
  <c r="J15" i="15"/>
  <c r="K13" i="15"/>
  <c r="I17" i="15"/>
  <c r="I13" i="15"/>
  <c r="L13" i="15"/>
  <c r="J17" i="15"/>
  <c r="K18" i="15"/>
  <c r="H13" i="15"/>
  <c r="O90" i="15"/>
  <c r="M90" i="15"/>
  <c r="K17" i="15"/>
  <c r="K14" i="15"/>
  <c r="H17" i="15"/>
  <c r="J9" i="15"/>
  <c r="K15" i="15"/>
  <c r="K11" i="15"/>
  <c r="K9" i="15"/>
  <c r="H15" i="15"/>
  <c r="L15" i="15"/>
  <c r="L11" i="15"/>
  <c r="L9" i="15"/>
  <c r="L90" i="15"/>
  <c r="J18" i="15"/>
  <c r="J14" i="15"/>
  <c r="J10" i="15"/>
  <c r="H14" i="15"/>
  <c r="I18" i="15"/>
  <c r="I14" i="15"/>
  <c r="I10" i="15"/>
  <c r="N90" i="15"/>
  <c r="H10" i="15"/>
  <c r="H18" i="15"/>
  <c r="H90" i="15"/>
  <c r="I90" i="15"/>
  <c r="J90" i="15"/>
  <c r="K58" i="8"/>
  <c r="L58" i="8"/>
  <c r="H63" i="33"/>
  <c r="I63" i="11"/>
  <c r="K63" i="33"/>
  <c r="H63" i="11"/>
  <c r="J63" i="33"/>
  <c r="H64" i="33"/>
  <c r="J64" i="11"/>
  <c r="J63" i="11"/>
  <c r="J64" i="33"/>
  <c r="I64" i="11"/>
  <c r="I54" i="11"/>
  <c r="J58" i="11"/>
  <c r="J57" i="11"/>
  <c r="K58" i="33"/>
  <c r="K57" i="33"/>
  <c r="H57" i="33"/>
  <c r="J54" i="11"/>
  <c r="I58" i="11"/>
  <c r="H54" i="33"/>
  <c r="J58" i="33"/>
  <c r="J54" i="33"/>
  <c r="J57" i="33"/>
  <c r="K54" i="33"/>
  <c r="J67" i="11"/>
  <c r="J69" i="11"/>
  <c r="H51" i="11"/>
  <c r="I51" i="33"/>
  <c r="I69" i="33"/>
  <c r="K67" i="11"/>
  <c r="K69" i="11"/>
  <c r="I51" i="11"/>
  <c r="J51" i="33"/>
  <c r="K67" i="33"/>
  <c r="H51" i="33"/>
  <c r="J69" i="33"/>
  <c r="N40" i="6"/>
  <c r="N64" i="6"/>
  <c r="N55" i="6"/>
  <c r="N47" i="6"/>
  <c r="N71" i="6"/>
  <c r="N63" i="6"/>
  <c r="N56" i="6"/>
  <c r="N48" i="6"/>
  <c r="J40" i="6"/>
  <c r="J65" i="6"/>
  <c r="J63" i="6"/>
  <c r="J54" i="6"/>
  <c r="J46" i="6"/>
  <c r="J64" i="6"/>
  <c r="J55" i="6"/>
  <c r="J47" i="6"/>
  <c r="N70" i="6"/>
  <c r="N62" i="6"/>
  <c r="N53" i="6"/>
  <c r="N45" i="6"/>
  <c r="N69" i="6"/>
  <c r="N61" i="6"/>
  <c r="N54" i="6"/>
  <c r="N46" i="6"/>
  <c r="J71" i="6"/>
  <c r="J61" i="6"/>
  <c r="J59" i="6"/>
  <c r="J52" i="6"/>
  <c r="J44" i="6"/>
  <c r="J62" i="6"/>
  <c r="J53" i="6"/>
  <c r="J45" i="6"/>
  <c r="N68" i="6"/>
  <c r="N60" i="6"/>
  <c r="N51" i="6"/>
  <c r="N43" i="6"/>
  <c r="N67" i="6"/>
  <c r="N59" i="6"/>
  <c r="N52" i="6"/>
  <c r="J69" i="6"/>
  <c r="J70" i="6"/>
  <c r="J58" i="6"/>
  <c r="J50" i="6"/>
  <c r="J42" i="6"/>
  <c r="J60" i="6"/>
  <c r="J51" i="6"/>
  <c r="H62" i="12"/>
  <c r="M62" i="12" s="1"/>
  <c r="N42" i="21"/>
  <c r="K42" i="21"/>
  <c r="P42" i="21" s="1"/>
  <c r="K95" i="21"/>
  <c r="P95" i="21" s="1"/>
  <c r="K62" i="12"/>
  <c r="P62" i="12" s="1"/>
  <c r="J42" i="21"/>
  <c r="G95" i="21"/>
  <c r="L95" i="21" s="1"/>
  <c r="L42" i="21"/>
  <c r="B95" i="21"/>
  <c r="J72" i="6" l="1"/>
  <c r="N72" i="6"/>
  <c r="O42" i="21"/>
  <c r="J95" i="21"/>
  <c r="O95" i="21" s="1"/>
</calcChain>
</file>

<file path=xl/sharedStrings.xml><?xml version="1.0" encoding="utf-8"?>
<sst xmlns="http://schemas.openxmlformats.org/spreadsheetml/2006/main" count="1816" uniqueCount="576">
  <si>
    <t xml:space="preserve">Title: </t>
  </si>
  <si>
    <t>Summary:</t>
  </si>
  <si>
    <t>Series:</t>
  </si>
  <si>
    <t>Report on Maternity</t>
  </si>
  <si>
    <t>Source:</t>
  </si>
  <si>
    <t>It provides statistical, demographic and clinical information about selected publicly-funded maternity services up to nine months before and three months after a birth.</t>
  </si>
  <si>
    <t>Published:</t>
  </si>
  <si>
    <t>Additional information:</t>
  </si>
  <si>
    <t>National Maternity Collection</t>
  </si>
  <si>
    <t>National Minimum Dataset</t>
  </si>
  <si>
    <t>Other maternity and newborn data and stats</t>
  </si>
  <si>
    <t>If you require information not included in this file, the Ministry of Health is able to provide customised data extracts tailored to your needs. These may incur a charge (at Official Information Act rates).</t>
  </si>
  <si>
    <t>See below for contact details.</t>
  </si>
  <si>
    <t>Postal address:</t>
  </si>
  <si>
    <t>Analytical Services</t>
  </si>
  <si>
    <t>Ministry of Health</t>
  </si>
  <si>
    <t>PO Box 5013</t>
  </si>
  <si>
    <t>Wellington</t>
  </si>
  <si>
    <t>New Zealand</t>
  </si>
  <si>
    <t>Email:</t>
  </si>
  <si>
    <t>data-enquiries@moh.govt.nz</t>
  </si>
  <si>
    <t>Phone:</t>
  </si>
  <si>
    <t>(04) 496 2000</t>
  </si>
  <si>
    <t>Contents</t>
  </si>
  <si>
    <t>Table of contents</t>
  </si>
  <si>
    <t>Women giving birth</t>
  </si>
  <si>
    <t>Age</t>
  </si>
  <si>
    <t>Ethnicity</t>
  </si>
  <si>
    <t>Deprivation</t>
  </si>
  <si>
    <t>Geographic distribution</t>
  </si>
  <si>
    <t>Parity</t>
  </si>
  <si>
    <t>Registration with a Lead Maternity Carer</t>
  </si>
  <si>
    <t>Labour and birth</t>
  </si>
  <si>
    <t>Babies</t>
  </si>
  <si>
    <t>About the publication</t>
  </si>
  <si>
    <t>&lt;20</t>
  </si>
  <si>
    <t>40+</t>
  </si>
  <si>
    <t>Year</t>
  </si>
  <si>
    <t>25−29</t>
  </si>
  <si>
    <t>30−34</t>
  </si>
  <si>
    <t>35−39</t>
  </si>
  <si>
    <t>Total</t>
  </si>
  <si>
    <t>20−24</t>
  </si>
  <si>
    <t>Percentage of women giving birth (%)</t>
  </si>
  <si>
    <t>Female population of reproductive age</t>
  </si>
  <si>
    <t>Asian</t>
  </si>
  <si>
    <t>Other</t>
  </si>
  <si>
    <t>European</t>
  </si>
  <si>
    <t>Unknown</t>
  </si>
  <si>
    <t>European or Other</t>
  </si>
  <si>
    <t>Median</t>
  </si>
  <si>
    <t>Quintile 1</t>
  </si>
  <si>
    <t>Quintile 2</t>
  </si>
  <si>
    <t>Quintile 3</t>
  </si>
  <si>
    <t>Quintile 4</t>
  </si>
  <si>
    <t>Quintile 5</t>
  </si>
  <si>
    <t>Category</t>
  </si>
  <si>
    <t>Age group (years)</t>
  </si>
  <si>
    <t xml:space="preserve"> &lt;20</t>
  </si>
  <si>
    <t>Ethnic group</t>
  </si>
  <si>
    <t>Māori</t>
  </si>
  <si>
    <t>Northland</t>
  </si>
  <si>
    <t>Waitemata</t>
  </si>
  <si>
    <t>Auckland</t>
  </si>
  <si>
    <t>Counties Manukau</t>
  </si>
  <si>
    <t>Waikato</t>
  </si>
  <si>
    <t>Lakes</t>
  </si>
  <si>
    <t>Bay of Plenty</t>
  </si>
  <si>
    <t>Tairawhiti</t>
  </si>
  <si>
    <t>Hawke's Bay</t>
  </si>
  <si>
    <t>Taranaki</t>
  </si>
  <si>
    <t>MidCentral</t>
  </si>
  <si>
    <t>Whanganui</t>
  </si>
  <si>
    <t>Capital &amp; Coast</t>
  </si>
  <si>
    <t>Hutt Valley</t>
  </si>
  <si>
    <t>Wairarapa</t>
  </si>
  <si>
    <t>Nelson Marlborough</t>
  </si>
  <si>
    <t>West Coast</t>
  </si>
  <si>
    <t>Canterbury</t>
  </si>
  <si>
    <t>South Canterbury</t>
  </si>
  <si>
    <t>Southern</t>
  </si>
  <si>
    <t>-</t>
  </si>
  <si>
    <t>Chapter and section</t>
  </si>
  <si>
    <t>4+</t>
  </si>
  <si>
    <t>Deprivation quintile</t>
  </si>
  <si>
    <t>1 (least deprived)</t>
  </si>
  <si>
    <t>5 (most deprived)</t>
  </si>
  <si>
    <t>Trimester 1</t>
  </si>
  <si>
    <t>Trimester 2</t>
  </si>
  <si>
    <t>Trimester 3</t>
  </si>
  <si>
    <t>Postnatal</t>
  </si>
  <si>
    <t>Women registered within 1st trimester</t>
  </si>
  <si>
    <t>TableLabel</t>
  </si>
  <si>
    <t>TableNo</t>
  </si>
  <si>
    <t>TableDesc</t>
  </si>
  <si>
    <t>Type of birth</t>
  </si>
  <si>
    <t>Plurality</t>
  </si>
  <si>
    <t>Interventions</t>
  </si>
  <si>
    <t>Place of birth</t>
  </si>
  <si>
    <t>Midwife</t>
  </si>
  <si>
    <t>Obstetrician</t>
  </si>
  <si>
    <t>General practitioner</t>
  </si>
  <si>
    <t>Labour and birth: type of birth</t>
  </si>
  <si>
    <t>Spontaneous vaginal birth</t>
  </si>
  <si>
    <t>Spontaneous vertex</t>
  </si>
  <si>
    <t>Spontaneous breech</t>
  </si>
  <si>
    <t>Assisted birth</t>
  </si>
  <si>
    <t>Forceps and vacuum</t>
  </si>
  <si>
    <t>Assisted breech</t>
  </si>
  <si>
    <t>Breech extraction</t>
  </si>
  <si>
    <t>Caesarean section</t>
  </si>
  <si>
    <t>Emergency caesarean</t>
  </si>
  <si>
    <t>Elective caesarean</t>
  </si>
  <si>
    <t>Caesarean sections</t>
  </si>
  <si>
    <t>Emergency caesarean sections</t>
  </si>
  <si>
    <t>Elective caesarean sections</t>
  </si>
  <si>
    <t>Labour and birth: plurality</t>
  </si>
  <si>
    <t>Women giving birth: age</t>
  </si>
  <si>
    <t>Women giving birth: ethnicity</t>
  </si>
  <si>
    <t>Women giving birth: deprivation</t>
  </si>
  <si>
    <t>Women giving birth: geographic distribution</t>
  </si>
  <si>
    <t>Women giving birth: parity</t>
  </si>
  <si>
    <t>Women giving birth: registration with a Lead Maternity Carer</t>
  </si>
  <si>
    <t>Singleton</t>
  </si>
  <si>
    <t>Twin</t>
  </si>
  <si>
    <t>Multiple</t>
  </si>
  <si>
    <t>Labour and birth: interventions</t>
  </si>
  <si>
    <t>Induction</t>
  </si>
  <si>
    <t>Augmentation</t>
  </si>
  <si>
    <t>Epidural</t>
  </si>
  <si>
    <t>Episiotomy</t>
  </si>
  <si>
    <t>Women giving birth, excl. caesarean sections</t>
  </si>
  <si>
    <t>Women giving birth, excl. elective caesarean sections</t>
  </si>
  <si>
    <t xml:space="preserve">The percentage of women having an induction, augmentation and epidural excludes women having an elective caesarean section. </t>
  </si>
  <si>
    <t xml:space="preserve">The percentage of women having an episiotomy excludes women having caesarean sections. </t>
  </si>
  <si>
    <t xml:space="preserve">Women giving birth may have more than one of these procedures. </t>
  </si>
  <si>
    <t>Labour and birth: place of birth</t>
  </si>
  <si>
    <t>Primary</t>
  </si>
  <si>
    <t>Secondary</t>
  </si>
  <si>
    <t>Tertiary</t>
  </si>
  <si>
    <t>Primary facility</t>
  </si>
  <si>
    <t>Secondary facility</t>
  </si>
  <si>
    <t>Tertiary facility</t>
  </si>
  <si>
    <t>Maternity facility</t>
  </si>
  <si>
    <t>Ashburton</t>
  </si>
  <si>
    <t>Bay of Islands</t>
  </si>
  <si>
    <t>Birthcare Auckland</t>
  </si>
  <si>
    <t>Birthcare Huntly</t>
  </si>
  <si>
    <t>Botany Downs</t>
  </si>
  <si>
    <t>Buller</t>
  </si>
  <si>
    <t>Burwood</t>
  </si>
  <si>
    <t>Charlotte Jean</t>
  </si>
  <si>
    <t>Clutha</t>
  </si>
  <si>
    <t>Dannevirke</t>
  </si>
  <si>
    <t>Darfield</t>
  </si>
  <si>
    <t>Dargaville</t>
  </si>
  <si>
    <t>Dunstan</t>
  </si>
  <si>
    <t>Elizabeth R</t>
  </si>
  <si>
    <t>Golden Bay</t>
  </si>
  <si>
    <t>Gore</t>
  </si>
  <si>
    <t>Hawera</t>
  </si>
  <si>
    <t>Helensville</t>
  </si>
  <si>
    <t>Hokianga Health</t>
  </si>
  <si>
    <t>Horowhenua</t>
  </si>
  <si>
    <t>Kaikoura</t>
  </si>
  <si>
    <t>Kaitaia</t>
  </si>
  <si>
    <t>Kenepuru</t>
  </si>
  <si>
    <t>Lakes District</t>
  </si>
  <si>
    <t>Lincoln</t>
  </si>
  <si>
    <t>Lumsden</t>
  </si>
  <si>
    <t>Maniototo</t>
  </si>
  <si>
    <t>Matariki</t>
  </si>
  <si>
    <t>Motueka</t>
  </si>
  <si>
    <t>Murupara</t>
  </si>
  <si>
    <t>Ngati Porou Hauora</t>
  </si>
  <si>
    <t>Oamaru</t>
  </si>
  <si>
    <t>Opotiki</t>
  </si>
  <si>
    <t>Otaihape</t>
  </si>
  <si>
    <t>Papakura</t>
  </si>
  <si>
    <t>Pohlen Trust</t>
  </si>
  <si>
    <t>Pukekohe</t>
  </si>
  <si>
    <t>Rangiora</t>
  </si>
  <si>
    <t>Rhoda Read</t>
  </si>
  <si>
    <t>River Ridge</t>
  </si>
  <si>
    <t>St George's</t>
  </si>
  <si>
    <t>Taumarunui</t>
  </si>
  <si>
    <t>Taupo</t>
  </si>
  <si>
    <t>Te Kuiti</t>
  </si>
  <si>
    <t>Thames</t>
  </si>
  <si>
    <t>Tokoroa</t>
  </si>
  <si>
    <t>Tuatapere</t>
  </si>
  <si>
    <t>Waihi</t>
  </si>
  <si>
    <t>Waimarino</t>
  </si>
  <si>
    <t>Wairoa</t>
  </si>
  <si>
    <t>Warkworth</t>
  </si>
  <si>
    <t>Waterford</t>
  </si>
  <si>
    <t>Wellsford</t>
  </si>
  <si>
    <t>Winton</t>
  </si>
  <si>
    <t>Gisborne</t>
  </si>
  <si>
    <t>Grey Base</t>
  </si>
  <si>
    <t>Hutt</t>
  </si>
  <si>
    <t>Nelson</t>
  </si>
  <si>
    <t>North Shore</t>
  </si>
  <si>
    <t>Palmerston North</t>
  </si>
  <si>
    <t>Rotorua</t>
  </si>
  <si>
    <t>Southland</t>
  </si>
  <si>
    <t>Taranaki Base</t>
  </si>
  <si>
    <t>Tauranga</t>
  </si>
  <si>
    <t>Timaru</t>
  </si>
  <si>
    <t>Wairau</t>
  </si>
  <si>
    <t>Waitakere</t>
  </si>
  <si>
    <t>Whakatane</t>
  </si>
  <si>
    <t>Whangarei</t>
  </si>
  <si>
    <t>Auckland City</t>
  </si>
  <si>
    <t>Christchurch</t>
  </si>
  <si>
    <t>Dunedin</t>
  </si>
  <si>
    <t>Middlemore</t>
  </si>
  <si>
    <t>DHB of residence</t>
  </si>
  <si>
    <t>Home
birth</t>
  </si>
  <si>
    <t>Home births</t>
  </si>
  <si>
    <t>Percentage of home births (%)</t>
  </si>
  <si>
    <t>Sex, maternal age, ethnicity and deprivation</t>
  </si>
  <si>
    <t>Babies: sex, maternal age, ethnicity and deprivation</t>
  </si>
  <si>
    <t>Male</t>
  </si>
  <si>
    <t>Female</t>
  </si>
  <si>
    <t>Maternal age group (years)</t>
  </si>
  <si>
    <t>Breastfeeding</t>
  </si>
  <si>
    <t>Average birthweight (kg)</t>
  </si>
  <si>
    <t>Babies: birthweight</t>
  </si>
  <si>
    <t>Birthweight</t>
  </si>
  <si>
    <t>Gestation</t>
  </si>
  <si>
    <t>Babies: gestation</t>
  </si>
  <si>
    <t>Gestation (weeks)</t>
  </si>
  <si>
    <t>45+</t>
  </si>
  <si>
    <t>Overall</t>
  </si>
  <si>
    <t>Babies: breastfeeding</t>
  </si>
  <si>
    <t>Exclusive</t>
  </si>
  <si>
    <t>Fully</t>
  </si>
  <si>
    <t>Partial</t>
  </si>
  <si>
    <t>Artificial</t>
  </si>
  <si>
    <t>Babies exclusively/fully breastfed</t>
  </si>
  <si>
    <t>Introduction</t>
  </si>
  <si>
    <t xml:space="preserve">Birth procedure type codes are only available for women giving birth at a maternity facility. 
Women giving birth at home are assumed to have a spontaneous vertex (normal) delivery.
Women may have more than one birth procedure for each pregnancy so a priority system is used to allocate one procedure type per pregnancy. </t>
  </si>
  <si>
    <t>Rates</t>
  </si>
  <si>
    <t>District health board</t>
  </si>
  <si>
    <t>District health boards (DHBs) presented are derived from the residence of the individual (instead of the facility where the woman gave birth or baby was born), unless otherwise stated.</t>
  </si>
  <si>
    <t>Percentages</t>
  </si>
  <si>
    <t>Population data for rate calculations was provided by Statistics New Zealand.</t>
  </si>
  <si>
    <t>The denominator used for percentage calculations is usually the total for each variable where the information was recorded and excludes ‘Unknown’ categories.</t>
  </si>
  <si>
    <t>Smoking status</t>
  </si>
  <si>
    <t>Body mass index</t>
  </si>
  <si>
    <t>Women giving birth: body mass index</t>
  </si>
  <si>
    <t>Underweight
(BMI: &lt;19)</t>
  </si>
  <si>
    <t>Overweight
(BMI: 25–29)</t>
  </si>
  <si>
    <t>Obese
(BMI: 30+)</t>
  </si>
  <si>
    <t>Birth rate (per 1000 females of reproductive age)</t>
  </si>
  <si>
    <t>Women giving birth: smoking status</t>
  </si>
  <si>
    <t>Forceps only</t>
  </si>
  <si>
    <t>Vacuum only</t>
  </si>
  <si>
    <t>Women referred to GP</t>
  </si>
  <si>
    <t>Babies referred to Well Child/Tamariki Ora provider</t>
  </si>
  <si>
    <t>Wellington 6145</t>
  </si>
  <si>
    <t>Notes:</t>
  </si>
  <si>
    <t>2 Very low: 1.0kg –1.4kg</t>
  </si>
  <si>
    <t>1 Extremely low: &lt;1.0kg</t>
  </si>
  <si>
    <t>3 Low: 1.5kg–2.4kg</t>
  </si>
  <si>
    <t>4 Normal: 2.5kg–4.4kg</t>
  </si>
  <si>
    <t>5 High: ≥4.5kg</t>
  </si>
  <si>
    <t>1 Emergency caesarean</t>
  </si>
  <si>
    <t>2 Elective caesarean</t>
  </si>
  <si>
    <t>3 Number of women giving birth, excluding those with unknown birth type.</t>
  </si>
  <si>
    <t>Note: the number of women giving birth excludes those with unknown birth type.</t>
  </si>
  <si>
    <t>Note: the number of women giving birth excludes those without place of birth recorded.</t>
  </si>
  <si>
    <t>1 Babies born with a birthweight of less than 2.5kg at any gestation.</t>
  </si>
  <si>
    <t>1 Babies born at gestation of under 37 weeks.</t>
  </si>
  <si>
    <t>1 Babies born at term (37+ weeks gestation) with a low birthweight (&lt;2.5kg).</t>
  </si>
  <si>
    <t>2 Babies born at term (37+ weeks gestation), excluding babies with unknown birthweight.</t>
  </si>
  <si>
    <t>Percentage of women giving birth</t>
  </si>
  <si>
    <t>Age (years)</t>
  </si>
  <si>
    <t>Percentage</t>
  </si>
  <si>
    <t>Percentage of women registered within 1st trimester</t>
  </si>
  <si>
    <t>Women registered with an LMC</t>
  </si>
  <si>
    <t>Percentage of women registered with an LMC</t>
  </si>
  <si>
    <t>Percentage of 
caesarean sections</t>
  </si>
  <si>
    <t>Percentage of emergency caesarean sections</t>
  </si>
  <si>
    <t>Percentage of elective caesarean sections</t>
  </si>
  <si>
    <t>Percentage of babies</t>
  </si>
  <si>
    <t>Percentage of babies exclusively/fully breastfed</t>
  </si>
  <si>
    <t>1 Distribution of babies by maternal age, by ethnic group and by deprivation quintile.</t>
  </si>
  <si>
    <r>
      <t>Distribution (%)</t>
    </r>
    <r>
      <rPr>
        <b/>
        <vertAlign val="superscript"/>
        <sz val="9"/>
        <rFont val="Arial"/>
        <family val="2"/>
      </rPr>
      <t>1</t>
    </r>
  </si>
  <si>
    <r>
      <t>Total</t>
    </r>
    <r>
      <rPr>
        <b/>
        <vertAlign val="superscript"/>
        <sz val="9"/>
        <rFont val="Arial"/>
        <family val="2"/>
      </rPr>
      <t>2</t>
    </r>
  </si>
  <si>
    <r>
      <t>Extremely low</t>
    </r>
    <r>
      <rPr>
        <b/>
        <vertAlign val="superscript"/>
        <sz val="9"/>
        <rFont val="Arial"/>
        <family val="2"/>
      </rPr>
      <t>1</t>
    </r>
  </si>
  <si>
    <r>
      <t>Very low</t>
    </r>
    <r>
      <rPr>
        <b/>
        <vertAlign val="superscript"/>
        <sz val="9"/>
        <rFont val="Arial"/>
        <family val="2"/>
      </rPr>
      <t>2</t>
    </r>
  </si>
  <si>
    <r>
      <t>Low</t>
    </r>
    <r>
      <rPr>
        <b/>
        <vertAlign val="superscript"/>
        <sz val="9"/>
        <rFont val="Arial"/>
        <family val="2"/>
      </rPr>
      <t>3</t>
    </r>
  </si>
  <si>
    <r>
      <t>Normal</t>
    </r>
    <r>
      <rPr>
        <b/>
        <vertAlign val="superscript"/>
        <sz val="9"/>
        <rFont val="Arial"/>
        <family val="2"/>
      </rPr>
      <t>4</t>
    </r>
  </si>
  <si>
    <r>
      <t>High</t>
    </r>
    <r>
      <rPr>
        <b/>
        <vertAlign val="superscript"/>
        <sz val="9"/>
        <rFont val="Arial"/>
        <family val="2"/>
      </rPr>
      <t>5</t>
    </r>
  </si>
  <si>
    <r>
      <t>Babies born with low birthweight</t>
    </r>
    <r>
      <rPr>
        <b/>
        <vertAlign val="superscript"/>
        <sz val="9"/>
        <rFont val="Arial"/>
        <family val="2"/>
      </rPr>
      <t>1</t>
    </r>
  </si>
  <si>
    <r>
      <t>Percentage of babies born with low birthweight</t>
    </r>
    <r>
      <rPr>
        <b/>
        <vertAlign val="superscript"/>
        <sz val="9"/>
        <rFont val="Arial"/>
        <family val="2"/>
      </rPr>
      <t>1</t>
    </r>
  </si>
  <si>
    <r>
      <t>All babies</t>
    </r>
    <r>
      <rPr>
        <b/>
        <vertAlign val="superscript"/>
        <sz val="9"/>
        <rFont val="Arial"/>
        <family val="2"/>
      </rPr>
      <t>2</t>
    </r>
  </si>
  <si>
    <r>
      <t>Babies born preterm</t>
    </r>
    <r>
      <rPr>
        <b/>
        <vertAlign val="superscript"/>
        <sz val="9"/>
        <rFont val="Arial"/>
        <family val="2"/>
      </rPr>
      <t>1</t>
    </r>
  </si>
  <si>
    <r>
      <t>Percentage of babies born preterm</t>
    </r>
    <r>
      <rPr>
        <b/>
        <vertAlign val="superscript"/>
        <sz val="9"/>
        <rFont val="Arial"/>
        <family val="2"/>
      </rPr>
      <t>1</t>
    </r>
  </si>
  <si>
    <r>
      <t>Babies born at term with low birthweight</t>
    </r>
    <r>
      <rPr>
        <b/>
        <vertAlign val="superscript"/>
        <sz val="9"/>
        <rFont val="Arial"/>
        <family val="2"/>
      </rPr>
      <t>1</t>
    </r>
  </si>
  <si>
    <r>
      <t>Percentage of babies born at term with
low birthweight</t>
    </r>
    <r>
      <rPr>
        <b/>
        <vertAlign val="superscript"/>
        <sz val="9"/>
        <rFont val="Arial"/>
        <family val="2"/>
      </rPr>
      <t>1</t>
    </r>
  </si>
  <si>
    <r>
      <t>Babies born at term</t>
    </r>
    <r>
      <rPr>
        <b/>
        <vertAlign val="superscript"/>
        <sz val="9"/>
        <rFont val="Arial"/>
        <family val="2"/>
      </rPr>
      <t>2</t>
    </r>
  </si>
  <si>
    <r>
      <t>All babies</t>
    </r>
    <r>
      <rPr>
        <b/>
        <vertAlign val="superscript"/>
        <sz val="9"/>
        <rFont val="Arial"/>
        <family val="2"/>
      </rPr>
      <t>1</t>
    </r>
  </si>
  <si>
    <t>1 Number of babies excludes those with unknown breastfeeding status at 2 weeks after birth</t>
  </si>
  <si>
    <t xml:space="preserve">Deprivation is derived according to the residence of the individual. Deprivation scores are based on the 2006 New Zealand Deprivation Index for women giving birth before 2010 and on the 2013 Deprivation Index for women giving birth from 2010 onwards.
Numbers and rates are presented by deprivation quintile, ranging from quintile 1 (least deprived) to quintile 5 (most deprived). </t>
  </si>
  <si>
    <t xml:space="preserve">Reproductive age refers to females aged 15─44 years. </t>
  </si>
  <si>
    <t>Pacific</t>
  </si>
  <si>
    <t xml:space="preserve">Reproductive age refers to women aged 15─44 years.  </t>
  </si>
  <si>
    <t>Healthy weight
(BMI: 19–24)</t>
  </si>
  <si>
    <r>
      <t>Women giving birth</t>
    </r>
    <r>
      <rPr>
        <b/>
        <vertAlign val="superscript"/>
        <sz val="9"/>
        <rFont val="Arial"/>
        <family val="2"/>
      </rPr>
      <t>3</t>
    </r>
  </si>
  <si>
    <r>
      <t>Emer</t>
    </r>
    <r>
      <rPr>
        <b/>
        <vertAlign val="superscript"/>
        <sz val="9"/>
        <rFont val="Arial"/>
        <family val="2"/>
      </rPr>
      <t>1</t>
    </r>
  </si>
  <si>
    <r>
      <t>Elec</t>
    </r>
    <r>
      <rPr>
        <b/>
        <vertAlign val="superscript"/>
        <sz val="9"/>
        <rFont val="Arial"/>
        <family val="2"/>
      </rPr>
      <t>2</t>
    </r>
  </si>
  <si>
    <t>5 (most)</t>
  </si>
  <si>
    <t>1 (least)</t>
  </si>
  <si>
    <t>Relevant technical notes</t>
  </si>
  <si>
    <t>Counting births and babies</t>
  </si>
  <si>
    <t>When the term 'women giving birth' is used, the numbers presented are births and are the number of women giving birth during the calendar year (ie, from 1 January to 31 December). These births include live-born babies (born at any gestation) and stillborn babies (born at 20+ weeks' gestation or with a birthweight of 400g or more). A twin or multiple birth is counted as one birth. Women giving birth twice within the same calendar year are counted has having two births.
When the term 'babies' is used, the numbers presented only include live-born babies (at any gestation). Babies resulting from a twin or multiple pregnancy are counted as individual babies.</t>
  </si>
  <si>
    <t>Time series</t>
  </si>
  <si>
    <t>Handover of care</t>
  </si>
  <si>
    <t>Babies: handover of care</t>
  </si>
  <si>
    <t>Referred</t>
  </si>
  <si>
    <t>Not referred</t>
  </si>
  <si>
    <t>Percentage referred (%)</t>
  </si>
  <si>
    <t>Live-born babies</t>
  </si>
  <si>
    <t xml:space="preserve">Live-born babies </t>
  </si>
  <si>
    <t>2 Number of live-born babies, excluding those with unknown birthweight.</t>
  </si>
  <si>
    <t>2 Number of live-born babies, excluding those with unknown gestation.</t>
  </si>
  <si>
    <t>2 Number of live-born babies, including those with indeterminate/unknown sex.</t>
  </si>
  <si>
    <t>Smokers
(2 weeks after birth)</t>
  </si>
  <si>
    <t>To provide annual health statistics about women giving birth, their pregnancy and childbirth experience and the characteristics of live-born babies in New Zealand.</t>
  </si>
  <si>
    <t>Note: referral data is only available for women registered with an LMC and their babies.</t>
  </si>
  <si>
    <t>1 Number of babies excludes those with unknown breastfeeding status at LMC discharge.</t>
  </si>
  <si>
    <t>Information about the series and technical notes</t>
  </si>
  <si>
    <t>Data sources used for the publication</t>
  </si>
  <si>
    <t>Purpose of the publication series</t>
  </si>
  <si>
    <t>Primary maternity care</t>
  </si>
  <si>
    <t>Indian</t>
  </si>
  <si>
    <t>Asian (excl. Indian)</t>
  </si>
  <si>
    <t>&lt;15</t>
  </si>
  <si>
    <t>15</t>
  </si>
  <si>
    <t>16</t>
  </si>
  <si>
    <t>17</t>
  </si>
  <si>
    <t>18</t>
  </si>
  <si>
    <t>19</t>
  </si>
  <si>
    <t xml:space="preserve">Note: reproductive age refers to females aged 15─44 years. </t>
  </si>
  <si>
    <t>Note: BMI data is only available for women registered with an LMC or a DHB primary maternity service.</t>
  </si>
  <si>
    <t>Note: parity data is only available for women registered with an LMC or a DHB primary maternity service.</t>
  </si>
  <si>
    <t>Note: smoking data is only available for women registered with an LMC or a DHB primary maternity service.</t>
  </si>
  <si>
    <t>Smokers
(at first reg)</t>
  </si>
  <si>
    <r>
      <t>Women giving birth</t>
    </r>
    <r>
      <rPr>
        <b/>
        <vertAlign val="superscript"/>
        <sz val="9"/>
        <rFont val="Arial"/>
        <family val="2"/>
      </rPr>
      <t>1</t>
    </r>
  </si>
  <si>
    <r>
      <t>Smoking at first registration and two weeks after birth</t>
    </r>
    <r>
      <rPr>
        <b/>
        <vertAlign val="superscript"/>
        <sz val="9"/>
        <rFont val="Arial"/>
        <family val="2"/>
      </rPr>
      <t>1</t>
    </r>
  </si>
  <si>
    <t>1 Number of women giving birth who were smoking at first registration with their primary maternity care provider and were still smoking at two weeks after birth.</t>
  </si>
  <si>
    <t>2 Number of women giving birth who were smoking at first registration with their primary maternity care provider.</t>
  </si>
  <si>
    <r>
      <t>Smoking at first registration</t>
    </r>
    <r>
      <rPr>
        <b/>
        <vertAlign val="superscript"/>
        <sz val="9"/>
        <rFont val="Arial"/>
        <family val="2"/>
      </rPr>
      <t>2</t>
    </r>
  </si>
  <si>
    <t>Women registered with a DHB primary maternity service</t>
  </si>
  <si>
    <t>All women giving birth</t>
  </si>
  <si>
    <t>Percentage of women registered with a DHB primary maternity service</t>
  </si>
  <si>
    <t>LMC</t>
  </si>
  <si>
    <t>DHB</t>
  </si>
  <si>
    <t>LMC: women registered with an LMC</t>
  </si>
  <si>
    <t>DHB: women registered with a DHB primary maternity service</t>
  </si>
  <si>
    <t>1+</t>
  </si>
  <si>
    <t>Women giving birth: primary maternity care</t>
  </si>
  <si>
    <t>Normal</t>
  </si>
  <si>
    <t>Parity data is only available for women registered with an LMC or a DHB primary maternity service.</t>
  </si>
  <si>
    <t>Bethlehem</t>
  </si>
  <si>
    <t>Note: a dash (-) means that the facility did not provide birth care for the year.</t>
  </si>
  <si>
    <t>Median gestation</t>
  </si>
  <si>
    <t>Note: breastfeeding data is only available for babies of women registered with an LMC or DHB primary maternity service.</t>
  </si>
  <si>
    <r>
      <t>Each individual represented in the data is allocated to a single ethnic group, using the following priority system: M</t>
    </r>
    <r>
      <rPr>
        <sz val="9"/>
        <color theme="1"/>
        <rFont val="Calibri"/>
        <family val="2"/>
      </rPr>
      <t>ā</t>
    </r>
    <r>
      <rPr>
        <sz val="9"/>
        <color theme="1"/>
        <rFont val="Arial"/>
        <family val="2"/>
      </rPr>
      <t>ori &gt; Pacific peoples &gt; Indian &gt; Asian (excl. Indian) &gt; Other &gt; European. Individuals of European and of Other ethnicities are often grouped together and presented as being part of the 'European or Other' ethnic group due to small numbers in the 'Other' ethnic group.</t>
    </r>
  </si>
  <si>
    <r>
      <t>Birth rates are expressed as 'births per 1000 females of reproductive age' (ie, aged 15</t>
    </r>
    <r>
      <rPr>
        <sz val="9"/>
        <color theme="1"/>
        <rFont val="Calibri"/>
        <family val="2"/>
      </rPr>
      <t>–</t>
    </r>
    <r>
      <rPr>
        <sz val="9"/>
        <color theme="1"/>
        <rFont val="Arial"/>
        <family val="2"/>
      </rPr>
      <t>44 years).
Rates for a specific group are calculated using the population for that specific group.
Regional rates (DHB region) are calculated based on the residence of the individual.
Rates have not been standardised for differences in population structures.</t>
    </r>
  </si>
  <si>
    <t>MAT integrates maternity-related hospitalisation data from the National Minimum Dataset, Lead Maternity Carer (LMC) claim forms and DHB primary maternity services.</t>
  </si>
  <si>
    <t>Distribution of women giving birth at a maternity facility</t>
  </si>
  <si>
    <t>Pacific peoples</t>
  </si>
  <si>
    <t>Tairāwhiti</t>
  </si>
  <si>
    <t>1 Number of women giving birth, excluding those with unknown smoking status</t>
  </si>
  <si>
    <t>Te Awamutu</t>
  </si>
  <si>
    <t xml:space="preserve">Note: </t>
  </si>
  <si>
    <t>Figure Index</t>
  </si>
  <si>
    <t>List of figures in publication and links to relevant accompanying tables</t>
  </si>
  <si>
    <t>Figure</t>
  </si>
  <si>
    <t>Relevant data table</t>
  </si>
  <si>
    <t>Table 1</t>
  </si>
  <si>
    <t>Table 2</t>
  </si>
  <si>
    <t>Table 3</t>
  </si>
  <si>
    <t>Table 5</t>
  </si>
  <si>
    <t>Table 4</t>
  </si>
  <si>
    <t>Table 6</t>
  </si>
  <si>
    <t>Table 8</t>
  </si>
  <si>
    <t>Table 7</t>
  </si>
  <si>
    <t>Table 9</t>
  </si>
  <si>
    <t>Table 10</t>
  </si>
  <si>
    <t>Table 11</t>
  </si>
  <si>
    <t>Table 12</t>
  </si>
  <si>
    <t>Table 13</t>
  </si>
  <si>
    <t>Table 14</t>
  </si>
  <si>
    <t>Table 15</t>
  </si>
  <si>
    <t>Table 16</t>
  </si>
  <si>
    <t>Table 17, Table 18</t>
  </si>
  <si>
    <t>Table 19</t>
  </si>
  <si>
    <t>Table 20</t>
  </si>
  <si>
    <t>Table 21</t>
  </si>
  <si>
    <t>Table 22</t>
  </si>
  <si>
    <t>Table 23</t>
  </si>
  <si>
    <t>Table 24</t>
  </si>
  <si>
    <t>Table 26</t>
  </si>
  <si>
    <t>Table 28</t>
  </si>
  <si>
    <t>Table 27</t>
  </si>
  <si>
    <t>Table 29</t>
  </si>
  <si>
    <t>Table 30</t>
  </si>
  <si>
    <t>Table 32</t>
  </si>
  <si>
    <t>Table 33</t>
  </si>
  <si>
    <t>Table 34</t>
  </si>
  <si>
    <t>Table 35</t>
  </si>
  <si>
    <t>Table 37</t>
  </si>
  <si>
    <t>Table 40</t>
  </si>
  <si>
    <t>Table 43</t>
  </si>
  <si>
    <t>Table 44</t>
  </si>
  <si>
    <t>Table 46</t>
  </si>
  <si>
    <t>Table 47</t>
  </si>
  <si>
    <t>Table 48</t>
  </si>
  <si>
    <t>Table 49</t>
  </si>
  <si>
    <t>Table 50</t>
  </si>
  <si>
    <t>Table 53</t>
  </si>
  <si>
    <t>Figure 21: Percentage of women smoking at first registration with their primary maternity care provider who were also smoking at two weeks after birth, by age group, ethnic group and neighbourhood deprivation quintile, 2015</t>
  </si>
  <si>
    <t>Accessing the publication</t>
  </si>
  <si>
    <t>Underlying data for figures presented in publication</t>
  </si>
  <si>
    <t>A list of figures presented in the publication and links to appropriate tables is provided here:</t>
  </si>
  <si>
    <t>Women giving birth: registration with a DHB primary maternity service</t>
  </si>
  <si>
    <t>Registration with a DHB primary maternity service</t>
  </si>
  <si>
    <t>Table 36</t>
  </si>
  <si>
    <t>Table 38</t>
  </si>
  <si>
    <t>Table 42</t>
  </si>
  <si>
    <t>Table 51</t>
  </si>
  <si>
    <t>Table 52</t>
  </si>
  <si>
    <t>Table 56</t>
  </si>
  <si>
    <t>Report on Maternity 2017: accompanying tables</t>
  </si>
  <si>
    <r>
      <t xml:space="preserve">This file contains supplementary data for the </t>
    </r>
    <r>
      <rPr>
        <i/>
        <sz val="10"/>
        <color theme="1"/>
        <rFont val="Arial"/>
        <family val="2"/>
      </rPr>
      <t>Report on Maternity 2017,</t>
    </r>
    <r>
      <rPr>
        <sz val="10"/>
        <color theme="1"/>
        <rFont val="Arial"/>
        <family val="2"/>
      </rPr>
      <t xml:space="preserve"> including underlying data used in figures, and additional information about maternity events in New Zealand.</t>
    </r>
  </si>
  <si>
    <t xml:space="preserve">Data presented was extracted from the National Maternity Collection (MAT) on 02 August 2018. </t>
  </si>
  <si>
    <t>Report on Maternity, 2017</t>
  </si>
  <si>
    <t xml:space="preserve">Maternity-related data was extracted from the National Maternity Collection on 02 August 2018.
</t>
  </si>
  <si>
    <t>The focus of these tables is on births in 2017. Data is often presented as a 10-year (2008–2017) or 5-year (2013–2017) time series to provide context and to help with interpreting the information provided. 
Data sourced from LMC claims and DHB primary maternity services is only available from 2008 onwards. The 2017 tables are the first publication that a 10-year time series has been available for these variables.</t>
  </si>
  <si>
    <t>Number and percentage of women giving birth, by age group, 2008–2017</t>
  </si>
  <si>
    <t>Birth rate, by age group, 2008−2017</t>
  </si>
  <si>
    <t>Number and percentage of women giving birth, by ethnic group, 2008–2017</t>
  </si>
  <si>
    <t>Birth rate, by ethnic group, 2008−2017</t>
  </si>
  <si>
    <t>Number and percentage of women giving birth for each ethnic group, by age group, 2017</t>
  </si>
  <si>
    <t>Number and percentage of women giving birth, by neighbourhood deprivation quintile, 2008–2017</t>
  </si>
  <si>
    <t>Birth rate, by neighbourhood deprivation quintile, 2008−2017</t>
  </si>
  <si>
    <t>Number and percentage of women giving birth, by neighbourhood deprivation quintile for each age group and ethnic group, 2017</t>
  </si>
  <si>
    <t>Birth rate, by DHB of residence, 2013−2017</t>
  </si>
  <si>
    <t>Birth rate, by age group and DHB of residence, 2017</t>
  </si>
  <si>
    <t>Birth rate, by ethnic group DHB of residence, 2017</t>
  </si>
  <si>
    <t>Birth rate, by deprivation quintile and DHB of residence, 2017</t>
  </si>
  <si>
    <t>Number and percentage of women giving birth, by place of birth, 2008–2017</t>
  </si>
  <si>
    <t>Number of women giving birth at a maternity facility, by facility of birth, 2013–2017</t>
  </si>
  <si>
    <t>Kapiti</t>
  </si>
  <si>
    <t>Reefton</t>
  </si>
  <si>
    <t xml:space="preserve">Te Papaioea </t>
  </si>
  <si>
    <t>Number and percentage of women giving birth, by place of birth, age group, ethnic group, neighbourhood deprivation quintile, parity and DHB of residence, 2017</t>
  </si>
  <si>
    <t>Number and percentage of home births, by DHB of residence, 2013–2017</t>
  </si>
  <si>
    <t>Number and percentage of male and female babies, by maternal age group, baby ethnic goup and baby neighbourhood deprivation quintile, 2017</t>
  </si>
  <si>
    <t>Number and percentage of babies, by birthweight group, and the average birthweight, 2008–2017</t>
  </si>
  <si>
    <t>Average birthweight of male and female babies, by maternal age group, baby ethnic group, baby neighbourhood deprivation quintile and baby DHB of residence, 2017</t>
  </si>
  <si>
    <t>Number and percentage of babies born with a low birthweight, by maternal age group, baby ethnic group, baby neighbourhood deprivation quintile and baby DHB of residence, 2013–2017</t>
  </si>
  <si>
    <t>Number and percentage of babies, by gestation, 2008–2017</t>
  </si>
  <si>
    <t>Number and percentage of babies born preterm, by maternal age group, baby ethnic group, baby neighbourhood deprivation quintile and baby DHB of residence, 2013–2017</t>
  </si>
  <si>
    <t>Number and percentage of babies born at term with a low birthweight, by maternal age group, baby ethnic group, baby neighbourhood deprivation quintile and baby DHB of residence, 2013–2017</t>
  </si>
  <si>
    <t>Number and percentage of babies, by breastfeeding status at two weeks after birth, 2008–2017</t>
  </si>
  <si>
    <t>Number and percentage of babies, by breastfeeding status at two weeks after birth, maternal age group, baby ethnic group, baby neighbourhood deprivation quintile and baby DHB of residence, 2017</t>
  </si>
  <si>
    <t>Number and percentage of babies breastfed exclusively/fully at two weeks after birth, by DHB of residence, 2013–2017</t>
  </si>
  <si>
    <t>Number and percentage of babies, by breastfeeding status at discharge from their primary maternity care provider, maternal age group, baby ethnic group, baby neighbourhood deprivation quintile and baby DHB of residence, 2017</t>
  </si>
  <si>
    <t>Number and percentage of babies breastfed exclusively/fully at discharge from their primary maternity care provider, by DHB of residence, 2013–2017</t>
  </si>
  <si>
    <t>Number and percentage of families referred by their LMC to general practice and to a Well Child / Tamariki Ora provider, 2008–2017</t>
  </si>
  <si>
    <t>Number and percentage of women giving birth, by number of previous births (parity), 2008−2017</t>
  </si>
  <si>
    <t>Number and percentage of women giving birth, by number of previous births (parity), age group, ethnic group, neighbourhood deprivation quintile and DHB of residence, 2017</t>
  </si>
  <si>
    <t>Number and percentage of women identified as smokers at first registration with their primary maternity care provider, 2008–2017</t>
  </si>
  <si>
    <t>Number and percentage of women identified as smokers at two weeks after birth, 2008–2017</t>
  </si>
  <si>
    <t>Number and percentage of women identified as smokers at first registration with their primary maternity care provider, by age group, ethnic group, neighbourhood deprivation quintile and DHB of residence, 2017</t>
  </si>
  <si>
    <t>Number and percentage of women identified as smokers at two weeks after birth, by age group, ethnic group, neighbourhood deprivation quintile and DHB of residence, 2017</t>
  </si>
  <si>
    <t>Number and percentage of women who were smoking at first registration with their primary maternity care provider and were still smoking at two weeks after birth, by age group, ethnic group and neighbourhood deprivation quintile, 2017</t>
  </si>
  <si>
    <t>Number and percentage of women giving birth, by body mass index (BMI) weight category at first registration with their primary maternity care provider, 2008–2017</t>
  </si>
  <si>
    <t>Number and percentage of women giving birth, by body mass index (BMI) weight category at first registration with their primary maternity care provider, by age group, ethnic group, neighbourhood deprivation quintile and DHB of residence, 2017</t>
  </si>
  <si>
    <t>Number and percentage of women by primary maternity care provider, 2008–2017</t>
  </si>
  <si>
    <t>Number and percentage of women by primary maternity care provider, age group, ethnic group, neighbourhood deprivation quintile and parity, 2017</t>
  </si>
  <si>
    <t>Number and percentage of women registered with a DHB primary maternity service, by DHB of residence, 2008–2017</t>
  </si>
  <si>
    <t>Number and percentage of women registered with an LMC, by trimester of registration, 2008–2017</t>
  </si>
  <si>
    <t>Number and percentage of women registered with an LMC within the first trimester of pregnancy, by DHB of residence, 2013−2017</t>
  </si>
  <si>
    <t>Number and percentage of women registered with an LMC, by trimester of registration, age group, ethnic group and neighbourhood deprivation quintile, 2017</t>
  </si>
  <si>
    <t>Number and percentage of women registered with an LMC, by type of LMC, 2008–2017</t>
  </si>
  <si>
    <t>Number and percentage of women registered with a DHB primary maternity service, by trimester of registration, 2008–2017</t>
  </si>
  <si>
    <t>Number and percentage of women registered with a DHB primary maternity service within the first trimester of pregnancy, by DHB of residence, 2013−2017</t>
  </si>
  <si>
    <t>Number and percentage of women registered with a DHB primary maternity service, by trimester of registration, age group, ethnic group and neighbourhood deprivation quintile, 2017</t>
  </si>
  <si>
    <t>Number and percentage of women giving birth, by type of birth, 2008–2017</t>
  </si>
  <si>
    <t>Number and percentage of women having a caesarean section, by type of caesarean section, age group, ethnic group, neighbourhood deprivation quintile and parity, 2017</t>
  </si>
  <si>
    <t>Number and percentage of women having a normal birth, induction, augmentation, epidural or episiotomy, 2008–2017</t>
  </si>
  <si>
    <t>Number and percentage of women having a normal birth, induction, augmentation, epidural or episiotomy, by age group, ethnic group, neighbourhood deprivation quintile, parity and DHB of residence, 2017</t>
  </si>
  <si>
    <t>Number and percentage of women giving birth, by plurality, 2008–2017</t>
  </si>
  <si>
    <t>Number and percentage of emergency caesarean sections, by DHB of residence, 2013–2017</t>
  </si>
  <si>
    <t>Number and percentage of elective caesarean sections, by DHB of residence, 2013–2017</t>
  </si>
  <si>
    <t>Number and percentage of women registered with an LMC, by DHB of residence, 2008–2017</t>
  </si>
  <si>
    <r>
      <t>Parity</t>
    </r>
    <r>
      <rPr>
        <b/>
        <vertAlign val="superscript"/>
        <sz val="9"/>
        <rFont val="Arial"/>
        <family val="2"/>
      </rPr>
      <t>1</t>
    </r>
  </si>
  <si>
    <t>1 Parity exludes unknown primary care provider</t>
  </si>
  <si>
    <t>www.health.govt.nz/publication/report-maternity-2017</t>
  </si>
  <si>
    <t>Figure 1: Percentage of women giving birth, by age group (years), 2017</t>
  </si>
  <si>
    <t>Figure 2: Birth rate, by age group, 2008–2017</t>
  </si>
  <si>
    <t>Figure 4: Percentage of women giving birth, by age (in years), for each ethnic group, 2017</t>
  </si>
  <si>
    <t>Figure 5: Birth rate, by ethnic group, 2008–2017</t>
  </si>
  <si>
    <t>Figure 6: Percentage of women giving birth, by neighbourhood deprivation quintile, 2017</t>
  </si>
  <si>
    <t>Figure 7: Distribution of women giving birth, by neighbourhood deprivation quintile for each age group, 2017</t>
  </si>
  <si>
    <t>Figure 8: Distribution of women giving birth, by neighbourhood deprivation quintile for each ethnic group, 2017</t>
  </si>
  <si>
    <t>Figure 9: Birth rate, by neighbourhood deprivation quintile, 2008–2017</t>
  </si>
  <si>
    <t>Figure 10: Birth rates by DHB of residence, 2013 and 2017</t>
  </si>
  <si>
    <t>Figure 11: Birth rates for the under 20 years and the 40 years and over age groups, by DHB of residence, 2017</t>
  </si>
  <si>
    <t>Figure 12: Birth rates for Māori and non-Māori, by DHB of residence, 2017</t>
  </si>
  <si>
    <t>Figure 13: Birth rates of women in the least deprived neighbourhoods (quintile 1) and in the most deprived neighbourhoods (quintile 5), by DHB of residence, 2017</t>
  </si>
  <si>
    <t>Figure 14: Percentage of women giving birth, by number of previous births (parity), 2008–2017</t>
  </si>
  <si>
    <t>Figure 15: Percentage of women giving birth for the first time, by age group, ethnic group and neighbourhood deprivation quintile, 2017</t>
  </si>
  <si>
    <t>Figure 16: Percentage of women giving birth, by body mass index (BMI) category at first registration with their primary maternity care provider, 2008–2017</t>
  </si>
  <si>
    <t>Figure 17: Percentage of women giving birth identified as obese at first registration with their primary maternity care provider, by age group, ethnic group and neighbourhood deprivation quintile, 2017</t>
  </si>
  <si>
    <t>Figure 18: Percentage of women giving birth identified as smokers at first registration with their primary maternity care provider and at two weeks after birth, 2008–2017</t>
  </si>
  <si>
    <t>Figure 19: Percentage of women giving birth identified as smokers at first registration with their primary maternity care provider, by age group, ethnic group and neighbourhood deprivation quintile, 2017</t>
  </si>
  <si>
    <t>Figure 22: Percentage of women giving birth, by primary maternity care provider, 2008–2017</t>
  </si>
  <si>
    <t>Figure 23: Percentage of women giving birth who registered with a Lead Maternity Carer by age group, ethnic group and neighbourhood deprivation quintile, 2017</t>
  </si>
  <si>
    <t>Figure 24: Percentage of women registered with a Lead Maternity Carer, by DHB of residence, 2013 and 2017</t>
  </si>
  <si>
    <t>Figure 25: Percentage of women registered with a Lead Maternity Carer by trimester of first registration, 2008–2017</t>
  </si>
  <si>
    <t>Figure 26: Percentage of women giving birth who registered with a Lead Maternity Carer prior to birth, by trimester of registration, age group, ethnic group and neighbourhood deprivation quintile, 2017</t>
  </si>
  <si>
    <t>Figure 27: Percentage of women giving birth who registered with a Lead Maternity Carer within the first trimester of pregnancy, by DHB of residence, 2013 and 2017</t>
  </si>
  <si>
    <t>Figure 28: Percentage of women registered with a Lead Maternity Carer (LMC), by type of LMC, 2008–2017</t>
  </si>
  <si>
    <t>Figure 29: Percentage of women giving birth who were registered with a DHB primary maternity service, 2017</t>
  </si>
  <si>
    <t>Figure 31: Percentage of women giving birth, by type of birth (aggregated), 2008–2017</t>
  </si>
  <si>
    <t>OECD Health at a Glance 2017</t>
  </si>
  <si>
    <t>Figure 39: Percentage of women having a normal birth and having an induction, augmentation, epidural or episiotomy during labour and birth, 2008–2017</t>
  </si>
  <si>
    <t>Figure 40: Percentage of women having a normal birth, by age group, ethnic group and neighbourhood deprivation quintile, 2017</t>
  </si>
  <si>
    <t>Figure 41: Percentage of women having an induction of labour, by age group, ethnic group and neighbourhood deprivation quintile, 2017</t>
  </si>
  <si>
    <t>Figure 42: Percentage of women undergoing augmentation of labour, by age group, ethnic group and neighbourhood deprivation quintile, 2017</t>
  </si>
  <si>
    <t>Figure 43: Percentage of women having an epidural, by age group, ethnic group and neighbourhood deprivation quintile, 2017</t>
  </si>
  <si>
    <t>Figure 44: Percentage of women having an episiotomy, by age group, ethnic group and neighbourhood deprivation quintile, 2017</t>
  </si>
  <si>
    <t>Figure 45: Percentage of women giving birth, by place of birth, 2008–2017</t>
  </si>
  <si>
    <t>Figure 46: Distribution of women giving birth at a maternity facility, by type of facility, age group, ethnic group and neighbourhood deprivation quintile, 2017</t>
  </si>
  <si>
    <t>Figure 47: Distribution of women giving birth at a maternity facility, by type of facility and DHB of residence, 2017</t>
  </si>
  <si>
    <t>Figure 48: Percentage of women giving birth at home, by age group, ethnic group and neighbourhood deprivation quintile, 2017</t>
  </si>
  <si>
    <t>Figure 49: Percentage of women giving birth at home, by DHB of residence, 2013 and 2017</t>
  </si>
  <si>
    <t>Figure 50: Percentage of babies, by sex, maternal age group, baby ethnic group and baby neighbourhood deprivation quintile, 2017</t>
  </si>
  <si>
    <t>Figure 51: Average birthweight, by maternal age group, baby ethnic group and baby neighbourhood deprivation quintile, 2017</t>
  </si>
  <si>
    <t>Figure 52: Percentage of babies born with a low birthweight, by maternal age group, baby ethnic group and baby neighbourhood deprivation quintile, 2017</t>
  </si>
  <si>
    <t>Figure 53: Percentage of babies born with a low birthweight, by DHB of residence, 2013 and 2017</t>
  </si>
  <si>
    <t>Figure 54: Percentage of babies, by gestation in weeks, 2008–2017</t>
  </si>
  <si>
    <t>Figure 55: Percentage of babies born preterm, by maternal age group, baby ethnic group and baby neighbourhood deprivation quintile, 2017</t>
  </si>
  <si>
    <t>Figure 56: Percentage of babies born preterm, by DHB of residence, 2013 and 2017</t>
  </si>
  <si>
    <t>Figure 57: Percentage of babies born at term with a low birthweight, by maternal age group, baby ethnic group and baby neighbourhood deprivation quintile, 2017</t>
  </si>
  <si>
    <t>Figure 58: Percentage of babies born at term with a low birthweight, by DHB of residence, 2013 and 2017</t>
  </si>
  <si>
    <t>Figure 59: Percentage of babies, by breastfeeding status at two weeks after birth, 2008–2017</t>
  </si>
  <si>
    <t>Figure 60: Percentage of breastfed babies at two weeks after birth, by maternal age group, baby ethnic group and baby neighbourhood deprivation quintile, 2017</t>
  </si>
  <si>
    <t>Figure 61: Percentage of babies exclusively or fully breastfed at two weeks after birth, by DHB of residence, 2013 and 2017</t>
  </si>
  <si>
    <t>Figure 62: Percentage of women referred to their general practitioner and babies to a Well Child/Tamariki Ora provider, 2008–2017</t>
  </si>
  <si>
    <t>Figure 3: Percentage of women giving birth, by ethnic group, 2017</t>
  </si>
  <si>
    <t>Figure 20: Percentage of women giving birth identified as smokers at two weeks after birth, by age group, ethnic group and neighbourhood deprivation quintile, 2017</t>
  </si>
  <si>
    <t>Figure 30: Percentage of women giving birth who registered with a DHB primary maternity service prior to birth, by trimester of registration, age group, ethnic group and neighbourhood deprivation quintile, 2017</t>
  </si>
  <si>
    <t>Figure 32: Percentage of vaginal breech births, 2008–2017</t>
  </si>
  <si>
    <t>Figure 33: Distribution of breech birth types, 2008–2017</t>
  </si>
  <si>
    <t>Figure 34: Percentage of emergency and elective caesarean sections, 2008–2017</t>
  </si>
  <si>
    <t>Figure 35: Percentage of caesarean sections, by type, age group, ethnic group and neighbourhood deprivation quintile, 2017</t>
  </si>
  <si>
    <t>Figure 36: Percentage of emergency caesarean sections, by DHB of residence, 2013 and 2017</t>
  </si>
  <si>
    <t>Figure 37: Percentage of elective caesarean sections, by DHB of residence, 2013 and 2017</t>
  </si>
  <si>
    <t>Figure 38: Comparison of caesarean section rates (per 100 live births) in 2006, 2013 and 2015 (or nearest year) for OECD countries</t>
  </si>
  <si>
    <t>11 April 2019</t>
  </si>
  <si>
    <t>Updated:</t>
  </si>
  <si>
    <t>14 May 2019 - the tables below were updated to correct errors</t>
  </si>
  <si>
    <t>Table 14 parity total</t>
  </si>
  <si>
    <t>Table 16 BMI total</t>
  </si>
  <si>
    <t>Table 34 women giving birth denominator</t>
  </si>
  <si>
    <t>Table 45 and 46 average birthweight</t>
  </si>
  <si>
    <t>Table 54 and 55 breastfeeding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</si>
</sst>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4" formatCode="_-&quot;$&quot;* #,##0.00_-;\-&quot;$&quot;* #,##0.00_-;_-&quot;$&quot;* &quot;-&quot;??_-;_-@_-"/>
    <numFmt numFmtId="43" formatCode="_-* #,##0.00_-;\-* #,##0.00_-;_-* &quot;-&quot;??_-;_-@_-"/>
    <numFmt numFmtId="164" formatCode="#,##0_ ;\-#,##0\ "/>
    <numFmt numFmtId="165" formatCode="_(* #,##0.00_);_(* \(#,##0.00\);_(* &quot;-&quot;??_);_(@_)"/>
    <numFmt numFmtId="166" formatCode="[$-1409]d\ mmmm\ yyyy;@"/>
    <numFmt numFmtId="167" formatCode="0.0"/>
  </numFmts>
  <fonts count="63">
    <font>
      <sz val="9"/>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9"/>
      <color theme="1"/>
      <name val="Arial"/>
      <family val="2"/>
    </font>
    <font>
      <sz val="11"/>
      <color theme="1"/>
      <name val="Calibri"/>
      <family val="2"/>
      <scheme val="minor"/>
    </font>
    <font>
      <sz val="10"/>
      <name val="Arial Narrow"/>
      <family val="2"/>
    </font>
    <font>
      <sz val="10"/>
      <name val="Arial"/>
      <family val="2"/>
    </font>
    <font>
      <sz val="10"/>
      <name val="MS Sans Serif"/>
      <family val="2"/>
    </font>
    <font>
      <sz val="10"/>
      <color theme="1"/>
      <name val="Arial"/>
      <family val="2"/>
    </font>
    <font>
      <sz val="11"/>
      <color rgb="FF3F3F76"/>
      <name val="Calibri"/>
      <family val="2"/>
      <scheme val="minor"/>
    </font>
    <font>
      <sz val="10"/>
      <color theme="1"/>
      <name val="Arial Unicode MS"/>
      <family val="2"/>
    </font>
    <font>
      <u/>
      <sz val="11"/>
      <color theme="10"/>
      <name val="Calibri"/>
      <family val="2"/>
      <scheme val="minor"/>
    </font>
    <font>
      <sz val="10"/>
      <color theme="1"/>
      <name val="Arial Narrow"/>
      <family val="2"/>
    </font>
    <font>
      <sz val="10"/>
      <name val="Times New Roman"/>
      <family val="1"/>
    </font>
    <font>
      <sz val="10"/>
      <color theme="1"/>
      <name val="Arial Mäori"/>
      <family val="2"/>
    </font>
    <font>
      <sz val="11"/>
      <color theme="1"/>
      <name val="Arial"/>
      <family val="2"/>
    </font>
    <font>
      <u/>
      <sz val="10"/>
      <color theme="10"/>
      <name val="Arial"/>
      <family val="2"/>
    </font>
    <font>
      <b/>
      <sz val="11"/>
      <color theme="1"/>
      <name val="Arial"/>
      <family val="2"/>
    </font>
    <font>
      <sz val="11"/>
      <name val="Arial"/>
      <family val="2"/>
    </font>
    <font>
      <b/>
      <sz val="10"/>
      <color theme="1"/>
      <name val="Arial"/>
      <family val="2"/>
    </font>
    <font>
      <sz val="10"/>
      <color theme="1"/>
      <name val="Calibri"/>
      <family val="2"/>
    </font>
    <font>
      <b/>
      <sz val="11"/>
      <color theme="7" tint="-0.249977111117893"/>
      <name val="Arial"/>
      <family val="2"/>
    </font>
    <font>
      <u/>
      <sz val="10"/>
      <color rgb="FF0070C0"/>
      <name val="Arial"/>
      <family val="2"/>
    </font>
    <font>
      <b/>
      <sz val="15"/>
      <color rgb="FF2B8CBE"/>
      <name val="Arial"/>
      <family val="2"/>
    </font>
    <font>
      <sz val="11"/>
      <color theme="1"/>
      <name val="Calibri"/>
      <family val="2"/>
    </font>
    <font>
      <b/>
      <sz val="18"/>
      <color theme="3"/>
      <name val="Cambria"/>
      <family val="2"/>
      <scheme val="major"/>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b/>
      <sz val="15"/>
      <color theme="3"/>
      <name val="Calibri"/>
      <family val="2"/>
    </font>
    <font>
      <b/>
      <sz val="11"/>
      <color theme="3"/>
      <name val="Arial"/>
      <family val="2"/>
    </font>
    <font>
      <sz val="11"/>
      <color rgb="FF9C6500"/>
      <name val="Calibri"/>
      <family val="2"/>
      <scheme val="minor"/>
    </font>
    <font>
      <b/>
      <sz val="14"/>
      <color theme="0"/>
      <name val="Arial"/>
      <family val="2"/>
    </font>
    <font>
      <u/>
      <sz val="10"/>
      <color theme="10"/>
      <name val="Arial Narrow"/>
      <family val="2"/>
    </font>
    <font>
      <b/>
      <sz val="16"/>
      <color theme="1" tint="0.24994659260841701"/>
      <name val="Arial"/>
      <family val="2"/>
    </font>
    <font>
      <b/>
      <sz val="11"/>
      <color theme="1" tint="0.24994659260841701"/>
      <name val="Arial"/>
      <family val="2"/>
    </font>
    <font>
      <b/>
      <sz val="10"/>
      <color theme="1" tint="0.24994659260841701"/>
      <name val="Arial"/>
      <family val="2"/>
    </font>
    <font>
      <u/>
      <sz val="9"/>
      <color rgb="FF0070C0"/>
      <name val="Arial"/>
      <family val="2"/>
    </font>
    <font>
      <u/>
      <sz val="10"/>
      <color theme="4" tint="-0.24994659260841701"/>
      <name val="Arial"/>
      <family val="2"/>
    </font>
    <font>
      <b/>
      <sz val="9"/>
      <name val="Arial"/>
      <family val="2"/>
    </font>
    <font>
      <b/>
      <vertAlign val="superscript"/>
      <sz val="9"/>
      <name val="Arial"/>
      <family val="2"/>
    </font>
    <font>
      <sz val="8"/>
      <name val="Arial"/>
      <family val="2"/>
    </font>
    <font>
      <sz val="8"/>
      <color theme="1"/>
      <name val="Arial"/>
      <family val="2"/>
    </font>
    <font>
      <b/>
      <sz val="9"/>
      <color theme="1"/>
      <name val="Arial"/>
      <family val="2"/>
    </font>
    <font>
      <sz val="11"/>
      <color rgb="FF2B8CBE"/>
      <name val="Arial"/>
      <family val="2"/>
    </font>
    <font>
      <sz val="9"/>
      <color theme="1"/>
      <name val="Calibri"/>
      <family val="2"/>
    </font>
    <font>
      <sz val="9"/>
      <name val="Arial"/>
      <family val="2"/>
    </font>
    <font>
      <i/>
      <sz val="10"/>
      <color theme="1"/>
      <name val="Arial"/>
      <family val="2"/>
    </font>
    <font>
      <i/>
      <sz val="10"/>
      <name val="Arial"/>
      <family val="2"/>
    </font>
  </fonts>
  <fills count="36">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top/>
      <bottom style="thick">
        <color theme="4"/>
      </bottom>
      <diagonal/>
    </border>
    <border>
      <left/>
      <right/>
      <top style="thin">
        <color theme="0" tint="-0.499984740745262"/>
      </top>
      <bottom style="thin">
        <color theme="0" tint="-0.499984740745262"/>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tint="0.499984740745262"/>
      </right>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indexed="64"/>
      </left>
      <right/>
      <top/>
      <bottom/>
      <diagonal/>
    </border>
    <border>
      <left/>
      <right style="thin">
        <color indexed="64"/>
      </right>
      <top style="thin">
        <color theme="1" tint="0.499984740745262"/>
      </top>
      <bottom style="thin">
        <color theme="1" tint="0.499984740745262"/>
      </bottom>
      <diagonal/>
    </border>
    <border>
      <left/>
      <right/>
      <top style="thin">
        <color theme="1"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theme="1" tint="0.499984740745262"/>
      </right>
      <top/>
      <bottom style="thin">
        <color indexed="64"/>
      </bottom>
      <diagonal/>
    </border>
    <border>
      <left/>
      <right style="thin">
        <color theme="0" tint="-0.499984740745262"/>
      </right>
      <top/>
      <bottom style="thin">
        <color theme="0" tint="-0.499984740745262"/>
      </bottom>
      <diagonal/>
    </border>
    <border>
      <left/>
      <right style="thin">
        <color indexed="64"/>
      </right>
      <top style="thin">
        <color indexed="64"/>
      </top>
      <bottom/>
      <diagonal/>
    </border>
    <border>
      <left style="thin">
        <color indexed="64"/>
      </left>
      <right/>
      <top style="thin">
        <color theme="1" tint="0.499984740745262"/>
      </top>
      <bottom style="thin">
        <color theme="1" tint="0.499984740745262"/>
      </bottom>
      <diagonal/>
    </border>
    <border>
      <left style="thin">
        <color indexed="64"/>
      </left>
      <right/>
      <top/>
      <bottom style="thin">
        <color theme="1" tint="0.499984740745262"/>
      </bottom>
      <diagonal/>
    </border>
    <border>
      <left style="thin">
        <color indexed="64"/>
      </left>
      <right/>
      <top/>
      <bottom style="thin">
        <color indexed="64"/>
      </bottom>
      <diagonal/>
    </border>
    <border>
      <left style="thin">
        <color indexed="64"/>
      </left>
      <right/>
      <top style="thin">
        <color theme="1" tint="0.499984740745262"/>
      </top>
      <bottom/>
      <diagonal/>
    </border>
    <border>
      <left style="thin">
        <color theme="1" tint="0.499984740745262"/>
      </left>
      <right/>
      <top style="thin">
        <color theme="1" tint="0.499984740745262"/>
      </top>
      <bottom style="thin">
        <color indexed="64"/>
      </bottom>
      <diagonal/>
    </border>
    <border>
      <left/>
      <right/>
      <top style="thin">
        <color indexed="64"/>
      </top>
      <bottom style="thin">
        <color theme="1" tint="0.499984740745262"/>
      </bottom>
      <diagonal/>
    </border>
    <border>
      <left style="thin">
        <color indexed="64"/>
      </left>
      <right/>
      <top style="thin">
        <color indexed="64"/>
      </top>
      <bottom style="thin">
        <color theme="1" tint="0.499984740745262"/>
      </bottom>
      <diagonal/>
    </border>
  </borders>
  <cellStyleXfs count="168">
    <xf numFmtId="0" fontId="0" fillId="0" borderId="0"/>
    <xf numFmtId="0" fontId="7" fillId="0" borderId="0"/>
    <xf numFmtId="43" fontId="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2" fillId="2" borderId="1" applyNumberFormat="0" applyAlignment="0" applyProtection="0"/>
    <xf numFmtId="0" fontId="6" fillId="0" borderId="0" applyProtection="0"/>
    <xf numFmtId="0" fontId="11" fillId="0" borderId="0"/>
    <xf numFmtId="0" fontId="8" fillId="0" borderId="0"/>
    <xf numFmtId="0" fontId="8" fillId="0" borderId="0"/>
    <xf numFmtId="0" fontId="7"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9" fillId="0" borderId="0"/>
    <xf numFmtId="0" fontId="9" fillId="0" borderId="0"/>
    <xf numFmtId="0" fontId="9" fillId="0" borderId="0"/>
    <xf numFmtId="0" fontId="11"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6" fillId="0" borderId="0"/>
    <xf numFmtId="41" fontId="7" fillId="0" borderId="2"/>
    <xf numFmtId="164" fontId="13" fillId="3" borderId="0"/>
    <xf numFmtId="0" fontId="14" fillId="0" borderId="0" applyNumberFormat="0" applyFill="0" applyBorder="0" applyAlignment="0" applyProtection="0"/>
    <xf numFmtId="44" fontId="11" fillId="0" borderId="0" applyFont="0" applyFill="0" applyBorder="0" applyAlignment="0" applyProtection="0"/>
    <xf numFmtId="0" fontId="10" fillId="0" borderId="0"/>
    <xf numFmtId="0" fontId="9" fillId="0" borderId="0"/>
    <xf numFmtId="0" fontId="11"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1" fillId="0" borderId="0" applyNumberForma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5" fillId="0" borderId="0"/>
    <xf numFmtId="0" fontId="9" fillId="0" borderId="0"/>
    <xf numFmtId="0" fontId="8" fillId="0" borderId="0"/>
    <xf numFmtId="0" fontId="16" fillId="0" borderId="0"/>
    <xf numFmtId="165" fontId="16" fillId="0" borderId="0" applyFont="0" applyFill="0" applyBorder="0" applyAlignment="0" applyProtection="0"/>
    <xf numFmtId="0" fontId="9" fillId="0" borderId="0"/>
    <xf numFmtId="0" fontId="17" fillId="0" borderId="0"/>
    <xf numFmtId="0" fontId="26" fillId="0" borderId="3" applyNumberFormat="0" applyFill="0" applyBorder="0" applyAlignment="0" applyProtection="0"/>
    <xf numFmtId="0" fontId="57" fillId="0" borderId="0" applyNumberFormat="0" applyFill="0" applyBorder="0" applyAlignment="0" applyProtection="0"/>
    <xf numFmtId="0" fontId="25" fillId="0" borderId="0" applyNumberFormat="0" applyFill="0" applyBorder="0" applyAlignment="0" applyProtection="0"/>
    <xf numFmtId="0" fontId="53" fillId="3" borderId="14" applyNumberFormat="0" applyProtection="0">
      <alignment horizontal="center" vertical="center"/>
    </xf>
    <xf numFmtId="0" fontId="53" fillId="4" borderId="16" applyNumberFormat="0" applyProtection="0">
      <alignment vertical="center"/>
    </xf>
    <xf numFmtId="0" fontId="55" fillId="0" borderId="0" applyNumberFormat="0" applyBorder="0" applyProtection="0">
      <alignment vertical="center"/>
    </xf>
    <xf numFmtId="0" fontId="28" fillId="0" borderId="0" applyNumberFormat="0" applyFill="0" applyBorder="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2" borderId="1" applyNumberFormat="0" applyAlignment="0" applyProtection="0"/>
    <xf numFmtId="0" fontId="35" fillId="8" borderId="7" applyNumberFormat="0" applyAlignment="0" applyProtection="0"/>
    <xf numFmtId="0" fontId="36" fillId="8" borderId="1" applyNumberFormat="0" applyAlignment="0" applyProtection="0"/>
    <xf numFmtId="0" fontId="37" fillId="0" borderId="8" applyNumberFormat="0" applyFill="0" applyAlignment="0" applyProtection="0"/>
    <xf numFmtId="0" fontId="38" fillId="9" borderId="9" applyNumberFormat="0" applyAlignment="0" applyProtection="0"/>
    <xf numFmtId="0" fontId="39" fillId="0" borderId="0" applyNumberFormat="0" applyFill="0" applyBorder="0" applyAlignment="0" applyProtection="0"/>
    <xf numFmtId="0" fontId="27" fillId="10" borderId="10" applyNumberFormat="0" applyFont="0" applyAlignment="0" applyProtection="0"/>
    <xf numFmtId="0" fontId="40" fillId="0" borderId="0" applyNumberFormat="0" applyFill="0" applyBorder="0" applyAlignment="0" applyProtection="0"/>
    <xf numFmtId="0" fontId="41" fillId="0" borderId="11" applyNumberFormat="0" applyFill="0" applyAlignment="0" applyProtection="0"/>
    <xf numFmtId="0" fontId="42"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42" fillId="34" borderId="0" applyNumberFormat="0" applyBorder="0" applyAlignment="0" applyProtection="0"/>
    <xf numFmtId="0" fontId="19" fillId="0" borderId="0" applyNumberFormat="0" applyFill="0" applyBorder="0" applyAlignment="0" applyProtection="0"/>
    <xf numFmtId="0" fontId="50" fillId="0" borderId="0" applyNumberFormat="0" applyFill="0" applyAlignment="0" applyProtection="0"/>
    <xf numFmtId="0" fontId="15" fillId="0" borderId="0"/>
    <xf numFmtId="0" fontId="26" fillId="0" borderId="0" applyNumberFormat="0" applyFill="0" applyAlignment="0" applyProtection="0"/>
    <xf numFmtId="0" fontId="44" fillId="0" borderId="5" applyNumberFormat="0" applyFill="0" applyBorder="0" applyAlignment="0" applyProtection="0"/>
    <xf numFmtId="0" fontId="51" fillId="0" borderId="0" applyNumberFormat="0" applyFill="0" applyBorder="0" applyProtection="0">
      <alignment vertical="top"/>
    </xf>
    <xf numFmtId="0" fontId="27" fillId="0" borderId="0"/>
    <xf numFmtId="9" fontId="27" fillId="0" borderId="0" applyFont="0" applyFill="0" applyBorder="0" applyAlignment="0" applyProtection="0"/>
    <xf numFmtId="0" fontId="11" fillId="0" borderId="0"/>
    <xf numFmtId="0" fontId="11" fillId="0" borderId="0"/>
    <xf numFmtId="0" fontId="8" fillId="0" borderId="0"/>
    <xf numFmtId="0" fontId="8" fillId="0" borderId="0"/>
    <xf numFmtId="0" fontId="9" fillId="0" borderId="0"/>
    <xf numFmtId="43" fontId="9" fillId="0" borderId="0" applyFont="0" applyFill="0" applyBorder="0" applyAlignment="0" applyProtection="0"/>
    <xf numFmtId="0" fontId="45" fillId="7" borderId="0" applyNumberFormat="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6" fillId="35" borderId="0" applyAlignment="0">
      <alignment horizontal="left"/>
    </xf>
    <xf numFmtId="43" fontId="9" fillId="0" borderId="0" applyFont="0" applyFill="0" applyBorder="0" applyAlignment="0" applyProtection="0"/>
    <xf numFmtId="0" fontId="8" fillId="0" borderId="0"/>
    <xf numFmtId="43" fontId="9" fillId="0" borderId="0" applyFont="0" applyFill="0" applyBorder="0" applyAlignment="0" applyProtection="0"/>
    <xf numFmtId="0" fontId="11" fillId="0" borderId="0"/>
    <xf numFmtId="0" fontId="15" fillId="0" borderId="0"/>
    <xf numFmtId="9" fontId="11" fillId="0" borderId="0" applyFont="0" applyFill="0" applyBorder="0" applyAlignment="0" applyProtection="0"/>
    <xf numFmtId="9" fontId="11" fillId="0" borderId="0" applyFont="0" applyFill="0" applyBorder="0" applyAlignment="0" applyProtection="0"/>
    <xf numFmtId="0" fontId="10" fillId="0" borderId="0"/>
    <xf numFmtId="0" fontId="17" fillId="0" borderId="0"/>
    <xf numFmtId="0" fontId="27" fillId="0" borderId="0"/>
    <xf numFmtId="0" fontId="11" fillId="0" borderId="0"/>
    <xf numFmtId="0" fontId="11" fillId="0" borderId="0"/>
    <xf numFmtId="9" fontId="11" fillId="0" borderId="0" applyFont="0" applyFill="0" applyBorder="0" applyAlignment="0" applyProtection="0"/>
    <xf numFmtId="0" fontId="48" fillId="0" borderId="3" applyNumberFormat="0" applyFill="0" applyBorder="0" applyProtection="0">
      <alignment vertical="center"/>
    </xf>
    <xf numFmtId="0" fontId="51" fillId="0" borderId="0" applyNumberFormat="0" applyFill="0" applyBorder="0" applyAlignment="0" applyProtection="0"/>
    <xf numFmtId="0" fontId="15" fillId="0" borderId="0"/>
    <xf numFmtId="0" fontId="8" fillId="0" borderId="0"/>
    <xf numFmtId="0" fontId="9" fillId="0" borderId="0"/>
    <xf numFmtId="0" fontId="19" fillId="0" borderId="0" applyNumberFormat="0" applyFill="0" applyBorder="0" applyAlignment="0" applyProtection="0"/>
    <xf numFmtId="0" fontId="50" fillId="0" borderId="0">
      <alignment vertical="center"/>
      <protection locked="0"/>
    </xf>
    <xf numFmtId="0" fontId="49" fillId="0" borderId="0" applyNumberFormat="0" applyFill="0" applyAlignment="0" applyProtection="0"/>
    <xf numFmtId="0" fontId="47" fillId="0" borderId="0" applyNumberFormat="0" applyFont="0" applyFill="0" applyBorder="0" applyAlignment="0" applyProtection="0"/>
    <xf numFmtId="0" fontId="50" fillId="3" borderId="0">
      <alignment vertical="center"/>
      <protection locked="0"/>
    </xf>
    <xf numFmtId="0" fontId="52" fillId="0" borderId="0" applyNumberFormat="0" applyFill="0" applyBorder="0" applyAlignment="0" applyProtection="0"/>
    <xf numFmtId="0" fontId="51" fillId="0" borderId="0" applyNumberFormat="0" applyFill="0" applyBorder="0" applyAlignment="0" applyProtection="0"/>
    <xf numFmtId="0" fontId="50" fillId="0" borderId="0">
      <alignment vertical="center"/>
      <protection locked="0"/>
    </xf>
    <xf numFmtId="0" fontId="47" fillId="0" borderId="0" applyNumberFormat="0" applyFill="0" applyBorder="0" applyAlignment="0" applyProtection="0"/>
    <xf numFmtId="0" fontId="56" fillId="0" borderId="0" applyNumberFormat="0" applyFill="0" applyBorder="0" applyAlignment="0" applyProtection="0"/>
    <xf numFmtId="0" fontId="51" fillId="0" borderId="0" applyNumberFormat="0" applyFill="0" applyBorder="0" applyAlignment="0" applyProtection="0"/>
    <xf numFmtId="0" fontId="43" fillId="0" borderId="3" applyNumberFormat="0" applyFill="0" applyAlignment="0" applyProtection="0"/>
    <xf numFmtId="0" fontId="29" fillId="0" borderId="5" applyNumberFormat="0" applyFill="0" applyAlignment="0" applyProtection="0"/>
    <xf numFmtId="0" fontId="48" fillId="0" borderId="3" applyNumberFormat="0" applyFill="0" applyBorder="0" applyProtection="0">
      <alignment vertical="center"/>
    </xf>
    <xf numFmtId="0" fontId="49" fillId="0" borderId="0" applyNumberFormat="0" applyFill="0" applyAlignment="0" applyProtection="0"/>
    <xf numFmtId="0" fontId="15" fillId="0" borderId="0"/>
    <xf numFmtId="0" fontId="58" fillId="3" borderId="0" applyNumberFormat="0" applyFill="0" applyBorder="0" applyAlignment="0" applyProtection="0">
      <alignment vertical="top" wrapText="1"/>
    </xf>
    <xf numFmtId="0" fontId="3" fillId="0" borderId="0"/>
  </cellStyleXfs>
  <cellXfs count="625">
    <xf numFmtId="0" fontId="0" fillId="0" borderId="0" xfId="0"/>
    <xf numFmtId="0" fontId="20" fillId="3" borderId="0" xfId="0" applyFont="1" applyFill="1"/>
    <xf numFmtId="0" fontId="18" fillId="3" borderId="0" xfId="0" applyFont="1" applyFill="1" applyAlignment="1"/>
    <xf numFmtId="0" fontId="21" fillId="3" borderId="0" xfId="0" applyFont="1" applyFill="1"/>
    <xf numFmtId="0" fontId="21" fillId="3" borderId="0" xfId="0" applyFont="1" applyFill="1" applyAlignment="1">
      <alignment wrapText="1"/>
    </xf>
    <xf numFmtId="0" fontId="21" fillId="3" borderId="0" xfId="0" applyFont="1" applyFill="1" applyAlignment="1"/>
    <xf numFmtId="0" fontId="20" fillId="3" borderId="0" xfId="0" applyFont="1" applyFill="1" applyAlignment="1"/>
    <xf numFmtId="0" fontId="0" fillId="3" borderId="0" xfId="0" applyFill="1"/>
    <xf numFmtId="0" fontId="51" fillId="3" borderId="0" xfId="53" applyFill="1"/>
    <xf numFmtId="0" fontId="22" fillId="3" borderId="0" xfId="0" applyFont="1" applyFill="1"/>
    <xf numFmtId="0" fontId="11" fillId="3" borderId="0" xfId="0" applyFont="1" applyFill="1"/>
    <xf numFmtId="0" fontId="23" fillId="3" borderId="0" xfId="0" applyFont="1" applyFill="1"/>
    <xf numFmtId="0" fontId="11" fillId="3" borderId="0" xfId="0" applyFont="1" applyFill="1" applyBorder="1"/>
    <xf numFmtId="0" fontId="19" fillId="3" borderId="0" xfId="53" applyFont="1" applyFill="1" applyBorder="1"/>
    <xf numFmtId="0" fontId="19" fillId="3" borderId="0" xfId="53" applyFont="1" applyFill="1"/>
    <xf numFmtId="0" fontId="19" fillId="3" borderId="0" xfId="53" applyFont="1" applyFill="1" applyAlignment="1"/>
    <xf numFmtId="0" fontId="19" fillId="3" borderId="0" xfId="53" applyFont="1" applyFill="1" applyAlignment="1">
      <alignment horizontal="left" wrapText="1"/>
    </xf>
    <xf numFmtId="0" fontId="9" fillId="3" borderId="0" xfId="0" applyFont="1" applyFill="1" applyAlignment="1"/>
    <xf numFmtId="0" fontId="11" fillId="3" borderId="0" xfId="0" applyFont="1" applyFill="1" applyAlignment="1"/>
    <xf numFmtId="0" fontId="26" fillId="3" borderId="0" xfId="65" applyFill="1" applyBorder="1"/>
    <xf numFmtId="0" fontId="53" fillId="3" borderId="14" xfId="68">
      <alignment horizontal="center" vertical="center"/>
    </xf>
    <xf numFmtId="0" fontId="53" fillId="4" borderId="16" xfId="69">
      <alignment vertical="center"/>
    </xf>
    <xf numFmtId="0" fontId="6" fillId="0" borderId="0" xfId="8" applyAlignment="1">
      <alignment horizontal="left"/>
    </xf>
    <xf numFmtId="167" fontId="6" fillId="0" borderId="14" xfId="8" applyNumberFormat="1" applyBorder="1"/>
    <xf numFmtId="167" fontId="6" fillId="0" borderId="15" xfId="8" applyNumberFormat="1" applyBorder="1"/>
    <xf numFmtId="167" fontId="6" fillId="0" borderId="21" xfId="8" applyNumberFormat="1" applyBorder="1"/>
    <xf numFmtId="167" fontId="6" fillId="0" borderId="0" xfId="8" applyNumberFormat="1" applyBorder="1"/>
    <xf numFmtId="0" fontId="6" fillId="0" borderId="14" xfId="8" applyBorder="1"/>
    <xf numFmtId="0" fontId="6" fillId="0" borderId="13" xfId="8" applyBorder="1"/>
    <xf numFmtId="0" fontId="53" fillId="4" borderId="16" xfId="69" applyBorder="1">
      <alignment vertical="center"/>
    </xf>
    <xf numFmtId="2" fontId="53" fillId="4" borderId="16" xfId="69" applyNumberFormat="1">
      <alignment vertical="center"/>
    </xf>
    <xf numFmtId="167" fontId="6" fillId="0" borderId="12" xfId="8" applyNumberFormat="1" applyBorder="1"/>
    <xf numFmtId="0" fontId="6" fillId="0" borderId="0" xfId="8" applyBorder="1" applyAlignment="1">
      <alignment horizontal="left"/>
    </xf>
    <xf numFmtId="167" fontId="53" fillId="4" borderId="16" xfId="69" applyNumberFormat="1">
      <alignment vertical="center"/>
    </xf>
    <xf numFmtId="0" fontId="55" fillId="0" borderId="0" xfId="70">
      <alignment vertical="center"/>
    </xf>
    <xf numFmtId="0" fontId="55" fillId="0" borderId="0" xfId="70" applyBorder="1">
      <alignment vertical="center"/>
    </xf>
    <xf numFmtId="167" fontId="6" fillId="0" borderId="13" xfId="8" applyNumberFormat="1" applyBorder="1"/>
    <xf numFmtId="0" fontId="0" fillId="3" borderId="0" xfId="0" applyFill="1" applyBorder="1" applyAlignment="1">
      <alignment vertical="top"/>
    </xf>
    <xf numFmtId="0" fontId="51" fillId="3" borderId="0" xfId="53" applyFill="1" applyAlignment="1">
      <alignment vertical="top"/>
    </xf>
    <xf numFmtId="0" fontId="0" fillId="3" borderId="0" xfId="0" applyFill="1" applyAlignment="1">
      <alignment vertical="top"/>
    </xf>
    <xf numFmtId="167" fontId="11" fillId="0" borderId="13" xfId="0" quotePrefix="1" applyNumberFormat="1" applyFont="1" applyBorder="1" applyAlignment="1">
      <alignment horizontal="right"/>
    </xf>
    <xf numFmtId="0" fontId="6" fillId="0" borderId="0" xfId="8" quotePrefix="1" applyBorder="1"/>
    <xf numFmtId="0" fontId="6" fillId="0" borderId="0" xfId="8"/>
    <xf numFmtId="0" fontId="0" fillId="3" borderId="0" xfId="0" applyFill="1"/>
    <xf numFmtId="0" fontId="0" fillId="0" borderId="0" xfId="0"/>
    <xf numFmtId="0" fontId="11" fillId="0" borderId="14" xfId="0" applyFont="1" applyBorder="1"/>
    <xf numFmtId="167" fontId="11" fillId="0" borderId="14" xfId="0" quotePrefix="1" applyNumberFormat="1" applyFont="1" applyBorder="1" applyAlignment="1">
      <alignment horizontal="right"/>
    </xf>
    <xf numFmtId="0" fontId="0" fillId="0" borderId="0" xfId="0" applyAlignment="1">
      <alignment vertical="top"/>
    </xf>
    <xf numFmtId="0" fontId="6" fillId="0" borderId="0" xfId="8" applyBorder="1"/>
    <xf numFmtId="0" fontId="6" fillId="0" borderId="12" xfId="8" applyBorder="1"/>
    <xf numFmtId="0" fontId="6" fillId="0" borderId="14" xfId="8" quotePrefix="1" applyBorder="1"/>
    <xf numFmtId="0" fontId="0" fillId="0" borderId="0" xfId="0" quotePrefix="1"/>
    <xf numFmtId="0" fontId="0" fillId="0" borderId="0" xfId="0"/>
    <xf numFmtId="0" fontId="0" fillId="3" borderId="0" xfId="0" applyFill="1"/>
    <xf numFmtId="0" fontId="0" fillId="0" borderId="0" xfId="0" applyBorder="1"/>
    <xf numFmtId="0" fontId="51" fillId="3" borderId="0" xfId="53" applyFill="1" applyAlignment="1"/>
    <xf numFmtId="0" fontId="57" fillId="0" borderId="0" xfId="66" applyAlignment="1">
      <alignment vertical="top"/>
    </xf>
    <xf numFmtId="0" fontId="6" fillId="3" borderId="0" xfId="8" applyFill="1"/>
    <xf numFmtId="0" fontId="57" fillId="0" borderId="0" xfId="66" applyFill="1" applyAlignment="1">
      <alignment vertical="top"/>
    </xf>
    <xf numFmtId="0" fontId="11" fillId="3" borderId="0" xfId="0" applyFont="1" applyFill="1" applyBorder="1" applyAlignment="1">
      <alignment vertical="top"/>
    </xf>
    <xf numFmtId="49" fontId="24" fillId="3" borderId="0" xfId="0" applyNumberFormat="1" applyFont="1" applyFill="1"/>
    <xf numFmtId="0" fontId="6" fillId="3" borderId="0" xfId="8" applyFill="1" applyAlignment="1">
      <alignment vertical="top"/>
    </xf>
    <xf numFmtId="0" fontId="0" fillId="3" borderId="0" xfId="0" applyFill="1" applyAlignment="1">
      <alignment vertical="top" wrapText="1"/>
    </xf>
    <xf numFmtId="0" fontId="6" fillId="3" borderId="0" xfId="8" applyFill="1" applyAlignment="1">
      <alignment vertical="top" wrapText="1"/>
    </xf>
    <xf numFmtId="0" fontId="6" fillId="3" borderId="0" xfId="8" applyFill="1" applyAlignment="1">
      <alignment horizontal="left" vertical="top"/>
    </xf>
    <xf numFmtId="0" fontId="6" fillId="3" borderId="14" xfId="8" applyFill="1" applyBorder="1" applyAlignment="1">
      <alignment vertical="top"/>
    </xf>
    <xf numFmtId="0" fontId="11" fillId="3" borderId="0" xfId="0" applyFont="1" applyFill="1" applyAlignment="1">
      <alignment vertical="top" wrapText="1"/>
    </xf>
    <xf numFmtId="0" fontId="6" fillId="3" borderId="0" xfId="39" applyFill="1"/>
    <xf numFmtId="0" fontId="0" fillId="3" borderId="0" xfId="0" applyFill="1" applyBorder="1"/>
    <xf numFmtId="0" fontId="0" fillId="0" borderId="0" xfId="0"/>
    <xf numFmtId="0" fontId="0" fillId="3" borderId="0" xfId="0" applyFill="1"/>
    <xf numFmtId="0" fontId="0" fillId="0" borderId="0" xfId="0" applyAlignment="1"/>
    <xf numFmtId="49" fontId="53" fillId="3" borderId="4" xfId="68" applyNumberFormat="1" applyBorder="1" applyAlignment="1">
      <alignment vertical="center"/>
    </xf>
    <xf numFmtId="0" fontId="53" fillId="3" borderId="4" xfId="68" applyBorder="1" applyAlignment="1">
      <alignment vertical="center"/>
    </xf>
    <xf numFmtId="0" fontId="53" fillId="3" borderId="17" xfId="68" applyBorder="1" applyAlignment="1">
      <alignment horizontal="center" vertical="center"/>
    </xf>
    <xf numFmtId="0" fontId="53" fillId="3" borderId="14" xfId="68" applyBorder="1" applyAlignment="1">
      <alignment horizontal="center" vertical="center"/>
    </xf>
    <xf numFmtId="0" fontId="53" fillId="4" borderId="16" xfId="69">
      <alignment vertical="center"/>
    </xf>
    <xf numFmtId="0" fontId="53" fillId="3" borderId="14" xfId="68" applyFill="1">
      <alignment horizontal="center" vertical="center"/>
    </xf>
    <xf numFmtId="0" fontId="53" fillId="3" borderId="14" xfId="68" applyFont="1" applyBorder="1" applyAlignment="1">
      <alignment horizontal="center" vertical="center"/>
    </xf>
    <xf numFmtId="0" fontId="18" fillId="3" borderId="0" xfId="0" applyFont="1" applyFill="1"/>
    <xf numFmtId="0" fontId="18" fillId="3" borderId="0" xfId="0" applyFont="1" applyFill="1" applyAlignment="1">
      <alignment vertical="top"/>
    </xf>
    <xf numFmtId="0" fontId="18" fillId="3" borderId="0" xfId="0" applyFont="1" applyFill="1" applyBorder="1"/>
    <xf numFmtId="0" fontId="18" fillId="3" borderId="0" xfId="0" applyFont="1" applyFill="1" applyBorder="1" applyAlignment="1">
      <alignment horizontal="center"/>
    </xf>
    <xf numFmtId="0" fontId="18" fillId="3" borderId="0" xfId="0" applyFont="1" applyFill="1" applyAlignment="1">
      <alignment horizontal="center"/>
    </xf>
    <xf numFmtId="167" fontId="11" fillId="3" borderId="0" xfId="0" applyNumberFormat="1" applyFont="1" applyFill="1" applyBorder="1"/>
    <xf numFmtId="167" fontId="11" fillId="3" borderId="12" xfId="0" applyNumberFormat="1" applyFont="1" applyFill="1" applyBorder="1"/>
    <xf numFmtId="0" fontId="11" fillId="3" borderId="14" xfId="0" applyFont="1" applyFill="1" applyBorder="1"/>
    <xf numFmtId="0" fontId="57" fillId="3" borderId="0" xfId="66" applyFill="1" applyAlignment="1">
      <alignment vertical="top"/>
    </xf>
    <xf numFmtId="0" fontId="6" fillId="3" borderId="0" xfId="8" applyFill="1" applyBorder="1"/>
    <xf numFmtId="0" fontId="6" fillId="3" borderId="12" xfId="8" applyFill="1" applyBorder="1"/>
    <xf numFmtId="167" fontId="6" fillId="3" borderId="21" xfId="8" applyNumberFormat="1" applyFill="1" applyBorder="1"/>
    <xf numFmtId="167" fontId="6" fillId="3" borderId="0" xfId="8" applyNumberFormat="1" applyFill="1" applyBorder="1"/>
    <xf numFmtId="167" fontId="6" fillId="3" borderId="12" xfId="8" applyNumberFormat="1" applyFill="1" applyBorder="1"/>
    <xf numFmtId="2" fontId="6" fillId="3" borderId="0" xfId="8" applyNumberFormat="1" applyFill="1"/>
    <xf numFmtId="0" fontId="6" fillId="3" borderId="14" xfId="8" applyFill="1" applyBorder="1"/>
    <xf numFmtId="0" fontId="6" fillId="3" borderId="14" xfId="8" quotePrefix="1" applyFill="1" applyBorder="1"/>
    <xf numFmtId="167" fontId="6" fillId="3" borderId="15" xfId="8" applyNumberFormat="1" applyFill="1" applyBorder="1"/>
    <xf numFmtId="167" fontId="6" fillId="3" borderId="14" xfId="8" applyNumberFormat="1" applyFill="1" applyBorder="1"/>
    <xf numFmtId="167" fontId="6" fillId="3" borderId="13" xfId="8" applyNumberFormat="1" applyFill="1" applyBorder="1"/>
    <xf numFmtId="2" fontId="6" fillId="3" borderId="14" xfId="8" applyNumberFormat="1" applyFill="1" applyBorder="1"/>
    <xf numFmtId="0" fontId="55" fillId="3" borderId="0" xfId="70" applyFill="1">
      <alignment vertical="center"/>
    </xf>
    <xf numFmtId="2" fontId="6" fillId="3" borderId="0" xfId="8" applyNumberFormat="1" applyFill="1" applyBorder="1"/>
    <xf numFmtId="0" fontId="6" fillId="3" borderId="0" xfId="8" applyFill="1" applyAlignment="1">
      <alignment horizontal="left"/>
    </xf>
    <xf numFmtId="0" fontId="6" fillId="3" borderId="0" xfId="8" applyFill="1" applyBorder="1" applyAlignment="1">
      <alignment horizontal="left"/>
    </xf>
    <xf numFmtId="167" fontId="11" fillId="3" borderId="14" xfId="0" quotePrefix="1" applyNumberFormat="1" applyFont="1" applyFill="1" applyBorder="1" applyAlignment="1">
      <alignment horizontal="right"/>
    </xf>
    <xf numFmtId="0" fontId="6" fillId="3" borderId="0" xfId="8" quotePrefix="1" applyFill="1" applyBorder="1"/>
    <xf numFmtId="167" fontId="0" fillId="3" borderId="0" xfId="0" applyNumberFormat="1" applyFill="1"/>
    <xf numFmtId="0" fontId="6" fillId="3" borderId="13" xfId="8" applyFill="1" applyBorder="1"/>
    <xf numFmtId="167" fontId="11" fillId="3" borderId="13" xfId="0" quotePrefix="1" applyNumberFormat="1" applyFont="1" applyFill="1" applyBorder="1" applyAlignment="1">
      <alignment horizontal="right"/>
    </xf>
    <xf numFmtId="0" fontId="11" fillId="3" borderId="0" xfId="0" applyFont="1" applyFill="1" applyBorder="1" applyAlignment="1">
      <alignment horizontal="left"/>
    </xf>
    <xf numFmtId="0" fontId="53" fillId="3" borderId="13" xfId="68" applyFill="1" applyBorder="1" applyAlignment="1">
      <alignment horizontal="center" vertical="center" wrapText="1"/>
    </xf>
    <xf numFmtId="0" fontId="53" fillId="3" borderId="14" xfId="68" applyFill="1" applyBorder="1" applyAlignment="1">
      <alignment horizontal="center" vertical="center"/>
    </xf>
    <xf numFmtId="0" fontId="0" fillId="3" borderId="0" xfId="8" applyFont="1" applyFill="1" applyAlignment="1">
      <alignment vertical="top"/>
    </xf>
    <xf numFmtId="0" fontId="53" fillId="3" borderId="18" xfId="68" applyFont="1" applyBorder="1" applyAlignment="1">
      <alignment horizontal="center" vertical="center"/>
    </xf>
    <xf numFmtId="0" fontId="53" fillId="3" borderId="17" xfId="68" applyFill="1" applyBorder="1" applyAlignment="1">
      <alignment vertical="center" wrapText="1"/>
    </xf>
    <xf numFmtId="0" fontId="53" fillId="3" borderId="17" xfId="68" applyFont="1" applyFill="1" applyBorder="1" applyAlignment="1">
      <alignment horizontal="center" vertical="center" wrapText="1"/>
    </xf>
    <xf numFmtId="0" fontId="53" fillId="3" borderId="18" xfId="68" applyFont="1" applyFill="1" applyBorder="1" applyAlignment="1">
      <alignment horizontal="center" vertical="center" wrapText="1"/>
    </xf>
    <xf numFmtId="0" fontId="53" fillId="3" borderId="22" xfId="68" applyFont="1" applyFill="1" applyBorder="1" applyAlignment="1">
      <alignment horizontal="center" vertical="center" wrapText="1"/>
    </xf>
    <xf numFmtId="167" fontId="6" fillId="3" borderId="0" xfId="8" applyNumberFormat="1" applyFill="1"/>
    <xf numFmtId="0" fontId="53" fillId="3" borderId="15" xfId="68" applyFont="1" applyFill="1" applyBorder="1" applyAlignment="1">
      <alignment horizontal="center" vertical="center"/>
    </xf>
    <xf numFmtId="0" fontId="53" fillId="3" borderId="14" xfId="68" applyFont="1" applyFill="1" applyBorder="1" applyAlignment="1">
      <alignment horizontal="center" vertical="center"/>
    </xf>
    <xf numFmtId="0" fontId="53" fillId="3" borderId="13" xfId="68" applyFont="1" applyFill="1" applyBorder="1" applyAlignment="1">
      <alignment horizontal="center" vertical="center"/>
    </xf>
    <xf numFmtId="0" fontId="53" fillId="3" borderId="15" xfId="68" applyBorder="1" applyAlignment="1">
      <alignment horizontal="center" vertical="center"/>
    </xf>
    <xf numFmtId="0" fontId="53" fillId="3" borderId="14" xfId="68" applyBorder="1" applyAlignment="1">
      <alignment horizontal="center" vertical="center"/>
    </xf>
    <xf numFmtId="0" fontId="53" fillId="3" borderId="13" xfId="68" applyBorder="1" applyAlignment="1">
      <alignment horizontal="center" vertical="center"/>
    </xf>
    <xf numFmtId="0" fontId="53" fillId="3" borderId="14" xfId="68" applyBorder="1" applyAlignment="1">
      <alignment horizontal="center" vertical="center" wrapText="1"/>
    </xf>
    <xf numFmtId="0" fontId="53" fillId="3" borderId="13" xfId="68" applyBorder="1" applyAlignment="1">
      <alignment horizontal="center" vertical="center" wrapText="1"/>
    </xf>
    <xf numFmtId="0" fontId="53" fillId="3" borderId="15" xfId="68" applyBorder="1" applyAlignment="1">
      <alignment horizontal="center" vertical="center" wrapText="1"/>
    </xf>
    <xf numFmtId="0" fontId="53" fillId="3" borderId="14" xfId="68" applyAlignment="1">
      <alignment horizontal="left" vertical="center"/>
    </xf>
    <xf numFmtId="0" fontId="53" fillId="4" borderId="16" xfId="69">
      <alignment vertical="center"/>
    </xf>
    <xf numFmtId="0" fontId="53" fillId="3" borderId="17" xfId="68" applyBorder="1" applyAlignment="1">
      <alignment horizontal="center" vertical="center" wrapText="1"/>
    </xf>
    <xf numFmtId="0" fontId="53" fillId="3" borderId="14" xfId="68" applyFill="1" applyBorder="1" applyAlignment="1">
      <alignment horizontal="center" vertical="center" wrapText="1"/>
    </xf>
    <xf numFmtId="0" fontId="53" fillId="3" borderId="14" xfId="68" applyBorder="1">
      <alignment horizontal="center" vertical="center"/>
    </xf>
    <xf numFmtId="0" fontId="53" fillId="3" borderId="17" xfId="68" applyFill="1" applyBorder="1" applyAlignment="1">
      <alignment horizontal="left" vertical="center"/>
    </xf>
    <xf numFmtId="0" fontId="53" fillId="3" borderId="17" xfId="68" applyFill="1" applyBorder="1" applyAlignment="1">
      <alignment horizontal="center" vertical="center"/>
    </xf>
    <xf numFmtId="0" fontId="53" fillId="3" borderId="17" xfId="68" applyBorder="1" applyAlignment="1">
      <alignment horizontal="left" vertical="center"/>
    </xf>
    <xf numFmtId="0" fontId="53" fillId="3" borderId="18" xfId="68" applyFont="1" applyBorder="1" applyAlignment="1">
      <alignment horizontal="center" vertical="center"/>
    </xf>
    <xf numFmtId="0" fontId="0" fillId="3" borderId="0" xfId="8" applyFont="1" applyFill="1" applyAlignment="1">
      <alignment vertical="top" wrapText="1"/>
    </xf>
    <xf numFmtId="0" fontId="53" fillId="3" borderId="14" xfId="68" applyBorder="1" applyAlignment="1">
      <alignment horizontal="center" vertical="center" wrapText="1"/>
    </xf>
    <xf numFmtId="0" fontId="18" fillId="3" borderId="0" xfId="0" applyFont="1" applyFill="1" applyBorder="1" applyAlignment="1">
      <alignment vertical="top"/>
    </xf>
    <xf numFmtId="0" fontId="55" fillId="3" borderId="0" xfId="70" applyFont="1" applyFill="1">
      <alignment vertical="center"/>
    </xf>
    <xf numFmtId="0" fontId="0" fillId="3" borderId="14" xfId="8" applyFont="1" applyFill="1" applyBorder="1" applyAlignment="1">
      <alignment vertical="top"/>
    </xf>
    <xf numFmtId="0" fontId="6" fillId="3" borderId="0" xfId="0" applyFont="1" applyFill="1" applyBorder="1" applyAlignment="1">
      <alignment horizontal="left"/>
    </xf>
    <xf numFmtId="167" fontId="6" fillId="3" borderId="0" xfId="0" applyNumberFormat="1" applyFont="1" applyFill="1" applyBorder="1"/>
    <xf numFmtId="0" fontId="6" fillId="3" borderId="0" xfId="0" applyFont="1" applyFill="1"/>
    <xf numFmtId="0" fontId="6" fillId="3" borderId="0" xfId="0" applyFont="1" applyFill="1" applyBorder="1"/>
    <xf numFmtId="0" fontId="0" fillId="3" borderId="0" xfId="0" applyFill="1" applyBorder="1" applyAlignment="1">
      <alignment horizontal="center"/>
    </xf>
    <xf numFmtId="167" fontId="6" fillId="3" borderId="20" xfId="8" applyNumberFormat="1" applyFill="1" applyBorder="1"/>
    <xf numFmtId="167" fontId="6" fillId="3" borderId="16" xfId="8" applyNumberFormat="1" applyFill="1" applyBorder="1"/>
    <xf numFmtId="0" fontId="6" fillId="3" borderId="21" xfId="8" applyFill="1" applyBorder="1"/>
    <xf numFmtId="0" fontId="53" fillId="3" borderId="18" xfId="69" applyFill="1" applyBorder="1">
      <alignment vertical="center"/>
    </xf>
    <xf numFmtId="0" fontId="53" fillId="3" borderId="17" xfId="69" applyFill="1" applyBorder="1">
      <alignment vertical="center"/>
    </xf>
    <xf numFmtId="0" fontId="6" fillId="3" borderId="0" xfId="39" applyFill="1" applyBorder="1"/>
    <xf numFmtId="0" fontId="57" fillId="3" borderId="0" xfId="66" applyFill="1" applyBorder="1" applyAlignment="1">
      <alignment vertical="top"/>
    </xf>
    <xf numFmtId="0" fontId="0" fillId="3" borderId="0" xfId="0" applyFont="1" applyFill="1" applyBorder="1"/>
    <xf numFmtId="167" fontId="0" fillId="3" borderId="0" xfId="8" applyNumberFormat="1" applyFont="1" applyFill="1" applyBorder="1"/>
    <xf numFmtId="0" fontId="0" fillId="3" borderId="0" xfId="0" applyFont="1" applyFill="1" applyBorder="1" applyAlignment="1">
      <alignment horizontal="left"/>
    </xf>
    <xf numFmtId="167" fontId="0" fillId="3" borderId="0" xfId="0" applyNumberFormat="1" applyFont="1" applyFill="1" applyBorder="1"/>
    <xf numFmtId="0" fontId="0" fillId="3" borderId="0" xfId="8" applyFont="1" applyFill="1" applyBorder="1" applyAlignment="1">
      <alignment vertical="top"/>
    </xf>
    <xf numFmtId="0" fontId="53" fillId="3" borderId="18" xfId="68" applyFill="1" applyBorder="1" applyAlignment="1">
      <alignment horizontal="center" vertical="center"/>
    </xf>
    <xf numFmtId="0" fontId="53" fillId="3" borderId="13" xfId="68" applyFill="1" applyBorder="1" applyAlignment="1">
      <alignment horizontal="center" vertical="center"/>
    </xf>
    <xf numFmtId="0" fontId="6" fillId="3" borderId="14" xfId="0" applyFont="1" applyFill="1" applyBorder="1"/>
    <xf numFmtId="167" fontId="6" fillId="3" borderId="14" xfId="0" applyNumberFormat="1" applyFont="1" applyFill="1" applyBorder="1"/>
    <xf numFmtId="0" fontId="6" fillId="3" borderId="19" xfId="0" applyFont="1" applyFill="1" applyBorder="1"/>
    <xf numFmtId="0" fontId="6" fillId="3" borderId="12" xfId="0" applyFont="1" applyFill="1" applyBorder="1"/>
    <xf numFmtId="0" fontId="6" fillId="3" borderId="13" xfId="0" applyFont="1" applyFill="1" applyBorder="1"/>
    <xf numFmtId="0" fontId="53" fillId="3" borderId="13" xfId="68" applyBorder="1">
      <alignment horizontal="center" vertical="center"/>
    </xf>
    <xf numFmtId="167" fontId="6" fillId="3" borderId="12" xfId="0" applyNumberFormat="1" applyFont="1" applyFill="1" applyBorder="1"/>
    <xf numFmtId="167" fontId="6" fillId="3" borderId="13" xfId="0" applyNumberFormat="1" applyFont="1" applyFill="1" applyBorder="1"/>
    <xf numFmtId="0" fontId="0" fillId="3" borderId="14" xfId="0" applyFont="1" applyFill="1" applyBorder="1" applyAlignment="1">
      <alignment horizontal="left"/>
    </xf>
    <xf numFmtId="0" fontId="0" fillId="3" borderId="14" xfId="0" applyFont="1" applyFill="1" applyBorder="1"/>
    <xf numFmtId="167" fontId="0" fillId="3" borderId="14" xfId="8" applyNumberFormat="1" applyFont="1" applyFill="1" applyBorder="1"/>
    <xf numFmtId="0" fontId="0" fillId="3" borderId="12" xfId="0" applyFont="1" applyFill="1" applyBorder="1"/>
    <xf numFmtId="0" fontId="0" fillId="3" borderId="13" xfId="0" applyFont="1" applyFill="1" applyBorder="1"/>
    <xf numFmtId="167" fontId="0" fillId="3" borderId="12" xfId="0" applyNumberFormat="1" applyFont="1" applyFill="1" applyBorder="1"/>
    <xf numFmtId="167" fontId="0" fillId="3" borderId="14" xfId="0" applyNumberFormat="1" applyFont="1" applyFill="1" applyBorder="1"/>
    <xf numFmtId="167" fontId="0" fillId="3" borderId="13" xfId="0" applyNumberFormat="1" applyFont="1" applyFill="1" applyBorder="1"/>
    <xf numFmtId="0" fontId="53" fillId="3" borderId="14" xfId="69" applyFill="1" applyBorder="1">
      <alignment vertical="center"/>
    </xf>
    <xf numFmtId="0" fontId="53" fillId="3" borderId="14" xfId="69" quotePrefix="1" applyFill="1" applyBorder="1" applyAlignment="1">
      <alignment horizontal="right" vertical="center"/>
    </xf>
    <xf numFmtId="0" fontId="53" fillId="3" borderId="13" xfId="69" applyFill="1" applyBorder="1">
      <alignment vertical="center"/>
    </xf>
    <xf numFmtId="167" fontId="0" fillId="3" borderId="16" xfId="0" applyNumberFormat="1" applyFill="1" applyBorder="1"/>
    <xf numFmtId="167" fontId="0" fillId="3" borderId="19" xfId="0" applyNumberFormat="1" applyFill="1" applyBorder="1"/>
    <xf numFmtId="167" fontId="0" fillId="3" borderId="0" xfId="0" applyNumberFormat="1" applyFill="1" applyBorder="1"/>
    <xf numFmtId="167" fontId="0" fillId="3" borderId="12" xfId="0" applyNumberFormat="1" applyFill="1" applyBorder="1"/>
    <xf numFmtId="0" fontId="6" fillId="3" borderId="21" xfId="8" quotePrefix="1" applyFill="1" applyBorder="1" applyAlignment="1">
      <alignment horizontal="right"/>
    </xf>
    <xf numFmtId="0" fontId="6" fillId="3" borderId="0" xfId="8" applyFill="1" applyBorder="1" applyAlignment="1">
      <alignment horizontal="right"/>
    </xf>
    <xf numFmtId="0" fontId="6" fillId="3" borderId="12" xfId="8" applyFill="1" applyBorder="1" applyAlignment="1">
      <alignment horizontal="right"/>
    </xf>
    <xf numFmtId="0" fontId="6" fillId="3" borderId="21" xfId="8" applyFill="1" applyBorder="1" applyAlignment="1">
      <alignment horizontal="right"/>
    </xf>
    <xf numFmtId="167" fontId="53" fillId="3" borderId="17" xfId="69" applyNumberFormat="1" applyFill="1" applyBorder="1">
      <alignment vertical="center"/>
    </xf>
    <xf numFmtId="167" fontId="53" fillId="3" borderId="18" xfId="69" applyNumberFormat="1" applyFill="1" applyBorder="1">
      <alignment vertical="center"/>
    </xf>
    <xf numFmtId="0" fontId="55" fillId="3" borderId="0" xfId="70" applyFill="1" applyBorder="1">
      <alignment vertical="center"/>
    </xf>
    <xf numFmtId="0" fontId="0" fillId="3" borderId="12" xfId="0" applyFill="1" applyBorder="1"/>
    <xf numFmtId="0" fontId="11" fillId="3" borderId="0" xfId="8" applyFont="1" applyFill="1" applyBorder="1" applyAlignment="1">
      <alignment horizontal="right"/>
    </xf>
    <xf numFmtId="167" fontId="53" fillId="3" borderId="22" xfId="69" applyNumberFormat="1" applyFill="1" applyBorder="1">
      <alignment vertical="center"/>
    </xf>
    <xf numFmtId="0" fontId="53" fillId="3" borderId="15" xfId="68" applyBorder="1">
      <alignment horizontal="center" vertical="center"/>
    </xf>
    <xf numFmtId="0" fontId="0" fillId="3" borderId="16" xfId="8" applyFont="1" applyFill="1" applyBorder="1" applyAlignment="1">
      <alignment vertical="top"/>
    </xf>
    <xf numFmtId="0" fontId="6" fillId="3" borderId="16" xfId="8" applyFill="1" applyBorder="1"/>
    <xf numFmtId="0" fontId="0" fillId="0" borderId="0" xfId="0" applyFont="1" applyBorder="1"/>
    <xf numFmtId="0" fontId="0" fillId="0" borderId="12" xfId="0" applyFont="1" applyBorder="1"/>
    <xf numFmtId="167" fontId="0" fillId="3" borderId="16" xfId="8" applyNumberFormat="1" applyFont="1" applyFill="1" applyBorder="1"/>
    <xf numFmtId="167" fontId="0" fillId="3" borderId="21" xfId="8" applyNumberFormat="1" applyFont="1" applyFill="1" applyBorder="1"/>
    <xf numFmtId="167" fontId="0" fillId="3" borderId="15" xfId="8" applyNumberFormat="1" applyFont="1" applyFill="1" applyBorder="1"/>
    <xf numFmtId="167" fontId="6" fillId="3" borderId="15" xfId="8" quotePrefix="1" applyNumberFormat="1" applyFill="1" applyBorder="1" applyAlignment="1">
      <alignment horizontal="right"/>
    </xf>
    <xf numFmtId="167" fontId="6" fillId="3" borderId="14" xfId="8" applyNumberFormat="1" applyFill="1" applyBorder="1" applyAlignment="1">
      <alignment horizontal="right"/>
    </xf>
    <xf numFmtId="0" fontId="0" fillId="3" borderId="0" xfId="0" applyFill="1" applyAlignment="1">
      <alignment horizontal="left" vertical="top"/>
    </xf>
    <xf numFmtId="0" fontId="6" fillId="3" borderId="14" xfId="8" quotePrefix="1" applyFill="1" applyBorder="1" applyAlignment="1">
      <alignment horizontal="right"/>
    </xf>
    <xf numFmtId="0" fontId="6" fillId="3" borderId="0" xfId="8" quotePrefix="1" applyFill="1"/>
    <xf numFmtId="0" fontId="6" fillId="3" borderId="15" xfId="8" applyFill="1" applyBorder="1"/>
    <xf numFmtId="167" fontId="0" fillId="3" borderId="21" xfId="0" applyNumberFormat="1" applyFont="1" applyFill="1" applyBorder="1"/>
    <xf numFmtId="0" fontId="0" fillId="3" borderId="0" xfId="8" applyFont="1" applyFill="1" applyBorder="1"/>
    <xf numFmtId="0" fontId="0" fillId="3" borderId="12" xfId="8" applyFont="1" applyFill="1" applyBorder="1"/>
    <xf numFmtId="0" fontId="0" fillId="3" borderId="14" xfId="8" applyFont="1" applyFill="1" applyBorder="1"/>
    <xf numFmtId="0" fontId="6" fillId="3" borderId="0" xfId="8" applyFont="1" applyFill="1" applyBorder="1"/>
    <xf numFmtId="0" fontId="6" fillId="3" borderId="12" xfId="8" applyFont="1" applyFill="1" applyBorder="1"/>
    <xf numFmtId="167" fontId="6" fillId="3" borderId="0" xfId="0" applyNumberFormat="1" applyFont="1" applyFill="1"/>
    <xf numFmtId="0" fontId="6" fillId="3" borderId="21" xfId="8" applyFont="1" applyFill="1" applyBorder="1"/>
    <xf numFmtId="0" fontId="53" fillId="4" borderId="16" xfId="69" applyFont="1">
      <alignment vertical="center"/>
    </xf>
    <xf numFmtId="167" fontId="53" fillId="4" borderId="16" xfId="69" applyNumberFormat="1" applyFont="1">
      <alignment vertical="center"/>
    </xf>
    <xf numFmtId="0" fontId="6" fillId="3" borderId="14" xfId="8" applyFont="1" applyFill="1" applyBorder="1"/>
    <xf numFmtId="0" fontId="6" fillId="3" borderId="13" xfId="8" applyFont="1" applyFill="1" applyBorder="1"/>
    <xf numFmtId="0" fontId="6" fillId="3" borderId="0" xfId="8" quotePrefix="1" applyFont="1" applyFill="1" applyBorder="1" applyAlignment="1">
      <alignment horizontal="right"/>
    </xf>
    <xf numFmtId="0" fontId="6" fillId="3" borderId="0" xfId="8" applyFont="1" applyFill="1" applyBorder="1" applyAlignment="1">
      <alignment horizontal="right"/>
    </xf>
    <xf numFmtId="0" fontId="6" fillId="3" borderId="14" xfId="8" quotePrefix="1" applyFont="1" applyFill="1" applyBorder="1" applyAlignment="1">
      <alignment horizontal="right"/>
    </xf>
    <xf numFmtId="0" fontId="6" fillId="3" borderId="14" xfId="8" applyFont="1" applyFill="1" applyBorder="1" applyAlignment="1">
      <alignment horizontal="right"/>
    </xf>
    <xf numFmtId="0" fontId="6" fillId="3" borderId="15" xfId="8" applyFont="1" applyFill="1" applyBorder="1"/>
    <xf numFmtId="167" fontId="6" fillId="3" borderId="19" xfId="8" applyNumberFormat="1" applyFill="1" applyBorder="1"/>
    <xf numFmtId="2" fontId="0" fillId="3" borderId="16" xfId="8" applyNumberFormat="1" applyFont="1" applyFill="1" applyBorder="1"/>
    <xf numFmtId="2" fontId="0" fillId="3" borderId="0" xfId="8" applyNumberFormat="1" applyFont="1" applyFill="1" applyBorder="1"/>
    <xf numFmtId="2" fontId="0" fillId="3" borderId="14" xfId="8" applyNumberFormat="1" applyFont="1" applyFill="1" applyBorder="1"/>
    <xf numFmtId="0" fontId="0" fillId="3" borderId="24" xfId="0" applyFont="1" applyFill="1" applyBorder="1"/>
    <xf numFmtId="0" fontId="0" fillId="3" borderId="23" xfId="0" applyFont="1" applyFill="1" applyBorder="1"/>
    <xf numFmtId="167" fontId="6" fillId="3" borderId="21" xfId="8" applyNumberFormat="1" applyFont="1" applyFill="1" applyBorder="1"/>
    <xf numFmtId="167" fontId="6" fillId="3" borderId="0" xfId="8" applyNumberFormat="1" applyFont="1" applyFill="1" applyBorder="1"/>
    <xf numFmtId="167" fontId="6" fillId="3" borderId="12" xfId="8" applyNumberFormat="1" applyFont="1" applyFill="1" applyBorder="1"/>
    <xf numFmtId="167" fontId="6" fillId="3" borderId="21" xfId="0" applyNumberFormat="1" applyFont="1" applyFill="1" applyBorder="1"/>
    <xf numFmtId="167" fontId="6" fillId="3" borderId="21" xfId="0" quotePrefix="1" applyNumberFormat="1" applyFont="1" applyFill="1" applyBorder="1" applyAlignment="1">
      <alignment horizontal="right"/>
    </xf>
    <xf numFmtId="167" fontId="6" fillId="3" borderId="0" xfId="0" applyNumberFormat="1" applyFont="1" applyFill="1" applyBorder="1" applyAlignment="1">
      <alignment horizontal="right"/>
    </xf>
    <xf numFmtId="167" fontId="6" fillId="3" borderId="12" xfId="0" applyNumberFormat="1" applyFont="1" applyFill="1" applyBorder="1" applyAlignment="1">
      <alignment horizontal="right"/>
    </xf>
    <xf numFmtId="0" fontId="6" fillId="3" borderId="0" xfId="8" applyFont="1" applyFill="1" applyAlignment="1">
      <alignment horizontal="left"/>
    </xf>
    <xf numFmtId="0" fontId="6" fillId="3" borderId="0" xfId="8" applyFont="1" applyFill="1" applyBorder="1" applyAlignment="1">
      <alignment horizontal="left"/>
    </xf>
    <xf numFmtId="167" fontId="6" fillId="3" borderId="15" xfId="0" quotePrefix="1" applyNumberFormat="1" applyFont="1" applyFill="1" applyBorder="1" applyAlignment="1">
      <alignment horizontal="right"/>
    </xf>
    <xf numFmtId="167" fontId="6" fillId="3" borderId="14" xfId="0" applyNumberFormat="1" applyFont="1" applyFill="1" applyBorder="1" applyAlignment="1">
      <alignment horizontal="right"/>
    </xf>
    <xf numFmtId="167" fontId="6" fillId="3" borderId="13" xfId="0" applyNumberFormat="1" applyFont="1" applyFill="1" applyBorder="1" applyAlignment="1">
      <alignment horizontal="right"/>
    </xf>
    <xf numFmtId="0" fontId="6" fillId="3" borderId="14" xfId="8" applyFont="1" applyFill="1" applyBorder="1" applyAlignment="1">
      <alignment horizontal="left"/>
    </xf>
    <xf numFmtId="0" fontId="53" fillId="3" borderId="14" xfId="68" applyFill="1" applyBorder="1">
      <alignment horizontal="center" vertical="center"/>
    </xf>
    <xf numFmtId="0" fontId="0" fillId="3" borderId="0" xfId="0" applyFont="1" applyFill="1" applyAlignment="1">
      <alignment horizontal="left"/>
    </xf>
    <xf numFmtId="167" fontId="0" fillId="3" borderId="0" xfId="0" applyNumberFormat="1" applyFont="1" applyFill="1"/>
    <xf numFmtId="0" fontId="53" fillId="3" borderId="14" xfId="68" applyFill="1" applyAlignment="1">
      <alignment horizontal="left" vertical="center"/>
    </xf>
    <xf numFmtId="0" fontId="0" fillId="3" borderId="0" xfId="0" applyFont="1" applyFill="1" applyAlignment="1"/>
    <xf numFmtId="0" fontId="0" fillId="3" borderId="0" xfId="0" applyFont="1" applyFill="1"/>
    <xf numFmtId="0" fontId="57" fillId="3" borderId="0" xfId="66" applyFill="1" applyAlignment="1">
      <alignment vertical="top" wrapText="1"/>
    </xf>
    <xf numFmtId="167" fontId="0" fillId="3" borderId="12" xfId="8" applyNumberFormat="1" applyFont="1" applyFill="1" applyBorder="1"/>
    <xf numFmtId="0" fontId="0" fillId="3" borderId="14" xfId="8" quotePrefix="1" applyFont="1" applyFill="1" applyBorder="1"/>
    <xf numFmtId="0" fontId="0" fillId="3" borderId="13" xfId="8" quotePrefix="1" applyFont="1" applyFill="1" applyBorder="1"/>
    <xf numFmtId="167" fontId="0" fillId="3" borderId="13" xfId="8" applyNumberFormat="1" applyFont="1" applyFill="1" applyBorder="1"/>
    <xf numFmtId="0" fontId="53" fillId="3" borderId="14" xfId="68" applyFont="1" applyFill="1" applyBorder="1" applyAlignment="1">
      <alignment horizontal="center" vertical="center" wrapText="1"/>
    </xf>
    <xf numFmtId="0" fontId="53" fillId="3" borderId="13" xfId="68" applyFont="1" applyFill="1" applyBorder="1" applyAlignment="1">
      <alignment horizontal="center" vertical="center" wrapText="1"/>
    </xf>
    <xf numFmtId="0" fontId="53" fillId="3" borderId="15" xfId="68" applyFont="1" applyFill="1" applyBorder="1" applyAlignment="1">
      <alignment horizontal="center" vertical="center" wrapText="1"/>
    </xf>
    <xf numFmtId="0" fontId="53" fillId="0" borderId="17" xfId="69" applyFont="1" applyFill="1" applyBorder="1">
      <alignment vertical="center"/>
    </xf>
    <xf numFmtId="0" fontId="53" fillId="0" borderId="18" xfId="69" applyFont="1" applyFill="1" applyBorder="1">
      <alignment vertical="center"/>
    </xf>
    <xf numFmtId="167" fontId="53" fillId="0" borderId="17" xfId="69" applyNumberFormat="1" applyFont="1" applyFill="1" applyBorder="1">
      <alignment vertical="center"/>
    </xf>
    <xf numFmtId="0" fontId="0" fillId="0" borderId="0" xfId="0" applyFont="1" applyAlignment="1">
      <alignment horizontal="left"/>
    </xf>
    <xf numFmtId="167" fontId="0" fillId="0" borderId="0" xfId="0" applyNumberFormat="1" applyFont="1"/>
    <xf numFmtId="0" fontId="0" fillId="0" borderId="0" xfId="8" applyFont="1"/>
    <xf numFmtId="167" fontId="0" fillId="0" borderId="0" xfId="0" quotePrefix="1" applyNumberFormat="1" applyFont="1" applyAlignment="1">
      <alignment horizontal="right"/>
    </xf>
    <xf numFmtId="0" fontId="6" fillId="3" borderId="0" xfId="8" applyFont="1" applyFill="1"/>
    <xf numFmtId="167" fontId="6" fillId="3" borderId="0" xfId="0" quotePrefix="1" applyNumberFormat="1" applyFont="1" applyFill="1" applyAlignment="1">
      <alignment horizontal="right"/>
    </xf>
    <xf numFmtId="167" fontId="6" fillId="3" borderId="14" xfId="0" quotePrefix="1" applyNumberFormat="1" applyFont="1" applyFill="1" applyBorder="1" applyAlignment="1">
      <alignment horizontal="right"/>
    </xf>
    <xf numFmtId="0" fontId="6" fillId="3" borderId="21" xfId="8" quotePrefix="1" applyFont="1" applyFill="1" applyBorder="1" applyAlignment="1">
      <alignment horizontal="right"/>
    </xf>
    <xf numFmtId="0" fontId="6" fillId="3" borderId="12" xfId="8" applyFont="1" applyFill="1" applyBorder="1" applyAlignment="1">
      <alignment horizontal="right"/>
    </xf>
    <xf numFmtId="0" fontId="53" fillId="3" borderId="17" xfId="69" applyFont="1" applyFill="1" applyBorder="1">
      <alignment vertical="center"/>
    </xf>
    <xf numFmtId="0" fontId="53" fillId="3" borderId="18" xfId="69" applyFont="1" applyFill="1" applyBorder="1">
      <alignment vertical="center"/>
    </xf>
    <xf numFmtId="167" fontId="53" fillId="3" borderId="22" xfId="69" applyNumberFormat="1" applyFont="1" applyFill="1" applyBorder="1">
      <alignment vertical="center"/>
    </xf>
    <xf numFmtId="167" fontId="53" fillId="3" borderId="17" xfId="69" applyNumberFormat="1" applyFont="1" applyFill="1" applyBorder="1">
      <alignment vertical="center"/>
    </xf>
    <xf numFmtId="167" fontId="53" fillId="3" borderId="18" xfId="69" applyNumberFormat="1" applyFont="1" applyFill="1" applyBorder="1">
      <alignment vertical="center"/>
    </xf>
    <xf numFmtId="167" fontId="6" fillId="3" borderId="0" xfId="0" applyNumberFormat="1" applyFont="1" applyFill="1" applyAlignment="1">
      <alignment horizontal="right"/>
    </xf>
    <xf numFmtId="0" fontId="53" fillId="3" borderId="17" xfId="68" applyBorder="1" applyAlignment="1">
      <alignment horizontal="left" vertical="center" wrapText="1"/>
    </xf>
    <xf numFmtId="0" fontId="53" fillId="4" borderId="16" xfId="69" applyFont="1" applyAlignment="1">
      <alignment vertical="center"/>
    </xf>
    <xf numFmtId="0" fontId="51" fillId="3" borderId="0" xfId="53" applyFont="1" applyFill="1" applyBorder="1" applyAlignment="1">
      <alignment vertical="top"/>
    </xf>
    <xf numFmtId="0" fontId="6" fillId="3" borderId="14" xfId="0" applyFont="1" applyFill="1" applyBorder="1" applyAlignment="1">
      <alignment vertical="top"/>
    </xf>
    <xf numFmtId="0" fontId="51" fillId="3" borderId="16" xfId="53" applyFont="1" applyFill="1" applyBorder="1" applyAlignment="1">
      <alignment vertical="top"/>
    </xf>
    <xf numFmtId="0" fontId="6" fillId="3" borderId="0" xfId="0" applyFont="1" applyFill="1" applyBorder="1" applyAlignment="1">
      <alignment vertical="top"/>
    </xf>
    <xf numFmtId="0" fontId="51" fillId="3" borderId="0" xfId="53" applyFont="1" applyFill="1" applyAlignment="1">
      <alignment vertical="top"/>
    </xf>
    <xf numFmtId="0" fontId="6" fillId="3" borderId="0" xfId="0" applyFont="1" applyFill="1" applyAlignment="1">
      <alignment vertical="top"/>
    </xf>
    <xf numFmtId="0" fontId="0" fillId="3" borderId="0" xfId="0" applyFont="1" applyFill="1" applyBorder="1" applyAlignment="1">
      <alignment vertical="top" wrapText="1"/>
    </xf>
    <xf numFmtId="0" fontId="0" fillId="3" borderId="14" xfId="0" applyFont="1" applyFill="1" applyBorder="1" applyAlignment="1">
      <alignment vertical="top" wrapText="1"/>
    </xf>
    <xf numFmtId="0" fontId="0" fillId="3" borderId="16" xfId="0" applyFont="1" applyFill="1" applyBorder="1" applyAlignment="1">
      <alignment vertical="top" wrapText="1"/>
    </xf>
    <xf numFmtId="0" fontId="0" fillId="3" borderId="0" xfId="0" applyFont="1" applyFill="1" applyAlignment="1">
      <alignment vertical="top" wrapText="1"/>
    </xf>
    <xf numFmtId="0" fontId="53" fillId="4" borderId="16" xfId="69" applyFont="1" applyAlignment="1">
      <alignment vertical="top"/>
    </xf>
    <xf numFmtId="0" fontId="0" fillId="0" borderId="0" xfId="0" applyAlignment="1">
      <alignment horizontal="left"/>
    </xf>
    <xf numFmtId="1" fontId="0" fillId="3" borderId="0" xfId="0" applyNumberFormat="1" applyFill="1"/>
    <xf numFmtId="0" fontId="51" fillId="3" borderId="0" xfId="53" applyFont="1" applyFill="1"/>
    <xf numFmtId="0" fontId="53" fillId="4" borderId="16" xfId="69">
      <alignment vertical="center"/>
    </xf>
    <xf numFmtId="0" fontId="53" fillId="3" borderId="17" xfId="68" applyBorder="1" applyAlignment="1">
      <alignment horizontal="center" vertical="center" wrapText="1"/>
    </xf>
    <xf numFmtId="0" fontId="53" fillId="3" borderId="17" xfId="68" applyBorder="1" applyAlignment="1">
      <alignment horizontal="left" vertical="center" wrapText="1"/>
    </xf>
    <xf numFmtId="0" fontId="53" fillId="3" borderId="14" xfId="68" applyFont="1" applyBorder="1">
      <alignment horizontal="center" vertical="center"/>
    </xf>
    <xf numFmtId="0" fontId="53" fillId="3" borderId="13" xfId="68" applyFont="1" applyBorder="1">
      <alignment horizontal="center" vertical="center"/>
    </xf>
    <xf numFmtId="0" fontId="53" fillId="3" borderId="15" xfId="68" applyFont="1" applyBorder="1">
      <alignment horizontal="center" vertical="center"/>
    </xf>
    <xf numFmtId="0" fontId="53" fillId="4" borderId="16" xfId="69">
      <alignment vertical="center"/>
    </xf>
    <xf numFmtId="0" fontId="53" fillId="3" borderId="14" xfId="68" applyFill="1" applyBorder="1" applyAlignment="1">
      <alignment horizontal="center" vertical="center"/>
    </xf>
    <xf numFmtId="0" fontId="53" fillId="3" borderId="13" xfId="68" applyFill="1" applyBorder="1" applyAlignment="1">
      <alignment horizontal="center" vertical="center"/>
    </xf>
    <xf numFmtId="0" fontId="0" fillId="3" borderId="14" xfId="8" applyFont="1" applyFill="1" applyBorder="1" applyAlignment="1">
      <alignment horizontal="left"/>
    </xf>
    <xf numFmtId="1" fontId="0" fillId="3" borderId="0" xfId="0" applyNumberFormat="1" applyFont="1" applyFill="1" applyBorder="1"/>
    <xf numFmtId="1" fontId="0" fillId="3" borderId="14" xfId="0" applyNumberFormat="1" applyFont="1" applyFill="1" applyBorder="1"/>
    <xf numFmtId="1" fontId="6" fillId="3" borderId="0" xfId="8" applyNumberFormat="1" applyFill="1" applyBorder="1"/>
    <xf numFmtId="1" fontId="6" fillId="3" borderId="0" xfId="8" applyNumberFormat="1" applyFill="1" applyBorder="1" applyAlignment="1">
      <alignment horizontal="right"/>
    </xf>
    <xf numFmtId="1" fontId="53" fillId="3" borderId="17" xfId="69" applyNumberFormat="1" applyFill="1" applyBorder="1">
      <alignment vertical="center"/>
    </xf>
    <xf numFmtId="0" fontId="6" fillId="3" borderId="0" xfId="8" applyFill="1" applyAlignment="1">
      <alignment wrapText="1"/>
    </xf>
    <xf numFmtId="0" fontId="0" fillId="3" borderId="0" xfId="0" applyFill="1" applyAlignment="1">
      <alignment wrapText="1"/>
    </xf>
    <xf numFmtId="0" fontId="0" fillId="3" borderId="21" xfId="8" quotePrefix="1" applyFont="1" applyFill="1" applyBorder="1" applyAlignment="1">
      <alignment horizontal="right"/>
    </xf>
    <xf numFmtId="0" fontId="0" fillId="3" borderId="0" xfId="8" applyFont="1" applyFill="1" applyBorder="1" applyAlignment="1">
      <alignment horizontal="right"/>
    </xf>
    <xf numFmtId="0" fontId="0" fillId="3" borderId="14" xfId="8" quotePrefix="1" applyFont="1" applyFill="1" applyBorder="1" applyAlignment="1">
      <alignment horizontal="right"/>
    </xf>
    <xf numFmtId="0" fontId="0" fillId="3" borderId="14" xfId="8" applyFont="1" applyFill="1" applyBorder="1" applyAlignment="1">
      <alignment horizontal="right"/>
    </xf>
    <xf numFmtId="167" fontId="53" fillId="4" borderId="16" xfId="69" quotePrefix="1" applyNumberFormat="1" applyFont="1">
      <alignment vertical="center"/>
    </xf>
    <xf numFmtId="167" fontId="53" fillId="4" borderId="17" xfId="69" applyNumberFormat="1" applyFont="1" applyBorder="1">
      <alignment vertical="center"/>
    </xf>
    <xf numFmtId="0" fontId="53" fillId="4" borderId="16" xfId="69" applyFont="1" applyBorder="1">
      <alignment vertical="center"/>
    </xf>
    <xf numFmtId="0" fontId="53" fillId="4" borderId="19" xfId="69" applyFont="1" applyBorder="1">
      <alignment vertical="center"/>
    </xf>
    <xf numFmtId="0" fontId="53" fillId="4" borderId="17" xfId="69" applyFont="1" applyBorder="1">
      <alignment vertical="center"/>
    </xf>
    <xf numFmtId="0" fontId="53" fillId="4" borderId="18" xfId="69" applyFont="1" applyBorder="1">
      <alignment vertical="center"/>
    </xf>
    <xf numFmtId="0" fontId="53" fillId="3" borderId="14" xfId="68" applyFont="1" applyBorder="1" applyAlignment="1">
      <alignment horizontal="center" vertical="center" wrapText="1"/>
    </xf>
    <xf numFmtId="0" fontId="53" fillId="3" borderId="13" xfId="68" applyFont="1" applyBorder="1" applyAlignment="1">
      <alignment horizontal="center" vertical="center" wrapText="1"/>
    </xf>
    <xf numFmtId="0" fontId="53" fillId="3" borderId="15" xfId="68" applyFont="1" applyBorder="1" applyAlignment="1">
      <alignment horizontal="center" vertical="center" wrapText="1"/>
    </xf>
    <xf numFmtId="167" fontId="6" fillId="3" borderId="0" xfId="8" applyNumberFormat="1" applyFont="1" applyFill="1"/>
    <xf numFmtId="0" fontId="6" fillId="0" borderId="0" xfId="8" applyFont="1"/>
    <xf numFmtId="0" fontId="6" fillId="0" borderId="0" xfId="8" applyFont="1" applyBorder="1"/>
    <xf numFmtId="0" fontId="6" fillId="0" borderId="0" xfId="8" quotePrefix="1" applyFont="1" applyBorder="1"/>
    <xf numFmtId="0" fontId="6" fillId="0" borderId="14" xfId="8" quotePrefix="1" applyFont="1" applyBorder="1"/>
    <xf numFmtId="0" fontId="51" fillId="3" borderId="14" xfId="53" applyFont="1" applyFill="1" applyBorder="1" applyAlignment="1">
      <alignment vertical="top"/>
    </xf>
    <xf numFmtId="0" fontId="53" fillId="3" borderId="17" xfId="68" applyBorder="1" applyAlignment="1">
      <alignment horizontal="center" vertical="center" wrapText="1"/>
    </xf>
    <xf numFmtId="0" fontId="53" fillId="3" borderId="18" xfId="68" applyBorder="1" applyAlignment="1">
      <alignment horizontal="center" vertical="center" wrapText="1"/>
    </xf>
    <xf numFmtId="0" fontId="53" fillId="3" borderId="17" xfId="68" applyBorder="1" applyAlignment="1">
      <alignment horizontal="left" vertical="center" wrapText="1"/>
    </xf>
    <xf numFmtId="0" fontId="53" fillId="3" borderId="18" xfId="68" applyFill="1" applyBorder="1" applyAlignment="1">
      <alignment horizontal="center" vertical="center" wrapText="1"/>
    </xf>
    <xf numFmtId="0" fontId="53" fillId="3" borderId="14" xfId="68" applyBorder="1" applyAlignment="1">
      <alignment horizontal="center" vertical="center" wrapText="1"/>
    </xf>
    <xf numFmtId="0" fontId="53" fillId="4" borderId="16" xfId="69">
      <alignment vertical="center"/>
    </xf>
    <xf numFmtId="0" fontId="53" fillId="3" borderId="14" xfId="68" applyFill="1" applyBorder="1" applyAlignment="1">
      <alignment horizontal="center" vertical="center" wrapText="1"/>
    </xf>
    <xf numFmtId="0" fontId="53" fillId="3" borderId="0" xfId="68" applyFill="1" applyBorder="1" applyAlignment="1">
      <alignment horizontal="center" vertical="center" wrapText="1"/>
    </xf>
    <xf numFmtId="0" fontId="53" fillId="4" borderId="16" xfId="69">
      <alignment vertical="center"/>
    </xf>
    <xf numFmtId="0" fontId="51" fillId="3" borderId="0" xfId="53" applyFill="1" applyBorder="1" applyAlignment="1">
      <alignment vertical="top"/>
    </xf>
    <xf numFmtId="0" fontId="53" fillId="3" borderId="0" xfId="68" applyBorder="1" applyAlignment="1">
      <alignment horizontal="center" vertical="center" wrapText="1"/>
    </xf>
    <xf numFmtId="0" fontId="53" fillId="3" borderId="17" xfId="68" applyBorder="1" applyAlignment="1">
      <alignment vertical="center"/>
    </xf>
    <xf numFmtId="0" fontId="53" fillId="3" borderId="18" xfId="68" applyBorder="1" applyAlignment="1">
      <alignment vertical="center"/>
    </xf>
    <xf numFmtId="0" fontId="57" fillId="0" borderId="0" xfId="0" applyFont="1"/>
    <xf numFmtId="167" fontId="0" fillId="3" borderId="14" xfId="8" quotePrefix="1" applyNumberFormat="1" applyFont="1" applyFill="1" applyBorder="1" applyAlignment="1">
      <alignment horizontal="right"/>
    </xf>
    <xf numFmtId="167" fontId="0" fillId="3" borderId="14" xfId="8" applyNumberFormat="1" applyFont="1" applyFill="1" applyBorder="1" applyAlignment="1">
      <alignment horizontal="right"/>
    </xf>
    <xf numFmtId="0" fontId="57" fillId="3" borderId="0" xfId="66" applyFont="1" applyFill="1" applyAlignment="1">
      <alignment vertical="top"/>
    </xf>
    <xf numFmtId="0" fontId="6" fillId="3" borderId="0" xfId="8" quotePrefix="1" applyFill="1" applyBorder="1" applyAlignment="1">
      <alignment horizontal="right"/>
    </xf>
    <xf numFmtId="0" fontId="57" fillId="0" borderId="17" xfId="0" applyFont="1" applyBorder="1"/>
    <xf numFmtId="0" fontId="0" fillId="0" borderId="0" xfId="0" applyFill="1" applyBorder="1"/>
    <xf numFmtId="167" fontId="0" fillId="0" borderId="0" xfId="0" applyNumberFormat="1" applyBorder="1"/>
    <xf numFmtId="0" fontId="53" fillId="3" borderId="14" xfId="68" applyFont="1" applyFill="1" applyAlignment="1">
      <alignment vertical="top"/>
    </xf>
    <xf numFmtId="0" fontId="53" fillId="3" borderId="16" xfId="69" applyFont="1" applyFill="1" applyAlignment="1">
      <alignment vertical="top"/>
    </xf>
    <xf numFmtId="0" fontId="53" fillId="3" borderId="16" xfId="69" applyFont="1" applyFill="1" applyAlignment="1">
      <alignment vertical="center"/>
    </xf>
    <xf numFmtId="0" fontId="6" fillId="0" borderId="0" xfId="39"/>
    <xf numFmtId="1" fontId="0" fillId="3" borderId="0" xfId="8" applyNumberFormat="1" applyFont="1" applyFill="1" applyBorder="1"/>
    <xf numFmtId="0" fontId="0" fillId="0" borderId="0" xfId="39" applyFont="1"/>
    <xf numFmtId="0" fontId="6" fillId="0" borderId="14" xfId="39" applyBorder="1"/>
    <xf numFmtId="0" fontId="6" fillId="0" borderId="12" xfId="39" applyBorder="1"/>
    <xf numFmtId="0" fontId="6" fillId="0" borderId="13" xfId="39" applyBorder="1"/>
    <xf numFmtId="0" fontId="6" fillId="3" borderId="0" xfId="8" applyFont="1" applyFill="1" applyAlignment="1">
      <alignment horizontal="right"/>
    </xf>
    <xf numFmtId="0" fontId="0" fillId="3" borderId="13" xfId="8" applyFont="1" applyFill="1" applyBorder="1" applyAlignment="1">
      <alignment horizontal="right"/>
    </xf>
    <xf numFmtId="0" fontId="0" fillId="3" borderId="0" xfId="8" applyFont="1" applyFill="1" applyAlignment="1">
      <alignment horizontal="left"/>
    </xf>
    <xf numFmtId="167" fontId="0" fillId="3" borderId="0" xfId="0" quotePrefix="1" applyNumberFormat="1" applyFont="1" applyFill="1" applyBorder="1" applyAlignment="1">
      <alignment horizontal="right"/>
    </xf>
    <xf numFmtId="167" fontId="0" fillId="3" borderId="0" xfId="0" applyNumberFormat="1" applyFont="1" applyFill="1" applyBorder="1" applyAlignment="1">
      <alignment horizontal="right"/>
    </xf>
    <xf numFmtId="167" fontId="0" fillId="3" borderId="15" xfId="0" quotePrefix="1" applyNumberFormat="1" applyFont="1" applyFill="1" applyBorder="1" applyAlignment="1">
      <alignment horizontal="right"/>
    </xf>
    <xf numFmtId="167" fontId="0" fillId="3" borderId="14" xfId="0" applyNumberFormat="1" applyFont="1" applyFill="1" applyBorder="1" applyAlignment="1">
      <alignment horizontal="right"/>
    </xf>
    <xf numFmtId="0" fontId="6" fillId="0" borderId="0" xfId="39" applyFill="1" applyBorder="1"/>
    <xf numFmtId="1" fontId="0" fillId="0" borderId="0" xfId="8" applyNumberFormat="1" applyFont="1" applyFill="1" applyBorder="1"/>
    <xf numFmtId="0" fontId="53" fillId="0" borderId="0" xfId="69" applyFont="1" applyFill="1" applyBorder="1">
      <alignment vertical="center"/>
    </xf>
    <xf numFmtId="0" fontId="53" fillId="0" borderId="0" xfId="69" applyFill="1" applyBorder="1">
      <alignment vertical="center"/>
    </xf>
    <xf numFmtId="0" fontId="6" fillId="0" borderId="0" xfId="8" applyFont="1" applyFill="1" applyBorder="1" applyAlignment="1">
      <alignment horizontal="right"/>
    </xf>
    <xf numFmtId="0" fontId="0" fillId="0" borderId="0" xfId="8" applyFont="1" applyFill="1" applyBorder="1" applyAlignment="1">
      <alignment horizontal="right"/>
    </xf>
    <xf numFmtId="0" fontId="6" fillId="3" borderId="13" xfId="8" applyFont="1" applyFill="1" applyBorder="1" applyAlignment="1">
      <alignment horizontal="right"/>
    </xf>
    <xf numFmtId="0" fontId="0" fillId="3" borderId="21" xfId="0" applyFont="1" applyFill="1" applyBorder="1"/>
    <xf numFmtId="0" fontId="0" fillId="3" borderId="15" xfId="0" applyFont="1" applyFill="1" applyBorder="1"/>
    <xf numFmtId="167" fontId="6" fillId="3" borderId="15" xfId="0" applyNumberFormat="1" applyFont="1" applyFill="1" applyBorder="1"/>
    <xf numFmtId="1" fontId="6" fillId="3" borderId="12" xfId="8" applyNumberFormat="1" applyFill="1" applyBorder="1"/>
    <xf numFmtId="1" fontId="6" fillId="3" borderId="13" xfId="8" applyNumberFormat="1" applyFill="1" applyBorder="1"/>
    <xf numFmtId="1" fontId="6" fillId="3" borderId="12" xfId="8" applyNumberFormat="1" applyFont="1" applyFill="1" applyBorder="1"/>
    <xf numFmtId="1" fontId="6" fillId="3" borderId="12" xfId="0" applyNumberFormat="1" applyFont="1" applyFill="1" applyBorder="1"/>
    <xf numFmtId="1" fontId="6" fillId="3" borderId="13" xfId="0" applyNumberFormat="1" applyFont="1" applyFill="1" applyBorder="1"/>
    <xf numFmtId="167" fontId="6" fillId="3" borderId="0" xfId="0" quotePrefix="1" applyNumberFormat="1" applyFont="1" applyFill="1" applyBorder="1" applyAlignment="1">
      <alignment horizontal="right"/>
    </xf>
    <xf numFmtId="167" fontId="53" fillId="0" borderId="17" xfId="69" applyNumberFormat="1" applyFont="1" applyFill="1" applyBorder="1" applyAlignment="1">
      <alignment horizontal="right" vertical="center"/>
    </xf>
    <xf numFmtId="0" fontId="6" fillId="3" borderId="0" xfId="8" applyFont="1" applyFill="1" applyAlignment="1">
      <alignment vertical="top" wrapText="1"/>
    </xf>
    <xf numFmtId="0" fontId="6" fillId="3" borderId="14" xfId="8" applyFont="1" applyFill="1" applyBorder="1" applyAlignment="1">
      <alignment vertical="top" wrapText="1"/>
    </xf>
    <xf numFmtId="0" fontId="53" fillId="3" borderId="0" xfId="68" applyBorder="1" applyAlignment="1">
      <alignment vertical="center"/>
    </xf>
    <xf numFmtId="0" fontId="53" fillId="3" borderId="0" xfId="68" applyBorder="1">
      <alignment horizontal="center" vertical="center"/>
    </xf>
    <xf numFmtId="0" fontId="53" fillId="3" borderId="0" xfId="68" applyFill="1" applyBorder="1" applyAlignment="1">
      <alignment horizontal="center" vertical="center" wrapText="1"/>
    </xf>
    <xf numFmtId="0" fontId="53" fillId="3" borderId="14" xfId="68" applyFill="1" applyBorder="1" applyAlignment="1">
      <alignment horizontal="center" vertical="center" wrapText="1"/>
    </xf>
    <xf numFmtId="0" fontId="53" fillId="3" borderId="13" xfId="68" applyFill="1" applyBorder="1" applyAlignment="1">
      <alignment horizontal="center" vertical="center" wrapText="1"/>
    </xf>
    <xf numFmtId="0" fontId="53" fillId="3" borderId="0" xfId="69" applyFont="1" applyFill="1" applyBorder="1">
      <alignment vertical="center"/>
    </xf>
    <xf numFmtId="167" fontId="53" fillId="3" borderId="0" xfId="69" applyNumberFormat="1" applyFont="1" applyFill="1" applyBorder="1">
      <alignment vertical="center"/>
    </xf>
    <xf numFmtId="167" fontId="53" fillId="4" borderId="16" xfId="69" applyNumberFormat="1" applyFont="1" applyAlignment="1">
      <alignment horizontal="right" vertical="center"/>
    </xf>
    <xf numFmtId="0" fontId="53" fillId="3" borderId="0" xfId="68" applyFill="1" applyBorder="1" applyAlignment="1">
      <alignment vertical="center" wrapText="1"/>
    </xf>
    <xf numFmtId="0" fontId="53" fillId="3" borderId="17" xfId="68" applyBorder="1" applyAlignment="1">
      <alignment horizontal="center" vertical="center"/>
    </xf>
    <xf numFmtId="0" fontId="53" fillId="3" borderId="0" xfId="68" applyBorder="1" applyAlignment="1">
      <alignment horizontal="center" vertical="center" wrapText="1"/>
    </xf>
    <xf numFmtId="0" fontId="53" fillId="3" borderId="14" xfId="68" applyBorder="1" applyAlignment="1">
      <alignment horizontal="center" vertical="center" wrapText="1"/>
    </xf>
    <xf numFmtId="0" fontId="60" fillId="3" borderId="0" xfId="68" applyFont="1" applyBorder="1" applyAlignment="1">
      <alignment horizontal="left" vertical="center" wrapText="1"/>
    </xf>
    <xf numFmtId="0" fontId="60" fillId="3" borderId="0" xfId="68" applyFont="1" applyFill="1" applyBorder="1" applyAlignment="1">
      <alignment horizontal="left" vertical="center"/>
    </xf>
    <xf numFmtId="167" fontId="0" fillId="3" borderId="27" xfId="8" applyNumberFormat="1" applyFont="1" applyFill="1" applyBorder="1"/>
    <xf numFmtId="0" fontId="57" fillId="0" borderId="0" xfId="0" applyFont="1" applyBorder="1" applyAlignment="1"/>
    <xf numFmtId="0" fontId="57" fillId="0" borderId="29" xfId="0" applyFont="1" applyBorder="1"/>
    <xf numFmtId="167" fontId="0" fillId="0" borderId="0" xfId="0" quotePrefix="1" applyNumberFormat="1" applyBorder="1" applyAlignment="1">
      <alignment horizontal="right"/>
    </xf>
    <xf numFmtId="167" fontId="0" fillId="0" borderId="27" xfId="0" applyNumberFormat="1" applyBorder="1"/>
    <xf numFmtId="167" fontId="0" fillId="0" borderId="27" xfId="0" quotePrefix="1" applyNumberFormat="1" applyBorder="1" applyAlignment="1">
      <alignment horizontal="right"/>
    </xf>
    <xf numFmtId="0" fontId="0" fillId="3" borderId="32" xfId="8" applyFont="1" applyFill="1" applyBorder="1"/>
    <xf numFmtId="0" fontId="6" fillId="3" borderId="30" xfId="0" applyFont="1" applyFill="1" applyBorder="1" applyAlignment="1">
      <alignment horizontal="left"/>
    </xf>
    <xf numFmtId="0" fontId="0" fillId="3" borderId="30" xfId="0" applyFont="1" applyFill="1" applyBorder="1" applyAlignment="1">
      <alignment horizontal="left"/>
    </xf>
    <xf numFmtId="0" fontId="57" fillId="0" borderId="33" xfId="0" applyFont="1" applyFill="1" applyBorder="1" applyAlignment="1">
      <alignment horizontal="center"/>
    </xf>
    <xf numFmtId="167" fontId="57" fillId="0" borderId="33" xfId="0" applyNumberFormat="1" applyFont="1" applyBorder="1"/>
    <xf numFmtId="167" fontId="57" fillId="0" borderId="31" xfId="0" applyNumberFormat="1" applyFont="1" applyBorder="1"/>
    <xf numFmtId="0" fontId="60" fillId="3" borderId="30" xfId="68" applyFont="1" applyBorder="1" applyAlignment="1">
      <alignment horizontal="left" vertical="center" wrapText="1"/>
    </xf>
    <xf numFmtId="0" fontId="60" fillId="3" borderId="30" xfId="68" applyFont="1" applyFill="1" applyBorder="1" applyAlignment="1">
      <alignment horizontal="left" vertical="center"/>
    </xf>
    <xf numFmtId="0" fontId="53" fillId="3" borderId="28" xfId="68" applyFill="1" applyBorder="1" applyAlignment="1">
      <alignment horizontal="center" vertical="center"/>
    </xf>
    <xf numFmtId="0" fontId="53" fillId="3" borderId="28" xfId="68" applyBorder="1">
      <alignment horizontal="center" vertical="center"/>
    </xf>
    <xf numFmtId="0" fontId="53" fillId="3" borderId="28" xfId="68" applyBorder="1" applyAlignment="1">
      <alignment horizontal="center" vertical="center"/>
    </xf>
    <xf numFmtId="0" fontId="53" fillId="3" borderId="28" xfId="68" applyFont="1" applyBorder="1" applyAlignment="1">
      <alignment horizontal="center" vertical="center"/>
    </xf>
    <xf numFmtId="0" fontId="53" fillId="3" borderId="28" xfId="68" applyFont="1" applyFill="1" applyBorder="1" applyAlignment="1">
      <alignment horizontal="center" vertical="center"/>
    </xf>
    <xf numFmtId="0" fontId="53" fillId="3" borderId="28" xfId="69" applyFill="1" applyBorder="1">
      <alignment vertical="center"/>
    </xf>
    <xf numFmtId="0" fontId="60" fillId="3" borderId="0" xfId="68" applyFont="1" applyFill="1" applyBorder="1" applyAlignment="1">
      <alignment horizontal="right" vertical="center"/>
    </xf>
    <xf numFmtId="0" fontId="0" fillId="3" borderId="0" xfId="0" applyFont="1" applyFill="1" applyBorder="1" applyAlignment="1">
      <alignment horizontal="right"/>
    </xf>
    <xf numFmtId="0" fontId="0" fillId="3" borderId="14" xfId="0" applyFont="1" applyFill="1" applyBorder="1" applyAlignment="1">
      <alignment horizontal="right"/>
    </xf>
    <xf numFmtId="0" fontId="60" fillId="3" borderId="0" xfId="68" applyFont="1" applyBorder="1" applyAlignment="1">
      <alignment horizontal="right" vertical="center" wrapText="1"/>
    </xf>
    <xf numFmtId="0" fontId="60" fillId="3" borderId="12" xfId="68" applyFont="1" applyBorder="1" applyAlignment="1">
      <alignment horizontal="right" vertical="center" wrapText="1"/>
    </xf>
    <xf numFmtId="1" fontId="6" fillId="3" borderId="0" xfId="8" applyNumberFormat="1" applyFont="1" applyFill="1" applyBorder="1" applyAlignment="1">
      <alignment horizontal="right"/>
    </xf>
    <xf numFmtId="0" fontId="0" fillId="3" borderId="12" xfId="0" applyFont="1" applyFill="1" applyBorder="1" applyAlignment="1">
      <alignment horizontal="right"/>
    </xf>
    <xf numFmtId="0" fontId="0" fillId="3" borderId="13" xfId="0" applyFont="1" applyFill="1" applyBorder="1" applyAlignment="1">
      <alignment horizontal="right"/>
    </xf>
    <xf numFmtId="0" fontId="60" fillId="3" borderId="0" xfId="68" applyFont="1" applyBorder="1" applyAlignment="1">
      <alignment horizontal="right" vertical="center"/>
    </xf>
    <xf numFmtId="0" fontId="6" fillId="3" borderId="34" xfId="8" applyFill="1" applyBorder="1"/>
    <xf numFmtId="0" fontId="0" fillId="3" borderId="30" xfId="0" applyFont="1" applyFill="1" applyBorder="1" applyAlignment="1"/>
    <xf numFmtId="0" fontId="11" fillId="0" borderId="0" xfId="0" applyFont="1" applyFill="1" applyBorder="1"/>
    <xf numFmtId="0" fontId="60" fillId="3" borderId="0" xfId="68" applyFont="1" applyFill="1" applyBorder="1" applyAlignment="1">
      <alignment horizontal="right" vertical="center" wrapText="1"/>
    </xf>
    <xf numFmtId="0" fontId="0" fillId="3" borderId="0" xfId="8" applyFont="1" applyFill="1"/>
    <xf numFmtId="0" fontId="60" fillId="3" borderId="12" xfId="68" applyFont="1" applyFill="1" applyBorder="1" applyAlignment="1">
      <alignment horizontal="right" vertical="center"/>
    </xf>
    <xf numFmtId="0" fontId="0" fillId="3" borderId="0" xfId="0" applyFont="1" applyFill="1" applyAlignment="1">
      <alignment horizontal="right"/>
    </xf>
    <xf numFmtId="0" fontId="55" fillId="3" borderId="0" xfId="0" applyFont="1" applyFill="1"/>
    <xf numFmtId="0" fontId="53" fillId="3" borderId="0" xfId="68" applyBorder="1" applyAlignment="1">
      <alignment horizontal="center" vertical="center" wrapText="1"/>
    </xf>
    <xf numFmtId="0" fontId="53" fillId="3" borderId="14" xfId="68" applyBorder="1" applyAlignment="1">
      <alignment horizontal="center" vertical="center" wrapText="1"/>
    </xf>
    <xf numFmtId="0" fontId="53" fillId="3" borderId="15" xfId="68" applyBorder="1" applyAlignment="1">
      <alignment horizontal="center" vertical="center" wrapText="1"/>
    </xf>
    <xf numFmtId="0" fontId="53" fillId="4" borderId="16" xfId="69">
      <alignment vertical="center"/>
    </xf>
    <xf numFmtId="0" fontId="6" fillId="3" borderId="0" xfId="8" applyFill="1" applyAlignment="1">
      <alignment horizontal="left" vertical="top" wrapText="1"/>
    </xf>
    <xf numFmtId="0" fontId="53" fillId="3" borderId="14" xfId="68" applyAlignment="1">
      <alignment vertical="center"/>
    </xf>
    <xf numFmtId="0" fontId="53" fillId="4" borderId="16" xfId="69" applyAlignment="1">
      <alignment vertical="top"/>
    </xf>
    <xf numFmtId="0" fontId="53" fillId="4" borderId="16" xfId="69" applyAlignment="1">
      <alignment vertical="center"/>
    </xf>
    <xf numFmtId="0" fontId="5" fillId="3" borderId="14" xfId="0" applyFont="1" applyFill="1" applyBorder="1" applyAlignment="1">
      <alignment vertical="top"/>
    </xf>
    <xf numFmtId="0" fontId="51" fillId="3" borderId="14" xfId="53" applyFill="1" applyBorder="1" applyAlignment="1">
      <alignment vertical="top"/>
    </xf>
    <xf numFmtId="0" fontId="5" fillId="3" borderId="0" xfId="0" applyFont="1" applyFill="1" applyAlignment="1">
      <alignment vertical="top"/>
    </xf>
    <xf numFmtId="0" fontId="0" fillId="0" borderId="16" xfId="0" applyBorder="1" applyAlignment="1">
      <alignment vertical="top"/>
    </xf>
    <xf numFmtId="0" fontId="51" fillId="3" borderId="16" xfId="53" applyFill="1" applyBorder="1" applyAlignment="1">
      <alignment vertical="top"/>
    </xf>
    <xf numFmtId="0" fontId="0" fillId="0" borderId="14" xfId="0" applyBorder="1" applyAlignment="1">
      <alignment vertical="top"/>
    </xf>
    <xf numFmtId="0" fontId="5" fillId="3" borderId="0" xfId="0" applyFont="1" applyFill="1" applyBorder="1" applyAlignment="1">
      <alignment vertical="top"/>
    </xf>
    <xf numFmtId="0" fontId="53" fillId="4" borderId="16" xfId="69" applyAlignment="1">
      <alignment vertical="top" wrapText="1"/>
    </xf>
    <xf numFmtId="0" fontId="0" fillId="3" borderId="14" xfId="0" applyFill="1" applyBorder="1" applyAlignment="1">
      <alignment vertical="top"/>
    </xf>
    <xf numFmtId="0" fontId="0" fillId="0" borderId="17" xfId="0" applyBorder="1" applyAlignment="1">
      <alignment vertical="top"/>
    </xf>
    <xf numFmtId="0" fontId="51" fillId="3" borderId="17" xfId="53" applyFill="1" applyBorder="1" applyAlignment="1">
      <alignment vertical="top"/>
    </xf>
    <xf numFmtId="0" fontId="0" fillId="3" borderId="0" xfId="39" applyFont="1" applyFill="1" applyAlignment="1">
      <alignment vertical="top" wrapText="1"/>
    </xf>
    <xf numFmtId="0" fontId="0" fillId="3" borderId="14" xfId="39" applyFont="1" applyFill="1" applyBorder="1" applyAlignment="1">
      <alignment vertical="top" wrapText="1"/>
    </xf>
    <xf numFmtId="0" fontId="0" fillId="3" borderId="16" xfId="39" applyFont="1" applyFill="1" applyBorder="1" applyAlignment="1">
      <alignment vertical="top" wrapText="1"/>
    </xf>
    <xf numFmtId="0" fontId="0" fillId="3" borderId="0" xfId="39" applyFont="1" applyFill="1" applyBorder="1" applyAlignment="1">
      <alignment vertical="top" wrapText="1"/>
    </xf>
    <xf numFmtId="0" fontId="0" fillId="3" borderId="17" xfId="39" applyFont="1" applyFill="1" applyBorder="1" applyAlignment="1">
      <alignment vertical="top" wrapText="1"/>
    </xf>
    <xf numFmtId="0" fontId="51" fillId="0" borderId="0" xfId="53"/>
    <xf numFmtId="0" fontId="26" fillId="3" borderId="0" xfId="65" applyFill="1" applyBorder="1" applyAlignment="1">
      <alignment vertical="top"/>
    </xf>
    <xf numFmtId="0" fontId="57" fillId="3" borderId="14" xfId="8" applyFont="1" applyFill="1" applyBorder="1" applyAlignment="1">
      <alignment horizontal="left" vertical="top"/>
    </xf>
    <xf numFmtId="0" fontId="6" fillId="3" borderId="14" xfId="8" applyFill="1" applyBorder="1" applyAlignment="1">
      <alignment horizontal="left" vertical="top" wrapText="1"/>
    </xf>
    <xf numFmtId="0" fontId="51" fillId="3" borderId="0" xfId="53" applyFill="1" applyAlignment="1">
      <alignment horizontal="left" vertical="top"/>
    </xf>
    <xf numFmtId="167" fontId="60" fillId="3" borderId="0" xfId="68" applyNumberFormat="1" applyFont="1" applyFill="1" applyBorder="1" applyAlignment="1">
      <alignment horizontal="right" vertical="center"/>
    </xf>
    <xf numFmtId="0" fontId="53" fillId="3" borderId="0" xfId="68" applyBorder="1" applyAlignment="1">
      <alignment vertical="center" wrapText="1"/>
    </xf>
    <xf numFmtId="0" fontId="0" fillId="3" borderId="35" xfId="8" applyFont="1" applyFill="1" applyBorder="1" applyAlignment="1">
      <alignment horizontal="right"/>
    </xf>
    <xf numFmtId="0" fontId="53" fillId="3" borderId="12" xfId="68" applyBorder="1" applyAlignment="1">
      <alignment horizontal="center" vertical="center" wrapText="1"/>
    </xf>
    <xf numFmtId="0" fontId="0" fillId="3" borderId="36" xfId="0" applyFont="1" applyFill="1" applyBorder="1"/>
    <xf numFmtId="0" fontId="0" fillId="0" borderId="0" xfId="39" applyFont="1" applyFill="1" applyBorder="1" applyAlignment="1">
      <alignment vertical="top" wrapText="1"/>
    </xf>
    <xf numFmtId="0" fontId="0" fillId="0" borderId="0" xfId="0" applyFill="1" applyAlignment="1">
      <alignment vertical="top"/>
    </xf>
    <xf numFmtId="0" fontId="0" fillId="0" borderId="0" xfId="0" applyFill="1" applyBorder="1" applyAlignment="1">
      <alignment vertical="top"/>
    </xf>
    <xf numFmtId="0" fontId="0" fillId="0" borderId="0" xfId="0" applyFill="1"/>
    <xf numFmtId="166" fontId="11" fillId="0" borderId="0" xfId="0" quotePrefix="1" applyNumberFormat="1" applyFont="1" applyFill="1" applyAlignment="1"/>
    <xf numFmtId="1" fontId="6" fillId="3" borderId="14" xfId="0" applyNumberFormat="1" applyFont="1" applyFill="1" applyBorder="1" applyAlignment="1">
      <alignment horizontal="left"/>
    </xf>
    <xf numFmtId="0" fontId="4" fillId="3" borderId="0" xfId="0" applyFont="1" applyFill="1"/>
    <xf numFmtId="0" fontId="53" fillId="3" borderId="17" xfId="68" applyFill="1" applyBorder="1" applyAlignment="1">
      <alignment horizontal="center" vertical="center"/>
    </xf>
    <xf numFmtId="0" fontId="53" fillId="3" borderId="17" xfId="68" applyFill="1" applyBorder="1" applyAlignment="1">
      <alignment horizontal="center" vertical="center" wrapText="1"/>
    </xf>
    <xf numFmtId="0" fontId="53" fillId="3" borderId="18" xfId="68" applyFill="1" applyBorder="1" applyAlignment="1">
      <alignment horizontal="center" vertical="center" wrapText="1"/>
    </xf>
    <xf numFmtId="0" fontId="53" fillId="3" borderId="14" xfId="68" applyFill="1" applyBorder="1" applyAlignment="1">
      <alignment horizontal="center" vertical="center" wrapText="1"/>
    </xf>
    <xf numFmtId="3" fontId="57" fillId="3" borderId="0" xfId="0" applyNumberFormat="1" applyFont="1" applyFill="1"/>
    <xf numFmtId="3" fontId="57" fillId="3" borderId="0" xfId="0" applyNumberFormat="1" applyFont="1" applyFill="1" applyBorder="1"/>
    <xf numFmtId="0" fontId="30" fillId="3" borderId="0" xfId="73" applyFill="1" applyBorder="1"/>
    <xf numFmtId="0" fontId="57" fillId="3" borderId="0" xfId="0" applyFont="1" applyFill="1" applyBorder="1" applyAlignment="1">
      <alignment horizontal="left"/>
    </xf>
    <xf numFmtId="0" fontId="57" fillId="3" borderId="0" xfId="0" applyFont="1" applyFill="1" applyBorder="1" applyAlignment="1">
      <alignment horizontal="center"/>
    </xf>
    <xf numFmtId="3" fontId="0" fillId="3" borderId="0" xfId="0" applyNumberFormat="1" applyFill="1" applyBorder="1"/>
    <xf numFmtId="0" fontId="57" fillId="3" borderId="0" xfId="0" applyFont="1" applyFill="1"/>
    <xf numFmtId="3" fontId="0" fillId="3" borderId="0" xfId="0" applyNumberFormat="1" applyFill="1"/>
    <xf numFmtId="0" fontId="0" fillId="3" borderId="0" xfId="0" quotePrefix="1" applyFill="1"/>
    <xf numFmtId="0" fontId="53" fillId="4" borderId="16" xfId="69">
      <alignment vertical="center"/>
    </xf>
    <xf numFmtId="0" fontId="0" fillId="0" borderId="0" xfId="0" applyNumberFormat="1"/>
    <xf numFmtId="0" fontId="53" fillId="3" borderId="17" xfId="68" applyFill="1" applyBorder="1">
      <alignment horizontal="center" vertical="center"/>
    </xf>
    <xf numFmtId="0" fontId="53" fillId="3" borderId="14" xfId="68" applyFill="1" applyBorder="1">
      <alignment horizontal="center" vertical="center"/>
    </xf>
    <xf numFmtId="0" fontId="60" fillId="3" borderId="14" xfId="68" applyFont="1" applyFill="1" applyBorder="1" applyAlignment="1">
      <alignment horizontal="center" vertical="center"/>
    </xf>
    <xf numFmtId="0" fontId="60" fillId="3" borderId="13" xfId="68" applyFont="1" applyFill="1" applyBorder="1" applyAlignment="1">
      <alignment horizontal="center" vertical="center"/>
    </xf>
    <xf numFmtId="0" fontId="57" fillId="0" borderId="17" xfId="0" applyFont="1" applyBorder="1" applyAlignment="1">
      <alignment horizontal="center"/>
    </xf>
    <xf numFmtId="0" fontId="0" fillId="3" borderId="30" xfId="0" applyFont="1" applyFill="1" applyBorder="1" applyAlignment="1">
      <alignment horizontal="right"/>
    </xf>
    <xf numFmtId="0" fontId="0" fillId="3" borderId="30" xfId="0" applyFont="1" applyFill="1" applyBorder="1"/>
    <xf numFmtId="167" fontId="0" fillId="3" borderId="30" xfId="8" applyNumberFormat="1" applyFont="1" applyFill="1" applyBorder="1"/>
    <xf numFmtId="0" fontId="53" fillId="3" borderId="38" xfId="68" applyFill="1" applyBorder="1">
      <alignment horizontal="center" vertical="center"/>
    </xf>
    <xf numFmtId="167" fontId="60" fillId="3" borderId="27" xfId="68" applyNumberFormat="1" applyFont="1" applyFill="1" applyBorder="1" applyAlignment="1">
      <alignment horizontal="right" vertical="center"/>
    </xf>
    <xf numFmtId="167" fontId="0" fillId="3" borderId="39" xfId="8" applyNumberFormat="1" applyFont="1" applyFill="1" applyBorder="1"/>
    <xf numFmtId="0" fontId="0" fillId="3" borderId="30" xfId="0" applyFill="1" applyBorder="1"/>
    <xf numFmtId="167" fontId="0" fillId="3" borderId="40" xfId="8" applyNumberFormat="1" applyFont="1" applyFill="1" applyBorder="1"/>
    <xf numFmtId="0" fontId="0" fillId="3" borderId="0" xfId="8" quotePrefix="1" applyFont="1" applyFill="1"/>
    <xf numFmtId="0" fontId="53" fillId="4" borderId="16" xfId="69">
      <alignment vertical="center"/>
    </xf>
    <xf numFmtId="1" fontId="6" fillId="3" borderId="30" xfId="8" applyNumberFormat="1" applyFont="1" applyFill="1" applyBorder="1" applyAlignment="1">
      <alignment horizontal="right"/>
    </xf>
    <xf numFmtId="167" fontId="0" fillId="3" borderId="30" xfId="0" applyNumberFormat="1" applyFont="1" applyFill="1" applyBorder="1"/>
    <xf numFmtId="167" fontId="0" fillId="3" borderId="27" xfId="0" applyNumberFormat="1" applyFont="1" applyFill="1" applyBorder="1"/>
    <xf numFmtId="167" fontId="0" fillId="3" borderId="39" xfId="0" applyNumberFormat="1" applyFont="1" applyFill="1" applyBorder="1"/>
    <xf numFmtId="0" fontId="0" fillId="0" borderId="0" xfId="39" applyFont="1" applyFill="1" applyBorder="1"/>
    <xf numFmtId="0" fontId="57" fillId="0" borderId="31" xfId="0" applyFont="1" applyFill="1" applyBorder="1" applyAlignment="1">
      <alignment horizontal="center"/>
    </xf>
    <xf numFmtId="0" fontId="57" fillId="0" borderId="33" xfId="0" applyFont="1" applyBorder="1"/>
    <xf numFmtId="0" fontId="57" fillId="0" borderId="31" xfId="0" applyFont="1" applyBorder="1"/>
    <xf numFmtId="167" fontId="0" fillId="0" borderId="30" xfId="0" quotePrefix="1" applyNumberFormat="1" applyBorder="1" applyAlignment="1">
      <alignment horizontal="right"/>
    </xf>
    <xf numFmtId="0" fontId="57" fillId="0" borderId="43" xfId="0" applyFont="1" applyBorder="1" applyAlignment="1">
      <alignment horizontal="center"/>
    </xf>
    <xf numFmtId="0" fontId="57" fillId="0" borderId="42" xfId="0" applyFont="1" applyBorder="1" applyAlignment="1">
      <alignment horizontal="center"/>
    </xf>
    <xf numFmtId="1" fontId="0" fillId="0" borderId="40" xfId="0" applyNumberFormat="1" applyBorder="1"/>
    <xf numFmtId="1" fontId="0" fillId="0" borderId="27" xfId="0" applyNumberFormat="1" applyBorder="1"/>
    <xf numFmtId="1" fontId="0" fillId="0" borderId="27" xfId="0" applyNumberFormat="1" applyBorder="1" applyAlignment="1">
      <alignment horizontal="right"/>
    </xf>
    <xf numFmtId="0" fontId="57" fillId="0" borderId="37" xfId="0" applyFont="1" applyBorder="1"/>
    <xf numFmtId="0" fontId="57" fillId="0" borderId="37" xfId="0" applyFont="1" applyBorder="1" applyAlignment="1">
      <alignment horizontal="center"/>
    </xf>
    <xf numFmtId="0" fontId="6" fillId="3" borderId="30" xfId="8" applyFont="1" applyFill="1" applyBorder="1" applyAlignment="1">
      <alignment horizontal="right"/>
    </xf>
    <xf numFmtId="0" fontId="0" fillId="3" borderId="30" xfId="8" applyFont="1" applyFill="1" applyBorder="1"/>
    <xf numFmtId="0" fontId="60" fillId="3" borderId="30" xfId="68" applyFont="1" applyBorder="1" applyAlignment="1">
      <alignment horizontal="right" vertical="center" wrapText="1"/>
    </xf>
    <xf numFmtId="0" fontId="60" fillId="3" borderId="30" xfId="68" applyFont="1" applyBorder="1" applyAlignment="1">
      <alignment horizontal="right" vertical="center"/>
    </xf>
    <xf numFmtId="0" fontId="6" fillId="3" borderId="30" xfId="8" applyFill="1" applyBorder="1"/>
    <xf numFmtId="0" fontId="2" fillId="3" borderId="0" xfId="0" applyFont="1" applyFill="1"/>
    <xf numFmtId="0" fontId="6" fillId="3" borderId="30" xfId="8" applyFill="1" applyBorder="1" applyAlignment="1">
      <alignment horizontal="left"/>
    </xf>
    <xf numFmtId="49" fontId="9" fillId="0" borderId="0" xfId="0" quotePrefix="1" applyNumberFormat="1" applyFont="1" applyFill="1" applyAlignment="1"/>
    <xf numFmtId="0" fontId="19" fillId="3" borderId="0" xfId="53" applyFont="1" applyFill="1" applyBorder="1" applyAlignment="1"/>
    <xf numFmtId="0" fontId="23" fillId="3" borderId="0" xfId="0" applyFont="1" applyFill="1" applyBorder="1"/>
    <xf numFmtId="0" fontId="0" fillId="0" borderId="14" xfId="0" applyFont="1" applyBorder="1"/>
    <xf numFmtId="49" fontId="9" fillId="3" borderId="0" xfId="0" quotePrefix="1" applyNumberFormat="1" applyFont="1" applyFill="1" applyAlignment="1"/>
    <xf numFmtId="166" fontId="11" fillId="3" borderId="0" xfId="0" quotePrefix="1" applyNumberFormat="1" applyFont="1" applyFill="1" applyAlignment="1"/>
    <xf numFmtId="49" fontId="62" fillId="3" borderId="0" xfId="0" quotePrefix="1" applyNumberFormat="1" applyFont="1" applyFill="1" applyAlignment="1"/>
    <xf numFmtId="49" fontId="62" fillId="0" borderId="0" xfId="0" quotePrefix="1" applyNumberFormat="1" applyFont="1" applyFill="1" applyAlignment="1"/>
    <xf numFmtId="0" fontId="51" fillId="3" borderId="16" xfId="53" applyFill="1" applyBorder="1" applyAlignment="1">
      <alignment horizontal="left" vertical="top" wrapText="1"/>
    </xf>
    <xf numFmtId="0" fontId="51" fillId="3" borderId="0" xfId="53" applyFill="1" applyBorder="1" applyAlignment="1">
      <alignment horizontal="left" vertical="top" wrapText="1"/>
    </xf>
    <xf numFmtId="0" fontId="51" fillId="3" borderId="14" xfId="53" applyFill="1" applyBorder="1" applyAlignment="1">
      <alignment horizontal="left" vertical="top" wrapText="1"/>
    </xf>
    <xf numFmtId="0" fontId="0" fillId="3" borderId="0" xfId="8" applyFont="1" applyFill="1" applyAlignment="1">
      <alignment horizontal="left" vertical="top" wrapText="1"/>
    </xf>
    <xf numFmtId="0" fontId="6" fillId="3" borderId="0" xfId="8" applyFill="1" applyAlignment="1">
      <alignment horizontal="left" vertical="top" wrapText="1"/>
    </xf>
    <xf numFmtId="0" fontId="53" fillId="3" borderId="17" xfId="68" applyBorder="1">
      <alignment horizontal="center" vertical="center"/>
    </xf>
    <xf numFmtId="0" fontId="53" fillId="3" borderId="18" xfId="68" applyBorder="1">
      <alignment horizontal="center" vertical="center"/>
    </xf>
    <xf numFmtId="0" fontId="53" fillId="3" borderId="17" xfId="68" applyFont="1" applyFill="1" applyBorder="1" applyAlignment="1">
      <alignment horizontal="center" vertical="center"/>
    </xf>
    <xf numFmtId="0" fontId="53" fillId="3" borderId="18" xfId="68" applyFont="1" applyFill="1" applyBorder="1" applyAlignment="1">
      <alignment horizontal="center" vertical="center"/>
    </xf>
    <xf numFmtId="0" fontId="53" fillId="3" borderId="16" xfId="68" applyBorder="1" applyAlignment="1">
      <alignment horizontal="left" vertical="center"/>
    </xf>
    <xf numFmtId="0" fontId="53" fillId="3" borderId="14" xfId="68" applyBorder="1" applyAlignment="1">
      <alignment horizontal="left" vertical="center"/>
    </xf>
    <xf numFmtId="0" fontId="53" fillId="3" borderId="16" xfId="68" applyFont="1" applyFill="1" applyBorder="1" applyAlignment="1">
      <alignment horizontal="left" vertical="center"/>
    </xf>
    <xf numFmtId="0" fontId="53" fillId="3" borderId="14" xfId="68" applyFont="1" applyFill="1" applyBorder="1" applyAlignment="1">
      <alignment horizontal="left" vertical="center"/>
    </xf>
    <xf numFmtId="0" fontId="53" fillId="3" borderId="17" xfId="68" applyBorder="1" applyAlignment="1">
      <alignment horizontal="center" vertical="center" wrapText="1"/>
    </xf>
    <xf numFmtId="0" fontId="53" fillId="3" borderId="18" xfId="68" applyBorder="1" applyAlignment="1">
      <alignment horizontal="center" vertical="center" wrapText="1"/>
    </xf>
    <xf numFmtId="0" fontId="53" fillId="3" borderId="17" xfId="68" applyBorder="1" applyAlignment="1">
      <alignment horizontal="left" vertical="center" wrapText="1"/>
    </xf>
    <xf numFmtId="0" fontId="53" fillId="3" borderId="14" xfId="68" applyBorder="1" applyAlignment="1">
      <alignment horizontal="left" vertical="center" wrapText="1"/>
    </xf>
    <xf numFmtId="0" fontId="53" fillId="3" borderId="17" xfId="68" applyBorder="1" applyAlignment="1">
      <alignment horizontal="left" vertical="center"/>
    </xf>
    <xf numFmtId="0" fontId="53" fillId="3" borderId="17" xfId="68" applyFill="1" applyBorder="1" applyAlignment="1">
      <alignment horizontal="center" vertical="center"/>
    </xf>
    <xf numFmtId="0" fontId="53" fillId="3" borderId="18" xfId="68" applyFill="1" applyBorder="1" applyAlignment="1">
      <alignment horizontal="center" vertical="center"/>
    </xf>
    <xf numFmtId="0" fontId="53" fillId="3" borderId="22" xfId="68" applyFill="1" applyBorder="1" applyAlignment="1">
      <alignment horizontal="center" vertical="center"/>
    </xf>
    <xf numFmtId="0" fontId="53" fillId="3" borderId="16" xfId="68" applyFill="1" applyBorder="1" applyAlignment="1">
      <alignment horizontal="left" vertical="center"/>
    </xf>
    <xf numFmtId="0" fontId="53" fillId="3" borderId="14" xfId="68" applyFill="1" applyBorder="1" applyAlignment="1">
      <alignment horizontal="left" vertical="center"/>
    </xf>
    <xf numFmtId="0" fontId="53" fillId="3" borderId="22" xfId="68" applyBorder="1">
      <alignment horizontal="center" vertical="center"/>
    </xf>
    <xf numFmtId="0" fontId="53" fillId="3" borderId="22" xfId="68" applyBorder="1" applyAlignment="1">
      <alignment horizontal="center" vertical="center"/>
    </xf>
    <xf numFmtId="0" fontId="53" fillId="3" borderId="17" xfId="68" applyBorder="1" applyAlignment="1">
      <alignment horizontal="center" vertical="center"/>
    </xf>
    <xf numFmtId="0" fontId="53" fillId="3" borderId="22" xfId="68" applyBorder="1" applyAlignment="1">
      <alignment horizontal="center" vertical="center" wrapText="1"/>
    </xf>
    <xf numFmtId="0" fontId="53" fillId="3" borderId="18" xfId="68" applyBorder="1" applyAlignment="1">
      <alignment horizontal="center" vertical="center"/>
    </xf>
    <xf numFmtId="0" fontId="53" fillId="3" borderId="17" xfId="68" applyFill="1" applyBorder="1" applyAlignment="1">
      <alignment horizontal="left" vertical="center"/>
    </xf>
    <xf numFmtId="0" fontId="53" fillId="3" borderId="17" xfId="68" applyFill="1" applyBorder="1">
      <alignment horizontal="center" vertical="center"/>
    </xf>
    <xf numFmtId="0" fontId="53" fillId="3" borderId="37" xfId="68" applyFill="1" applyBorder="1">
      <alignment horizontal="center" vertical="center"/>
    </xf>
    <xf numFmtId="0" fontId="53" fillId="3" borderId="17" xfId="68" applyFill="1" applyBorder="1" applyAlignment="1">
      <alignment horizontal="left" vertical="center" wrapText="1"/>
    </xf>
    <xf numFmtId="0" fontId="53" fillId="3" borderId="14" xfId="68" applyFill="1" applyBorder="1" applyAlignment="1">
      <alignment horizontal="left" vertical="center" wrapText="1"/>
    </xf>
    <xf numFmtId="0" fontId="53" fillId="3" borderId="17" xfId="68" applyFill="1" applyBorder="1" applyAlignment="1">
      <alignment horizontal="center" vertical="center" wrapText="1"/>
    </xf>
    <xf numFmtId="0" fontId="53" fillId="3" borderId="18" xfId="68" applyFill="1" applyBorder="1" applyAlignment="1">
      <alignment horizontal="center" vertical="center" wrapText="1"/>
    </xf>
    <xf numFmtId="0" fontId="57" fillId="0" borderId="43" xfId="0" applyFont="1" applyBorder="1" applyAlignment="1">
      <alignment horizontal="center"/>
    </xf>
    <xf numFmtId="0" fontId="57" fillId="0" borderId="42" xfId="0" applyFont="1" applyBorder="1" applyAlignment="1">
      <alignment horizontal="center"/>
    </xf>
    <xf numFmtId="0" fontId="57" fillId="0" borderId="17" xfId="0" applyFont="1" applyBorder="1" applyAlignment="1">
      <alignment horizontal="center"/>
    </xf>
    <xf numFmtId="0" fontId="57" fillId="0" borderId="18" xfId="0" applyFont="1" applyBorder="1" applyAlignment="1">
      <alignment horizontal="center"/>
    </xf>
    <xf numFmtId="0" fontId="57" fillId="0" borderId="33" xfId="0" applyFont="1" applyBorder="1" applyAlignment="1">
      <alignment horizontal="center"/>
    </xf>
    <xf numFmtId="0" fontId="57" fillId="0" borderId="31" xfId="0" applyFont="1" applyBorder="1" applyAlignment="1">
      <alignment horizontal="center"/>
    </xf>
    <xf numFmtId="0" fontId="53" fillId="3" borderId="16" xfId="68" applyBorder="1" applyAlignment="1">
      <alignment horizontal="left" vertical="center" wrapText="1"/>
    </xf>
    <xf numFmtId="0" fontId="57" fillId="0" borderId="22" xfId="0" applyFont="1" applyBorder="1" applyAlignment="1">
      <alignment horizontal="center"/>
    </xf>
    <xf numFmtId="0" fontId="57" fillId="0" borderId="41" xfId="0" applyFont="1" applyBorder="1" applyAlignment="1">
      <alignment horizontal="center"/>
    </xf>
    <xf numFmtId="0" fontId="57" fillId="0" borderId="29" xfId="0" applyFont="1" applyBorder="1" applyAlignment="1">
      <alignment horizontal="center"/>
    </xf>
    <xf numFmtId="0" fontId="53" fillId="3" borderId="14" xfId="68" applyBorder="1" applyAlignment="1">
      <alignment horizontal="center" vertical="center" wrapText="1"/>
    </xf>
    <xf numFmtId="0" fontId="53" fillId="3" borderId="0" xfId="68" applyBorder="1" applyAlignment="1">
      <alignment horizontal="center" vertical="center" wrapText="1"/>
    </xf>
    <xf numFmtId="0" fontId="53" fillId="3" borderId="17" xfId="68" applyFont="1" applyBorder="1" applyAlignment="1">
      <alignment horizontal="left" vertical="center" wrapText="1"/>
    </xf>
    <xf numFmtId="0" fontId="53" fillId="3" borderId="14" xfId="68" applyFont="1" applyBorder="1" applyAlignment="1">
      <alignment horizontal="left" vertical="center" wrapText="1"/>
    </xf>
    <xf numFmtId="0" fontId="53" fillId="3" borderId="17" xfId="68" applyFont="1" applyBorder="1" applyAlignment="1">
      <alignment horizontal="center" vertical="center" wrapText="1"/>
    </xf>
    <xf numFmtId="0" fontId="53" fillId="3" borderId="14" xfId="68" applyFont="1" applyBorder="1" applyAlignment="1">
      <alignment horizontal="center" vertical="center" wrapText="1"/>
    </xf>
    <xf numFmtId="0" fontId="53" fillId="3" borderId="18" xfId="68" applyFont="1" applyBorder="1" applyAlignment="1">
      <alignment horizontal="center" vertical="center" wrapText="1"/>
    </xf>
    <xf numFmtId="0" fontId="53" fillId="3" borderId="22" xfId="68" applyFont="1" applyBorder="1" applyAlignment="1">
      <alignment horizontal="center" vertical="center" wrapText="1"/>
    </xf>
    <xf numFmtId="0" fontId="53" fillId="3" borderId="15" xfId="68" applyBorder="1" applyAlignment="1">
      <alignment horizontal="center" vertical="center" wrapText="1"/>
    </xf>
    <xf numFmtId="0" fontId="53" fillId="3" borderId="25" xfId="68" applyBorder="1" applyAlignment="1">
      <alignment horizontal="center" vertical="center" wrapText="1"/>
    </xf>
    <xf numFmtId="0" fontId="53" fillId="3" borderId="23" xfId="68" applyBorder="1" applyAlignment="1">
      <alignment horizontal="center" vertical="center" wrapText="1"/>
    </xf>
    <xf numFmtId="0" fontId="53" fillId="3" borderId="26" xfId="68" applyBorder="1" applyAlignment="1">
      <alignment horizontal="center" vertical="center" wrapText="1"/>
    </xf>
    <xf numFmtId="0" fontId="53" fillId="3" borderId="22" xfId="68" applyFont="1" applyBorder="1" applyAlignment="1">
      <alignment horizontal="center" vertical="center"/>
    </xf>
    <xf numFmtId="0" fontId="53" fillId="3" borderId="17" xfId="68" applyFont="1" applyBorder="1" applyAlignment="1">
      <alignment horizontal="center" vertical="center"/>
    </xf>
    <xf numFmtId="0" fontId="0" fillId="3" borderId="0" xfId="0" applyFont="1" applyFill="1" applyAlignment="1">
      <alignment horizontal="left" vertical="center"/>
    </xf>
    <xf numFmtId="0" fontId="0" fillId="3" borderId="14" xfId="0" applyFont="1" applyFill="1" applyBorder="1" applyAlignment="1">
      <alignment horizontal="left" vertical="center"/>
    </xf>
    <xf numFmtId="0" fontId="53" fillId="3" borderId="17" xfId="68" applyFont="1" applyBorder="1" applyAlignment="1">
      <alignment horizontal="left" vertical="center"/>
    </xf>
    <xf numFmtId="0" fontId="53" fillId="3" borderId="14" xfId="68" applyFont="1" applyBorder="1" applyAlignment="1">
      <alignment horizontal="left" vertical="center"/>
    </xf>
    <xf numFmtId="0" fontId="53" fillId="3" borderId="17" xfId="68" applyFont="1" applyBorder="1">
      <alignment horizontal="center" vertical="center"/>
    </xf>
    <xf numFmtId="0" fontId="53" fillId="3" borderId="18" xfId="68" applyFont="1" applyBorder="1">
      <alignment horizontal="center" vertical="center"/>
    </xf>
    <xf numFmtId="0" fontId="53" fillId="3" borderId="22" xfId="68" applyFont="1" applyBorder="1">
      <alignment horizontal="center" vertical="center"/>
    </xf>
    <xf numFmtId="0" fontId="53" fillId="3" borderId="22" xfId="68" applyFill="1" applyBorder="1" applyAlignment="1">
      <alignment horizontal="center" vertical="center" wrapText="1"/>
    </xf>
    <xf numFmtId="0" fontId="53" fillId="3" borderId="18" xfId="68" applyFill="1" applyBorder="1">
      <alignment horizontal="center" vertical="center"/>
    </xf>
    <xf numFmtId="0" fontId="53" fillId="3" borderId="14" xfId="68" applyFill="1" applyBorder="1" applyAlignment="1">
      <alignment horizontal="center" vertical="center" wrapText="1"/>
    </xf>
    <xf numFmtId="0" fontId="53" fillId="3" borderId="14" xfId="68" applyFill="1" applyBorder="1">
      <alignment horizontal="center" vertical="center"/>
    </xf>
    <xf numFmtId="0" fontId="53" fillId="3" borderId="13" xfId="68" applyFill="1" applyBorder="1">
      <alignment horizontal="center" vertical="center"/>
    </xf>
    <xf numFmtId="0" fontId="53" fillId="4" borderId="16" xfId="69">
      <alignment vertical="center"/>
    </xf>
    <xf numFmtId="0" fontId="53" fillId="3" borderId="16" xfId="68" applyFill="1" applyBorder="1" applyAlignment="1">
      <alignment horizontal="left" vertical="center" wrapText="1"/>
    </xf>
    <xf numFmtId="0" fontId="53" fillId="3" borderId="0" xfId="68" applyFill="1" applyBorder="1" applyAlignment="1">
      <alignment horizontal="left" vertical="center" wrapText="1"/>
    </xf>
    <xf numFmtId="0" fontId="53" fillId="3" borderId="20" xfId="68" applyFill="1" applyBorder="1" applyAlignment="1">
      <alignment horizontal="center" vertical="center" wrapText="1"/>
    </xf>
    <xf numFmtId="0" fontId="53" fillId="3" borderId="16" xfId="68" applyFill="1" applyBorder="1" applyAlignment="1">
      <alignment horizontal="center" vertical="center" wrapText="1"/>
    </xf>
    <xf numFmtId="0" fontId="53" fillId="3" borderId="15" xfId="68" applyFill="1" applyBorder="1" applyAlignment="1">
      <alignment horizontal="center" vertical="center" wrapText="1"/>
    </xf>
    <xf numFmtId="0" fontId="53" fillId="3" borderId="19" xfId="68" applyFill="1" applyBorder="1" applyAlignment="1">
      <alignment horizontal="center" vertical="center" wrapText="1"/>
    </xf>
    <xf numFmtId="0" fontId="53" fillId="3" borderId="13" xfId="68" applyFill="1" applyBorder="1" applyAlignment="1">
      <alignment horizontal="center" vertical="center" wrapText="1"/>
    </xf>
    <xf numFmtId="0" fontId="53" fillId="3" borderId="21" xfId="68" applyFill="1" applyBorder="1" applyAlignment="1">
      <alignment horizontal="center" vertical="center" wrapText="1"/>
    </xf>
    <xf numFmtId="0" fontId="53" fillId="3" borderId="17" xfId="68" applyFont="1" applyFill="1" applyBorder="1" applyAlignment="1">
      <alignment horizontal="center" vertical="center" wrapText="1"/>
    </xf>
    <xf numFmtId="0" fontId="53" fillId="3" borderId="14" xfId="68" applyFont="1" applyFill="1" applyBorder="1" applyAlignment="1">
      <alignment horizontal="center" vertical="center" wrapText="1"/>
    </xf>
    <xf numFmtId="0" fontId="53" fillId="3" borderId="17" xfId="68" applyFont="1" applyFill="1" applyBorder="1" applyAlignment="1">
      <alignment horizontal="left" vertical="center"/>
    </xf>
    <xf numFmtId="0" fontId="53" fillId="3" borderId="18" xfId="68" applyFont="1" applyFill="1" applyBorder="1" applyAlignment="1">
      <alignment horizontal="center" vertical="center" wrapText="1"/>
    </xf>
    <xf numFmtId="0" fontId="53" fillId="3" borderId="22" xfId="68" applyFont="1" applyFill="1" applyBorder="1" applyAlignment="1">
      <alignment horizontal="center" vertical="center" wrapText="1"/>
    </xf>
    <xf numFmtId="0" fontId="53" fillId="3" borderId="22" xfId="68" applyFont="1" applyFill="1" applyBorder="1" applyAlignment="1">
      <alignment horizontal="center" vertical="center"/>
    </xf>
    <xf numFmtId="0" fontId="60" fillId="3" borderId="17" xfId="68" applyFont="1" applyFill="1" applyBorder="1" applyAlignment="1">
      <alignment horizontal="center" vertical="center"/>
    </xf>
    <xf numFmtId="0" fontId="60" fillId="3" borderId="18" xfId="68" applyFont="1" applyFill="1" applyBorder="1" applyAlignment="1">
      <alignment horizontal="center" vertical="center"/>
    </xf>
  </cellXfs>
  <cellStyles count="168">
    <cellStyle name="20% - Accent1" xfId="88" builtinId="30" customBuiltin="1"/>
    <cellStyle name="20% - Accent2" xfId="92" builtinId="34" customBuiltin="1"/>
    <cellStyle name="20% - Accent3" xfId="96" builtinId="38" customBuiltin="1"/>
    <cellStyle name="20% - Accent4" xfId="100" builtinId="42" customBuiltin="1"/>
    <cellStyle name="20% - Accent5" xfId="104" builtinId="46" customBuiltin="1"/>
    <cellStyle name="20% - Accent6" xfId="108" builtinId="50" customBuiltin="1"/>
    <cellStyle name="40% - Accent1" xfId="89" builtinId="31" customBuiltin="1"/>
    <cellStyle name="40% - Accent2" xfId="93" builtinId="35" customBuiltin="1"/>
    <cellStyle name="40% - Accent3" xfId="97" builtinId="39" customBuiltin="1"/>
    <cellStyle name="40% - Accent4" xfId="101" builtinId="43" customBuiltin="1"/>
    <cellStyle name="40% - Accent5" xfId="105" builtinId="47" customBuiltin="1"/>
    <cellStyle name="40% - Accent6" xfId="109" builtinId="51" customBuiltin="1"/>
    <cellStyle name="60% - Accent1" xfId="90" builtinId="32" customBuiltin="1"/>
    <cellStyle name="60% - Accent2" xfId="94" builtinId="36" customBuiltin="1"/>
    <cellStyle name="60% - Accent3" xfId="98" builtinId="40" customBuiltin="1"/>
    <cellStyle name="60% - Accent4" xfId="102" builtinId="44" customBuiltin="1"/>
    <cellStyle name="60% - Accent5" xfId="106" builtinId="48" customBuiltin="1"/>
    <cellStyle name="60% - Accent6" xfId="110" builtinId="52" customBuiltin="1"/>
    <cellStyle name="Accent1" xfId="87" builtinId="29" customBuiltin="1"/>
    <cellStyle name="Accent2" xfId="91" builtinId="33" customBuiltin="1"/>
    <cellStyle name="Accent3" xfId="95" builtinId="37" customBuiltin="1"/>
    <cellStyle name="Accent4" xfId="99" builtinId="41" customBuiltin="1"/>
    <cellStyle name="Accent5" xfId="103" builtinId="45" customBuiltin="1"/>
    <cellStyle name="Accent6" xfId="107" builtinId="49" customBuiltin="1"/>
    <cellStyle name="AM Cancer" xfId="131"/>
    <cellStyle name="Bad" xfId="76" builtinId="27" customBuiltin="1"/>
    <cellStyle name="Calculation" xfId="80" builtinId="22" customBuiltin="1"/>
    <cellStyle name="Caption" xfId="66"/>
    <cellStyle name="Caption 2" xfId="157"/>
    <cellStyle name="Caption 3" xfId="154"/>
    <cellStyle name="Caption 4" xfId="151"/>
    <cellStyle name="Check Cell" xfId="82" builtinId="23" customBuiltin="1"/>
    <cellStyle name="Comma 2" xfId="2"/>
    <cellStyle name="Comma 2 2" xfId="124"/>
    <cellStyle name="Comma 3" xfId="49"/>
    <cellStyle name="Comma 3 2" xfId="62"/>
    <cellStyle name="Comma 3 2 2" xfId="134"/>
    <cellStyle name="Comma 3 3" xfId="132"/>
    <cellStyle name="Comma 4" xfId="52"/>
    <cellStyle name="Comma 5" xfId="55"/>
    <cellStyle name="Comma 6" xfId="54"/>
    <cellStyle name="Comma 7" xfId="56"/>
    <cellStyle name="Comma 8" xfId="57"/>
    <cellStyle name="Comma 9" xfId="51"/>
    <cellStyle name="Currency 2" xfId="3"/>
    <cellStyle name="Currency 2 2" xfId="4"/>
    <cellStyle name="Currency 2 3" xfId="5"/>
    <cellStyle name="Currency 2 4" xfId="6"/>
    <cellStyle name="Currency 2 5" xfId="43"/>
    <cellStyle name="Explanatory Text" xfId="85" builtinId="53" customBuiltin="1"/>
    <cellStyle name="Followed Hyperlink" xfId="67" builtinId="9" customBuiltin="1"/>
    <cellStyle name="Followed Hyperlink 2" xfId="160"/>
    <cellStyle name="Good" xfId="75" builtinId="26" customBuiltin="1"/>
    <cellStyle name="Heading 1" xfId="65" builtinId="16" customBuiltin="1"/>
    <cellStyle name="Heading 1 2" xfId="114"/>
    <cellStyle name="Heading 1 3 2" xfId="163"/>
    <cellStyle name="Heading 1 4" xfId="161"/>
    <cellStyle name="Heading 1 5" xfId="145"/>
    <cellStyle name="Heading 1 table" xfId="166"/>
    <cellStyle name="Heading 2" xfId="72" builtinId="17" customBuiltin="1"/>
    <cellStyle name="Heading 2 2" xfId="115"/>
    <cellStyle name="Heading 2 3" xfId="164"/>
    <cellStyle name="Heading 2 4" xfId="162"/>
    <cellStyle name="Heading 2 5" xfId="152"/>
    <cellStyle name="Heading 2 table" xfId="112"/>
    <cellStyle name="Heading 3" xfId="73" builtinId="18" customBuiltin="1"/>
    <cellStyle name="Heading 4" xfId="74" builtinId="19" customBuiltin="1"/>
    <cellStyle name="Hyperlink" xfId="53" builtinId="8" customBuiltin="1"/>
    <cellStyle name="Hyperlink 2" xfId="42"/>
    <cellStyle name="Hyperlink 3" xfId="116"/>
    <cellStyle name="Hyperlink 3 2" xfId="150"/>
    <cellStyle name="Hyperlink 4" xfId="111"/>
    <cellStyle name="Hyperlink 4 2" xfId="155"/>
    <cellStyle name="Hyperlink 5" xfId="156"/>
    <cellStyle name="Hyperlink 6" xfId="153"/>
    <cellStyle name="Hyperlink 7" xfId="158"/>
    <cellStyle name="Hyperlink 8" xfId="146"/>
    <cellStyle name="Input" xfId="78" builtinId="20" customBuiltin="1"/>
    <cellStyle name="Input 2" xfId="7"/>
    <cellStyle name="Linked Cell" xfId="81" builtinId="24" customBuiltin="1"/>
    <cellStyle name="Neutral" xfId="77" builtinId="28" customBuiltin="1"/>
    <cellStyle name="Neutral 2" xfId="125"/>
    <cellStyle name="Normal" xfId="0" builtinId="0" customBuiltin="1"/>
    <cellStyle name="Normal 10" xfId="8"/>
    <cellStyle name="Normal 11" xfId="9"/>
    <cellStyle name="Normal 12" xfId="1"/>
    <cellStyle name="Normal 12 2" xfId="136"/>
    <cellStyle name="Normal 13" xfId="58"/>
    <cellStyle name="Normal 13 2" xfId="141"/>
    <cellStyle name="Normal 14" xfId="61"/>
    <cellStyle name="Normal 14 2" xfId="120"/>
    <cellStyle name="Normal 15" xfId="143"/>
    <cellStyle name="Normal 16" xfId="167"/>
    <cellStyle name="Normal 2" xfId="10"/>
    <cellStyle name="Normal 2 2" xfId="11"/>
    <cellStyle name="Normal 2 2 2" xfId="63"/>
    <cellStyle name="Normal 2 2 3" xfId="165"/>
    <cellStyle name="Normal 2 3" xfId="12"/>
    <cellStyle name="Normal 2 3 2" xfId="139"/>
    <cellStyle name="Normal 2 4" xfId="13"/>
    <cellStyle name="Normal 2 4 2" xfId="142"/>
    <cellStyle name="Normal 2 5" xfId="59"/>
    <cellStyle name="Normal 2 5 2" xfId="122"/>
    <cellStyle name="Normal 2 6" xfId="117"/>
    <cellStyle name="Normal 2 6 2" xfId="148"/>
    <cellStyle name="Normal 2 7" xfId="119"/>
    <cellStyle name="Normal 2 8" xfId="147"/>
    <cellStyle name="Normal 3" xfId="14"/>
    <cellStyle name="Normal 3 2" xfId="15"/>
    <cellStyle name="Normal 3 2 2" xfId="16"/>
    <cellStyle name="Normal 3 2 3" xfId="60"/>
    <cellStyle name="Normal 3 2 4" xfId="140"/>
    <cellStyle name="Normal 3 3" xfId="17"/>
    <cellStyle name="Normal 3 4" xfId="64"/>
    <cellStyle name="Normal 3 5" xfId="149"/>
    <cellStyle name="Normal 4" xfId="18"/>
    <cellStyle name="Normal 4 2" xfId="19"/>
    <cellStyle name="Normal 4 2 2" xfId="20"/>
    <cellStyle name="Normal 4 2 3" xfId="44"/>
    <cellStyle name="Normal 4 3" xfId="21"/>
    <cellStyle name="Normal 4 4" xfId="113"/>
    <cellStyle name="Normal 4 5" xfId="123"/>
    <cellStyle name="Normal 5" xfId="22"/>
    <cellStyle name="Normal 5 2" xfId="23"/>
    <cellStyle name="Normal 5 2 2" xfId="24"/>
    <cellStyle name="Normal 5 2 3" xfId="45"/>
    <cellStyle name="Normal 5 3" xfId="25"/>
    <cellStyle name="Normal 6" xfId="26"/>
    <cellStyle name="Normal 6 2" xfId="27"/>
    <cellStyle name="Normal 6 2 2" xfId="28"/>
    <cellStyle name="Normal 6 3" xfId="29"/>
    <cellStyle name="Normal 6 4" xfId="30"/>
    <cellStyle name="Normal 6 5" xfId="31"/>
    <cellStyle name="Normal 6 6" xfId="46"/>
    <cellStyle name="Normal 6 7" xfId="121"/>
    <cellStyle name="Normal 7" xfId="32"/>
    <cellStyle name="Normal 7 2" xfId="33"/>
    <cellStyle name="Normal 7 3" xfId="34"/>
    <cellStyle name="Normal 7 4" xfId="35"/>
    <cellStyle name="Normal 7 5" xfId="47"/>
    <cellStyle name="Normal 8" xfId="36"/>
    <cellStyle name="Normal 8 2" xfId="37"/>
    <cellStyle name="Normal 8 2 2" xfId="135"/>
    <cellStyle name="Normal 8 3" xfId="38"/>
    <cellStyle name="Normal 8 4" xfId="48"/>
    <cellStyle name="Normal 9" xfId="39"/>
    <cellStyle name="Normal 9 2" xfId="133"/>
    <cellStyle name="Note" xfId="84" builtinId="10" customBuiltin="1"/>
    <cellStyle name="NoteStyle" xfId="159"/>
    <cellStyle name="NoteText" xfId="70"/>
    <cellStyle name="Output" xfId="79" builtinId="21" customBuiltin="1"/>
    <cellStyle name="Percent 2" xfId="50"/>
    <cellStyle name="Percent 2 2" xfId="118"/>
    <cellStyle name="Percent 2 3" xfId="127"/>
    <cellStyle name="Percent 3" xfId="128"/>
    <cellStyle name="Percent 4" xfId="126"/>
    <cellStyle name="Percent 5" xfId="129"/>
    <cellStyle name="Percent 5 2" xfId="130"/>
    <cellStyle name="Percent 6" xfId="138"/>
    <cellStyle name="Percent 7" xfId="137"/>
    <cellStyle name="Percent 8" xfId="144"/>
    <cellStyle name="Style 1" xfId="40"/>
    <cellStyle name="Style 2" xfId="41"/>
    <cellStyle name="TableHeading" xfId="68"/>
    <cellStyle name="TableSubHeading" xfId="69"/>
    <cellStyle name="Title" xfId="71" builtinId="15" customBuiltin="1"/>
    <cellStyle name="Total" xfId="86" builtinId="25" customBuiltin="1"/>
    <cellStyle name="Warning Text" xfId="83" builtinId="11" customBuiltin="1"/>
  </cellStyles>
  <dxfs count="0"/>
  <tableStyles count="2" defaultTableStyle="TableStyleMedium2" defaultPivotStyle="PivotStyleLight16">
    <tableStyle name="Table Style 1" pivot="0" count="0"/>
    <tableStyle name="Table Style 2" pivot="0" count="0"/>
  </tableStyles>
  <colors>
    <mruColors>
      <color rgb="FF2B8CBE"/>
      <color rgb="FFABDD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xdr:colOff>
      <xdr:row>4</xdr:row>
      <xdr:rowOff>10181</xdr:rowOff>
    </xdr:to>
    <xdr:pic>
      <xdr:nvPicPr>
        <xdr:cNvPr id="2" name="Ministry of Health logo" descr="Ministry of Health logo"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47800" cy="7340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aternity-and-newborn-data-and-stats" TargetMode="External"/><Relationship Id="rId2" Type="http://schemas.openxmlformats.org/officeDocument/2006/relationships/hyperlink" Target="http://www.health.govt.nz/nz-health-statistics/health-statistics-and-data-sets/maternity-and-newborn-data-and-stats" TargetMode="External"/><Relationship Id="rId1" Type="http://schemas.openxmlformats.org/officeDocument/2006/relationships/hyperlink" Target="mailto:data-enquiries@moh.govt.n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ealth.govt.nz/publication/report-maternity-201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health.govt.nz/publication/report-maternity-201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oecd.org/health/health-systems/health-at-a-glance.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tabSelected="1" zoomScaleNormal="100" workbookViewId="0">
      <selection activeCell="B1" sqref="B1"/>
    </sheetView>
  </sheetViews>
  <sheetFormatPr defaultColWidth="9.140625" defaultRowHeight="12"/>
  <cols>
    <col min="1" max="1" width="22.28515625" style="7" customWidth="1"/>
    <col min="2" max="2" width="9.140625" style="7"/>
    <col min="3" max="3" width="14.5703125" style="7" customWidth="1"/>
    <col min="4" max="16384" width="9.140625" style="7"/>
  </cols>
  <sheetData>
    <row r="1" spans="1:22" ht="14.25">
      <c r="A1" s="3"/>
      <c r="B1" s="3"/>
      <c r="C1" s="3"/>
      <c r="D1" s="3"/>
      <c r="E1" s="3"/>
      <c r="F1" s="3"/>
      <c r="G1" s="3"/>
      <c r="H1" s="3"/>
      <c r="I1" s="3"/>
      <c r="J1" s="3"/>
      <c r="K1" s="3"/>
      <c r="L1" s="3"/>
      <c r="M1" s="3"/>
      <c r="N1" s="3"/>
      <c r="O1" s="3"/>
      <c r="P1" s="3"/>
      <c r="Q1" s="3"/>
      <c r="R1" s="3"/>
    </row>
    <row r="2" spans="1:22" ht="14.25">
      <c r="A2" s="3"/>
      <c r="B2" s="3"/>
      <c r="C2" s="3"/>
      <c r="D2" s="3"/>
      <c r="E2" s="3"/>
      <c r="F2" s="3"/>
      <c r="G2" s="3"/>
      <c r="H2" s="3"/>
      <c r="I2" s="3"/>
      <c r="J2" s="3"/>
      <c r="K2" s="3"/>
      <c r="L2" s="3"/>
      <c r="M2" s="3"/>
      <c r="N2" s="3"/>
      <c r="O2" s="3"/>
      <c r="P2" s="3"/>
      <c r="Q2" s="3"/>
      <c r="R2" s="3"/>
    </row>
    <row r="3" spans="1:22" ht="14.25">
      <c r="A3" s="3"/>
      <c r="B3" s="3"/>
      <c r="C3" s="3"/>
      <c r="D3" s="3"/>
      <c r="E3" s="3"/>
      <c r="F3" s="3"/>
      <c r="G3" s="3"/>
      <c r="H3" s="3"/>
      <c r="I3" s="3"/>
      <c r="J3" s="3"/>
      <c r="K3" s="3"/>
      <c r="L3" s="3"/>
      <c r="M3" s="3"/>
      <c r="N3" s="3"/>
      <c r="O3" s="3"/>
      <c r="P3" s="3"/>
      <c r="Q3" s="3"/>
      <c r="R3" s="3"/>
    </row>
    <row r="4" spans="1:22" ht="14.25">
      <c r="A4" s="3"/>
      <c r="B4" s="3"/>
      <c r="C4" s="3"/>
      <c r="D4" s="3"/>
      <c r="E4" s="3"/>
      <c r="F4" s="3"/>
      <c r="G4" s="3"/>
      <c r="H4" s="3"/>
      <c r="I4" s="3"/>
      <c r="J4" s="3"/>
      <c r="K4" s="3"/>
      <c r="L4" s="3"/>
      <c r="M4" s="3"/>
      <c r="N4" s="3"/>
      <c r="O4" s="3"/>
      <c r="P4" s="3"/>
      <c r="Q4" s="3"/>
      <c r="R4" s="3"/>
    </row>
    <row r="5" spans="1:22" ht="14.25">
      <c r="A5" s="4"/>
      <c r="B5" s="4"/>
      <c r="C5" s="4"/>
      <c r="D5" s="4"/>
      <c r="E5" s="4"/>
      <c r="F5" s="4"/>
      <c r="G5" s="5"/>
      <c r="H5" s="4"/>
      <c r="I5" s="4"/>
      <c r="J5" s="4"/>
      <c r="K5" s="4"/>
      <c r="L5" s="4"/>
      <c r="M5" s="4"/>
      <c r="N5" s="4"/>
      <c r="O5" s="4"/>
      <c r="P5" s="4"/>
      <c r="Q5" s="4"/>
      <c r="R5" s="4"/>
    </row>
    <row r="7" spans="1:22" ht="12.75">
      <c r="A7" s="9" t="s">
        <v>0</v>
      </c>
      <c r="B7" s="475" t="s">
        <v>438</v>
      </c>
      <c r="C7" s="11"/>
      <c r="D7" s="11"/>
      <c r="E7" s="11"/>
      <c r="F7" s="11"/>
      <c r="G7" s="11"/>
      <c r="H7" s="11"/>
      <c r="I7" s="11"/>
      <c r="J7" s="11"/>
      <c r="K7" s="11"/>
      <c r="L7" s="11"/>
      <c r="M7" s="11"/>
      <c r="N7" s="11"/>
      <c r="O7" s="11"/>
      <c r="P7" s="11"/>
      <c r="Q7" s="11"/>
      <c r="R7" s="11"/>
      <c r="S7" s="11"/>
      <c r="T7" s="11"/>
      <c r="U7" s="11"/>
      <c r="V7" s="11"/>
    </row>
    <row r="8" spans="1:22" ht="12.75">
      <c r="A8" s="11"/>
      <c r="B8" s="11"/>
      <c r="C8" s="11"/>
      <c r="D8" s="11"/>
      <c r="E8" s="11"/>
      <c r="F8" s="11"/>
      <c r="G8" s="11"/>
      <c r="H8" s="11"/>
      <c r="I8" s="11"/>
      <c r="J8" s="11"/>
      <c r="K8" s="11"/>
      <c r="L8" s="11"/>
      <c r="M8" s="11"/>
      <c r="N8" s="11"/>
      <c r="O8" s="11"/>
      <c r="P8" s="11"/>
      <c r="Q8" s="11"/>
      <c r="R8" s="11"/>
      <c r="S8" s="11"/>
      <c r="T8" s="11"/>
      <c r="U8" s="11"/>
      <c r="V8" s="11"/>
    </row>
    <row r="9" spans="1:22" ht="12.75">
      <c r="A9" s="9" t="s">
        <v>1</v>
      </c>
      <c r="B9" s="475" t="s">
        <v>439</v>
      </c>
      <c r="C9" s="11"/>
      <c r="D9" s="11"/>
      <c r="E9" s="11"/>
      <c r="F9" s="11"/>
      <c r="G9" s="11"/>
      <c r="H9" s="11"/>
      <c r="I9" s="11"/>
      <c r="J9" s="11"/>
      <c r="K9" s="11"/>
      <c r="L9" s="11"/>
      <c r="M9" s="11"/>
      <c r="N9" s="11"/>
      <c r="O9" s="11"/>
      <c r="P9" s="11"/>
      <c r="Q9" s="11"/>
      <c r="R9" s="11"/>
      <c r="S9" s="11"/>
      <c r="T9" s="11"/>
      <c r="U9" s="11"/>
      <c r="V9" s="11"/>
    </row>
    <row r="10" spans="1:22" ht="12.75">
      <c r="A10" s="9"/>
      <c r="B10" s="11"/>
      <c r="C10" s="11"/>
      <c r="D10" s="11"/>
      <c r="E10" s="11"/>
      <c r="F10" s="11"/>
      <c r="G10" s="11"/>
      <c r="H10" s="11"/>
      <c r="I10" s="11"/>
      <c r="J10" s="11"/>
      <c r="K10" s="11"/>
      <c r="L10" s="11"/>
      <c r="M10" s="11"/>
      <c r="N10" s="11"/>
      <c r="O10" s="11"/>
      <c r="P10" s="11"/>
      <c r="Q10" s="11"/>
      <c r="R10" s="11"/>
      <c r="S10" s="11"/>
      <c r="T10" s="11"/>
      <c r="U10" s="11"/>
      <c r="V10" s="11"/>
    </row>
    <row r="11" spans="1:22" ht="12.75">
      <c r="A11" s="9" t="s">
        <v>2</v>
      </c>
      <c r="B11" s="10" t="s">
        <v>3</v>
      </c>
      <c r="C11" s="11"/>
      <c r="D11" s="11"/>
      <c r="E11" s="11"/>
      <c r="F11" s="11"/>
      <c r="G11" s="11"/>
      <c r="H11" s="11"/>
      <c r="I11" s="11"/>
      <c r="J11" s="11"/>
      <c r="K11" s="11"/>
      <c r="L11" s="11"/>
      <c r="M11" s="11"/>
      <c r="N11" s="11"/>
      <c r="O11" s="11"/>
      <c r="P11" s="11"/>
      <c r="Q11" s="11"/>
      <c r="R11" s="11"/>
      <c r="S11" s="11"/>
      <c r="T11" s="11"/>
      <c r="U11" s="11"/>
      <c r="V11" s="11"/>
    </row>
    <row r="12" spans="1:22" ht="12.75">
      <c r="A12" s="9"/>
      <c r="B12" s="11"/>
      <c r="C12" s="11"/>
      <c r="D12" s="12"/>
      <c r="E12" s="12"/>
      <c r="F12" s="12"/>
      <c r="G12" s="12"/>
      <c r="H12" s="12"/>
      <c r="I12" s="12"/>
      <c r="J12" s="12"/>
      <c r="K12" s="12"/>
      <c r="L12" s="12"/>
      <c r="M12" s="12"/>
      <c r="N12" s="12"/>
      <c r="O12" s="12"/>
      <c r="P12" s="12"/>
      <c r="Q12" s="12"/>
      <c r="R12" s="12"/>
      <c r="S12" s="12"/>
      <c r="T12" s="12"/>
      <c r="U12" s="12"/>
      <c r="V12" s="11"/>
    </row>
    <row r="13" spans="1:22" ht="12.75">
      <c r="A13" s="9" t="s">
        <v>4</v>
      </c>
      <c r="B13" s="475" t="s">
        <v>440</v>
      </c>
      <c r="C13" s="11"/>
      <c r="D13" s="12"/>
      <c r="E13" s="12"/>
      <c r="F13" s="12"/>
      <c r="G13" s="12"/>
      <c r="H13" s="429"/>
      <c r="I13" s="429"/>
      <c r="J13" s="12"/>
      <c r="K13" s="12"/>
      <c r="L13" s="12"/>
      <c r="M13" s="12"/>
      <c r="N13" s="12"/>
      <c r="O13" s="13"/>
      <c r="P13" s="12"/>
      <c r="Q13" s="12"/>
      <c r="R13" s="12"/>
      <c r="S13" s="12"/>
      <c r="T13" s="12"/>
      <c r="U13" s="12"/>
      <c r="V13" s="11"/>
    </row>
    <row r="14" spans="1:22" s="70" customFormat="1" ht="12.75">
      <c r="A14" s="9"/>
      <c r="B14" s="10" t="s">
        <v>373</v>
      </c>
      <c r="C14" s="11"/>
      <c r="D14" s="12"/>
      <c r="E14" s="12"/>
      <c r="F14" s="12"/>
      <c r="G14" s="12"/>
      <c r="H14" s="12"/>
      <c r="I14" s="12"/>
      <c r="J14" s="12"/>
      <c r="K14" s="12"/>
      <c r="L14" s="12"/>
      <c r="M14" s="12"/>
      <c r="N14" s="12"/>
      <c r="O14" s="13"/>
      <c r="P14" s="12"/>
      <c r="Q14" s="12"/>
      <c r="R14" s="12"/>
      <c r="S14" s="12"/>
      <c r="T14" s="12"/>
      <c r="U14" s="12"/>
      <c r="V14" s="11"/>
    </row>
    <row r="15" spans="1:22" ht="12.75">
      <c r="A15" s="9"/>
      <c r="B15" s="10" t="s">
        <v>5</v>
      </c>
      <c r="C15" s="11"/>
      <c r="D15" s="12"/>
      <c r="E15" s="12"/>
      <c r="F15" s="12"/>
      <c r="G15" s="12"/>
      <c r="H15" s="12"/>
      <c r="I15" s="12"/>
      <c r="J15" s="12"/>
      <c r="K15" s="12"/>
      <c r="L15" s="12"/>
      <c r="M15" s="12"/>
      <c r="N15" s="12"/>
      <c r="O15" s="12"/>
      <c r="P15" s="12"/>
      <c r="Q15" s="12"/>
      <c r="R15" s="12"/>
      <c r="S15" s="12"/>
      <c r="T15" s="12"/>
      <c r="U15" s="12"/>
      <c r="V15" s="11"/>
    </row>
    <row r="16" spans="1:22" ht="12.75">
      <c r="A16" s="9"/>
      <c r="B16" s="11"/>
      <c r="C16" s="11"/>
      <c r="D16" s="11"/>
      <c r="E16" s="11"/>
      <c r="F16" s="11"/>
      <c r="G16" s="11"/>
      <c r="H16" s="11"/>
      <c r="I16" s="11"/>
      <c r="J16" s="11"/>
      <c r="K16" s="11"/>
      <c r="L16" s="11"/>
      <c r="M16" s="11"/>
      <c r="N16" s="11"/>
      <c r="O16" s="11"/>
      <c r="P16" s="11"/>
      <c r="Q16" s="11"/>
      <c r="R16" s="11"/>
      <c r="S16" s="11"/>
      <c r="T16" s="11"/>
      <c r="U16" s="11"/>
      <c r="V16" s="11"/>
    </row>
    <row r="17" spans="1:22" ht="12.75">
      <c r="A17" s="9" t="s">
        <v>6</v>
      </c>
      <c r="B17" s="529" t="s">
        <v>568</v>
      </c>
      <c r="C17" s="473"/>
      <c r="D17" s="531"/>
      <c r="E17" s="11"/>
      <c r="F17" s="11"/>
      <c r="G17" s="11"/>
      <c r="H17" s="11"/>
      <c r="I17" s="11"/>
      <c r="J17" s="11"/>
      <c r="K17" s="11"/>
      <c r="L17" s="11"/>
      <c r="M17" s="11"/>
      <c r="N17" s="11"/>
      <c r="O17" s="11"/>
      <c r="P17" s="11"/>
      <c r="Q17" s="11"/>
      <c r="R17" s="11"/>
      <c r="S17" s="11"/>
      <c r="T17" s="11"/>
      <c r="U17" s="11"/>
      <c r="V17" s="11"/>
    </row>
    <row r="18" spans="1:22" s="70" customFormat="1" ht="12.75">
      <c r="A18" s="9" t="s">
        <v>569</v>
      </c>
      <c r="B18" s="535" t="s">
        <v>570</v>
      </c>
      <c r="C18" s="534"/>
      <c r="D18" s="531"/>
      <c r="E18" s="11"/>
      <c r="F18" s="11"/>
      <c r="G18" s="11"/>
      <c r="H18" s="11"/>
      <c r="I18" s="11"/>
      <c r="J18" s="11"/>
      <c r="K18" s="11"/>
      <c r="L18" s="11"/>
      <c r="M18" s="11"/>
      <c r="N18" s="11"/>
      <c r="O18" s="11"/>
      <c r="P18" s="11"/>
      <c r="Q18" s="11"/>
      <c r="R18" s="11"/>
      <c r="S18" s="11"/>
      <c r="T18" s="11"/>
      <c r="U18" s="11"/>
      <c r="V18" s="11"/>
    </row>
    <row r="19" spans="1:22" s="70" customFormat="1" ht="12.75">
      <c r="A19" s="9"/>
      <c r="B19" s="535" t="s">
        <v>571</v>
      </c>
      <c r="C19" s="534"/>
      <c r="D19" s="531"/>
      <c r="E19" s="11"/>
      <c r="F19" s="11"/>
      <c r="G19" s="11"/>
      <c r="H19" s="11"/>
      <c r="I19" s="11"/>
      <c r="J19" s="11"/>
      <c r="K19" s="11"/>
      <c r="L19" s="11"/>
      <c r="M19" s="11"/>
      <c r="N19" s="11"/>
      <c r="O19" s="11"/>
      <c r="P19" s="11"/>
      <c r="Q19" s="11"/>
      <c r="R19" s="11"/>
      <c r="S19" s="11"/>
      <c r="T19" s="11"/>
      <c r="U19" s="11"/>
      <c r="V19" s="11"/>
    </row>
    <row r="20" spans="1:22" s="70" customFormat="1" ht="12.75">
      <c r="A20" s="9"/>
      <c r="B20" s="535" t="s">
        <v>572</v>
      </c>
      <c r="C20" s="534"/>
      <c r="D20" s="531"/>
      <c r="E20" s="11"/>
      <c r="F20" s="11"/>
      <c r="G20" s="11"/>
      <c r="H20" s="11"/>
      <c r="I20" s="11"/>
      <c r="J20" s="11"/>
      <c r="K20" s="11"/>
      <c r="L20" s="11"/>
      <c r="M20" s="11"/>
      <c r="N20" s="11"/>
      <c r="O20" s="11"/>
      <c r="P20" s="11"/>
      <c r="Q20" s="11"/>
      <c r="R20" s="11"/>
      <c r="S20" s="11"/>
      <c r="T20" s="11"/>
      <c r="U20" s="11"/>
      <c r="V20" s="11"/>
    </row>
    <row r="21" spans="1:22" s="70" customFormat="1" ht="12.75">
      <c r="A21" s="9"/>
      <c r="B21" s="535" t="s">
        <v>573</v>
      </c>
      <c r="C21" s="534"/>
      <c r="D21" s="531"/>
      <c r="E21" s="11"/>
      <c r="F21" s="11"/>
      <c r="G21" s="11"/>
      <c r="H21" s="11"/>
      <c r="I21" s="11"/>
      <c r="J21" s="11"/>
      <c r="K21" s="11"/>
      <c r="L21" s="11"/>
      <c r="M21" s="11"/>
      <c r="N21" s="11"/>
      <c r="O21" s="11"/>
      <c r="P21" s="11"/>
      <c r="Q21" s="11"/>
      <c r="R21" s="11"/>
      <c r="S21" s="11"/>
      <c r="T21" s="11"/>
      <c r="U21" s="11"/>
      <c r="V21" s="11"/>
    </row>
    <row r="22" spans="1:22" s="70" customFormat="1" ht="12.75">
      <c r="A22" s="9"/>
      <c r="B22" s="535" t="s">
        <v>574</v>
      </c>
      <c r="C22" s="534"/>
      <c r="D22" s="531"/>
      <c r="E22" s="11"/>
      <c r="F22" s="11"/>
      <c r="G22" s="11"/>
      <c r="H22" s="11"/>
      <c r="I22" s="11"/>
      <c r="J22" s="11"/>
      <c r="K22" s="11"/>
      <c r="L22" s="11"/>
      <c r="M22" s="11"/>
      <c r="N22" s="11"/>
      <c r="O22" s="11"/>
      <c r="P22" s="11"/>
      <c r="Q22" s="11"/>
      <c r="R22" s="11"/>
      <c r="S22" s="11"/>
      <c r="T22" s="11"/>
      <c r="U22" s="11"/>
      <c r="V22" s="11"/>
    </row>
    <row r="23" spans="1:22" s="70" customFormat="1" ht="12.75">
      <c r="A23" s="9"/>
      <c r="B23" s="536" t="s">
        <v>575</v>
      </c>
      <c r="C23" s="534"/>
      <c r="D23" s="531"/>
      <c r="E23" s="11"/>
      <c r="F23" s="11"/>
      <c r="G23" s="11"/>
      <c r="H23" s="11"/>
      <c r="I23" s="11"/>
      <c r="J23" s="11"/>
      <c r="K23" s="11"/>
      <c r="L23" s="11"/>
      <c r="M23" s="11"/>
      <c r="N23" s="11"/>
      <c r="O23" s="11"/>
      <c r="P23" s="11"/>
      <c r="Q23" s="11"/>
      <c r="R23" s="11"/>
      <c r="S23" s="11"/>
      <c r="T23" s="11"/>
      <c r="U23" s="11"/>
      <c r="V23" s="11"/>
    </row>
    <row r="24" spans="1:22" s="70" customFormat="1" ht="12.75">
      <c r="A24" s="9"/>
      <c r="B24" s="533"/>
      <c r="C24" s="534"/>
      <c r="D24" s="531"/>
      <c r="E24" s="11"/>
      <c r="F24" s="11"/>
      <c r="G24" s="11"/>
      <c r="H24" s="11"/>
      <c r="I24" s="11"/>
      <c r="J24" s="11"/>
      <c r="K24" s="11"/>
      <c r="L24" s="11"/>
      <c r="M24" s="11"/>
      <c r="N24" s="11"/>
      <c r="O24" s="11"/>
      <c r="P24" s="11"/>
      <c r="Q24" s="11"/>
      <c r="R24" s="11"/>
      <c r="S24" s="11"/>
      <c r="T24" s="11"/>
      <c r="U24" s="11"/>
      <c r="V24" s="11"/>
    </row>
    <row r="25" spans="1:22" ht="12.75">
      <c r="A25" s="11"/>
      <c r="B25" s="11"/>
      <c r="C25" s="11"/>
      <c r="D25" s="11"/>
      <c r="E25" s="11"/>
      <c r="F25" s="11"/>
      <c r="G25" s="11"/>
      <c r="H25" s="11"/>
      <c r="I25" s="11"/>
      <c r="J25" s="11"/>
      <c r="K25" s="11"/>
      <c r="L25" s="11"/>
      <c r="M25" s="11"/>
      <c r="N25" s="11"/>
      <c r="O25" s="11"/>
      <c r="P25" s="11"/>
      <c r="Q25" s="11"/>
      <c r="R25" s="11"/>
      <c r="S25" s="11"/>
      <c r="T25" s="11"/>
      <c r="U25" s="11"/>
      <c r="V25" s="11"/>
    </row>
    <row r="26" spans="1:22" ht="12.75">
      <c r="A26" s="9" t="s">
        <v>7</v>
      </c>
      <c r="B26" s="8" t="s">
        <v>441</v>
      </c>
      <c r="C26" s="14"/>
      <c r="D26" s="14"/>
      <c r="E26" s="530"/>
      <c r="F26" s="530"/>
      <c r="G26" s="530"/>
      <c r="H26" s="15"/>
      <c r="I26" s="15"/>
      <c r="J26" s="15"/>
      <c r="K26" s="15"/>
      <c r="L26" s="15"/>
      <c r="M26" s="15"/>
      <c r="N26" s="15"/>
      <c r="O26" s="15"/>
      <c r="P26" s="15"/>
      <c r="Q26" s="15"/>
      <c r="R26" s="15"/>
      <c r="S26" s="15"/>
      <c r="T26" s="15"/>
      <c r="U26" s="11"/>
      <c r="V26" s="11"/>
    </row>
    <row r="27" spans="1:22" ht="12.75">
      <c r="A27" s="9"/>
      <c r="B27" s="8" t="s">
        <v>10</v>
      </c>
      <c r="C27" s="14"/>
      <c r="D27" s="14"/>
      <c r="E27" s="16"/>
      <c r="F27" s="16"/>
      <c r="G27" s="16"/>
      <c r="H27" s="16"/>
      <c r="I27" s="16"/>
      <c r="J27" s="16"/>
      <c r="K27" s="16"/>
      <c r="L27" s="16"/>
      <c r="M27" s="16"/>
      <c r="N27" s="16"/>
      <c r="O27" s="16"/>
      <c r="P27" s="16"/>
      <c r="Q27" s="16"/>
      <c r="R27" s="16"/>
      <c r="S27" s="16"/>
      <c r="T27" s="16"/>
      <c r="U27" s="11"/>
      <c r="V27" s="11"/>
    </row>
    <row r="28" spans="1:22" ht="12.75">
      <c r="A28" s="11"/>
      <c r="B28" s="8" t="s">
        <v>8</v>
      </c>
      <c r="C28" s="11"/>
      <c r="D28" s="11"/>
      <c r="E28" s="11"/>
      <c r="F28" s="11"/>
      <c r="G28" s="15"/>
      <c r="H28" s="15"/>
      <c r="I28" s="15"/>
      <c r="J28" s="15"/>
      <c r="K28" s="15"/>
      <c r="L28" s="15"/>
      <c r="M28" s="15"/>
      <c r="N28" s="15"/>
      <c r="O28" s="15"/>
      <c r="P28" s="15"/>
      <c r="Q28" s="15"/>
      <c r="R28" s="15"/>
      <c r="S28" s="15"/>
      <c r="T28" s="15"/>
      <c r="U28" s="11"/>
      <c r="V28" s="11"/>
    </row>
    <row r="29" spans="1:22" ht="12.75">
      <c r="A29" s="11"/>
      <c r="B29" s="8" t="s">
        <v>9</v>
      </c>
      <c r="C29" s="11"/>
      <c r="D29" s="11"/>
      <c r="E29" s="11"/>
      <c r="F29" s="11"/>
      <c r="G29" s="11"/>
      <c r="H29" s="11"/>
      <c r="I29" s="11"/>
      <c r="J29" s="11"/>
      <c r="K29" s="11"/>
      <c r="L29" s="11"/>
      <c r="M29" s="11"/>
      <c r="N29" s="11"/>
      <c r="O29" s="11"/>
      <c r="P29" s="11"/>
      <c r="Q29" s="11"/>
      <c r="R29" s="11"/>
      <c r="S29" s="11"/>
      <c r="T29" s="11"/>
      <c r="U29" s="11"/>
      <c r="V29" s="11"/>
    </row>
    <row r="30" spans="1:22" s="70" customFormat="1" ht="12.75">
      <c r="A30" s="11"/>
      <c r="B30" s="8"/>
      <c r="C30" s="11"/>
      <c r="D30" s="11"/>
      <c r="E30" s="11"/>
      <c r="F30" s="11"/>
      <c r="G30" s="11"/>
      <c r="H30" s="11"/>
      <c r="I30" s="11"/>
      <c r="J30" s="11"/>
      <c r="K30" s="11"/>
      <c r="L30" s="11"/>
      <c r="M30" s="11"/>
      <c r="N30" s="11"/>
      <c r="O30" s="11"/>
      <c r="P30" s="11"/>
      <c r="Q30" s="11"/>
      <c r="R30" s="11"/>
      <c r="S30" s="11"/>
      <c r="T30" s="11"/>
      <c r="U30" s="11"/>
      <c r="V30" s="11"/>
    </row>
    <row r="31" spans="1:22" ht="12.75">
      <c r="A31" s="11"/>
      <c r="B31" s="11"/>
      <c r="C31" s="11"/>
      <c r="D31" s="11"/>
      <c r="E31" s="11"/>
      <c r="F31" s="11"/>
      <c r="G31" s="11"/>
      <c r="H31" s="11"/>
      <c r="I31" s="11"/>
      <c r="J31" s="11"/>
      <c r="K31" s="11"/>
      <c r="L31" s="11"/>
      <c r="M31" s="11"/>
      <c r="N31" s="11"/>
      <c r="O31" s="11"/>
      <c r="P31" s="11"/>
      <c r="Q31" s="11"/>
      <c r="R31" s="11"/>
      <c r="S31" s="11"/>
      <c r="T31" s="11"/>
      <c r="U31" s="11"/>
      <c r="V31" s="11"/>
    </row>
    <row r="32" spans="1:22" ht="12.75">
      <c r="A32" s="11"/>
      <c r="B32" s="10" t="s">
        <v>11</v>
      </c>
      <c r="C32" s="11"/>
      <c r="D32" s="11"/>
      <c r="E32" s="11"/>
      <c r="F32" s="11"/>
      <c r="G32" s="11"/>
      <c r="H32" s="11"/>
      <c r="I32" s="11"/>
      <c r="J32" s="11"/>
      <c r="K32" s="11"/>
      <c r="L32" s="11"/>
      <c r="M32" s="11"/>
      <c r="N32" s="11"/>
      <c r="O32" s="11"/>
      <c r="P32" s="11"/>
      <c r="Q32" s="11"/>
      <c r="R32" s="11"/>
      <c r="S32" s="11"/>
      <c r="T32" s="11"/>
      <c r="U32" s="11"/>
      <c r="V32" s="11"/>
    </row>
    <row r="33" spans="1:22" ht="12.75">
      <c r="A33" s="11"/>
      <c r="B33" s="10" t="s">
        <v>12</v>
      </c>
      <c r="C33" s="11"/>
      <c r="D33" s="11"/>
      <c r="E33" s="11"/>
      <c r="F33" s="11"/>
      <c r="G33" s="11"/>
      <c r="H33" s="11"/>
      <c r="I33" s="11"/>
      <c r="J33" s="11"/>
      <c r="K33" s="11"/>
      <c r="L33" s="11"/>
      <c r="M33" s="11"/>
      <c r="N33" s="11"/>
      <c r="O33" s="11"/>
      <c r="P33" s="11"/>
      <c r="Q33" s="11"/>
      <c r="R33" s="11"/>
      <c r="S33" s="11"/>
      <c r="T33" s="11"/>
      <c r="U33" s="11"/>
      <c r="V33" s="11"/>
    </row>
    <row r="34" spans="1:22" ht="12.75">
      <c r="A34" s="17"/>
      <c r="B34" s="11"/>
      <c r="C34" s="18" t="s">
        <v>13</v>
      </c>
      <c r="D34" s="17" t="s">
        <v>14</v>
      </c>
      <c r="E34" s="17"/>
      <c r="F34" s="17"/>
      <c r="G34" s="17"/>
      <c r="H34" s="17"/>
      <c r="I34" s="17"/>
      <c r="J34" s="17"/>
      <c r="K34" s="17"/>
      <c r="L34" s="17"/>
      <c r="M34" s="17"/>
      <c r="N34" s="17"/>
      <c r="O34" s="17"/>
      <c r="P34" s="17"/>
      <c r="Q34" s="17"/>
      <c r="R34" s="17"/>
      <c r="S34" s="18"/>
      <c r="T34" s="18"/>
      <c r="U34" s="11"/>
      <c r="V34" s="11"/>
    </row>
    <row r="35" spans="1:22" ht="12.75">
      <c r="A35" s="17"/>
      <c r="B35" s="18"/>
      <c r="C35" s="18"/>
      <c r="D35" s="17" t="s">
        <v>15</v>
      </c>
      <c r="E35" s="17"/>
      <c r="F35" s="17"/>
      <c r="G35" s="17"/>
      <c r="H35" s="17"/>
      <c r="I35" s="17"/>
      <c r="J35" s="17"/>
      <c r="K35" s="17"/>
      <c r="L35" s="17"/>
      <c r="M35" s="17"/>
      <c r="N35" s="17"/>
      <c r="O35" s="17"/>
      <c r="P35" s="17"/>
      <c r="Q35" s="17"/>
      <c r="R35" s="17"/>
      <c r="S35" s="18"/>
      <c r="T35" s="18"/>
      <c r="U35" s="11"/>
      <c r="V35" s="11"/>
    </row>
    <row r="36" spans="1:22" ht="12.75">
      <c r="A36" s="17"/>
      <c r="B36" s="18"/>
      <c r="C36" s="18"/>
      <c r="D36" s="17" t="s">
        <v>16</v>
      </c>
      <c r="E36" s="17"/>
      <c r="F36" s="17"/>
      <c r="G36" s="17"/>
      <c r="H36" s="17"/>
      <c r="I36" s="17"/>
      <c r="J36" s="17"/>
      <c r="K36" s="17"/>
      <c r="L36" s="17"/>
      <c r="M36" s="17"/>
      <c r="N36" s="17"/>
      <c r="O36" s="17"/>
      <c r="P36" s="17"/>
      <c r="Q36" s="17"/>
      <c r="R36" s="17"/>
      <c r="S36" s="18"/>
      <c r="T36" s="18"/>
      <c r="U36" s="11"/>
      <c r="V36" s="11"/>
    </row>
    <row r="37" spans="1:22" ht="12.75">
      <c r="A37" s="17"/>
      <c r="B37" s="18"/>
      <c r="C37" s="18"/>
      <c r="D37" s="17" t="s">
        <v>261</v>
      </c>
      <c r="E37" s="17"/>
      <c r="F37" s="17"/>
      <c r="G37" s="17"/>
      <c r="H37" s="17"/>
      <c r="I37" s="17"/>
      <c r="J37" s="17"/>
      <c r="K37" s="17"/>
      <c r="L37" s="17"/>
      <c r="M37" s="17"/>
      <c r="N37" s="17"/>
      <c r="O37" s="17"/>
      <c r="P37" s="17"/>
      <c r="Q37" s="17"/>
      <c r="R37" s="17"/>
      <c r="S37" s="18"/>
      <c r="T37" s="18"/>
      <c r="U37" s="11"/>
      <c r="V37" s="11"/>
    </row>
    <row r="38" spans="1:22" ht="12.75">
      <c r="A38" s="17"/>
      <c r="B38" s="18"/>
      <c r="C38" s="18"/>
      <c r="D38" s="17" t="s">
        <v>18</v>
      </c>
      <c r="E38" s="17"/>
      <c r="F38" s="17"/>
      <c r="G38" s="17"/>
      <c r="H38" s="17"/>
      <c r="I38" s="17"/>
      <c r="J38" s="17"/>
      <c r="K38" s="17"/>
      <c r="L38" s="17"/>
      <c r="M38" s="17"/>
      <c r="N38" s="17"/>
      <c r="O38" s="17"/>
      <c r="P38" s="17"/>
      <c r="Q38" s="17"/>
      <c r="R38" s="17"/>
      <c r="S38" s="18"/>
      <c r="T38" s="18"/>
      <c r="U38" s="11"/>
      <c r="V38" s="11"/>
    </row>
    <row r="39" spans="1:22" ht="12.75">
      <c r="A39" s="17"/>
      <c r="B39" s="18"/>
      <c r="C39" s="17" t="s">
        <v>19</v>
      </c>
      <c r="D39" s="55" t="s">
        <v>20</v>
      </c>
      <c r="E39" s="17"/>
      <c r="F39" s="17"/>
      <c r="G39" s="17"/>
      <c r="H39" s="17"/>
      <c r="I39" s="17"/>
      <c r="J39" s="17"/>
      <c r="K39" s="17"/>
      <c r="L39" s="17"/>
      <c r="M39" s="17"/>
      <c r="N39" s="17"/>
      <c r="O39" s="17"/>
      <c r="P39" s="17"/>
      <c r="Q39" s="17"/>
      <c r="R39" s="17"/>
      <c r="S39" s="18"/>
      <c r="T39" s="18"/>
      <c r="U39" s="11"/>
      <c r="V39" s="11"/>
    </row>
    <row r="40" spans="1:22" ht="12.75">
      <c r="A40" s="17"/>
      <c r="B40" s="18"/>
      <c r="C40" s="17" t="s">
        <v>21</v>
      </c>
      <c r="D40" s="17" t="s">
        <v>22</v>
      </c>
      <c r="E40" s="17"/>
      <c r="F40" s="17"/>
      <c r="G40" s="17"/>
      <c r="H40" s="17"/>
      <c r="I40" s="17"/>
      <c r="J40" s="17"/>
      <c r="K40" s="17"/>
      <c r="L40" s="17"/>
      <c r="M40" s="17"/>
      <c r="N40" s="17"/>
      <c r="O40" s="17"/>
      <c r="P40" s="17"/>
      <c r="Q40" s="17"/>
      <c r="R40" s="17"/>
      <c r="S40" s="18"/>
      <c r="T40" s="18"/>
      <c r="U40" s="11"/>
      <c r="V40" s="11"/>
    </row>
    <row r="41" spans="1:22" ht="12.75">
      <c r="A41" s="18"/>
      <c r="B41" s="18"/>
      <c r="C41" s="18"/>
      <c r="D41" s="18"/>
      <c r="E41" s="11"/>
      <c r="F41" s="11"/>
      <c r="G41" s="11"/>
      <c r="H41" s="11"/>
      <c r="I41" s="11"/>
      <c r="J41" s="11"/>
      <c r="K41" s="11"/>
      <c r="L41" s="11"/>
      <c r="M41" s="11"/>
      <c r="N41" s="11"/>
      <c r="O41" s="11"/>
      <c r="P41" s="11"/>
      <c r="Q41" s="11"/>
      <c r="R41" s="11"/>
      <c r="S41" s="11"/>
      <c r="T41" s="11"/>
      <c r="U41" s="11"/>
      <c r="V41" s="11"/>
    </row>
    <row r="42" spans="1:22" ht="14.25">
      <c r="A42" s="2"/>
      <c r="B42" s="18"/>
      <c r="C42" s="2"/>
      <c r="D42" s="2"/>
    </row>
    <row r="43" spans="1:22" ht="14.25">
      <c r="A43" s="2"/>
      <c r="B43" s="2"/>
      <c r="C43" s="2"/>
      <c r="D43" s="2"/>
    </row>
    <row r="44" spans="1:22" ht="15">
      <c r="A44" s="1"/>
      <c r="B44" s="2"/>
      <c r="C44" s="2"/>
      <c r="D44" s="2"/>
    </row>
    <row r="45" spans="1:22" ht="14.25">
      <c r="A45" s="2"/>
      <c r="B45" s="2"/>
      <c r="C45" s="2"/>
      <c r="D45" s="2"/>
    </row>
    <row r="46" spans="1:22" ht="15">
      <c r="A46" s="6"/>
      <c r="B46" s="2"/>
      <c r="C46" s="2"/>
      <c r="D46" s="2"/>
    </row>
    <row r="47" spans="1:22" ht="14.25">
      <c r="A47" s="2"/>
      <c r="B47" s="2"/>
      <c r="C47" s="2"/>
      <c r="D47" s="2"/>
    </row>
    <row r="48" spans="1:22" ht="14.25">
      <c r="B48" s="2"/>
    </row>
  </sheetData>
  <hyperlinks>
    <hyperlink ref="D39" r:id="rId1"/>
    <hyperlink ref="B27:F27" r:id="rId2" display="Other maternity and newborn data and stats"/>
    <hyperlink ref="B28" r:id="rId3" display="Other maternity and newborn data and stats"/>
    <hyperlink ref="B26" r:id="rId4" display="Report on Maternity, 2015"/>
  </hyperlinks>
  <pageMargins left="0.51181102362204722" right="0.51181102362204722" top="0.55118110236220474" bottom="0.55118110236220474" header="0.11811023622047245" footer="0.11811023622047245"/>
  <pageSetup paperSize="9" scale="75" fitToHeight="0" orientation="landscape" r:id="rId5"/>
  <headerFooter>
    <oddFooter>&amp;L&amp;8&amp;K01+021Report on Maternity, 2014: accompanying tables&amp;R&amp;8&amp;K01+021Page &amp;P of &amp;N</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zoomScaleNormal="100" workbookViewId="0">
      <pane ySplit="3" topLeftCell="A43" activePane="bottomLeft" state="frozen"/>
      <selection activeCell="B31" sqref="B31"/>
      <selection pane="bottomLeft" activeCell="O26" sqref="O26"/>
    </sheetView>
  </sheetViews>
  <sheetFormatPr defaultColWidth="9.140625" defaultRowHeight="12"/>
  <cols>
    <col min="1" max="1" width="16.140625" style="70" customWidth="1"/>
    <col min="2" max="11" width="12.5703125" style="70" customWidth="1"/>
    <col min="12" max="16384" width="9.140625" style="70"/>
  </cols>
  <sheetData>
    <row r="1" spans="1:13">
      <c r="A1" s="291" t="s">
        <v>24</v>
      </c>
      <c r="B1" s="144"/>
      <c r="C1" s="291" t="s">
        <v>34</v>
      </c>
      <c r="D1" s="144"/>
      <c r="E1" s="144"/>
    </row>
    <row r="2" spans="1:13" ht="10.5" customHeight="1"/>
    <row r="3" spans="1:13" ht="19.5">
      <c r="A3" s="19" t="s">
        <v>251</v>
      </c>
    </row>
    <row r="5" spans="1:13" ht="15" customHeight="1">
      <c r="A5" s="87" t="str">
        <f>Contents!B22</f>
        <v>Table 15: Number and percentage of women giving birth, by body mass index (BMI) weight category at first registration with their primary maternity care provider, 2008–2017</v>
      </c>
      <c r="B5" s="39"/>
      <c r="C5" s="39"/>
      <c r="D5" s="39"/>
      <c r="E5" s="39"/>
      <c r="F5" s="39"/>
      <c r="G5" s="39"/>
      <c r="H5" s="39"/>
      <c r="I5" s="39"/>
      <c r="J5" s="39"/>
      <c r="K5" s="39"/>
      <c r="L5" s="39"/>
      <c r="M5" s="39"/>
    </row>
    <row r="6" spans="1:13">
      <c r="A6" s="565" t="s">
        <v>37</v>
      </c>
      <c r="B6" s="555" t="s">
        <v>25</v>
      </c>
      <c r="C6" s="555"/>
      <c r="D6" s="555"/>
      <c r="E6" s="555"/>
      <c r="F6" s="555"/>
      <c r="G6" s="556"/>
      <c r="H6" s="557" t="s">
        <v>277</v>
      </c>
      <c r="I6" s="555"/>
      <c r="J6" s="555"/>
      <c r="K6" s="555"/>
    </row>
    <row r="7" spans="1:13" ht="36">
      <c r="A7" s="559"/>
      <c r="B7" s="334" t="s">
        <v>252</v>
      </c>
      <c r="C7" s="334" t="s">
        <v>310</v>
      </c>
      <c r="D7" s="334" t="s">
        <v>253</v>
      </c>
      <c r="E7" s="334" t="s">
        <v>254</v>
      </c>
      <c r="F7" s="334" t="s">
        <v>48</v>
      </c>
      <c r="G7" s="331" t="s">
        <v>41</v>
      </c>
      <c r="H7" s="334" t="str">
        <f>B7</f>
        <v>Underweight
(BMI: &lt;19)</v>
      </c>
      <c r="I7" s="334" t="str">
        <f>C7</f>
        <v>Healthy weight
(BMI: 19–24)</v>
      </c>
      <c r="J7" s="334" t="str">
        <f>D7</f>
        <v>Overweight
(BMI: 25–29)</v>
      </c>
      <c r="K7" s="334" t="str">
        <f>E7</f>
        <v>Obese
(BMI: 30+)</v>
      </c>
    </row>
    <row r="8" spans="1:13">
      <c r="A8" s="397">
        <f>Extra!K4</f>
        <v>2008</v>
      </c>
      <c r="B8" s="430">
        <v>1663</v>
      </c>
      <c r="C8" s="430">
        <v>26708</v>
      </c>
      <c r="D8" s="430">
        <v>15504</v>
      </c>
      <c r="E8" s="430">
        <v>11925</v>
      </c>
      <c r="F8" s="430">
        <v>3885</v>
      </c>
      <c r="G8" s="154">
        <v>59685</v>
      </c>
      <c r="H8" s="503">
        <f t="shared" ref="H8:K9" si="0">B8/($G8-$F8)*100</f>
        <v>2.9802867383512543</v>
      </c>
      <c r="I8" s="199">
        <f t="shared" si="0"/>
        <v>47.863799283154123</v>
      </c>
      <c r="J8" s="199">
        <f t="shared" si="0"/>
        <v>27.784946236559136</v>
      </c>
      <c r="K8" s="199">
        <f t="shared" si="0"/>
        <v>21.370967741935484</v>
      </c>
    </row>
    <row r="9" spans="1:13">
      <c r="A9" s="397">
        <f>Extra!K5</f>
        <v>2009</v>
      </c>
      <c r="B9" s="419">
        <v>1596</v>
      </c>
      <c r="C9" s="419">
        <v>26299</v>
      </c>
      <c r="D9" s="419">
        <v>16068</v>
      </c>
      <c r="E9" s="419">
        <v>12433</v>
      </c>
      <c r="F9" s="419">
        <v>3787</v>
      </c>
      <c r="G9" s="154">
        <v>60183</v>
      </c>
      <c r="H9" s="398">
        <f t="shared" si="0"/>
        <v>2.8299879424072629</v>
      </c>
      <c r="I9" s="155">
        <f t="shared" si="0"/>
        <v>46.632739910631962</v>
      </c>
      <c r="J9" s="155">
        <f t="shared" si="0"/>
        <v>28.4913823675438</v>
      </c>
      <c r="K9" s="155">
        <f t="shared" si="0"/>
        <v>22.045889779416981</v>
      </c>
    </row>
    <row r="10" spans="1:13">
      <c r="A10" s="397">
        <f>Extra!K6</f>
        <v>2010</v>
      </c>
      <c r="B10" s="419">
        <v>1695</v>
      </c>
      <c r="C10" s="419">
        <v>26822</v>
      </c>
      <c r="D10" s="419">
        <v>16045</v>
      </c>
      <c r="E10" s="419">
        <v>13065</v>
      </c>
      <c r="F10" s="419">
        <v>3186</v>
      </c>
      <c r="G10" s="154">
        <v>60813</v>
      </c>
      <c r="H10" s="398">
        <f t="shared" ref="H10:H14" si="1">B10/($G10-$F10)*100</f>
        <v>2.9413295850903221</v>
      </c>
      <c r="I10" s="155">
        <f t="shared" ref="I10:I14" si="2">C10/($G10-$F10)*100</f>
        <v>46.54415464973016</v>
      </c>
      <c r="J10" s="155">
        <f t="shared" ref="J10:J14" si="3">D10/($G10-$F10)*100</f>
        <v>27.842851441164733</v>
      </c>
      <c r="K10" s="155">
        <f t="shared" ref="K10:K14" si="4">E10/($G10-$F10)*100</f>
        <v>22.671664324014785</v>
      </c>
    </row>
    <row r="11" spans="1:13">
      <c r="A11" s="397">
        <f>Extra!K7</f>
        <v>2011</v>
      </c>
      <c r="B11" s="419">
        <v>1551</v>
      </c>
      <c r="C11" s="419">
        <v>26030</v>
      </c>
      <c r="D11" s="419">
        <v>15862</v>
      </c>
      <c r="E11" s="419">
        <v>13342</v>
      </c>
      <c r="F11" s="419">
        <v>2682</v>
      </c>
      <c r="G11" s="154">
        <v>59467</v>
      </c>
      <c r="H11" s="398">
        <f t="shared" si="1"/>
        <v>2.7313551113850489</v>
      </c>
      <c r="I11" s="155">
        <f t="shared" si="2"/>
        <v>45.839570309060491</v>
      </c>
      <c r="J11" s="155">
        <f t="shared" si="3"/>
        <v>27.933433124944969</v>
      </c>
      <c r="K11" s="155">
        <f t="shared" si="4"/>
        <v>23.49564145460949</v>
      </c>
    </row>
    <row r="12" spans="1:13">
      <c r="A12" s="397">
        <f>Extra!K8</f>
        <v>2012</v>
      </c>
      <c r="B12" s="419">
        <v>1613</v>
      </c>
      <c r="C12" s="419">
        <v>26386</v>
      </c>
      <c r="D12" s="419">
        <v>16188</v>
      </c>
      <c r="E12" s="419">
        <v>13749</v>
      </c>
      <c r="F12" s="419">
        <v>1909</v>
      </c>
      <c r="G12" s="154">
        <v>59845</v>
      </c>
      <c r="H12" s="398">
        <f t="shared" si="1"/>
        <v>2.7841066003866337</v>
      </c>
      <c r="I12" s="155">
        <f t="shared" si="2"/>
        <v>45.543358188345763</v>
      </c>
      <c r="J12" s="155">
        <f t="shared" si="3"/>
        <v>27.941176470588236</v>
      </c>
      <c r="K12" s="155">
        <f t="shared" si="4"/>
        <v>23.731358740679369</v>
      </c>
    </row>
    <row r="13" spans="1:13">
      <c r="A13" s="397">
        <f>Extra!K9</f>
        <v>2013</v>
      </c>
      <c r="B13" s="419">
        <v>1610</v>
      </c>
      <c r="C13" s="419">
        <v>25134</v>
      </c>
      <c r="D13" s="419">
        <v>15935</v>
      </c>
      <c r="E13" s="419">
        <v>14086</v>
      </c>
      <c r="F13" s="419">
        <v>566</v>
      </c>
      <c r="G13" s="154">
        <v>57331</v>
      </c>
      <c r="H13" s="398">
        <f t="shared" si="1"/>
        <v>2.8362547344314275</v>
      </c>
      <c r="I13" s="155">
        <f t="shared" si="2"/>
        <v>44.277283537391</v>
      </c>
      <c r="J13" s="155">
        <f t="shared" si="3"/>
        <v>28.071875275257639</v>
      </c>
      <c r="K13" s="155">
        <f t="shared" si="4"/>
        <v>24.814586452919933</v>
      </c>
    </row>
    <row r="14" spans="1:13">
      <c r="A14" s="397">
        <f>Extra!K10</f>
        <v>2014</v>
      </c>
      <c r="B14" s="419">
        <v>1662</v>
      </c>
      <c r="C14" s="419">
        <v>24911</v>
      </c>
      <c r="D14" s="419">
        <v>16199</v>
      </c>
      <c r="E14" s="419">
        <v>14375</v>
      </c>
      <c r="F14" s="419">
        <v>444</v>
      </c>
      <c r="G14" s="154">
        <v>57591</v>
      </c>
      <c r="H14" s="398">
        <f t="shared" si="1"/>
        <v>2.9082891490366949</v>
      </c>
      <c r="I14" s="155">
        <f t="shared" si="2"/>
        <v>43.591089646000661</v>
      </c>
      <c r="J14" s="155">
        <f t="shared" si="3"/>
        <v>28.346194900869687</v>
      </c>
      <c r="K14" s="155">
        <f t="shared" si="4"/>
        <v>25.154426304092954</v>
      </c>
    </row>
    <row r="15" spans="1:13">
      <c r="A15" s="397">
        <f>Extra!K11</f>
        <v>2015</v>
      </c>
      <c r="B15" s="419">
        <v>1586</v>
      </c>
      <c r="C15" s="419">
        <v>24541</v>
      </c>
      <c r="D15" s="419">
        <v>15847</v>
      </c>
      <c r="E15" s="419">
        <v>14587</v>
      </c>
      <c r="F15" s="419">
        <v>349</v>
      </c>
      <c r="G15" s="154">
        <v>56910</v>
      </c>
      <c r="H15" s="398">
        <f>B15/($G15-$F15)*100</f>
        <v>2.8040522621594386</v>
      </c>
      <c r="I15" s="155">
        <f>C15/($G15-$F15)*100</f>
        <v>43.388553950602002</v>
      </c>
      <c r="J15" s="155">
        <f>D15/($G15-$F15)*100</f>
        <v>28.017538586658652</v>
      </c>
      <c r="K15" s="155">
        <f>E15/($G15-$F15)*100</f>
        <v>25.789855200579904</v>
      </c>
    </row>
    <row r="16" spans="1:13">
      <c r="A16" s="397">
        <f>Extra!K12</f>
        <v>2016</v>
      </c>
      <c r="B16" s="419">
        <v>1618</v>
      </c>
      <c r="C16" s="419">
        <v>24661</v>
      </c>
      <c r="D16" s="419">
        <v>15819</v>
      </c>
      <c r="E16" s="419">
        <v>14591</v>
      </c>
      <c r="F16" s="419">
        <v>201</v>
      </c>
      <c r="G16" s="154">
        <v>56890</v>
      </c>
      <c r="H16" s="398">
        <f t="shared" ref="H16:H17" si="5">B16/($G16-$F16)*100</f>
        <v>2.8541692391822049</v>
      </c>
      <c r="I16" s="155">
        <f t="shared" ref="I16:I17" si="6">C16/($G16-$F16)*100</f>
        <v>43.502266753691195</v>
      </c>
      <c r="J16" s="155">
        <f t="shared" ref="J16:J17" si="7">D16/($G16-$F16)*100</f>
        <v>27.904884545502657</v>
      </c>
      <c r="K16" s="155">
        <f t="shared" ref="K16:K17" si="8">E16/($G16-$F16)*100</f>
        <v>25.738679461623949</v>
      </c>
    </row>
    <row r="17" spans="1:12">
      <c r="A17" s="411">
        <f>Extra!K13</f>
        <v>2017</v>
      </c>
      <c r="B17" s="502">
        <v>1517</v>
      </c>
      <c r="C17" s="502">
        <v>23995</v>
      </c>
      <c r="D17" s="502">
        <v>16009</v>
      </c>
      <c r="E17" s="502">
        <v>15008</v>
      </c>
      <c r="F17" s="502">
        <v>149</v>
      </c>
      <c r="G17" s="502">
        <v>56678</v>
      </c>
      <c r="H17" s="501">
        <f t="shared" si="5"/>
        <v>2.683578340320897</v>
      </c>
      <c r="I17" s="498">
        <f t="shared" si="6"/>
        <v>42.447239470006551</v>
      </c>
      <c r="J17" s="498">
        <f t="shared" si="7"/>
        <v>28.31997735675494</v>
      </c>
      <c r="K17" s="498">
        <f t="shared" si="8"/>
        <v>26.549204832917617</v>
      </c>
    </row>
    <row r="18" spans="1:12">
      <c r="A18" s="100" t="s">
        <v>347</v>
      </c>
    </row>
    <row r="21" spans="1:12" s="204" customFormat="1" ht="15" customHeight="1">
      <c r="A21" s="344" t="str">
        <f>Contents!B23</f>
        <v>Table 16: Number and percentage of women giving birth, by body mass index (BMI) weight category at first registration with their primary maternity care provider, by age group, ethnic group, neighbourhood deprivation quintile and DHB of residence, 2017</v>
      </c>
      <c r="B21" s="87"/>
      <c r="C21" s="87"/>
      <c r="D21" s="87"/>
      <c r="E21" s="87"/>
      <c r="F21" s="87"/>
      <c r="G21" s="87"/>
      <c r="H21" s="87"/>
      <c r="I21" s="87"/>
      <c r="J21" s="87"/>
      <c r="K21" s="87"/>
      <c r="L21" s="87"/>
    </row>
    <row r="22" spans="1:12">
      <c r="A22" s="568" t="s">
        <v>56</v>
      </c>
      <c r="B22" s="570" t="s">
        <v>25</v>
      </c>
      <c r="C22" s="570"/>
      <c r="D22" s="570"/>
      <c r="E22" s="570"/>
      <c r="F22" s="570"/>
      <c r="G22" s="571"/>
      <c r="H22" s="570" t="s">
        <v>277</v>
      </c>
      <c r="I22" s="570"/>
      <c r="J22" s="570"/>
      <c r="K22" s="570"/>
    </row>
    <row r="23" spans="1:12" ht="36">
      <c r="A23" s="569"/>
      <c r="B23" s="131" t="s">
        <v>252</v>
      </c>
      <c r="C23" s="131" t="s">
        <v>310</v>
      </c>
      <c r="D23" s="131" t="s">
        <v>253</v>
      </c>
      <c r="E23" s="131" t="s">
        <v>254</v>
      </c>
      <c r="F23" s="131" t="s">
        <v>48</v>
      </c>
      <c r="G23" s="110" t="s">
        <v>41</v>
      </c>
      <c r="H23" s="131" t="s">
        <v>252</v>
      </c>
      <c r="I23" s="131" t="s">
        <v>310</v>
      </c>
      <c r="J23" s="131" t="s">
        <v>253</v>
      </c>
      <c r="K23" s="131" t="s">
        <v>254</v>
      </c>
    </row>
    <row r="24" spans="1:12">
      <c r="A24" s="129" t="s">
        <v>234</v>
      </c>
      <c r="B24" s="129"/>
      <c r="C24" s="129"/>
      <c r="D24" s="129"/>
      <c r="E24" s="129"/>
      <c r="F24" s="129"/>
      <c r="G24" s="129"/>
      <c r="H24" s="129"/>
      <c r="I24" s="129"/>
      <c r="J24" s="129"/>
      <c r="K24" s="129"/>
    </row>
    <row r="25" spans="1:12" ht="12.75">
      <c r="A25" s="12" t="s">
        <v>41</v>
      </c>
      <c r="B25" s="88">
        <f>B17</f>
        <v>1517</v>
      </c>
      <c r="C25" s="88">
        <f t="shared" ref="C25:F25" si="9">C17</f>
        <v>23995</v>
      </c>
      <c r="D25" s="88">
        <f t="shared" si="9"/>
        <v>16009</v>
      </c>
      <c r="E25" s="88">
        <f t="shared" si="9"/>
        <v>15008</v>
      </c>
      <c r="F25" s="88">
        <f t="shared" si="9"/>
        <v>149</v>
      </c>
      <c r="G25" s="89">
        <f>SUM(B25:F25)</f>
        <v>56678</v>
      </c>
      <c r="H25" s="118">
        <f>B25/($G25-$F25)*100</f>
        <v>2.683578340320897</v>
      </c>
      <c r="I25" s="118">
        <f>C25/($G25-$F25)*100</f>
        <v>42.447239470006551</v>
      </c>
      <c r="J25" s="118">
        <f>D25/($G25-$F25)*100</f>
        <v>28.31997735675494</v>
      </c>
      <c r="K25" s="118">
        <f>E25/($G25-$F25)*100</f>
        <v>26.549204832917617</v>
      </c>
    </row>
    <row r="26" spans="1:12">
      <c r="A26" s="216" t="str">
        <f>Extra!B2</f>
        <v>Age group (years)</v>
      </c>
      <c r="B26" s="129"/>
      <c r="C26" s="129"/>
      <c r="D26" s="129"/>
      <c r="E26" s="129"/>
      <c r="F26" s="129"/>
      <c r="G26" s="333"/>
      <c r="H26" s="129"/>
      <c r="I26" s="129"/>
      <c r="J26" s="129"/>
      <c r="K26" s="129"/>
    </row>
    <row r="27" spans="1:12">
      <c r="A27" s="145" t="str">
        <f>Extra!B3</f>
        <v xml:space="preserve"> &lt;20</v>
      </c>
      <c r="B27" s="88">
        <v>75</v>
      </c>
      <c r="C27" s="88">
        <v>870</v>
      </c>
      <c r="D27" s="88">
        <v>632</v>
      </c>
      <c r="E27" s="88">
        <v>530</v>
      </c>
      <c r="F27" s="88">
        <v>11</v>
      </c>
      <c r="G27" s="89">
        <v>2118</v>
      </c>
      <c r="H27" s="118">
        <f t="shared" ref="H27:K32" si="10">B27/($G27-$F27)*100</f>
        <v>3.5595633602278118</v>
      </c>
      <c r="I27" s="118">
        <f t="shared" si="10"/>
        <v>41.290934978642618</v>
      </c>
      <c r="J27" s="118">
        <f t="shared" si="10"/>
        <v>29.995253915519697</v>
      </c>
      <c r="K27" s="118">
        <f t="shared" si="10"/>
        <v>25.154247745609869</v>
      </c>
    </row>
    <row r="28" spans="1:12">
      <c r="A28" s="145" t="str">
        <f>Extra!B4</f>
        <v>20−24</v>
      </c>
      <c r="B28" s="88">
        <v>262</v>
      </c>
      <c r="C28" s="88">
        <v>2984</v>
      </c>
      <c r="D28" s="88">
        <v>2572</v>
      </c>
      <c r="E28" s="88">
        <v>2946</v>
      </c>
      <c r="F28" s="88">
        <v>26</v>
      </c>
      <c r="G28" s="89">
        <v>8790</v>
      </c>
      <c r="H28" s="118">
        <f t="shared" si="10"/>
        <v>2.9895025102692836</v>
      </c>
      <c r="I28" s="118">
        <f t="shared" si="10"/>
        <v>34.04837973528069</v>
      </c>
      <c r="J28" s="118">
        <f t="shared" si="10"/>
        <v>29.347329986307624</v>
      </c>
      <c r="K28" s="118">
        <f t="shared" si="10"/>
        <v>33.614787768142399</v>
      </c>
    </row>
    <row r="29" spans="1:12">
      <c r="A29" s="145" t="str">
        <f>Extra!B5</f>
        <v>25−29</v>
      </c>
      <c r="B29" s="88">
        <v>499</v>
      </c>
      <c r="C29" s="88">
        <v>6391</v>
      </c>
      <c r="D29" s="88">
        <v>4418</v>
      </c>
      <c r="E29" s="88">
        <v>4528</v>
      </c>
      <c r="F29" s="88">
        <v>40</v>
      </c>
      <c r="G29" s="89">
        <v>15876</v>
      </c>
      <c r="H29" s="118">
        <f t="shared" si="10"/>
        <v>3.151048244506188</v>
      </c>
      <c r="I29" s="118">
        <f t="shared" si="10"/>
        <v>40.357413488254615</v>
      </c>
      <c r="J29" s="118">
        <f t="shared" si="10"/>
        <v>27.898459206870424</v>
      </c>
      <c r="K29" s="118">
        <f t="shared" si="10"/>
        <v>28.59307906036878</v>
      </c>
    </row>
    <row r="30" spans="1:12">
      <c r="A30" s="145" t="str">
        <f>Extra!B6</f>
        <v>30−34</v>
      </c>
      <c r="B30" s="88">
        <v>456</v>
      </c>
      <c r="C30" s="88">
        <v>8502</v>
      </c>
      <c r="D30" s="88">
        <v>4944</v>
      </c>
      <c r="E30" s="88">
        <v>4099</v>
      </c>
      <c r="F30" s="88">
        <v>39</v>
      </c>
      <c r="G30" s="89">
        <v>18040</v>
      </c>
      <c r="H30" s="118">
        <f t="shared" si="10"/>
        <v>2.5331926004110885</v>
      </c>
      <c r="I30" s="118">
        <f t="shared" si="10"/>
        <v>47.230709405033053</v>
      </c>
      <c r="J30" s="118">
        <f t="shared" si="10"/>
        <v>27.465140825509692</v>
      </c>
      <c r="K30" s="118">
        <f t="shared" si="10"/>
        <v>22.770957169046163</v>
      </c>
    </row>
    <row r="31" spans="1:12">
      <c r="A31" s="145" t="str">
        <f>Extra!B7</f>
        <v>35−39</v>
      </c>
      <c r="B31" s="88">
        <v>193</v>
      </c>
      <c r="C31" s="88">
        <v>4366</v>
      </c>
      <c r="D31" s="88">
        <v>2696</v>
      </c>
      <c r="E31" s="88">
        <v>2229</v>
      </c>
      <c r="F31" s="88">
        <v>17</v>
      </c>
      <c r="G31" s="89">
        <v>9501</v>
      </c>
      <c r="H31" s="118">
        <f t="shared" si="10"/>
        <v>2.0350063264445382</v>
      </c>
      <c r="I31" s="118">
        <f t="shared" si="10"/>
        <v>46.035428089413749</v>
      </c>
      <c r="J31" s="118">
        <f t="shared" si="10"/>
        <v>28.426824124841836</v>
      </c>
      <c r="K31" s="118">
        <f t="shared" si="10"/>
        <v>23.502741459299873</v>
      </c>
    </row>
    <row r="32" spans="1:12">
      <c r="A32" s="145" t="str">
        <f>Extra!B8</f>
        <v>40+</v>
      </c>
      <c r="B32" s="88">
        <v>32</v>
      </c>
      <c r="C32" s="94">
        <v>882</v>
      </c>
      <c r="D32" s="94">
        <v>747</v>
      </c>
      <c r="E32" s="94">
        <v>676</v>
      </c>
      <c r="F32" s="94">
        <v>16</v>
      </c>
      <c r="G32" s="107">
        <v>2353</v>
      </c>
      <c r="H32" s="118">
        <f t="shared" si="10"/>
        <v>1.3692768506632436</v>
      </c>
      <c r="I32" s="118">
        <f t="shared" si="10"/>
        <v>37.740693196405651</v>
      </c>
      <c r="J32" s="118">
        <f t="shared" si="10"/>
        <v>31.964056482670088</v>
      </c>
      <c r="K32" s="118">
        <f t="shared" si="10"/>
        <v>28.925973470261017</v>
      </c>
    </row>
    <row r="33" spans="1:11">
      <c r="A33" s="129" t="str">
        <f>Extra!B9</f>
        <v>Ethnic group</v>
      </c>
      <c r="B33" s="129"/>
      <c r="C33" s="129"/>
      <c r="D33" s="129"/>
      <c r="E33" s="129"/>
      <c r="F33" s="129"/>
      <c r="G33" s="333"/>
      <c r="H33" s="129"/>
      <c r="I33" s="129"/>
      <c r="J33" s="129"/>
      <c r="K33" s="129"/>
    </row>
    <row r="34" spans="1:11">
      <c r="A34" s="88" t="str">
        <f>Extra!B10</f>
        <v>Māori</v>
      </c>
      <c r="B34" s="57">
        <v>192</v>
      </c>
      <c r="C34" s="57">
        <v>3971</v>
      </c>
      <c r="D34" s="57">
        <v>4381</v>
      </c>
      <c r="E34" s="57">
        <v>5434</v>
      </c>
      <c r="F34" s="57">
        <v>69</v>
      </c>
      <c r="G34" s="89">
        <v>14047</v>
      </c>
      <c r="H34" s="118">
        <f t="shared" ref="H34:K38" si="11">B34/($G34-$F34)*100</f>
        <v>1.3735870653884676</v>
      </c>
      <c r="I34" s="118">
        <f t="shared" si="11"/>
        <v>28.408928315925024</v>
      </c>
      <c r="J34" s="118">
        <f t="shared" si="11"/>
        <v>31.342109028473313</v>
      </c>
      <c r="K34" s="118">
        <f t="shared" si="11"/>
        <v>38.875375590213189</v>
      </c>
    </row>
    <row r="35" spans="1:11">
      <c r="A35" s="88" t="str">
        <f>Extra!B11</f>
        <v>Pacific</v>
      </c>
      <c r="B35" s="57">
        <v>49</v>
      </c>
      <c r="C35" s="57">
        <v>784</v>
      </c>
      <c r="D35" s="57">
        <v>1240</v>
      </c>
      <c r="E35" s="57">
        <v>2988</v>
      </c>
      <c r="F35" s="57">
        <v>22</v>
      </c>
      <c r="G35" s="89">
        <v>5083</v>
      </c>
      <c r="H35" s="118">
        <f t="shared" si="11"/>
        <v>0.9681881051175657</v>
      </c>
      <c r="I35" s="118">
        <f t="shared" si="11"/>
        <v>15.491009681881051</v>
      </c>
      <c r="J35" s="118">
        <f t="shared" si="11"/>
        <v>24.50108674175064</v>
      </c>
      <c r="K35" s="118">
        <f t="shared" si="11"/>
        <v>59.039715471250744</v>
      </c>
    </row>
    <row r="36" spans="1:11">
      <c r="A36" s="88" t="str">
        <f>Extra!B12</f>
        <v>Indian</v>
      </c>
      <c r="B36" s="57">
        <v>160</v>
      </c>
      <c r="C36" s="57">
        <v>1684</v>
      </c>
      <c r="D36" s="57">
        <v>1116</v>
      </c>
      <c r="E36" s="57">
        <v>456</v>
      </c>
      <c r="F36" s="57">
        <v>6</v>
      </c>
      <c r="G36" s="89">
        <v>3422</v>
      </c>
      <c r="H36" s="118">
        <f t="shared" si="11"/>
        <v>4.6838407494145207</v>
      </c>
      <c r="I36" s="118">
        <f t="shared" si="11"/>
        <v>49.297423887587819</v>
      </c>
      <c r="J36" s="118">
        <f t="shared" si="11"/>
        <v>32.669789227166277</v>
      </c>
      <c r="K36" s="118">
        <f t="shared" si="11"/>
        <v>13.348946135831383</v>
      </c>
    </row>
    <row r="37" spans="1:11">
      <c r="A37" s="88" t="str">
        <f>Extra!B13</f>
        <v>Asian (excl. Indian)</v>
      </c>
      <c r="B37" s="57">
        <v>506</v>
      </c>
      <c r="C37" s="57">
        <v>4189</v>
      </c>
      <c r="D37" s="57">
        <v>1399</v>
      </c>
      <c r="E37" s="57">
        <v>416</v>
      </c>
      <c r="F37" s="57">
        <v>12</v>
      </c>
      <c r="G37" s="89">
        <v>6522</v>
      </c>
      <c r="H37" s="118">
        <f t="shared" ref="H37" si="12">B37/($G37-$F37)*100</f>
        <v>7.7726574500768049</v>
      </c>
      <c r="I37" s="118">
        <f t="shared" ref="I37" si="13">C37/($G37-$F37)*100</f>
        <v>64.347158218125955</v>
      </c>
      <c r="J37" s="118">
        <f t="shared" ref="J37" si="14">D37/($G37-$F37)*100</f>
        <v>21.490015360983104</v>
      </c>
      <c r="K37" s="118">
        <f t="shared" ref="K37" si="15">E37/($G37-$F37)*100</f>
        <v>6.3901689708141323</v>
      </c>
    </row>
    <row r="38" spans="1:11">
      <c r="A38" s="88" t="str">
        <f>Extra!B14</f>
        <v>European or Other</v>
      </c>
      <c r="B38" s="57">
        <v>610</v>
      </c>
      <c r="C38" s="57">
        <v>13366</v>
      </c>
      <c r="D38" s="57">
        <v>7873</v>
      </c>
      <c r="E38" s="57">
        <v>5714</v>
      </c>
      <c r="F38" s="57">
        <v>40</v>
      </c>
      <c r="G38" s="89">
        <v>27603</v>
      </c>
      <c r="H38" s="118">
        <f t="shared" si="11"/>
        <v>2.213111780285165</v>
      </c>
      <c r="I38" s="118">
        <f t="shared" si="11"/>
        <v>48.492544352936903</v>
      </c>
      <c r="J38" s="118">
        <f t="shared" si="11"/>
        <v>28.563654174073939</v>
      </c>
      <c r="K38" s="118">
        <f t="shared" si="11"/>
        <v>20.730689692703987</v>
      </c>
    </row>
    <row r="39" spans="1:11">
      <c r="A39" s="170" t="str">
        <f>Extra!B15</f>
        <v>Unknown</v>
      </c>
      <c r="B39" s="431">
        <v>0</v>
      </c>
      <c r="C39" s="57">
        <v>1</v>
      </c>
      <c r="D39" s="57">
        <v>0</v>
      </c>
      <c r="E39" s="57">
        <v>0</v>
      </c>
      <c r="F39" s="57">
        <v>0</v>
      </c>
      <c r="G39" s="107">
        <v>1</v>
      </c>
      <c r="H39" s="202" t="s">
        <v>81</v>
      </c>
      <c r="I39" s="203" t="s">
        <v>81</v>
      </c>
      <c r="J39" s="203" t="s">
        <v>81</v>
      </c>
      <c r="K39" s="203" t="s">
        <v>81</v>
      </c>
    </row>
    <row r="40" spans="1:11">
      <c r="A40" s="129" t="str">
        <f>Extra!B16</f>
        <v>Deprivation quintile</v>
      </c>
      <c r="B40" s="129"/>
      <c r="C40" s="129"/>
      <c r="D40" s="129"/>
      <c r="E40" s="129"/>
      <c r="F40" s="129"/>
      <c r="G40" s="333"/>
      <c r="H40" s="129"/>
      <c r="I40" s="129"/>
      <c r="J40" s="129"/>
      <c r="K40" s="129"/>
    </row>
    <row r="41" spans="1:11">
      <c r="A41" s="102" t="str">
        <f>Extra!B17</f>
        <v>1 (least deprived)</v>
      </c>
      <c r="B41" s="57">
        <v>275</v>
      </c>
      <c r="C41" s="57">
        <v>4692</v>
      </c>
      <c r="D41" s="57">
        <v>2364</v>
      </c>
      <c r="E41" s="57">
        <v>1267</v>
      </c>
      <c r="F41" s="57">
        <v>10</v>
      </c>
      <c r="G41" s="89">
        <v>8608</v>
      </c>
      <c r="H41" s="118">
        <f t="shared" ref="H41:H45" si="16">B41/($G41-$F41)*100</f>
        <v>3.1984182367992551</v>
      </c>
      <c r="I41" s="118">
        <f t="shared" ref="I41:I45" si="17">C41/($G41-$F41)*100</f>
        <v>54.570830425680391</v>
      </c>
      <c r="J41" s="118">
        <f t="shared" ref="J41:J45" si="18">D41/($G41-$F41)*100</f>
        <v>27.494766224703422</v>
      </c>
      <c r="K41" s="118">
        <f t="shared" ref="K41:K45" si="19">E41/($G41-$F41)*100</f>
        <v>14.735985112816936</v>
      </c>
    </row>
    <row r="42" spans="1:11">
      <c r="A42" s="102">
        <f>Extra!B18</f>
        <v>2</v>
      </c>
      <c r="B42" s="57">
        <v>303</v>
      </c>
      <c r="C42" s="57">
        <v>4556</v>
      </c>
      <c r="D42" s="57">
        <v>2666</v>
      </c>
      <c r="E42" s="57">
        <v>1795</v>
      </c>
      <c r="F42" s="57">
        <v>13</v>
      </c>
      <c r="G42" s="89">
        <v>9333</v>
      </c>
      <c r="H42" s="118">
        <f t="shared" si="16"/>
        <v>3.2510729613733904</v>
      </c>
      <c r="I42" s="118">
        <f t="shared" si="17"/>
        <v>48.884120171673814</v>
      </c>
      <c r="J42" s="118">
        <f t="shared" si="18"/>
        <v>28.605150214592275</v>
      </c>
      <c r="K42" s="118">
        <f t="shared" si="19"/>
        <v>19.259656652360515</v>
      </c>
    </row>
    <row r="43" spans="1:11">
      <c r="A43" s="102">
        <f>Extra!B19</f>
        <v>3</v>
      </c>
      <c r="B43" s="57">
        <v>294</v>
      </c>
      <c r="C43" s="57">
        <v>4835</v>
      </c>
      <c r="D43" s="57">
        <v>2934</v>
      </c>
      <c r="E43" s="57">
        <v>2449</v>
      </c>
      <c r="F43" s="57">
        <v>16</v>
      </c>
      <c r="G43" s="89">
        <v>10528</v>
      </c>
      <c r="H43" s="118">
        <f t="shared" si="16"/>
        <v>2.7968036529680362</v>
      </c>
      <c r="I43" s="118">
        <f t="shared" si="17"/>
        <v>45.995053272450534</v>
      </c>
      <c r="J43" s="118">
        <f t="shared" si="18"/>
        <v>27.910958904109588</v>
      </c>
      <c r="K43" s="118">
        <f t="shared" si="19"/>
        <v>23.297184170471841</v>
      </c>
    </row>
    <row r="44" spans="1:11">
      <c r="A44" s="102">
        <f>Extra!B20</f>
        <v>4</v>
      </c>
      <c r="B44" s="57">
        <v>328</v>
      </c>
      <c r="C44" s="57">
        <v>5203</v>
      </c>
      <c r="D44" s="57">
        <v>3637</v>
      </c>
      <c r="E44" s="57">
        <v>3517</v>
      </c>
      <c r="F44" s="57">
        <v>36</v>
      </c>
      <c r="G44" s="89">
        <v>12721</v>
      </c>
      <c r="H44" s="118">
        <f t="shared" si="16"/>
        <v>2.5857311785573511</v>
      </c>
      <c r="I44" s="118">
        <f t="shared" si="17"/>
        <v>41.016949152542367</v>
      </c>
      <c r="J44" s="118">
        <f t="shared" si="18"/>
        <v>28.671659440283797</v>
      </c>
      <c r="K44" s="118">
        <f t="shared" si="19"/>
        <v>27.725660228616476</v>
      </c>
    </row>
    <row r="45" spans="1:11">
      <c r="A45" s="103" t="str">
        <f>Extra!B21</f>
        <v>5 (most deprived)</v>
      </c>
      <c r="B45" s="57">
        <v>308</v>
      </c>
      <c r="C45" s="57">
        <v>4576</v>
      </c>
      <c r="D45" s="57">
        <v>4345</v>
      </c>
      <c r="E45" s="57">
        <v>5907</v>
      </c>
      <c r="F45" s="57">
        <v>51</v>
      </c>
      <c r="G45" s="89">
        <v>15187</v>
      </c>
      <c r="H45" s="118">
        <f t="shared" si="16"/>
        <v>2.0348837209302326</v>
      </c>
      <c r="I45" s="118">
        <f t="shared" si="17"/>
        <v>30.232558139534881</v>
      </c>
      <c r="J45" s="118">
        <f t="shared" si="18"/>
        <v>28.706395348837212</v>
      </c>
      <c r="K45" s="118">
        <f t="shared" si="19"/>
        <v>39.026162790697676</v>
      </c>
    </row>
    <row r="46" spans="1:11">
      <c r="A46" s="94" t="str">
        <f>Extra!B22</f>
        <v>Unknown</v>
      </c>
      <c r="B46" s="94">
        <v>9</v>
      </c>
      <c r="C46" s="94">
        <v>133</v>
      </c>
      <c r="D46" s="94">
        <v>63</v>
      </c>
      <c r="E46" s="94">
        <v>73</v>
      </c>
      <c r="F46" s="94">
        <v>23</v>
      </c>
      <c r="G46" s="107">
        <v>301</v>
      </c>
      <c r="H46" s="202" t="s">
        <v>81</v>
      </c>
      <c r="I46" s="203" t="s">
        <v>81</v>
      </c>
      <c r="J46" s="203" t="s">
        <v>81</v>
      </c>
      <c r="K46" s="203" t="s">
        <v>81</v>
      </c>
    </row>
    <row r="47" spans="1:11">
      <c r="A47" s="129" t="str">
        <f>Extra!B23</f>
        <v>DHB of residence</v>
      </c>
      <c r="B47" s="129"/>
      <c r="C47" s="129"/>
      <c r="D47" s="129"/>
      <c r="E47" s="129"/>
      <c r="F47" s="129"/>
      <c r="G47" s="333"/>
      <c r="H47" s="129"/>
      <c r="I47" s="129"/>
      <c r="J47" s="129"/>
      <c r="K47" s="129"/>
    </row>
    <row r="48" spans="1:11">
      <c r="A48" s="88" t="str">
        <f>Extra!B24</f>
        <v>Northland</v>
      </c>
      <c r="B48" s="57">
        <v>55</v>
      </c>
      <c r="C48" s="57">
        <v>790</v>
      </c>
      <c r="D48" s="57">
        <v>660</v>
      </c>
      <c r="E48" s="57">
        <v>647</v>
      </c>
      <c r="F48" s="57">
        <v>7</v>
      </c>
      <c r="G48" s="89">
        <v>2159</v>
      </c>
      <c r="H48" s="118">
        <f t="shared" ref="H48:H52" si="20">B48/($G48-$F48)*100</f>
        <v>2.5557620817843865</v>
      </c>
      <c r="I48" s="118">
        <f t="shared" ref="I48:I52" si="21">C48/($G48-$F48)*100</f>
        <v>36.710037174721187</v>
      </c>
      <c r="J48" s="118">
        <f t="shared" ref="J48:J52" si="22">D48/($G48-$F48)*100</f>
        <v>30.669144981412639</v>
      </c>
      <c r="K48" s="118">
        <f t="shared" ref="K48:K52" si="23">E48/($G48-$F48)*100</f>
        <v>30.065055762081784</v>
      </c>
    </row>
    <row r="49" spans="1:11">
      <c r="A49" s="88" t="str">
        <f>Extra!B25</f>
        <v>Waitemata</v>
      </c>
      <c r="B49" s="57">
        <v>288</v>
      </c>
      <c r="C49" s="57">
        <v>3742</v>
      </c>
      <c r="D49" s="57">
        <v>1986</v>
      </c>
      <c r="E49" s="57">
        <v>1548</v>
      </c>
      <c r="F49" s="57">
        <v>14</v>
      </c>
      <c r="G49" s="89">
        <v>7578</v>
      </c>
      <c r="H49" s="118">
        <f t="shared" si="20"/>
        <v>3.8075092543627709</v>
      </c>
      <c r="I49" s="118">
        <f t="shared" si="21"/>
        <v>49.471179270227395</v>
      </c>
      <c r="J49" s="118">
        <f t="shared" si="22"/>
        <v>26.25594923320994</v>
      </c>
      <c r="K49" s="118">
        <f t="shared" si="23"/>
        <v>20.465362242199895</v>
      </c>
    </row>
    <row r="50" spans="1:11">
      <c r="A50" s="88" t="str">
        <f>Extra!B26</f>
        <v>Auckland</v>
      </c>
      <c r="B50" s="57">
        <v>194</v>
      </c>
      <c r="C50" s="57">
        <v>2764</v>
      </c>
      <c r="D50" s="57">
        <v>1355</v>
      </c>
      <c r="E50" s="57">
        <v>1077</v>
      </c>
      <c r="F50" s="57">
        <v>31</v>
      </c>
      <c r="G50" s="89">
        <v>5421</v>
      </c>
      <c r="H50" s="118">
        <f t="shared" si="20"/>
        <v>3.5992578849721708</v>
      </c>
      <c r="I50" s="118">
        <f t="shared" si="21"/>
        <v>51.280148423005571</v>
      </c>
      <c r="J50" s="118">
        <f t="shared" si="22"/>
        <v>25.139146567717997</v>
      </c>
      <c r="K50" s="118">
        <f t="shared" si="23"/>
        <v>19.981447124304268</v>
      </c>
    </row>
    <row r="51" spans="1:11">
      <c r="A51" s="88" t="str">
        <f>Extra!B27</f>
        <v>Counties Manukau</v>
      </c>
      <c r="B51" s="57">
        <v>189</v>
      </c>
      <c r="C51" s="57">
        <v>2190</v>
      </c>
      <c r="D51" s="57">
        <v>1771</v>
      </c>
      <c r="E51" s="57">
        <v>2364</v>
      </c>
      <c r="F51" s="57">
        <v>8</v>
      </c>
      <c r="G51" s="89">
        <v>6522</v>
      </c>
      <c r="H51" s="118">
        <f t="shared" si="20"/>
        <v>2.9014430457476204</v>
      </c>
      <c r="I51" s="118">
        <f t="shared" si="21"/>
        <v>33.619895609456556</v>
      </c>
      <c r="J51" s="118">
        <f t="shared" si="22"/>
        <v>27.187595947190669</v>
      </c>
      <c r="K51" s="118">
        <f t="shared" si="23"/>
        <v>36.291065397605159</v>
      </c>
    </row>
    <row r="52" spans="1:11">
      <c r="A52" s="88" t="str">
        <f>Extra!B28</f>
        <v>Waikato</v>
      </c>
      <c r="B52" s="57">
        <v>142</v>
      </c>
      <c r="C52" s="57">
        <v>2079</v>
      </c>
      <c r="D52" s="57">
        <v>1450</v>
      </c>
      <c r="E52" s="57">
        <v>1500</v>
      </c>
      <c r="F52" s="57">
        <v>5</v>
      </c>
      <c r="G52" s="89">
        <v>5176</v>
      </c>
      <c r="H52" s="118">
        <f t="shared" si="20"/>
        <v>2.7460839296074258</v>
      </c>
      <c r="I52" s="118">
        <f t="shared" si="21"/>
        <v>40.204989363759431</v>
      </c>
      <c r="J52" s="118">
        <f t="shared" si="22"/>
        <v>28.040997872751888</v>
      </c>
      <c r="K52" s="118">
        <f t="shared" si="23"/>
        <v>29.007928833881262</v>
      </c>
    </row>
    <row r="53" spans="1:11">
      <c r="A53" s="88" t="str">
        <f>Extra!B29</f>
        <v>Lakes</v>
      </c>
      <c r="B53" s="57">
        <v>38</v>
      </c>
      <c r="C53" s="57">
        <v>528</v>
      </c>
      <c r="D53" s="57">
        <v>482</v>
      </c>
      <c r="E53" s="57">
        <v>497</v>
      </c>
      <c r="F53" s="57">
        <v>0</v>
      </c>
      <c r="G53" s="89">
        <v>1545</v>
      </c>
      <c r="H53" s="118">
        <f t="shared" ref="H53:H67" si="24">B53/($G53-$F53)*100</f>
        <v>2.4595469255663431</v>
      </c>
      <c r="I53" s="118">
        <f t="shared" ref="I53:I67" si="25">C53/($G53-$F53)*100</f>
        <v>34.174757281553397</v>
      </c>
      <c r="J53" s="118">
        <f t="shared" ref="J53:J67" si="26">D53/($G53-$F53)*100</f>
        <v>31.197411003236247</v>
      </c>
      <c r="K53" s="118">
        <f t="shared" ref="K53:K67" si="27">E53/($G53-$F53)*100</f>
        <v>32.168284789644012</v>
      </c>
    </row>
    <row r="54" spans="1:11">
      <c r="A54" s="88" t="str">
        <f>Extra!B30</f>
        <v>Bay of Plenty</v>
      </c>
      <c r="B54" s="57">
        <v>61</v>
      </c>
      <c r="C54" s="57">
        <v>1312</v>
      </c>
      <c r="D54" s="57">
        <v>929</v>
      </c>
      <c r="E54" s="57">
        <v>777</v>
      </c>
      <c r="F54" s="57">
        <v>1</v>
      </c>
      <c r="G54" s="89">
        <v>3080</v>
      </c>
      <c r="H54" s="118">
        <f t="shared" si="24"/>
        <v>1.9811627151672622</v>
      </c>
      <c r="I54" s="118">
        <f t="shared" si="25"/>
        <v>42.611237414745048</v>
      </c>
      <c r="J54" s="118">
        <f t="shared" si="26"/>
        <v>30.172133809678471</v>
      </c>
      <c r="K54" s="118">
        <f t="shared" si="27"/>
        <v>25.235466060409223</v>
      </c>
    </row>
    <row r="55" spans="1:11">
      <c r="A55" s="88" t="str">
        <f>Extra!B31</f>
        <v>Tairāwhiti</v>
      </c>
      <c r="B55" s="57">
        <v>6</v>
      </c>
      <c r="C55" s="57">
        <v>225</v>
      </c>
      <c r="D55" s="57">
        <v>206</v>
      </c>
      <c r="E55" s="57">
        <v>255</v>
      </c>
      <c r="F55" s="57">
        <v>0</v>
      </c>
      <c r="G55" s="89">
        <v>692</v>
      </c>
      <c r="H55" s="118">
        <f t="shared" si="24"/>
        <v>0.86705202312138718</v>
      </c>
      <c r="I55" s="118">
        <f t="shared" si="25"/>
        <v>32.514450867052027</v>
      </c>
      <c r="J55" s="118">
        <f t="shared" si="26"/>
        <v>29.76878612716763</v>
      </c>
      <c r="K55" s="118">
        <f t="shared" si="27"/>
        <v>36.849710982658962</v>
      </c>
    </row>
    <row r="56" spans="1:11">
      <c r="A56" s="88" t="str">
        <f>Extra!B32</f>
        <v>Hawke's Bay</v>
      </c>
      <c r="B56" s="57">
        <v>37</v>
      </c>
      <c r="C56" s="57">
        <v>758</v>
      </c>
      <c r="D56" s="57">
        <v>593</v>
      </c>
      <c r="E56" s="57">
        <v>659</v>
      </c>
      <c r="F56" s="57">
        <v>13</v>
      </c>
      <c r="G56" s="89">
        <v>2060</v>
      </c>
      <c r="H56" s="118">
        <f t="shared" si="24"/>
        <v>1.8075232046897898</v>
      </c>
      <c r="I56" s="118">
        <f t="shared" si="25"/>
        <v>37.029799706888127</v>
      </c>
      <c r="J56" s="118">
        <f t="shared" si="26"/>
        <v>28.96922325354177</v>
      </c>
      <c r="K56" s="118">
        <f t="shared" si="27"/>
        <v>32.193453834880316</v>
      </c>
    </row>
    <row r="57" spans="1:11">
      <c r="A57" s="88" t="str">
        <f>Extra!B33</f>
        <v>Taranaki</v>
      </c>
      <c r="B57" s="57">
        <v>30</v>
      </c>
      <c r="C57" s="57">
        <v>569</v>
      </c>
      <c r="D57" s="57">
        <v>394</v>
      </c>
      <c r="E57" s="57">
        <v>402</v>
      </c>
      <c r="F57" s="57">
        <v>4</v>
      </c>
      <c r="G57" s="89">
        <v>1399</v>
      </c>
      <c r="H57" s="118">
        <f t="shared" si="24"/>
        <v>2.1505376344086025</v>
      </c>
      <c r="I57" s="118">
        <f t="shared" si="25"/>
        <v>40.788530465949819</v>
      </c>
      <c r="J57" s="118">
        <f t="shared" si="26"/>
        <v>28.243727598566309</v>
      </c>
      <c r="K57" s="118">
        <f t="shared" si="27"/>
        <v>28.817204301075268</v>
      </c>
    </row>
    <row r="58" spans="1:11">
      <c r="A58" s="88" t="str">
        <f>Extra!B34</f>
        <v>MidCentral</v>
      </c>
      <c r="B58" s="57">
        <v>35</v>
      </c>
      <c r="C58" s="57">
        <v>757</v>
      </c>
      <c r="D58" s="57">
        <v>660</v>
      </c>
      <c r="E58" s="57">
        <v>625</v>
      </c>
      <c r="F58" s="57">
        <v>0</v>
      </c>
      <c r="G58" s="89">
        <v>2077</v>
      </c>
      <c r="H58" s="118">
        <f t="shared" si="24"/>
        <v>1.6851227732306211</v>
      </c>
      <c r="I58" s="118">
        <f t="shared" si="25"/>
        <v>36.446798266730859</v>
      </c>
      <c r="J58" s="118">
        <f t="shared" si="26"/>
        <v>31.776600866634571</v>
      </c>
      <c r="K58" s="118">
        <f t="shared" si="27"/>
        <v>30.09147809340395</v>
      </c>
    </row>
    <row r="59" spans="1:11">
      <c r="A59" s="88" t="str">
        <f>Extra!B35</f>
        <v>Whanganui</v>
      </c>
      <c r="B59" s="57">
        <v>8</v>
      </c>
      <c r="C59" s="57">
        <v>272</v>
      </c>
      <c r="D59" s="57">
        <v>236</v>
      </c>
      <c r="E59" s="57">
        <v>287</v>
      </c>
      <c r="F59" s="57">
        <v>0</v>
      </c>
      <c r="G59" s="89">
        <v>803</v>
      </c>
      <c r="H59" s="118">
        <f t="shared" si="24"/>
        <v>0.99626400996264008</v>
      </c>
      <c r="I59" s="118">
        <f t="shared" si="25"/>
        <v>33.872976338729764</v>
      </c>
      <c r="J59" s="118">
        <f t="shared" si="26"/>
        <v>29.389788293897883</v>
      </c>
      <c r="K59" s="118">
        <f t="shared" si="27"/>
        <v>35.740971357409713</v>
      </c>
    </row>
    <row r="60" spans="1:11">
      <c r="A60" s="88" t="str">
        <f>Extra!B36</f>
        <v>Capital &amp; Coast</v>
      </c>
      <c r="B60" s="57">
        <v>84</v>
      </c>
      <c r="C60" s="57">
        <v>1547</v>
      </c>
      <c r="D60" s="57">
        <v>988</v>
      </c>
      <c r="E60" s="57">
        <v>740</v>
      </c>
      <c r="F60" s="57">
        <v>5</v>
      </c>
      <c r="G60" s="89">
        <v>3364</v>
      </c>
      <c r="H60" s="118">
        <f t="shared" si="24"/>
        <v>2.5007442691277166</v>
      </c>
      <c r="I60" s="118">
        <f t="shared" si="25"/>
        <v>46.055373623102113</v>
      </c>
      <c r="J60" s="118">
        <f t="shared" si="26"/>
        <v>29.413515927359335</v>
      </c>
      <c r="K60" s="118">
        <f t="shared" si="27"/>
        <v>22.030366180410837</v>
      </c>
    </row>
    <row r="61" spans="1:11">
      <c r="A61" s="88" t="str">
        <f>Extra!B37</f>
        <v>Hutt Valley</v>
      </c>
      <c r="B61" s="57">
        <v>29</v>
      </c>
      <c r="C61" s="57">
        <v>749</v>
      </c>
      <c r="D61" s="57">
        <v>522</v>
      </c>
      <c r="E61" s="57">
        <v>545</v>
      </c>
      <c r="F61" s="57">
        <v>34</v>
      </c>
      <c r="G61" s="89">
        <v>1879</v>
      </c>
      <c r="H61" s="118">
        <f t="shared" si="24"/>
        <v>1.5718157181571817</v>
      </c>
      <c r="I61" s="118">
        <f t="shared" si="25"/>
        <v>40.596205962059621</v>
      </c>
      <c r="J61" s="118">
        <f t="shared" si="26"/>
        <v>28.292682926829265</v>
      </c>
      <c r="K61" s="118">
        <f t="shared" si="27"/>
        <v>29.539295392953928</v>
      </c>
    </row>
    <row r="62" spans="1:11">
      <c r="A62" s="88" t="str">
        <f>Extra!B38</f>
        <v>Wairarapa</v>
      </c>
      <c r="B62" s="57">
        <v>9</v>
      </c>
      <c r="C62" s="57">
        <v>219</v>
      </c>
      <c r="D62" s="57">
        <v>150</v>
      </c>
      <c r="E62" s="57">
        <v>143</v>
      </c>
      <c r="F62" s="57">
        <v>0</v>
      </c>
      <c r="G62" s="89">
        <v>521</v>
      </c>
      <c r="H62" s="118">
        <f t="shared" si="24"/>
        <v>1.727447216890595</v>
      </c>
      <c r="I62" s="118">
        <f t="shared" si="25"/>
        <v>42.034548944337814</v>
      </c>
      <c r="J62" s="118">
        <f t="shared" si="26"/>
        <v>28.790786948176581</v>
      </c>
      <c r="K62" s="118">
        <f t="shared" si="27"/>
        <v>27.447216890595012</v>
      </c>
    </row>
    <row r="63" spans="1:11">
      <c r="A63" s="88" t="str">
        <f>Extra!B39</f>
        <v>Nelson Marlborough</v>
      </c>
      <c r="B63" s="57">
        <v>44</v>
      </c>
      <c r="C63" s="57">
        <v>644</v>
      </c>
      <c r="D63" s="57">
        <v>369</v>
      </c>
      <c r="E63" s="57">
        <v>300</v>
      </c>
      <c r="F63" s="57">
        <v>0</v>
      </c>
      <c r="G63" s="89">
        <v>1357</v>
      </c>
      <c r="H63" s="118">
        <f t="shared" si="24"/>
        <v>3.2424465733235075</v>
      </c>
      <c r="I63" s="118">
        <f t="shared" si="25"/>
        <v>47.457627118644069</v>
      </c>
      <c r="J63" s="118">
        <f t="shared" si="26"/>
        <v>27.192336035372143</v>
      </c>
      <c r="K63" s="118">
        <f t="shared" si="27"/>
        <v>22.107590272660278</v>
      </c>
    </row>
    <row r="64" spans="1:11">
      <c r="A64" s="88" t="str">
        <f>Extra!B40</f>
        <v>West Coast</v>
      </c>
      <c r="B64" s="57">
        <v>7</v>
      </c>
      <c r="C64" s="57">
        <v>141</v>
      </c>
      <c r="D64" s="57">
        <v>118</v>
      </c>
      <c r="E64" s="57">
        <v>89</v>
      </c>
      <c r="F64" s="57">
        <v>1</v>
      </c>
      <c r="G64" s="89">
        <v>356</v>
      </c>
      <c r="H64" s="118">
        <f t="shared" si="24"/>
        <v>1.971830985915493</v>
      </c>
      <c r="I64" s="118">
        <f t="shared" si="25"/>
        <v>39.718309859154935</v>
      </c>
      <c r="J64" s="118">
        <f t="shared" si="26"/>
        <v>33.239436619718312</v>
      </c>
      <c r="K64" s="118">
        <f t="shared" si="27"/>
        <v>25.070422535211268</v>
      </c>
    </row>
    <row r="65" spans="1:11">
      <c r="A65" s="88" t="str">
        <f>Extra!B41</f>
        <v>Canterbury</v>
      </c>
      <c r="B65" s="57">
        <v>163</v>
      </c>
      <c r="C65" s="57">
        <v>2866</v>
      </c>
      <c r="D65" s="57">
        <v>1863</v>
      </c>
      <c r="E65" s="57">
        <v>1476</v>
      </c>
      <c r="F65" s="57">
        <v>0</v>
      </c>
      <c r="G65" s="89">
        <v>6368</v>
      </c>
      <c r="H65" s="118">
        <f t="shared" si="24"/>
        <v>2.5596733668341707</v>
      </c>
      <c r="I65" s="118">
        <f t="shared" si="25"/>
        <v>45.006281407035175</v>
      </c>
      <c r="J65" s="118">
        <f t="shared" si="26"/>
        <v>29.25565326633166</v>
      </c>
      <c r="K65" s="118">
        <f t="shared" si="27"/>
        <v>23.178391959798994</v>
      </c>
    </row>
    <row r="66" spans="1:11">
      <c r="A66" s="88" t="str">
        <f>Extra!B42</f>
        <v>South Canterbury</v>
      </c>
      <c r="B66" s="57">
        <v>13</v>
      </c>
      <c r="C66" s="57">
        <v>245</v>
      </c>
      <c r="D66" s="57">
        <v>189</v>
      </c>
      <c r="E66" s="57">
        <v>181</v>
      </c>
      <c r="F66" s="57">
        <v>1</v>
      </c>
      <c r="G66" s="89">
        <v>629</v>
      </c>
      <c r="H66" s="118">
        <f t="shared" si="24"/>
        <v>2.0700636942675157</v>
      </c>
      <c r="I66" s="118">
        <f t="shared" si="25"/>
        <v>39.012738853503187</v>
      </c>
      <c r="J66" s="118">
        <f t="shared" si="26"/>
        <v>30.095541401273884</v>
      </c>
      <c r="K66" s="118">
        <f t="shared" si="27"/>
        <v>28.821656050955411</v>
      </c>
    </row>
    <row r="67" spans="1:11">
      <c r="A67" s="88" t="str">
        <f>Extra!B43</f>
        <v>Southern</v>
      </c>
      <c r="B67" s="57">
        <v>77</v>
      </c>
      <c r="C67" s="57">
        <v>1473</v>
      </c>
      <c r="D67" s="57">
        <v>1033</v>
      </c>
      <c r="E67" s="57">
        <v>834</v>
      </c>
      <c r="F67" s="57">
        <v>2</v>
      </c>
      <c r="G67" s="89">
        <v>3419</v>
      </c>
      <c r="H67" s="118">
        <f t="shared" si="24"/>
        <v>2.2534386889083988</v>
      </c>
      <c r="I67" s="118">
        <f t="shared" si="25"/>
        <v>43.10798946444249</v>
      </c>
      <c r="J67" s="118">
        <f t="shared" si="26"/>
        <v>30.231196956394495</v>
      </c>
      <c r="K67" s="118">
        <f t="shared" si="27"/>
        <v>24.407374890254609</v>
      </c>
    </row>
    <row r="68" spans="1:11">
      <c r="A68" s="94" t="str">
        <f>Extra!B44</f>
        <v>Unknown</v>
      </c>
      <c r="B68" s="94">
        <v>8</v>
      </c>
      <c r="C68" s="94">
        <v>125</v>
      </c>
      <c r="D68" s="94">
        <v>55</v>
      </c>
      <c r="E68" s="94">
        <v>62</v>
      </c>
      <c r="F68" s="94">
        <v>23</v>
      </c>
      <c r="G68" s="107">
        <v>273</v>
      </c>
      <c r="H68" s="202" t="s">
        <v>81</v>
      </c>
      <c r="I68" s="203" t="s">
        <v>81</v>
      </c>
      <c r="J68" s="203" t="s">
        <v>81</v>
      </c>
      <c r="K68" s="203" t="s">
        <v>81</v>
      </c>
    </row>
    <row r="69" spans="1:11">
      <c r="A69" s="100" t="s">
        <v>347</v>
      </c>
    </row>
  </sheetData>
  <mergeCells count="6">
    <mergeCell ref="A22:A23"/>
    <mergeCell ref="B22:G22"/>
    <mergeCell ref="H22:K22"/>
    <mergeCell ref="A6:A7"/>
    <mergeCell ref="B6:G6"/>
    <mergeCell ref="H6:K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7" fitToHeight="0" orientation="landscape" r:id="rId1"/>
  <headerFooter>
    <oddFooter>&amp;L&amp;8&amp;K01+021Report on Maternity, 2014: accompanying tables&amp;R&amp;8&amp;K01+021Page &amp;P of &amp;N</oddFooter>
  </headerFooter>
  <rowBreaks count="1" manualBreakCount="1">
    <brk id="19"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8"/>
  <sheetViews>
    <sheetView showGridLines="0" zoomScaleNormal="100" workbookViewId="0">
      <pane ySplit="3" topLeftCell="A121" activePane="bottomLeft" state="frozen"/>
      <selection activeCell="B31" sqref="B31"/>
      <selection pane="bottomLeft" activeCell="J133" sqref="J133"/>
    </sheetView>
  </sheetViews>
  <sheetFormatPr defaultColWidth="9.140625" defaultRowHeight="12"/>
  <cols>
    <col min="1" max="1" width="16.5703125" style="70" customWidth="1"/>
    <col min="2" max="2" width="14.5703125" style="70" customWidth="1"/>
    <col min="3" max="4" width="13.140625" style="70" customWidth="1"/>
    <col min="5" max="9" width="9.140625" style="70"/>
    <col min="10" max="10" width="9.140625" style="70" customWidth="1"/>
    <col min="11" max="16384" width="9.140625" style="70"/>
  </cols>
  <sheetData>
    <row r="1" spans="1:13">
      <c r="A1" s="291" t="s">
        <v>24</v>
      </c>
      <c r="B1" s="144"/>
      <c r="C1" s="291" t="s">
        <v>34</v>
      </c>
      <c r="D1" s="144"/>
      <c r="E1" s="144"/>
    </row>
    <row r="2" spans="1:13" ht="10.5" customHeight="1"/>
    <row r="3" spans="1:13" ht="19.5">
      <c r="A3" s="19" t="s">
        <v>256</v>
      </c>
    </row>
    <row r="5" spans="1:13" ht="15" customHeight="1">
      <c r="A5" s="87" t="str">
        <f>Contents!B24</f>
        <v>Table 17: Number and percentage of women identified as smokers at first registration with their primary maternity care provider, 2008–2017</v>
      </c>
      <c r="B5" s="87"/>
      <c r="C5" s="87"/>
      <c r="D5" s="87"/>
      <c r="E5" s="87"/>
      <c r="F5" s="87"/>
      <c r="G5" s="87"/>
      <c r="H5" s="87"/>
      <c r="I5" s="87"/>
      <c r="J5" s="87"/>
      <c r="K5" s="87"/>
      <c r="L5" s="87"/>
      <c r="M5" s="87"/>
    </row>
    <row r="6" spans="1:13" ht="25.5">
      <c r="A6" s="276" t="s">
        <v>37</v>
      </c>
      <c r="B6" s="130" t="s">
        <v>350</v>
      </c>
      <c r="C6" s="130" t="s">
        <v>279</v>
      </c>
      <c r="D6" s="130" t="s">
        <v>351</v>
      </c>
    </row>
    <row r="7" spans="1:13">
      <c r="A7" s="396">
        <f>Extra!K4</f>
        <v>2008</v>
      </c>
      <c r="B7" s="421">
        <v>9472</v>
      </c>
      <c r="C7" s="155">
        <f>B7/D7*100</f>
        <v>16.184259987014318</v>
      </c>
      <c r="D7" s="421">
        <v>58526</v>
      </c>
    </row>
    <row r="8" spans="1:13">
      <c r="A8" s="396">
        <f>Extra!K5</f>
        <v>2009</v>
      </c>
      <c r="B8" s="419">
        <v>9500</v>
      </c>
      <c r="C8" s="155">
        <f t="shared" ref="C8" si="0">B8/D8*100</f>
        <v>16.050008447372868</v>
      </c>
      <c r="D8" s="419">
        <v>59190</v>
      </c>
    </row>
    <row r="9" spans="1:13">
      <c r="A9" s="396">
        <f>Extra!K6</f>
        <v>2010</v>
      </c>
      <c r="B9" s="419">
        <v>9683</v>
      </c>
      <c r="C9" s="155">
        <f t="shared" ref="C9:C16" si="1">B9/D9*100</f>
        <v>16.139947328066139</v>
      </c>
      <c r="D9" s="419">
        <v>59994</v>
      </c>
    </row>
    <row r="10" spans="1:13">
      <c r="A10" s="396">
        <f>Extra!K7</f>
        <v>2011</v>
      </c>
      <c r="B10" s="419">
        <v>8953</v>
      </c>
      <c r="C10" s="155">
        <f t="shared" si="1"/>
        <v>15.23863017429194</v>
      </c>
      <c r="D10" s="419">
        <v>58752</v>
      </c>
    </row>
    <row r="11" spans="1:13">
      <c r="A11" s="396">
        <f>Extra!K8</f>
        <v>2012</v>
      </c>
      <c r="B11" s="419">
        <v>8906</v>
      </c>
      <c r="C11" s="155">
        <f t="shared" si="1"/>
        <v>15.107462129565233</v>
      </c>
      <c r="D11" s="419">
        <v>58951</v>
      </c>
    </row>
    <row r="12" spans="1:13">
      <c r="A12" s="396">
        <f>Extra!K9</f>
        <v>2013</v>
      </c>
      <c r="B12" s="419">
        <v>8529</v>
      </c>
      <c r="C12" s="155">
        <f t="shared" si="1"/>
        <v>14.951354194057323</v>
      </c>
      <c r="D12" s="419">
        <v>57045</v>
      </c>
    </row>
    <row r="13" spans="1:13">
      <c r="A13" s="396">
        <f>Extra!K10</f>
        <v>2014</v>
      </c>
      <c r="B13" s="419">
        <v>8546</v>
      </c>
      <c r="C13" s="155">
        <f t="shared" si="1"/>
        <v>14.889539340720608</v>
      </c>
      <c r="D13" s="419">
        <v>57396</v>
      </c>
    </row>
    <row r="14" spans="1:13">
      <c r="A14" s="396">
        <f>Extra!K11</f>
        <v>2015</v>
      </c>
      <c r="B14" s="419">
        <v>8047</v>
      </c>
      <c r="C14" s="155">
        <f t="shared" si="1"/>
        <v>14.176238460996407</v>
      </c>
      <c r="D14" s="419">
        <v>56764</v>
      </c>
    </row>
    <row r="15" spans="1:13">
      <c r="A15" s="396">
        <f>Extra!K12</f>
        <v>2016</v>
      </c>
      <c r="B15" s="419">
        <v>7805</v>
      </c>
      <c r="C15" s="155">
        <f t="shared" si="1"/>
        <v>13.74845869297164</v>
      </c>
      <c r="D15" s="419">
        <v>56770</v>
      </c>
    </row>
    <row r="16" spans="1:13">
      <c r="A16" s="410">
        <f>Extra!K13</f>
        <v>2017</v>
      </c>
      <c r="B16" s="496">
        <v>7411</v>
      </c>
      <c r="C16" s="498">
        <f t="shared" si="1"/>
        <v>13.092020421502641</v>
      </c>
      <c r="D16" s="496">
        <v>56607</v>
      </c>
    </row>
    <row r="17" spans="1:5">
      <c r="A17" s="35" t="s">
        <v>377</v>
      </c>
      <c r="B17" s="154"/>
      <c r="C17" s="155"/>
      <c r="D17" s="154"/>
    </row>
    <row r="18" spans="1:5">
      <c r="A18" s="100" t="s">
        <v>349</v>
      </c>
    </row>
    <row r="19" spans="1:5">
      <c r="A19" s="190"/>
    </row>
    <row r="20" spans="1:5">
      <c r="A20" s="190"/>
    </row>
    <row r="21" spans="1:5" ht="15" customHeight="1">
      <c r="A21" s="87" t="str">
        <f>Contents!B25</f>
        <v>Table 18: Number and percentage of women identified as smokers at two weeks after birth, 2008–2017</v>
      </c>
      <c r="B21" s="87"/>
      <c r="C21" s="87"/>
      <c r="D21" s="87"/>
      <c r="E21" s="87"/>
    </row>
    <row r="22" spans="1:5" ht="36">
      <c r="A22" s="294" t="s">
        <v>37</v>
      </c>
      <c r="B22" s="293" t="s">
        <v>330</v>
      </c>
      <c r="C22" s="293" t="s">
        <v>279</v>
      </c>
      <c r="D22" s="328" t="s">
        <v>351</v>
      </c>
    </row>
    <row r="23" spans="1:5">
      <c r="A23" s="396">
        <f>Extra!K4</f>
        <v>2008</v>
      </c>
      <c r="B23" s="421">
        <v>7535</v>
      </c>
      <c r="C23" s="155">
        <f t="shared" ref="C23:C32" si="2">B23/D23*100</f>
        <v>13.45319502222857</v>
      </c>
      <c r="D23" s="421">
        <v>56009</v>
      </c>
    </row>
    <row r="24" spans="1:5">
      <c r="A24" s="396">
        <f>Extra!K5</f>
        <v>2009</v>
      </c>
      <c r="B24" s="419">
        <v>7762</v>
      </c>
      <c r="C24" s="155">
        <f t="shared" si="2"/>
        <v>13.646512772728073</v>
      </c>
      <c r="D24" s="419">
        <v>56879</v>
      </c>
    </row>
    <row r="25" spans="1:5">
      <c r="A25" s="396">
        <f>Extra!K6</f>
        <v>2010</v>
      </c>
      <c r="B25" s="419">
        <v>8301</v>
      </c>
      <c r="C25" s="155">
        <f t="shared" si="2"/>
        <v>14.31848759788871</v>
      </c>
      <c r="D25" s="419">
        <v>57974</v>
      </c>
    </row>
    <row r="26" spans="1:5">
      <c r="A26" s="396">
        <f>Extra!K7</f>
        <v>2011</v>
      </c>
      <c r="B26" s="419">
        <v>7607</v>
      </c>
      <c r="C26" s="155">
        <f t="shared" si="2"/>
        <v>13.384593729105818</v>
      </c>
      <c r="D26" s="419">
        <v>56834</v>
      </c>
    </row>
    <row r="27" spans="1:5">
      <c r="A27" s="396">
        <f>Extra!K8</f>
        <v>2012</v>
      </c>
      <c r="B27" s="419">
        <v>7601</v>
      </c>
      <c r="C27" s="155">
        <f t="shared" si="2"/>
        <v>13.303579242145794</v>
      </c>
      <c r="D27" s="419">
        <v>57135</v>
      </c>
    </row>
    <row r="28" spans="1:5">
      <c r="A28" s="396">
        <f>Extra!K9</f>
        <v>2013</v>
      </c>
      <c r="B28" s="419">
        <v>7241</v>
      </c>
      <c r="C28" s="155">
        <f t="shared" si="2"/>
        <v>13.178633178633179</v>
      </c>
      <c r="D28" s="419">
        <v>54945</v>
      </c>
    </row>
    <row r="29" spans="1:5">
      <c r="A29" s="396">
        <f>Extra!K10</f>
        <v>2014</v>
      </c>
      <c r="B29" s="419">
        <v>7063</v>
      </c>
      <c r="C29" s="155">
        <f t="shared" si="2"/>
        <v>12.789034349140818</v>
      </c>
      <c r="D29" s="419">
        <v>55227</v>
      </c>
    </row>
    <row r="30" spans="1:5">
      <c r="A30" s="396">
        <f>Extra!K11</f>
        <v>2015</v>
      </c>
      <c r="B30" s="419">
        <v>6602</v>
      </c>
      <c r="C30" s="155">
        <f t="shared" si="2"/>
        <v>12.028349153715816</v>
      </c>
      <c r="D30" s="419">
        <v>54887</v>
      </c>
    </row>
    <row r="31" spans="1:5">
      <c r="A31" s="396">
        <f>Extra!K12</f>
        <v>2016</v>
      </c>
      <c r="B31" s="419">
        <v>6396</v>
      </c>
      <c r="C31" s="155">
        <f t="shared" si="2"/>
        <v>11.663445056347788</v>
      </c>
      <c r="D31" s="419">
        <v>54838</v>
      </c>
    </row>
    <row r="32" spans="1:5">
      <c r="A32" s="410">
        <f>Extra!K13</f>
        <v>2017</v>
      </c>
      <c r="B32" s="496">
        <v>5680</v>
      </c>
      <c r="C32" s="498">
        <f t="shared" si="2"/>
        <v>10.510732790525537</v>
      </c>
      <c r="D32" s="496">
        <v>54040</v>
      </c>
    </row>
    <row r="33" spans="1:14">
      <c r="A33" s="35" t="s">
        <v>377</v>
      </c>
      <c r="B33" s="154"/>
      <c r="C33" s="155"/>
      <c r="D33" s="154"/>
    </row>
    <row r="34" spans="1:14">
      <c r="A34" s="100" t="s">
        <v>349</v>
      </c>
    </row>
    <row r="35" spans="1:14">
      <c r="A35" s="190"/>
    </row>
    <row r="37" spans="1:14" s="204" customFormat="1" ht="15" customHeight="1">
      <c r="A37" s="87" t="str">
        <f>Contents!B26</f>
        <v>Table 19: Number and percentage of women identified as smokers at first registration with their primary maternity care provider, by age group, ethnic group, neighbourhood deprivation quintile and DHB of residence, 2017</v>
      </c>
      <c r="B37" s="87"/>
      <c r="C37" s="87"/>
      <c r="D37" s="87"/>
      <c r="E37" s="87"/>
      <c r="F37" s="87"/>
      <c r="G37" s="87"/>
      <c r="H37" s="87"/>
      <c r="I37" s="87"/>
      <c r="J37" s="87"/>
      <c r="K37" s="87"/>
      <c r="L37" s="87"/>
      <c r="M37" s="87"/>
      <c r="N37" s="87"/>
    </row>
    <row r="38" spans="1:14" ht="25.5">
      <c r="A38" s="135" t="s">
        <v>56</v>
      </c>
      <c r="B38" s="130" t="str">
        <f>B6</f>
        <v>Smokers
(at first reg)</v>
      </c>
      <c r="C38" s="130" t="s">
        <v>279</v>
      </c>
      <c r="D38" s="328" t="s">
        <v>351</v>
      </c>
      <c r="E38" s="57"/>
      <c r="F38" s="57"/>
      <c r="G38" s="57"/>
      <c r="H38" s="57"/>
      <c r="I38" s="57"/>
      <c r="J38" s="57"/>
      <c r="K38" s="57"/>
      <c r="L38" s="57"/>
    </row>
    <row r="39" spans="1:14">
      <c r="A39" s="216" t="s">
        <v>234</v>
      </c>
      <c r="B39" s="129"/>
      <c r="C39" s="129"/>
      <c r="D39" s="129"/>
      <c r="E39" s="57"/>
      <c r="F39" s="57"/>
      <c r="G39" s="57"/>
      <c r="H39" s="57"/>
      <c r="I39" s="57"/>
      <c r="J39" s="57"/>
      <c r="K39" s="57"/>
      <c r="L39" s="57"/>
    </row>
    <row r="40" spans="1:14">
      <c r="A40" s="145" t="s">
        <v>41</v>
      </c>
      <c r="B40" s="88">
        <v>7411</v>
      </c>
      <c r="C40" s="91">
        <f t="shared" ref="C40:C47" si="3">B40/D40*100</f>
        <v>13.092020421502641</v>
      </c>
      <c r="D40" s="88">
        <v>56607</v>
      </c>
      <c r="E40" s="57"/>
      <c r="F40" s="57"/>
      <c r="G40" s="57"/>
      <c r="H40" s="57"/>
      <c r="I40" s="57"/>
      <c r="J40" s="57"/>
      <c r="K40" s="57"/>
      <c r="L40" s="57"/>
    </row>
    <row r="41" spans="1:14">
      <c r="A41" s="216" t="str">
        <f>Extra!B2</f>
        <v>Age group (years)</v>
      </c>
      <c r="B41" s="129"/>
      <c r="C41" s="129"/>
      <c r="D41" s="129"/>
      <c r="E41" s="57"/>
      <c r="F41" s="57"/>
      <c r="G41" s="57"/>
      <c r="H41" s="57"/>
      <c r="I41" s="57"/>
      <c r="J41" s="57"/>
      <c r="K41" s="57"/>
      <c r="L41" s="57"/>
    </row>
    <row r="42" spans="1:14">
      <c r="A42" s="145" t="str">
        <f>Extra!B3</f>
        <v xml:space="preserve"> &lt;20</v>
      </c>
      <c r="B42" s="88">
        <v>655</v>
      </c>
      <c r="C42" s="91">
        <f t="shared" si="3"/>
        <v>30.98391674550615</v>
      </c>
      <c r="D42" s="88">
        <v>2114</v>
      </c>
      <c r="E42" s="57"/>
      <c r="F42" s="57"/>
      <c r="G42" s="57"/>
      <c r="H42" s="57"/>
      <c r="I42" s="57"/>
      <c r="J42" s="57"/>
      <c r="K42" s="57"/>
      <c r="L42" s="57"/>
    </row>
    <row r="43" spans="1:14">
      <c r="A43" s="145" t="str">
        <f>Extra!B4</f>
        <v>20−24</v>
      </c>
      <c r="B43" s="88">
        <v>2282</v>
      </c>
      <c r="C43" s="91">
        <f t="shared" si="3"/>
        <v>25.979052823315119</v>
      </c>
      <c r="D43" s="88">
        <v>8784</v>
      </c>
      <c r="E43" s="57"/>
      <c r="F43" s="57"/>
      <c r="G43" s="57"/>
      <c r="H43" s="57"/>
      <c r="I43" s="57"/>
      <c r="J43" s="57"/>
      <c r="K43" s="57"/>
      <c r="L43" s="57"/>
    </row>
    <row r="44" spans="1:14">
      <c r="A44" s="145" t="str">
        <f>Extra!B5</f>
        <v>25−29</v>
      </c>
      <c r="B44" s="88">
        <v>2304</v>
      </c>
      <c r="C44" s="91">
        <f t="shared" si="3"/>
        <v>14.5326100668601</v>
      </c>
      <c r="D44" s="88">
        <v>15854</v>
      </c>
      <c r="E44" s="57"/>
      <c r="F44" s="57"/>
      <c r="G44" s="57"/>
      <c r="H44" s="57"/>
      <c r="I44" s="57"/>
      <c r="J44" s="57"/>
      <c r="K44" s="57"/>
      <c r="L44" s="57"/>
    </row>
    <row r="45" spans="1:14">
      <c r="A45" s="145" t="str">
        <f>Extra!B6</f>
        <v>30−34</v>
      </c>
      <c r="B45" s="88">
        <v>1346</v>
      </c>
      <c r="C45" s="91">
        <f t="shared" si="3"/>
        <v>7.4682350330133724</v>
      </c>
      <c r="D45" s="88">
        <v>18023</v>
      </c>
      <c r="E45" s="57"/>
      <c r="F45" s="57"/>
      <c r="G45" s="57"/>
      <c r="H45" s="57"/>
      <c r="I45" s="57"/>
      <c r="J45" s="57"/>
      <c r="K45" s="57"/>
      <c r="L45" s="57"/>
    </row>
    <row r="46" spans="1:14">
      <c r="A46" s="145" t="str">
        <f>Extra!B7</f>
        <v>35−39</v>
      </c>
      <c r="B46" s="88">
        <v>647</v>
      </c>
      <c r="C46" s="91">
        <f t="shared" si="3"/>
        <v>6.8184213299610077</v>
      </c>
      <c r="D46" s="88">
        <v>9489</v>
      </c>
      <c r="E46" s="57"/>
      <c r="F46" s="57"/>
      <c r="G46" s="57"/>
      <c r="H46" s="57"/>
      <c r="I46" s="57"/>
      <c r="J46" s="57"/>
      <c r="K46" s="57"/>
      <c r="L46" s="57"/>
    </row>
    <row r="47" spans="1:14">
      <c r="A47" s="145" t="str">
        <f>Extra!B8</f>
        <v>40+</v>
      </c>
      <c r="B47" s="88">
        <v>177</v>
      </c>
      <c r="C47" s="91">
        <f t="shared" si="3"/>
        <v>7.5544174135723434</v>
      </c>
      <c r="D47" s="94">
        <v>2343</v>
      </c>
      <c r="E47" s="57"/>
      <c r="F47" s="57"/>
      <c r="G47" s="57"/>
      <c r="H47" s="57"/>
      <c r="I47" s="57"/>
      <c r="J47" s="57"/>
      <c r="K47" s="57"/>
      <c r="L47" s="57"/>
    </row>
    <row r="48" spans="1:14">
      <c r="A48" s="129" t="str">
        <f>Extra!B9</f>
        <v>Ethnic group</v>
      </c>
      <c r="B48" s="129"/>
      <c r="C48" s="129"/>
      <c r="D48" s="129"/>
      <c r="E48" s="57"/>
      <c r="F48" s="57"/>
      <c r="G48" s="57"/>
      <c r="H48" s="57"/>
      <c r="I48" s="57"/>
      <c r="J48" s="57"/>
      <c r="K48" s="57"/>
      <c r="L48" s="57"/>
    </row>
    <row r="49" spans="1:12">
      <c r="A49" s="88" t="str">
        <f>Extra!B10</f>
        <v>Māori</v>
      </c>
      <c r="B49" s="57">
        <v>4840</v>
      </c>
      <c r="C49" s="91">
        <f>B49/D49*100</f>
        <v>34.527036667142248</v>
      </c>
      <c r="D49" s="57">
        <v>14018</v>
      </c>
      <c r="E49" s="57"/>
      <c r="F49" s="57"/>
      <c r="G49" s="57"/>
      <c r="H49" s="57"/>
      <c r="I49" s="57"/>
      <c r="J49" s="57"/>
      <c r="K49" s="57"/>
      <c r="L49" s="57"/>
    </row>
    <row r="50" spans="1:12">
      <c r="A50" s="88" t="str">
        <f>Extra!B11</f>
        <v>Pacific</v>
      </c>
      <c r="B50" s="57">
        <v>502</v>
      </c>
      <c r="C50" s="91">
        <f>B50/D50*100</f>
        <v>9.9091985787603623</v>
      </c>
      <c r="D50" s="57">
        <v>5066</v>
      </c>
      <c r="E50" s="57"/>
      <c r="F50" s="57"/>
      <c r="G50" s="57"/>
      <c r="H50" s="57"/>
      <c r="I50" s="57"/>
      <c r="J50" s="57"/>
      <c r="K50" s="57"/>
      <c r="L50" s="57"/>
    </row>
    <row r="51" spans="1:12">
      <c r="A51" s="88" t="str">
        <f>Extra!B12</f>
        <v>Indian</v>
      </c>
      <c r="B51" s="57">
        <v>15</v>
      </c>
      <c r="C51" s="91">
        <f>B51/D51*100</f>
        <v>0.43846828412744815</v>
      </c>
      <c r="D51" s="57">
        <v>3421</v>
      </c>
      <c r="E51" s="57"/>
      <c r="F51" s="57"/>
      <c r="G51" s="57"/>
      <c r="H51" s="57"/>
      <c r="I51" s="57"/>
      <c r="J51" s="57"/>
      <c r="K51" s="57"/>
      <c r="L51" s="57"/>
    </row>
    <row r="52" spans="1:12">
      <c r="A52" s="88" t="str">
        <f>Extra!B13</f>
        <v>Asian (excl. Indian)</v>
      </c>
      <c r="B52" s="57">
        <v>31</v>
      </c>
      <c r="C52" s="91">
        <f>B52/D52*100</f>
        <v>0.47582501918649273</v>
      </c>
      <c r="D52" s="57">
        <v>6515</v>
      </c>
      <c r="E52" s="57"/>
      <c r="F52" s="57"/>
      <c r="G52" s="57"/>
      <c r="H52" s="57"/>
      <c r="I52" s="57"/>
      <c r="J52" s="57"/>
      <c r="K52" s="57"/>
      <c r="L52" s="57"/>
    </row>
    <row r="53" spans="1:12">
      <c r="A53" s="88" t="str">
        <f>Extra!B14</f>
        <v>European or Other</v>
      </c>
      <c r="B53" s="57">
        <v>2023</v>
      </c>
      <c r="C53" s="91">
        <f>B53/D53*100</f>
        <v>7.3334300007250057</v>
      </c>
      <c r="D53" s="57">
        <v>27586</v>
      </c>
      <c r="E53" s="57"/>
      <c r="F53" s="57"/>
      <c r="G53" s="57"/>
      <c r="H53" s="57"/>
      <c r="I53" s="57"/>
      <c r="J53" s="57"/>
      <c r="K53" s="57"/>
      <c r="L53" s="57"/>
    </row>
    <row r="54" spans="1:12">
      <c r="A54" s="170" t="str">
        <f>Extra!B15</f>
        <v>Unknown</v>
      </c>
      <c r="B54" s="57">
        <v>0</v>
      </c>
      <c r="C54" s="205" t="s">
        <v>81</v>
      </c>
      <c r="D54" s="57">
        <v>1</v>
      </c>
      <c r="E54" s="57"/>
      <c r="F54" s="57"/>
      <c r="G54" s="57"/>
      <c r="H54" s="206"/>
      <c r="I54" s="57"/>
      <c r="J54" s="57"/>
      <c r="K54" s="57"/>
      <c r="L54" s="57"/>
    </row>
    <row r="55" spans="1:12">
      <c r="A55" s="129" t="str">
        <f>Extra!B16</f>
        <v>Deprivation quintile</v>
      </c>
      <c r="B55" s="129"/>
      <c r="C55" s="129"/>
      <c r="D55" s="129"/>
      <c r="E55" s="57"/>
      <c r="F55" s="57"/>
      <c r="G55" s="57"/>
      <c r="H55" s="57"/>
      <c r="I55" s="57"/>
      <c r="J55" s="57"/>
      <c r="K55" s="57"/>
      <c r="L55" s="57"/>
    </row>
    <row r="56" spans="1:12">
      <c r="A56" s="102" t="str">
        <f>Extra!B17</f>
        <v>1 (least deprived)</v>
      </c>
      <c r="B56" s="57">
        <v>331</v>
      </c>
      <c r="C56" s="91">
        <f>B56/D56*100</f>
        <v>3.8461538461538463</v>
      </c>
      <c r="D56" s="57">
        <v>8606</v>
      </c>
      <c r="E56" s="57"/>
      <c r="F56" s="57"/>
      <c r="G56" s="57"/>
      <c r="H56" s="57"/>
      <c r="I56" s="57"/>
      <c r="J56" s="57"/>
      <c r="K56" s="57"/>
      <c r="L56" s="57"/>
    </row>
    <row r="57" spans="1:12">
      <c r="A57" s="102">
        <f>Extra!B18</f>
        <v>2</v>
      </c>
      <c r="B57" s="57">
        <v>587</v>
      </c>
      <c r="C57" s="91">
        <f>B57/D57*100</f>
        <v>6.2922070961517846</v>
      </c>
      <c r="D57" s="57">
        <v>9329</v>
      </c>
      <c r="E57" s="57"/>
      <c r="F57" s="57"/>
      <c r="G57" s="57"/>
      <c r="H57" s="57"/>
      <c r="I57" s="57"/>
      <c r="J57" s="57"/>
      <c r="K57" s="57"/>
      <c r="L57" s="57"/>
    </row>
    <row r="58" spans="1:12">
      <c r="A58" s="102">
        <f>Extra!B19</f>
        <v>3</v>
      </c>
      <c r="B58" s="57">
        <v>1028</v>
      </c>
      <c r="C58" s="91">
        <f>B58/D58*100</f>
        <v>9.7727920905028984</v>
      </c>
      <c r="D58" s="57">
        <v>10519</v>
      </c>
      <c r="E58" s="57"/>
      <c r="F58" s="57"/>
      <c r="G58" s="57"/>
      <c r="H58" s="57"/>
      <c r="I58" s="57"/>
      <c r="J58" s="57"/>
      <c r="K58" s="57"/>
      <c r="L58" s="57"/>
    </row>
    <row r="59" spans="1:12">
      <c r="A59" s="102">
        <f>Extra!B20</f>
        <v>4</v>
      </c>
      <c r="B59" s="57">
        <v>1815</v>
      </c>
      <c r="C59" s="91">
        <f>B59/D59*100</f>
        <v>14.283465806248524</v>
      </c>
      <c r="D59" s="57">
        <v>12707</v>
      </c>
      <c r="E59" s="57"/>
      <c r="F59" s="57"/>
      <c r="G59" s="57"/>
      <c r="H59" s="57"/>
      <c r="I59" s="57"/>
      <c r="J59" s="57"/>
      <c r="K59" s="57"/>
      <c r="L59" s="57"/>
    </row>
    <row r="60" spans="1:12">
      <c r="A60" s="103" t="str">
        <f>Extra!B21</f>
        <v>5 (most deprived)</v>
      </c>
      <c r="B60" s="57">
        <v>3601</v>
      </c>
      <c r="C60" s="91">
        <f>B60/D60*100</f>
        <v>23.751731416133502</v>
      </c>
      <c r="D60" s="57">
        <v>15161</v>
      </c>
      <c r="E60" s="57"/>
      <c r="F60" s="57"/>
      <c r="G60" s="57"/>
      <c r="H60" s="57"/>
      <c r="I60" s="57"/>
      <c r="J60" s="57"/>
      <c r="K60" s="57"/>
      <c r="L60" s="57"/>
    </row>
    <row r="61" spans="1:12">
      <c r="A61" s="94" t="str">
        <f>Extra!B22</f>
        <v>Unknown</v>
      </c>
      <c r="B61" s="94">
        <v>49</v>
      </c>
      <c r="C61" s="205" t="s">
        <v>81</v>
      </c>
      <c r="D61" s="94">
        <v>285</v>
      </c>
      <c r="E61" s="57"/>
      <c r="F61" s="57"/>
      <c r="G61" s="57"/>
      <c r="H61" s="206"/>
      <c r="I61" s="57"/>
      <c r="J61" s="57"/>
      <c r="K61" s="57"/>
      <c r="L61" s="57"/>
    </row>
    <row r="62" spans="1:12">
      <c r="A62" s="129" t="str">
        <f>Extra!B23</f>
        <v>DHB of residence</v>
      </c>
      <c r="B62" s="129"/>
      <c r="C62" s="129"/>
      <c r="D62" s="129"/>
    </row>
    <row r="63" spans="1:12">
      <c r="A63" s="88" t="str">
        <f>Extra!B24</f>
        <v>Northland</v>
      </c>
      <c r="B63" s="57">
        <v>548</v>
      </c>
      <c r="C63" s="91">
        <f t="shared" ref="C63:C82" si="4">B63/D63*100</f>
        <v>25.452856479331164</v>
      </c>
      <c r="D63" s="57">
        <v>2153</v>
      </c>
    </row>
    <row r="64" spans="1:12">
      <c r="A64" s="88" t="str">
        <f>Extra!B25</f>
        <v>Waitemata</v>
      </c>
      <c r="B64" s="57">
        <v>462</v>
      </c>
      <c r="C64" s="91">
        <f t="shared" si="4"/>
        <v>6.1062648691514667</v>
      </c>
      <c r="D64" s="57">
        <v>7566</v>
      </c>
    </row>
    <row r="65" spans="1:4">
      <c r="A65" s="88" t="str">
        <f>Extra!B26</f>
        <v>Auckland</v>
      </c>
      <c r="B65" s="57">
        <v>220</v>
      </c>
      <c r="C65" s="91">
        <f t="shared" si="4"/>
        <v>4.0755835494627641</v>
      </c>
      <c r="D65" s="57">
        <v>5398</v>
      </c>
    </row>
    <row r="66" spans="1:4">
      <c r="A66" s="88" t="str">
        <f>Extra!B27</f>
        <v>Counties Manukau</v>
      </c>
      <c r="B66" s="57">
        <v>698</v>
      </c>
      <c r="C66" s="91">
        <f t="shared" si="4"/>
        <v>10.710449593371182</v>
      </c>
      <c r="D66" s="57">
        <v>6517</v>
      </c>
    </row>
    <row r="67" spans="1:4">
      <c r="A67" s="88" t="str">
        <f>Extra!B28</f>
        <v>Waikato</v>
      </c>
      <c r="B67" s="57">
        <v>920</v>
      </c>
      <c r="C67" s="91">
        <f t="shared" si="4"/>
        <v>17.77434312210201</v>
      </c>
      <c r="D67" s="57">
        <v>5176</v>
      </c>
    </row>
    <row r="68" spans="1:4">
      <c r="A68" s="88" t="str">
        <f>Extra!B29</f>
        <v>Lakes</v>
      </c>
      <c r="B68" s="57">
        <v>392</v>
      </c>
      <c r="C68" s="91">
        <f t="shared" si="4"/>
        <v>25.372168284789641</v>
      </c>
      <c r="D68" s="57">
        <v>1545</v>
      </c>
    </row>
    <row r="69" spans="1:4">
      <c r="A69" s="88" t="str">
        <f>Extra!B30</f>
        <v>Bay of Plenty</v>
      </c>
      <c r="B69" s="57">
        <v>608</v>
      </c>
      <c r="C69" s="91">
        <f t="shared" si="4"/>
        <v>19.740259740259742</v>
      </c>
      <c r="D69" s="57">
        <v>3080</v>
      </c>
    </row>
    <row r="70" spans="1:4">
      <c r="A70" s="88" t="str">
        <f>Extra!B31</f>
        <v>Tairāwhiti</v>
      </c>
      <c r="B70" s="57">
        <v>181</v>
      </c>
      <c r="C70" s="91">
        <f t="shared" si="4"/>
        <v>26.156069364161848</v>
      </c>
      <c r="D70" s="57">
        <v>692</v>
      </c>
    </row>
    <row r="71" spans="1:4">
      <c r="A71" s="88" t="str">
        <f>Extra!B32</f>
        <v>Hawke's Bay</v>
      </c>
      <c r="B71" s="57">
        <v>441</v>
      </c>
      <c r="C71" s="91">
        <f t="shared" si="4"/>
        <v>21.470301850048685</v>
      </c>
      <c r="D71" s="57">
        <v>2054</v>
      </c>
    </row>
    <row r="72" spans="1:4">
      <c r="A72" s="88" t="str">
        <f>Extra!B33</f>
        <v>Taranaki</v>
      </c>
      <c r="B72" s="57">
        <v>268</v>
      </c>
      <c r="C72" s="91">
        <f t="shared" si="4"/>
        <v>19.170243204577968</v>
      </c>
      <c r="D72" s="57">
        <v>1398</v>
      </c>
    </row>
    <row r="73" spans="1:4">
      <c r="A73" s="88" t="str">
        <f>Extra!B34</f>
        <v>MidCentral</v>
      </c>
      <c r="B73" s="57">
        <v>361</v>
      </c>
      <c r="C73" s="91">
        <f t="shared" si="4"/>
        <v>17.380837746750117</v>
      </c>
      <c r="D73" s="57">
        <v>2077</v>
      </c>
    </row>
    <row r="74" spans="1:4">
      <c r="A74" s="88" t="str">
        <f>Extra!B35</f>
        <v>Whanganui</v>
      </c>
      <c r="B74" s="57">
        <v>202</v>
      </c>
      <c r="C74" s="91">
        <f t="shared" si="4"/>
        <v>25.155666251556664</v>
      </c>
      <c r="D74" s="57">
        <v>803</v>
      </c>
    </row>
    <row r="75" spans="1:4">
      <c r="A75" s="88" t="str">
        <f>Extra!B36</f>
        <v>Capital &amp; Coast</v>
      </c>
      <c r="B75" s="57">
        <v>235</v>
      </c>
      <c r="C75" s="91">
        <f t="shared" si="4"/>
        <v>6.9857312722948874</v>
      </c>
      <c r="D75" s="57">
        <v>3364</v>
      </c>
    </row>
    <row r="76" spans="1:4">
      <c r="A76" s="88" t="str">
        <f>Extra!B37</f>
        <v>Hutt Valley</v>
      </c>
      <c r="B76" s="57">
        <v>224</v>
      </c>
      <c r="C76" s="91">
        <f t="shared" si="4"/>
        <v>11.933937133724028</v>
      </c>
      <c r="D76" s="57">
        <v>1877</v>
      </c>
    </row>
    <row r="77" spans="1:4">
      <c r="A77" s="88" t="str">
        <f>Extra!B38</f>
        <v>Wairarapa</v>
      </c>
      <c r="B77" s="57">
        <v>90</v>
      </c>
      <c r="C77" s="91">
        <f t="shared" si="4"/>
        <v>17.274472168905948</v>
      </c>
      <c r="D77" s="57">
        <v>521</v>
      </c>
    </row>
    <row r="78" spans="1:4">
      <c r="A78" s="88" t="str">
        <f>Extra!B39</f>
        <v>Nelson Marlborough</v>
      </c>
      <c r="B78" s="57">
        <v>183</v>
      </c>
      <c r="C78" s="91">
        <f t="shared" si="4"/>
        <v>13.48563006632277</v>
      </c>
      <c r="D78" s="57">
        <v>1357</v>
      </c>
    </row>
    <row r="79" spans="1:4">
      <c r="A79" s="88" t="str">
        <f>Extra!B40</f>
        <v>West Coast</v>
      </c>
      <c r="B79" s="57">
        <v>67</v>
      </c>
      <c r="C79" s="91">
        <f t="shared" si="4"/>
        <v>18.820224719101123</v>
      </c>
      <c r="D79" s="57">
        <v>356</v>
      </c>
    </row>
    <row r="80" spans="1:4">
      <c r="A80" s="88" t="str">
        <f>Extra!B41</f>
        <v>Canterbury</v>
      </c>
      <c r="B80" s="57">
        <v>699</v>
      </c>
      <c r="C80" s="91">
        <f t="shared" si="4"/>
        <v>10.97675879396985</v>
      </c>
      <c r="D80" s="57">
        <v>6368</v>
      </c>
    </row>
    <row r="81" spans="1:19">
      <c r="A81" s="88" t="str">
        <f>Extra!B42</f>
        <v>South Canterbury</v>
      </c>
      <c r="B81" s="57">
        <v>92</v>
      </c>
      <c r="C81" s="91">
        <f t="shared" si="4"/>
        <v>14.626391096979333</v>
      </c>
      <c r="D81" s="57">
        <v>629</v>
      </c>
    </row>
    <row r="82" spans="1:19">
      <c r="A82" s="88" t="str">
        <f>Extra!B43</f>
        <v>Southern</v>
      </c>
      <c r="B82" s="57">
        <v>477</v>
      </c>
      <c r="C82" s="91">
        <f t="shared" si="4"/>
        <v>13.951447791751976</v>
      </c>
      <c r="D82" s="57">
        <v>3419</v>
      </c>
    </row>
    <row r="83" spans="1:19">
      <c r="A83" s="94" t="str">
        <f>Extra!B44</f>
        <v>Unknown</v>
      </c>
      <c r="B83" s="94">
        <v>43</v>
      </c>
      <c r="C83" s="205" t="s">
        <v>81</v>
      </c>
      <c r="D83" s="94">
        <v>257</v>
      </c>
    </row>
    <row r="84" spans="1:19">
      <c r="A84" s="35" t="s">
        <v>377</v>
      </c>
      <c r="B84" s="88"/>
      <c r="C84" s="345"/>
      <c r="D84" s="88"/>
    </row>
    <row r="85" spans="1:19">
      <c r="A85" s="100" t="s">
        <v>349</v>
      </c>
    </row>
    <row r="88" spans="1:19" ht="15" customHeight="1">
      <c r="A88" s="87" t="str">
        <f>Contents!B27</f>
        <v>Table 20: Number and percentage of women identified as smokers at two weeks after birth, by age group, ethnic group, neighbourhood deprivation quintile and DHB of residence, 2017</v>
      </c>
      <c r="B88" s="87"/>
      <c r="C88" s="87"/>
      <c r="D88" s="87"/>
      <c r="E88" s="87"/>
      <c r="F88" s="87"/>
      <c r="G88" s="87"/>
      <c r="H88" s="87"/>
      <c r="I88" s="87"/>
      <c r="J88" s="87"/>
      <c r="K88" s="87"/>
      <c r="L88" s="87"/>
      <c r="M88" s="87"/>
      <c r="N88" s="87"/>
      <c r="O88" s="204"/>
      <c r="P88" s="204"/>
      <c r="Q88" s="204"/>
      <c r="R88" s="204"/>
      <c r="S88" s="204"/>
    </row>
    <row r="89" spans="1:19" s="308" customFormat="1" ht="36">
      <c r="A89" s="294" t="s">
        <v>56</v>
      </c>
      <c r="B89" s="293" t="str">
        <f>B22</f>
        <v>Smokers
(2 weeks after birth)</v>
      </c>
      <c r="C89" s="293" t="s">
        <v>279</v>
      </c>
      <c r="D89" s="328" t="s">
        <v>351</v>
      </c>
      <c r="E89" s="307"/>
      <c r="F89" s="307"/>
      <c r="G89" s="307"/>
      <c r="H89" s="307"/>
      <c r="I89" s="307"/>
      <c r="J89" s="307"/>
      <c r="K89" s="307"/>
      <c r="L89" s="307"/>
    </row>
    <row r="90" spans="1:19">
      <c r="A90" s="298" t="s">
        <v>234</v>
      </c>
      <c r="B90" s="298"/>
      <c r="C90" s="298"/>
      <c r="D90" s="298"/>
      <c r="E90" s="57"/>
      <c r="F90" s="57"/>
      <c r="G90" s="57"/>
      <c r="H90" s="57"/>
      <c r="I90" s="57"/>
      <c r="J90" s="57"/>
      <c r="K90" s="57"/>
      <c r="L90" s="57"/>
    </row>
    <row r="91" spans="1:19">
      <c r="A91" s="154" t="s">
        <v>41</v>
      </c>
      <c r="B91" s="88">
        <v>5680</v>
      </c>
      <c r="C91" s="91">
        <f t="shared" ref="C91" si="5">B91/D91*100</f>
        <v>10.510732790525537</v>
      </c>
      <c r="D91" s="88">
        <v>54040</v>
      </c>
      <c r="E91" s="57"/>
      <c r="F91" s="57"/>
      <c r="G91" s="57"/>
      <c r="H91" s="57"/>
      <c r="I91" s="57"/>
      <c r="J91" s="57"/>
      <c r="K91" s="57"/>
      <c r="L91" s="57"/>
    </row>
    <row r="92" spans="1:19">
      <c r="A92" s="298" t="str">
        <f>Extra!B2</f>
        <v>Age group (years)</v>
      </c>
      <c r="B92" s="298"/>
      <c r="C92" s="298"/>
      <c r="D92" s="298"/>
      <c r="E92" s="57"/>
      <c r="F92" s="57"/>
      <c r="G92" s="57"/>
      <c r="H92" s="57"/>
      <c r="I92" s="57"/>
      <c r="J92" s="57"/>
      <c r="K92" s="57"/>
      <c r="L92" s="57"/>
    </row>
    <row r="93" spans="1:19">
      <c r="A93" s="154" t="str">
        <f>Extra!B3</f>
        <v xml:space="preserve"> &lt;20</v>
      </c>
      <c r="B93" s="88">
        <v>502</v>
      </c>
      <c r="C93" s="91">
        <f>B93/D93*100</f>
        <v>25.469304921359715</v>
      </c>
      <c r="D93" s="88">
        <v>1971</v>
      </c>
      <c r="E93" s="57"/>
      <c r="F93" s="57"/>
      <c r="G93" s="57"/>
      <c r="H93" s="57"/>
      <c r="I93" s="57"/>
      <c r="J93" s="57"/>
      <c r="K93" s="57"/>
      <c r="L93" s="57"/>
    </row>
    <row r="94" spans="1:19">
      <c r="A94" s="154" t="str">
        <f>Extra!B4</f>
        <v>20−24</v>
      </c>
      <c r="B94" s="88">
        <v>1689</v>
      </c>
      <c r="C94" s="91">
        <f t="shared" ref="C94:C98" si="6">B94/D94*100</f>
        <v>20.39362472832649</v>
      </c>
      <c r="D94" s="88">
        <v>8282</v>
      </c>
      <c r="E94" s="57"/>
      <c r="F94" s="57"/>
      <c r="G94" s="57"/>
      <c r="H94" s="57"/>
      <c r="I94" s="57"/>
      <c r="J94" s="57"/>
      <c r="K94" s="57"/>
      <c r="L94" s="57"/>
    </row>
    <row r="95" spans="1:19">
      <c r="A95" s="154" t="str">
        <f>Extra!B5</f>
        <v>25−29</v>
      </c>
      <c r="B95" s="88">
        <v>1775</v>
      </c>
      <c r="C95" s="91">
        <f t="shared" si="6"/>
        <v>11.736313144670723</v>
      </c>
      <c r="D95" s="88">
        <v>15124</v>
      </c>
      <c r="E95" s="57"/>
      <c r="F95" s="57"/>
      <c r="G95" s="57"/>
      <c r="H95" s="57"/>
      <c r="I95" s="57"/>
      <c r="J95" s="57"/>
      <c r="K95" s="57"/>
      <c r="L95" s="57"/>
    </row>
    <row r="96" spans="1:19">
      <c r="A96" s="154" t="str">
        <f>Extra!B6</f>
        <v>30−34</v>
      </c>
      <c r="B96" s="88">
        <v>1052</v>
      </c>
      <c r="C96" s="91">
        <f t="shared" si="6"/>
        <v>6.0774119006354708</v>
      </c>
      <c r="D96" s="88">
        <v>17310</v>
      </c>
      <c r="E96" s="57"/>
      <c r="F96" s="57"/>
      <c r="G96" s="57"/>
      <c r="H96" s="57"/>
      <c r="I96" s="57"/>
      <c r="J96" s="57"/>
      <c r="K96" s="57"/>
      <c r="L96" s="57"/>
    </row>
    <row r="97" spans="1:12">
      <c r="A97" s="154" t="str">
        <f>Extra!B7</f>
        <v>35−39</v>
      </c>
      <c r="B97" s="88">
        <v>514</v>
      </c>
      <c r="C97" s="91">
        <f t="shared" si="6"/>
        <v>5.6440101021192488</v>
      </c>
      <c r="D97" s="88">
        <v>9107</v>
      </c>
      <c r="E97" s="57"/>
      <c r="F97" s="57"/>
      <c r="G97" s="57"/>
      <c r="H97" s="57"/>
      <c r="I97" s="57"/>
      <c r="J97" s="57"/>
      <c r="K97" s="57"/>
      <c r="L97" s="57"/>
    </row>
    <row r="98" spans="1:12">
      <c r="A98" s="154" t="str">
        <f>Extra!B8</f>
        <v>40+</v>
      </c>
      <c r="B98" s="88">
        <v>148</v>
      </c>
      <c r="C98" s="91">
        <f t="shared" si="6"/>
        <v>6.5894924309884235</v>
      </c>
      <c r="D98" s="94">
        <v>2246</v>
      </c>
      <c r="E98" s="57"/>
      <c r="F98" s="57"/>
      <c r="G98" s="57"/>
      <c r="H98" s="57"/>
      <c r="I98" s="57"/>
      <c r="J98" s="57"/>
      <c r="K98" s="57"/>
      <c r="L98" s="57"/>
    </row>
    <row r="99" spans="1:12">
      <c r="A99" s="298" t="str">
        <f>Extra!B9</f>
        <v>Ethnic group</v>
      </c>
      <c r="B99" s="298"/>
      <c r="C99" s="298"/>
      <c r="D99" s="298"/>
      <c r="E99" s="57"/>
      <c r="F99" s="57"/>
      <c r="G99" s="57"/>
      <c r="H99" s="57"/>
      <c r="I99" s="57"/>
      <c r="J99" s="57"/>
      <c r="K99" s="57"/>
      <c r="L99" s="57"/>
    </row>
    <row r="100" spans="1:12">
      <c r="A100" s="88" t="str">
        <f>Extra!B10</f>
        <v>Māori</v>
      </c>
      <c r="B100" s="57">
        <v>3759</v>
      </c>
      <c r="C100" s="91">
        <f>B100/D100*100</f>
        <v>28.434190620272314</v>
      </c>
      <c r="D100" s="57">
        <v>13220</v>
      </c>
      <c r="E100" s="57"/>
      <c r="F100" s="57"/>
      <c r="G100" s="57"/>
      <c r="H100" s="57"/>
      <c r="I100" s="57"/>
      <c r="J100" s="57"/>
      <c r="K100" s="57"/>
      <c r="L100" s="57"/>
    </row>
    <row r="101" spans="1:12">
      <c r="A101" s="88" t="str">
        <f>Extra!B11</f>
        <v>Pacific</v>
      </c>
      <c r="B101" s="57">
        <v>316</v>
      </c>
      <c r="C101" s="91">
        <f>B101/D101*100</f>
        <v>6.6722972972972974</v>
      </c>
      <c r="D101" s="57">
        <v>4736</v>
      </c>
      <c r="E101" s="57"/>
      <c r="F101" s="57"/>
      <c r="G101" s="57"/>
      <c r="H101" s="57"/>
      <c r="I101" s="57"/>
      <c r="J101" s="57"/>
      <c r="K101" s="57"/>
      <c r="L101" s="57"/>
    </row>
    <row r="102" spans="1:12">
      <c r="A102" s="88" t="str">
        <f>Extra!B12</f>
        <v>Indian</v>
      </c>
      <c r="B102" s="57">
        <v>8</v>
      </c>
      <c r="C102" s="91">
        <f>B102/D102*100</f>
        <v>0.25054807391168182</v>
      </c>
      <c r="D102" s="57">
        <v>3193</v>
      </c>
      <c r="E102" s="57"/>
      <c r="F102" s="57"/>
      <c r="G102" s="57"/>
      <c r="H102" s="57"/>
      <c r="I102" s="57"/>
      <c r="J102" s="57"/>
      <c r="K102" s="57"/>
      <c r="L102" s="57"/>
    </row>
    <row r="103" spans="1:12">
      <c r="A103" s="88" t="str">
        <f>Extra!B13</f>
        <v>Asian (excl. Indian)</v>
      </c>
      <c r="B103" s="57">
        <v>26</v>
      </c>
      <c r="C103" s="91">
        <f t="shared" ref="C103:C104" si="7">B103/D103*100</f>
        <v>0.4140127388535032</v>
      </c>
      <c r="D103" s="57">
        <v>6280</v>
      </c>
      <c r="E103" s="57"/>
      <c r="F103" s="57"/>
      <c r="G103" s="57"/>
      <c r="H103" s="57"/>
      <c r="I103" s="57"/>
      <c r="J103" s="57"/>
      <c r="K103" s="57"/>
      <c r="L103" s="57"/>
    </row>
    <row r="104" spans="1:12">
      <c r="A104" s="88" t="str">
        <f>Extra!B14</f>
        <v>European or Other</v>
      </c>
      <c r="B104" s="57">
        <v>1571</v>
      </c>
      <c r="C104" s="91">
        <f t="shared" si="7"/>
        <v>5.9037955655768508</v>
      </c>
      <c r="D104" s="57">
        <v>26610</v>
      </c>
      <c r="E104" s="57"/>
      <c r="F104" s="57"/>
      <c r="G104" s="57"/>
      <c r="H104" s="57"/>
      <c r="I104" s="57"/>
      <c r="J104" s="57"/>
      <c r="K104" s="57"/>
      <c r="L104" s="57"/>
    </row>
    <row r="105" spans="1:12">
      <c r="A105" s="170" t="str">
        <f>Extra!B15</f>
        <v>Unknown</v>
      </c>
      <c r="B105" s="57">
        <v>0</v>
      </c>
      <c r="C105" s="205" t="s">
        <v>81</v>
      </c>
      <c r="D105" s="57">
        <v>1</v>
      </c>
      <c r="E105" s="57"/>
      <c r="F105" s="57"/>
      <c r="G105" s="57"/>
      <c r="H105" s="206"/>
      <c r="I105" s="57"/>
      <c r="J105" s="57"/>
      <c r="K105" s="57"/>
      <c r="L105" s="57"/>
    </row>
    <row r="106" spans="1:12">
      <c r="A106" s="298" t="str">
        <f>Extra!B16</f>
        <v>Deprivation quintile</v>
      </c>
      <c r="B106" s="298"/>
      <c r="C106" s="298"/>
      <c r="D106" s="298"/>
      <c r="E106" s="57"/>
      <c r="F106" s="57"/>
      <c r="G106" s="57"/>
      <c r="H106" s="57"/>
      <c r="I106" s="57"/>
      <c r="J106" s="57"/>
      <c r="K106" s="57"/>
      <c r="L106" s="57"/>
    </row>
    <row r="107" spans="1:12">
      <c r="A107" s="102" t="str">
        <f>Extra!B17</f>
        <v>1 (least deprived)</v>
      </c>
      <c r="B107" s="57">
        <v>254</v>
      </c>
      <c r="C107" s="91">
        <f>B107/D107*100</f>
        <v>3.0624547865927174</v>
      </c>
      <c r="D107" s="57">
        <v>8294</v>
      </c>
      <c r="E107" s="57"/>
      <c r="F107" s="57"/>
      <c r="G107" s="57"/>
      <c r="H107" s="57"/>
      <c r="I107" s="57"/>
      <c r="J107" s="57"/>
      <c r="K107" s="57"/>
      <c r="L107" s="57"/>
    </row>
    <row r="108" spans="1:12">
      <c r="A108" s="102">
        <f>Extra!B18</f>
        <v>2</v>
      </c>
      <c r="B108" s="57">
        <v>454</v>
      </c>
      <c r="C108" s="91">
        <f>B108/D108*100</f>
        <v>5.0528658875904284</v>
      </c>
      <c r="D108" s="57">
        <v>8985</v>
      </c>
      <c r="E108" s="57"/>
      <c r="F108" s="57"/>
      <c r="G108" s="57"/>
      <c r="H108" s="57"/>
      <c r="I108" s="57"/>
      <c r="J108" s="57"/>
      <c r="K108" s="57"/>
      <c r="L108" s="57"/>
    </row>
    <row r="109" spans="1:12">
      <c r="A109" s="102">
        <f>Extra!B19</f>
        <v>3</v>
      </c>
      <c r="B109" s="57">
        <v>779</v>
      </c>
      <c r="C109" s="91">
        <f>B109/D109*100</f>
        <v>7.7075294350450188</v>
      </c>
      <c r="D109" s="57">
        <v>10107</v>
      </c>
      <c r="E109" s="57"/>
      <c r="F109" s="57"/>
      <c r="G109" s="57"/>
      <c r="H109" s="57"/>
      <c r="I109" s="57"/>
      <c r="J109" s="57"/>
      <c r="K109" s="57"/>
      <c r="L109" s="57"/>
    </row>
    <row r="110" spans="1:12">
      <c r="A110" s="102">
        <f>Extra!B20</f>
        <v>4</v>
      </c>
      <c r="B110" s="57">
        <v>1406</v>
      </c>
      <c r="C110" s="91">
        <f>B110/D110*100</f>
        <v>11.543513957307061</v>
      </c>
      <c r="D110" s="57">
        <v>12180</v>
      </c>
      <c r="E110" s="57"/>
      <c r="F110" s="57"/>
      <c r="G110" s="57"/>
      <c r="H110" s="57"/>
      <c r="I110" s="57"/>
      <c r="J110" s="57"/>
      <c r="K110" s="57"/>
      <c r="L110" s="57"/>
    </row>
    <row r="111" spans="1:12">
      <c r="A111" s="103" t="str">
        <f>Extra!B21</f>
        <v>5 (most deprived)</v>
      </c>
      <c r="B111" s="57">
        <v>2750</v>
      </c>
      <c r="C111" s="91">
        <f>B111/D111*100</f>
        <v>19.352568613652359</v>
      </c>
      <c r="D111" s="57">
        <v>14210</v>
      </c>
      <c r="E111" s="57"/>
      <c r="F111" s="57"/>
      <c r="G111" s="57"/>
      <c r="H111" s="57"/>
      <c r="I111" s="57"/>
      <c r="J111" s="57"/>
      <c r="K111" s="57"/>
      <c r="L111" s="57"/>
    </row>
    <row r="112" spans="1:12">
      <c r="A112" s="94" t="str">
        <f>Extra!B22</f>
        <v>Unknown</v>
      </c>
      <c r="B112" s="94">
        <v>37</v>
      </c>
      <c r="C112" s="205" t="s">
        <v>81</v>
      </c>
      <c r="D112" s="94">
        <v>264</v>
      </c>
      <c r="E112" s="57"/>
      <c r="F112" s="57"/>
      <c r="G112" s="57"/>
      <c r="H112" s="504"/>
      <c r="I112" s="57"/>
      <c r="J112" s="57"/>
      <c r="K112" s="57"/>
      <c r="L112" s="57"/>
    </row>
    <row r="113" spans="1:4">
      <c r="A113" s="298" t="str">
        <f>Extra!B23</f>
        <v>DHB of residence</v>
      </c>
      <c r="B113" s="298"/>
      <c r="C113" s="298"/>
      <c r="D113" s="298"/>
    </row>
    <row r="114" spans="1:4">
      <c r="A114" s="88" t="str">
        <f>Extra!B24</f>
        <v>Northland</v>
      </c>
      <c r="B114" s="57">
        <v>444</v>
      </c>
      <c r="C114" s="91">
        <f t="shared" ref="C114:C133" si="8">B114/D114*100</f>
        <v>22.122571001494766</v>
      </c>
      <c r="D114" s="57">
        <v>2007</v>
      </c>
    </row>
    <row r="115" spans="1:4">
      <c r="A115" s="88" t="str">
        <f>Extra!B25</f>
        <v>Waitemata</v>
      </c>
      <c r="B115" s="57">
        <v>294</v>
      </c>
      <c r="C115" s="91">
        <f t="shared" si="8"/>
        <v>4.0534951054735968</v>
      </c>
      <c r="D115" s="57">
        <v>7253</v>
      </c>
    </row>
    <row r="116" spans="1:4">
      <c r="A116" s="88" t="str">
        <f>Extra!B26</f>
        <v>Auckland</v>
      </c>
      <c r="B116" s="57">
        <v>97</v>
      </c>
      <c r="C116" s="91">
        <f t="shared" si="8"/>
        <v>1.9102008664828671</v>
      </c>
      <c r="D116" s="57">
        <v>5078</v>
      </c>
    </row>
    <row r="117" spans="1:4">
      <c r="A117" s="88" t="str">
        <f>Extra!B27</f>
        <v>Counties Manukau</v>
      </c>
      <c r="B117" s="57">
        <v>451</v>
      </c>
      <c r="C117" s="91">
        <f t="shared" si="8"/>
        <v>7.5721961047683015</v>
      </c>
      <c r="D117" s="57">
        <v>5956</v>
      </c>
    </row>
    <row r="118" spans="1:4">
      <c r="A118" s="88" t="str">
        <f>Extra!B28</f>
        <v>Waikato</v>
      </c>
      <c r="B118" s="57">
        <v>757</v>
      </c>
      <c r="C118" s="91">
        <f t="shared" si="8"/>
        <v>15.127897681854515</v>
      </c>
      <c r="D118" s="57">
        <v>5004</v>
      </c>
    </row>
    <row r="119" spans="1:4">
      <c r="A119" s="88" t="str">
        <f>Extra!B29</f>
        <v>Lakes</v>
      </c>
      <c r="B119" s="57">
        <v>308</v>
      </c>
      <c r="C119" s="91">
        <f t="shared" si="8"/>
        <v>20.629604822505023</v>
      </c>
      <c r="D119" s="57">
        <v>1493</v>
      </c>
    </row>
    <row r="120" spans="1:4">
      <c r="A120" s="88" t="str">
        <f>Extra!B30</f>
        <v>Bay of Plenty</v>
      </c>
      <c r="B120" s="57">
        <v>487</v>
      </c>
      <c r="C120" s="91">
        <f t="shared" si="8"/>
        <v>16.233333333333334</v>
      </c>
      <c r="D120" s="57">
        <v>3000</v>
      </c>
    </row>
    <row r="121" spans="1:4">
      <c r="A121" s="88" t="str">
        <f>Extra!B31</f>
        <v>Tairāwhiti</v>
      </c>
      <c r="B121" s="57">
        <v>147</v>
      </c>
      <c r="C121" s="91">
        <f t="shared" si="8"/>
        <v>22.790697674418606</v>
      </c>
      <c r="D121" s="57">
        <v>645</v>
      </c>
    </row>
    <row r="122" spans="1:4">
      <c r="A122" s="88" t="str">
        <f>Extra!B32</f>
        <v>Hawke's Bay</v>
      </c>
      <c r="B122" s="57">
        <v>339</v>
      </c>
      <c r="C122" s="91">
        <f t="shared" si="8"/>
        <v>17.043740573152338</v>
      </c>
      <c r="D122" s="57">
        <v>1989</v>
      </c>
    </row>
    <row r="123" spans="1:4">
      <c r="A123" s="88" t="str">
        <f>Extra!B33</f>
        <v>Taranaki</v>
      </c>
      <c r="B123" s="57">
        <v>225</v>
      </c>
      <c r="C123" s="91">
        <f t="shared" si="8"/>
        <v>16.411378555798688</v>
      </c>
      <c r="D123" s="57">
        <v>1371</v>
      </c>
    </row>
    <row r="124" spans="1:4">
      <c r="A124" s="88" t="str">
        <f>Extra!B34</f>
        <v>MidCentral</v>
      </c>
      <c r="B124" s="57">
        <v>302</v>
      </c>
      <c r="C124" s="91">
        <f t="shared" si="8"/>
        <v>15.267947421638016</v>
      </c>
      <c r="D124" s="57">
        <v>1978</v>
      </c>
    </row>
    <row r="125" spans="1:4">
      <c r="A125" s="88" t="str">
        <f>Extra!B35</f>
        <v>Whanganui</v>
      </c>
      <c r="B125" s="57">
        <v>169</v>
      </c>
      <c r="C125" s="91">
        <f t="shared" si="8"/>
        <v>22.120418848167539</v>
      </c>
      <c r="D125" s="57">
        <v>764</v>
      </c>
    </row>
    <row r="126" spans="1:4">
      <c r="A126" s="88" t="str">
        <f>Extra!B36</f>
        <v>Capital &amp; Coast</v>
      </c>
      <c r="B126" s="57">
        <v>192</v>
      </c>
      <c r="C126" s="91">
        <f t="shared" si="8"/>
        <v>5.9058751153491231</v>
      </c>
      <c r="D126" s="57">
        <v>3251</v>
      </c>
    </row>
    <row r="127" spans="1:4">
      <c r="A127" s="88" t="str">
        <f>Extra!B37</f>
        <v>Hutt Valley</v>
      </c>
      <c r="B127" s="57">
        <v>158</v>
      </c>
      <c r="C127" s="91">
        <f t="shared" si="8"/>
        <v>8.8218872138470132</v>
      </c>
      <c r="D127" s="57">
        <v>1791</v>
      </c>
    </row>
    <row r="128" spans="1:4">
      <c r="A128" s="88" t="str">
        <f>Extra!B38</f>
        <v>Wairarapa</v>
      </c>
      <c r="B128" s="57">
        <v>55</v>
      </c>
      <c r="C128" s="91">
        <f t="shared" si="8"/>
        <v>11.04417670682731</v>
      </c>
      <c r="D128" s="57">
        <v>498</v>
      </c>
    </row>
    <row r="129" spans="1:4">
      <c r="A129" s="88" t="str">
        <f>Extra!B39</f>
        <v>Nelson Marlborough</v>
      </c>
      <c r="B129" s="57">
        <v>150</v>
      </c>
      <c r="C129" s="91">
        <f t="shared" si="8"/>
        <v>11.329305135951662</v>
      </c>
      <c r="D129" s="57">
        <v>1324</v>
      </c>
    </row>
    <row r="130" spans="1:4">
      <c r="A130" s="88" t="str">
        <f>Extra!B40</f>
        <v>West Coast</v>
      </c>
      <c r="B130" s="57">
        <v>60</v>
      </c>
      <c r="C130" s="91">
        <f t="shared" si="8"/>
        <v>17.699115044247787</v>
      </c>
      <c r="D130" s="57">
        <v>339</v>
      </c>
    </row>
    <row r="131" spans="1:4">
      <c r="A131" s="88" t="str">
        <f>Extra!B41</f>
        <v>Canterbury</v>
      </c>
      <c r="B131" s="57">
        <v>557</v>
      </c>
      <c r="C131" s="91">
        <f t="shared" si="8"/>
        <v>8.9650732335425722</v>
      </c>
      <c r="D131" s="57">
        <v>6213</v>
      </c>
    </row>
    <row r="132" spans="1:4">
      <c r="A132" s="88" t="str">
        <f>Extra!B42</f>
        <v>South Canterbury</v>
      </c>
      <c r="B132" s="57">
        <v>76</v>
      </c>
      <c r="C132" s="91">
        <f t="shared" si="8"/>
        <v>13.693693693693692</v>
      </c>
      <c r="D132" s="57">
        <v>555</v>
      </c>
    </row>
    <row r="133" spans="1:4">
      <c r="A133" s="88" t="str">
        <f>Extra!B43</f>
        <v>Southern</v>
      </c>
      <c r="B133" s="57">
        <v>378</v>
      </c>
      <c r="C133" s="91">
        <f t="shared" si="8"/>
        <v>11.482381530984204</v>
      </c>
      <c r="D133" s="57">
        <v>3292</v>
      </c>
    </row>
    <row r="134" spans="1:4">
      <c r="A134" s="94" t="str">
        <f>Extra!B44</f>
        <v>Unknown</v>
      </c>
      <c r="B134" s="94">
        <v>34</v>
      </c>
      <c r="C134" s="205" t="s">
        <v>81</v>
      </c>
      <c r="D134" s="94">
        <v>239</v>
      </c>
    </row>
    <row r="135" spans="1:4">
      <c r="A135" s="35" t="s">
        <v>377</v>
      </c>
      <c r="B135" s="88"/>
      <c r="C135" s="345"/>
      <c r="D135" s="88"/>
    </row>
    <row r="136" spans="1:4">
      <c r="A136" s="100" t="s">
        <v>349</v>
      </c>
    </row>
    <row r="139" spans="1:4" ht="18" customHeight="1">
      <c r="A139" s="87" t="str">
        <f>Contents!B28</f>
        <v>Table 21: Number and percentage of women who were smoking at first registration with their primary maternity care provider and were still smoking at two weeks after birth, by age group, ethnic group and neighbourhood deprivation quintile, 2017</v>
      </c>
      <c r="B139" s="87"/>
      <c r="C139" s="87"/>
      <c r="D139" s="87"/>
    </row>
    <row r="140" spans="1:4" ht="49.5">
      <c r="A140" s="330" t="s">
        <v>56</v>
      </c>
      <c r="B140" s="328" t="s">
        <v>352</v>
      </c>
      <c r="C140" s="328" t="s">
        <v>279</v>
      </c>
      <c r="D140" s="328" t="s">
        <v>355</v>
      </c>
    </row>
    <row r="141" spans="1:4">
      <c r="A141" s="333" t="s">
        <v>234</v>
      </c>
      <c r="B141" s="333"/>
      <c r="C141" s="333"/>
      <c r="D141" s="333"/>
    </row>
    <row r="142" spans="1:4">
      <c r="A142" s="154" t="s">
        <v>41</v>
      </c>
      <c r="B142" s="88">
        <v>4981</v>
      </c>
      <c r="C142" s="91">
        <f t="shared" ref="C142" si="9">B142/D142*100</f>
        <v>67.210902712184591</v>
      </c>
      <c r="D142" s="88">
        <v>7411</v>
      </c>
    </row>
    <row r="143" spans="1:4">
      <c r="A143" s="333" t="str">
        <f>Extra!B2</f>
        <v>Age group (years)</v>
      </c>
      <c r="B143" s="333"/>
      <c r="C143" s="333"/>
      <c r="D143" s="333"/>
    </row>
    <row r="144" spans="1:4">
      <c r="A144" s="154" t="str">
        <f>Extra!B3</f>
        <v xml:space="preserve"> &lt;20</v>
      </c>
      <c r="B144" s="88">
        <v>434</v>
      </c>
      <c r="C144" s="91">
        <f t="shared" ref="C144:C149" si="10">B144/D144*100</f>
        <v>66.259541984732834</v>
      </c>
      <c r="D144" s="88">
        <v>655</v>
      </c>
    </row>
    <row r="145" spans="1:4">
      <c r="A145" s="154" t="str">
        <f>Extra!B4</f>
        <v>20−24</v>
      </c>
      <c r="B145" s="88">
        <v>1481</v>
      </c>
      <c r="C145" s="91">
        <f t="shared" si="10"/>
        <v>64.899211218229624</v>
      </c>
      <c r="D145" s="88">
        <v>2282</v>
      </c>
    </row>
    <row r="146" spans="1:4">
      <c r="A146" s="154" t="str">
        <f>Extra!B5</f>
        <v>25−29</v>
      </c>
      <c r="B146" s="88">
        <v>1550</v>
      </c>
      <c r="C146" s="91">
        <f t="shared" si="10"/>
        <v>67.274305555555557</v>
      </c>
      <c r="D146" s="88">
        <v>2304</v>
      </c>
    </row>
    <row r="147" spans="1:4">
      <c r="A147" s="154" t="str">
        <f>Extra!B6</f>
        <v>30−34</v>
      </c>
      <c r="B147" s="88">
        <v>932</v>
      </c>
      <c r="C147" s="91">
        <f t="shared" si="10"/>
        <v>69.242199108469535</v>
      </c>
      <c r="D147" s="88">
        <v>1346</v>
      </c>
    </row>
    <row r="148" spans="1:4">
      <c r="A148" s="154" t="str">
        <f>Extra!B7</f>
        <v>35−39</v>
      </c>
      <c r="B148" s="88">
        <v>454</v>
      </c>
      <c r="C148" s="91">
        <f t="shared" si="10"/>
        <v>70.170015455950534</v>
      </c>
      <c r="D148" s="88">
        <v>647</v>
      </c>
    </row>
    <row r="149" spans="1:4">
      <c r="A149" s="154" t="str">
        <f>Extra!B8</f>
        <v>40+</v>
      </c>
      <c r="B149" s="88">
        <v>130</v>
      </c>
      <c r="C149" s="91">
        <f t="shared" si="10"/>
        <v>73.44632768361582</v>
      </c>
      <c r="D149" s="94">
        <v>177</v>
      </c>
    </row>
    <row r="150" spans="1:4">
      <c r="A150" s="333" t="str">
        <f>Extra!B9</f>
        <v>Ethnic group</v>
      </c>
      <c r="B150" s="333"/>
      <c r="C150" s="333"/>
      <c r="D150" s="333"/>
    </row>
    <row r="151" spans="1:4">
      <c r="A151" s="88" t="str">
        <f>Extra!B10</f>
        <v>Māori</v>
      </c>
      <c r="B151" s="57">
        <v>3309</v>
      </c>
      <c r="C151" s="91">
        <f>B151/D151*100</f>
        <v>68.367768595041326</v>
      </c>
      <c r="D151" s="57">
        <v>4840</v>
      </c>
    </row>
    <row r="152" spans="1:4">
      <c r="A152" s="88" t="str">
        <f>Extra!B11</f>
        <v>Pacific</v>
      </c>
      <c r="B152" s="57">
        <v>273</v>
      </c>
      <c r="C152" s="91">
        <f>B152/D152*100</f>
        <v>54.382470119521912</v>
      </c>
      <c r="D152" s="57">
        <v>502</v>
      </c>
    </row>
    <row r="153" spans="1:4">
      <c r="A153" s="88" t="str">
        <f>Extra!B12</f>
        <v>Indian</v>
      </c>
      <c r="B153" s="57">
        <v>5</v>
      </c>
      <c r="C153" s="91">
        <f>B153/D153*100</f>
        <v>33.333333333333329</v>
      </c>
      <c r="D153" s="57">
        <v>15</v>
      </c>
    </row>
    <row r="154" spans="1:4">
      <c r="A154" s="88" t="str">
        <f>Extra!B13</f>
        <v>Asian (excl. Indian)</v>
      </c>
      <c r="B154" s="57">
        <v>17</v>
      </c>
      <c r="C154" s="91">
        <f t="shared" ref="C154:C155" si="11">B154/D154*100</f>
        <v>54.838709677419352</v>
      </c>
      <c r="D154" s="57">
        <v>31</v>
      </c>
    </row>
    <row r="155" spans="1:4">
      <c r="A155" s="88" t="str">
        <f>Extra!B14</f>
        <v>European or Other</v>
      </c>
      <c r="B155" s="57">
        <v>1377</v>
      </c>
      <c r="C155" s="91">
        <f t="shared" si="11"/>
        <v>68.067226890756302</v>
      </c>
      <c r="D155" s="57">
        <v>2023</v>
      </c>
    </row>
    <row r="156" spans="1:4" ht="12.75">
      <c r="A156" s="86" t="str">
        <f>Extra!B15</f>
        <v>Unknown</v>
      </c>
      <c r="B156" s="57">
        <v>0</v>
      </c>
      <c r="C156" s="205" t="s">
        <v>81</v>
      </c>
      <c r="D156" s="57">
        <v>0</v>
      </c>
    </row>
    <row r="157" spans="1:4">
      <c r="A157" s="333" t="str">
        <f>Extra!B16</f>
        <v>Deprivation quintile</v>
      </c>
      <c r="B157" s="333"/>
      <c r="C157" s="333"/>
      <c r="D157" s="333"/>
    </row>
    <row r="158" spans="1:4">
      <c r="A158" s="102" t="str">
        <f>Extra!B17</f>
        <v>1 (least deprived)</v>
      </c>
      <c r="B158" s="57">
        <v>202</v>
      </c>
      <c r="C158" s="91">
        <f>B158/D158*100</f>
        <v>61.027190332326285</v>
      </c>
      <c r="D158" s="57">
        <v>331</v>
      </c>
    </row>
    <row r="159" spans="1:4">
      <c r="A159" s="102">
        <f>Extra!B18</f>
        <v>2</v>
      </c>
      <c r="B159" s="57">
        <v>393</v>
      </c>
      <c r="C159" s="91">
        <f>B159/D159*100</f>
        <v>66.950596252129472</v>
      </c>
      <c r="D159" s="57">
        <v>587</v>
      </c>
    </row>
    <row r="160" spans="1:4">
      <c r="A160" s="102">
        <f>Extra!B19</f>
        <v>3</v>
      </c>
      <c r="B160" s="57">
        <v>701</v>
      </c>
      <c r="C160" s="91">
        <f>B160/D160*100</f>
        <v>68.190661478599225</v>
      </c>
      <c r="D160" s="57">
        <v>1028</v>
      </c>
    </row>
    <row r="161" spans="1:4">
      <c r="A161" s="102">
        <f>Extra!B20</f>
        <v>4</v>
      </c>
      <c r="B161" s="57">
        <v>1227</v>
      </c>
      <c r="C161" s="91">
        <f>B161/D161*100</f>
        <v>67.603305785123965</v>
      </c>
      <c r="D161" s="57">
        <v>1815</v>
      </c>
    </row>
    <row r="162" spans="1:4">
      <c r="A162" s="103" t="str">
        <f>Extra!B21</f>
        <v>5 (most deprived)</v>
      </c>
      <c r="B162" s="57">
        <v>2428</v>
      </c>
      <c r="C162" s="91">
        <f>B162/D162*100</f>
        <v>67.42571507914468</v>
      </c>
      <c r="D162" s="57">
        <v>3601</v>
      </c>
    </row>
    <row r="163" spans="1:4">
      <c r="A163" s="94" t="str">
        <f>Extra!B22</f>
        <v>Unknown</v>
      </c>
      <c r="B163" s="94">
        <v>30</v>
      </c>
      <c r="C163" s="205" t="s">
        <v>81</v>
      </c>
      <c r="D163" s="94">
        <v>49</v>
      </c>
    </row>
    <row r="164" spans="1:4">
      <c r="A164" s="333" t="str">
        <f>Extra!B23</f>
        <v>DHB of residence</v>
      </c>
      <c r="B164" s="333"/>
      <c r="C164" s="333"/>
      <c r="D164" s="333"/>
    </row>
    <row r="165" spans="1:4">
      <c r="A165" s="88" t="str">
        <f>Extra!B24</f>
        <v>Northland</v>
      </c>
      <c r="B165" s="57">
        <v>400</v>
      </c>
      <c r="C165" s="91">
        <f t="shared" ref="C165:C184" si="12">B165/D165*100</f>
        <v>72.992700729927009</v>
      </c>
      <c r="D165" s="57">
        <v>548</v>
      </c>
    </row>
    <row r="166" spans="1:4">
      <c r="A166" s="88" t="str">
        <f>Extra!B25</f>
        <v>Waitemata</v>
      </c>
      <c r="B166" s="57">
        <v>265</v>
      </c>
      <c r="C166" s="91">
        <f t="shared" si="12"/>
        <v>57.359307359307351</v>
      </c>
      <c r="D166" s="57">
        <v>462</v>
      </c>
    </row>
    <row r="167" spans="1:4">
      <c r="A167" s="88" t="str">
        <f>Extra!B26</f>
        <v>Auckland</v>
      </c>
      <c r="B167" s="57">
        <v>80</v>
      </c>
      <c r="C167" s="91">
        <f t="shared" si="12"/>
        <v>36.363636363636367</v>
      </c>
      <c r="D167" s="57">
        <v>220</v>
      </c>
    </row>
    <row r="168" spans="1:4">
      <c r="A168" s="88" t="str">
        <f>Extra!B27</f>
        <v>Counties Manukau</v>
      </c>
      <c r="B168" s="57">
        <v>392</v>
      </c>
      <c r="C168" s="91">
        <f t="shared" si="12"/>
        <v>56.160458452722061</v>
      </c>
      <c r="D168" s="57">
        <v>698</v>
      </c>
    </row>
    <row r="169" spans="1:4">
      <c r="A169" s="88" t="str">
        <f>Extra!B28</f>
        <v>Waikato</v>
      </c>
      <c r="B169" s="57">
        <v>633</v>
      </c>
      <c r="C169" s="91">
        <f t="shared" si="12"/>
        <v>68.804347826086953</v>
      </c>
      <c r="D169" s="57">
        <v>920</v>
      </c>
    </row>
    <row r="170" spans="1:4">
      <c r="A170" s="88" t="str">
        <f>Extra!B29</f>
        <v>Lakes</v>
      </c>
      <c r="B170" s="57">
        <v>264</v>
      </c>
      <c r="C170" s="91">
        <f t="shared" si="12"/>
        <v>67.346938775510196</v>
      </c>
      <c r="D170" s="57">
        <v>392</v>
      </c>
    </row>
    <row r="171" spans="1:4">
      <c r="A171" s="88" t="str">
        <f>Extra!B30</f>
        <v>Bay of Plenty</v>
      </c>
      <c r="B171" s="57">
        <v>431</v>
      </c>
      <c r="C171" s="91">
        <f t="shared" si="12"/>
        <v>70.88815789473685</v>
      </c>
      <c r="D171" s="57">
        <v>608</v>
      </c>
    </row>
    <row r="172" spans="1:4">
      <c r="A172" s="88" t="str">
        <f>Extra!B31</f>
        <v>Tairāwhiti</v>
      </c>
      <c r="B172" s="57">
        <v>126</v>
      </c>
      <c r="C172" s="91">
        <f t="shared" si="12"/>
        <v>69.613259668508292</v>
      </c>
      <c r="D172" s="57">
        <v>181</v>
      </c>
    </row>
    <row r="173" spans="1:4">
      <c r="A173" s="88" t="str">
        <f>Extra!B32</f>
        <v>Hawke's Bay</v>
      </c>
      <c r="B173" s="57">
        <v>288</v>
      </c>
      <c r="C173" s="91">
        <f t="shared" si="12"/>
        <v>65.306122448979593</v>
      </c>
      <c r="D173" s="57">
        <v>441</v>
      </c>
    </row>
    <row r="174" spans="1:4">
      <c r="A174" s="88" t="str">
        <f>Extra!B33</f>
        <v>Taranaki</v>
      </c>
      <c r="B174" s="57">
        <v>208</v>
      </c>
      <c r="C174" s="91">
        <f t="shared" si="12"/>
        <v>77.611940298507463</v>
      </c>
      <c r="D174" s="57">
        <v>268</v>
      </c>
    </row>
    <row r="175" spans="1:4">
      <c r="A175" s="88" t="str">
        <f>Extra!B34</f>
        <v>MidCentral</v>
      </c>
      <c r="B175" s="57">
        <v>268</v>
      </c>
      <c r="C175" s="91">
        <f t="shared" si="12"/>
        <v>74.23822714681441</v>
      </c>
      <c r="D175" s="57">
        <v>361</v>
      </c>
    </row>
    <row r="176" spans="1:4">
      <c r="A176" s="88" t="str">
        <f>Extra!B35</f>
        <v>Whanganui</v>
      </c>
      <c r="B176" s="57">
        <v>160</v>
      </c>
      <c r="C176" s="91">
        <f t="shared" si="12"/>
        <v>79.207920792079207</v>
      </c>
      <c r="D176" s="57">
        <v>202</v>
      </c>
    </row>
    <row r="177" spans="1:4">
      <c r="A177" s="88" t="str">
        <f>Extra!B36</f>
        <v>Capital &amp; Coast</v>
      </c>
      <c r="B177" s="57">
        <v>169</v>
      </c>
      <c r="C177" s="91">
        <f t="shared" si="12"/>
        <v>71.914893617021278</v>
      </c>
      <c r="D177" s="57">
        <v>235</v>
      </c>
    </row>
    <row r="178" spans="1:4">
      <c r="A178" s="88" t="str">
        <f>Extra!B37</f>
        <v>Hutt Valley</v>
      </c>
      <c r="B178" s="57">
        <v>138</v>
      </c>
      <c r="C178" s="91">
        <f t="shared" si="12"/>
        <v>61.607142857142861</v>
      </c>
      <c r="D178" s="57">
        <v>224</v>
      </c>
    </row>
    <row r="179" spans="1:4">
      <c r="A179" s="88" t="str">
        <f>Extra!B38</f>
        <v>Wairarapa</v>
      </c>
      <c r="B179" s="57">
        <v>48</v>
      </c>
      <c r="C179" s="91">
        <f t="shared" si="12"/>
        <v>53.333333333333336</v>
      </c>
      <c r="D179" s="57">
        <v>90</v>
      </c>
    </row>
    <row r="180" spans="1:4">
      <c r="A180" s="88" t="str">
        <f>Extra!B39</f>
        <v>Nelson Marlborough</v>
      </c>
      <c r="B180" s="57">
        <v>135</v>
      </c>
      <c r="C180" s="91">
        <f t="shared" si="12"/>
        <v>73.770491803278688</v>
      </c>
      <c r="D180" s="57">
        <v>183</v>
      </c>
    </row>
    <row r="181" spans="1:4">
      <c r="A181" s="88" t="str">
        <f>Extra!B40</f>
        <v>West Coast</v>
      </c>
      <c r="B181" s="57">
        <v>54</v>
      </c>
      <c r="C181" s="91">
        <f t="shared" si="12"/>
        <v>80.597014925373131</v>
      </c>
      <c r="D181" s="57">
        <v>67</v>
      </c>
    </row>
    <row r="182" spans="1:4">
      <c r="A182" s="88" t="str">
        <f>Extra!B41</f>
        <v>Canterbury</v>
      </c>
      <c r="B182" s="57">
        <v>499</v>
      </c>
      <c r="C182" s="91">
        <f t="shared" si="12"/>
        <v>71.387696709585128</v>
      </c>
      <c r="D182" s="57">
        <v>699</v>
      </c>
    </row>
    <row r="183" spans="1:4">
      <c r="A183" s="88" t="str">
        <f>Extra!B42</f>
        <v>South Canterbury</v>
      </c>
      <c r="B183" s="57">
        <v>57</v>
      </c>
      <c r="C183" s="91">
        <f t="shared" si="12"/>
        <v>61.95652173913043</v>
      </c>
      <c r="D183" s="57">
        <v>92</v>
      </c>
    </row>
    <row r="184" spans="1:4">
      <c r="A184" s="88" t="str">
        <f>Extra!B43</f>
        <v>Southern</v>
      </c>
      <c r="B184" s="57">
        <v>339</v>
      </c>
      <c r="C184" s="91">
        <f t="shared" si="12"/>
        <v>71.069182389937097</v>
      </c>
      <c r="D184" s="57">
        <v>477</v>
      </c>
    </row>
    <row r="185" spans="1:4">
      <c r="A185" s="94" t="str">
        <f>Extra!B44</f>
        <v>Unknown</v>
      </c>
      <c r="B185" s="94">
        <v>27</v>
      </c>
      <c r="C185" s="205" t="s">
        <v>81</v>
      </c>
      <c r="D185" s="94">
        <v>43</v>
      </c>
    </row>
    <row r="186" spans="1:4">
      <c r="A186" s="35" t="s">
        <v>353</v>
      </c>
      <c r="B186" s="88"/>
      <c r="C186" s="345"/>
      <c r="D186" s="88"/>
    </row>
    <row r="187" spans="1:4">
      <c r="A187" s="35" t="s">
        <v>354</v>
      </c>
    </row>
    <row r="188" spans="1:4">
      <c r="A188" s="100" t="s">
        <v>349</v>
      </c>
    </row>
  </sheetData>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8" fitToHeight="0" orientation="landscape" r:id="rId1"/>
  <headerFooter>
    <oddFooter>&amp;L&amp;8&amp;K01+021Report on Maternity, 2014: accompanying tables&amp;R&amp;8&amp;K01+021Page &amp;P of &amp;N</oddFooter>
  </headerFooter>
  <rowBreaks count="3" manualBreakCount="3">
    <brk id="35" max="18" man="1"/>
    <brk id="86" max="18" man="1"/>
    <brk id="137"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9"/>
  <sheetViews>
    <sheetView showGridLines="0" zoomScaleNormal="100" workbookViewId="0">
      <pane ySplit="3" topLeftCell="A22" activePane="bottomLeft" state="frozen"/>
      <selection pane="bottomLeft" activeCell="L37" sqref="L37"/>
    </sheetView>
  </sheetViews>
  <sheetFormatPr defaultRowHeight="12"/>
  <cols>
    <col min="1" max="1" width="17.5703125" customWidth="1"/>
    <col min="2" max="5" width="9.140625" customWidth="1"/>
    <col min="6" max="7" width="9.5703125" customWidth="1"/>
    <col min="8" max="8" width="9.5703125" style="69" customWidth="1"/>
    <col min="9" max="9" width="9.5703125" customWidth="1"/>
    <col min="10" max="11" width="9.5703125" style="69" customWidth="1"/>
    <col min="12" max="17" width="9.140625" customWidth="1"/>
    <col min="18" max="18" width="9.140625" style="69" customWidth="1"/>
    <col min="19" max="19" width="9.140625" customWidth="1"/>
    <col min="20" max="22" width="9.140625" style="69" customWidth="1"/>
    <col min="23" max="29" width="9.140625" customWidth="1"/>
  </cols>
  <sheetData>
    <row r="1" spans="1:24" s="70" customFormat="1">
      <c r="A1" s="291" t="s">
        <v>24</v>
      </c>
      <c r="B1" s="144"/>
      <c r="C1" s="291" t="s">
        <v>34</v>
      </c>
      <c r="D1" s="144"/>
      <c r="E1" s="144"/>
      <c r="X1" s="68"/>
    </row>
    <row r="2" spans="1:24" s="70" customFormat="1" ht="10.5" customHeight="1">
      <c r="X2" s="68"/>
    </row>
    <row r="3" spans="1:24" s="70" customFormat="1" ht="19.5">
      <c r="A3" s="19" t="s">
        <v>364</v>
      </c>
      <c r="X3" s="68"/>
    </row>
    <row r="5" spans="1:24" ht="15" customHeight="1">
      <c r="A5" s="87" t="str">
        <f>Contents!B29</f>
        <v>Table 22: Number and percentage of women by primary maternity care provider, 2008–2017</v>
      </c>
    </row>
    <row r="6" spans="1:24" s="69" customFormat="1">
      <c r="A6" s="578" t="s">
        <v>37</v>
      </c>
      <c r="B6" s="574" t="s">
        <v>25</v>
      </c>
      <c r="C6" s="574"/>
      <c r="D6" s="574"/>
      <c r="E6" s="575"/>
      <c r="F6" s="579" t="s">
        <v>277</v>
      </c>
      <c r="G6" s="574"/>
      <c r="H6" s="574"/>
      <c r="I6" s="399"/>
      <c r="J6" s="399"/>
      <c r="K6" s="399"/>
    </row>
    <row r="7" spans="1:24" s="352" customFormat="1">
      <c r="A7" s="553"/>
      <c r="B7" s="328" t="s">
        <v>359</v>
      </c>
      <c r="C7" s="328" t="s">
        <v>360</v>
      </c>
      <c r="D7" s="328" t="s">
        <v>48</v>
      </c>
      <c r="E7" s="329" t="s">
        <v>41</v>
      </c>
      <c r="F7" s="328" t="s">
        <v>359</v>
      </c>
      <c r="G7" s="328" t="s">
        <v>360</v>
      </c>
      <c r="H7" s="328" t="s">
        <v>48</v>
      </c>
    </row>
    <row r="8" spans="1:24" s="352" customFormat="1">
      <c r="A8" s="156">
        <f>Extra!K4</f>
        <v>2008</v>
      </c>
      <c r="B8" s="421">
        <v>52073</v>
      </c>
      <c r="C8" s="421">
        <v>7612</v>
      </c>
      <c r="D8" s="421">
        <v>4943</v>
      </c>
      <c r="E8" s="422">
        <v>64628</v>
      </c>
      <c r="F8" s="157">
        <f>B8/$E8*100</f>
        <v>80.573435662561124</v>
      </c>
      <c r="G8" s="157">
        <f t="shared" ref="G8" si="0">C8/$E8*100</f>
        <v>11.778176641703286</v>
      </c>
      <c r="H8" s="157">
        <f t="shared" ref="H8:H15" si="1">D8/$E8*100</f>
        <v>7.648387695735595</v>
      </c>
    </row>
    <row r="9" spans="1:24" s="352" customFormat="1">
      <c r="A9" s="156">
        <f>Extra!K5</f>
        <v>2009</v>
      </c>
      <c r="B9" s="419">
        <v>52525</v>
      </c>
      <c r="C9" s="423">
        <v>7658</v>
      </c>
      <c r="D9" s="419">
        <v>4053</v>
      </c>
      <c r="E9" s="424">
        <v>64236</v>
      </c>
      <c r="F9" s="157">
        <f>B9/$E9*100</f>
        <v>81.768790086555825</v>
      </c>
      <c r="G9" s="157">
        <f t="shared" ref="G9:G15" si="2">C9/$E9*100</f>
        <v>11.921663864499656</v>
      </c>
      <c r="H9" s="157">
        <f t="shared" si="1"/>
        <v>6.309546048944517</v>
      </c>
    </row>
    <row r="10" spans="1:24" s="352" customFormat="1">
      <c r="A10" s="156">
        <f>Extra!K6</f>
        <v>2010</v>
      </c>
      <c r="B10" s="419">
        <v>53692</v>
      </c>
      <c r="C10" s="423">
        <v>7121</v>
      </c>
      <c r="D10" s="419">
        <v>3647</v>
      </c>
      <c r="E10" s="424">
        <v>64460</v>
      </c>
      <c r="F10" s="157">
        <f t="shared" ref="F10:F15" si="3">B10/$E10*100</f>
        <v>83.295066708035989</v>
      </c>
      <c r="G10" s="157">
        <f t="shared" si="2"/>
        <v>11.047161030096184</v>
      </c>
      <c r="H10" s="157">
        <f t="shared" si="1"/>
        <v>5.6577722618678248</v>
      </c>
    </row>
    <row r="11" spans="1:24" s="352" customFormat="1">
      <c r="A11" s="156">
        <f>Extra!K7</f>
        <v>2011</v>
      </c>
      <c r="B11" s="419">
        <v>53370</v>
      </c>
      <c r="C11" s="423">
        <v>6097</v>
      </c>
      <c r="D11" s="419">
        <v>2830</v>
      </c>
      <c r="E11" s="419">
        <v>62297</v>
      </c>
      <c r="F11" s="508">
        <f t="shared" si="3"/>
        <v>85.670256994718855</v>
      </c>
      <c r="G11" s="157">
        <f t="shared" si="2"/>
        <v>9.7869881374705034</v>
      </c>
      <c r="H11" s="157">
        <f t="shared" si="1"/>
        <v>4.5427548678106495</v>
      </c>
    </row>
    <row r="12" spans="1:24" s="352" customFormat="1">
      <c r="A12" s="156">
        <f>Extra!K8</f>
        <v>2012</v>
      </c>
      <c r="B12" s="419">
        <v>54538</v>
      </c>
      <c r="C12" s="423">
        <v>5307</v>
      </c>
      <c r="D12" s="419">
        <v>2501</v>
      </c>
      <c r="E12" s="419">
        <v>62346</v>
      </c>
      <c r="F12" s="508">
        <f t="shared" si="3"/>
        <v>87.476341705963492</v>
      </c>
      <c r="G12" s="157">
        <f t="shared" si="2"/>
        <v>8.5121739967279364</v>
      </c>
      <c r="H12" s="157">
        <f t="shared" si="1"/>
        <v>4.0114842973085683</v>
      </c>
    </row>
    <row r="13" spans="1:24" s="352" customFormat="1">
      <c r="A13" s="156">
        <f>Extra!K9</f>
        <v>2013</v>
      </c>
      <c r="B13" s="419">
        <v>52831</v>
      </c>
      <c r="C13" s="423">
        <v>4500</v>
      </c>
      <c r="D13" s="419">
        <v>1908</v>
      </c>
      <c r="E13" s="419">
        <v>59239</v>
      </c>
      <c r="F13" s="508">
        <f t="shared" si="3"/>
        <v>89.18280187038944</v>
      </c>
      <c r="G13" s="157">
        <f t="shared" si="2"/>
        <v>7.5963470011310115</v>
      </c>
      <c r="H13" s="157">
        <f t="shared" si="1"/>
        <v>3.2208511284795489</v>
      </c>
      <c r="L13" s="354"/>
    </row>
    <row r="14" spans="1:24" s="352" customFormat="1">
      <c r="A14" s="156">
        <f>Extra!K10</f>
        <v>2014</v>
      </c>
      <c r="B14" s="419">
        <v>53827</v>
      </c>
      <c r="C14" s="423">
        <v>3764</v>
      </c>
      <c r="D14" s="419">
        <v>1592</v>
      </c>
      <c r="E14" s="419">
        <v>59183</v>
      </c>
      <c r="F14" s="508">
        <f t="shared" si="3"/>
        <v>90.950103914975585</v>
      </c>
      <c r="G14" s="157">
        <f t="shared" si="2"/>
        <v>6.3599344406332898</v>
      </c>
      <c r="H14" s="157">
        <f t="shared" si="1"/>
        <v>2.6899616443911261</v>
      </c>
    </row>
    <row r="15" spans="1:24" s="352" customFormat="1">
      <c r="A15" s="156">
        <f>Extra!K11</f>
        <v>2015</v>
      </c>
      <c r="B15" s="419">
        <v>54315</v>
      </c>
      <c r="C15" s="423">
        <v>2595</v>
      </c>
      <c r="D15" s="419">
        <v>2012</v>
      </c>
      <c r="E15" s="419">
        <v>58922</v>
      </c>
      <c r="F15" s="508">
        <f t="shared" si="3"/>
        <v>92.181188690132714</v>
      </c>
      <c r="G15" s="157">
        <f t="shared" si="2"/>
        <v>4.4041274905807679</v>
      </c>
      <c r="H15" s="157">
        <f t="shared" si="1"/>
        <v>3.4146838192865148</v>
      </c>
    </row>
    <row r="16" spans="1:24" s="352" customFormat="1">
      <c r="A16" s="156">
        <f>Extra!K12</f>
        <v>2016</v>
      </c>
      <c r="B16" s="419">
        <v>55110</v>
      </c>
      <c r="C16" s="423">
        <v>1780</v>
      </c>
      <c r="D16" s="419">
        <v>2873</v>
      </c>
      <c r="E16" s="419">
        <v>59763</v>
      </c>
      <c r="F16" s="508">
        <f t="shared" ref="F16:F17" si="4">B16/$E16*100</f>
        <v>92.214246272777473</v>
      </c>
      <c r="G16" s="157">
        <f t="shared" ref="G16:G17" si="5">C16/$E16*100</f>
        <v>2.9784314709770259</v>
      </c>
      <c r="H16" s="157">
        <f t="shared" ref="H16:H17" si="6">D16/$E16*100</f>
        <v>4.8073222562455031</v>
      </c>
    </row>
    <row r="17" spans="1:15" s="352" customFormat="1">
      <c r="A17" s="406">
        <f>Extra!K13</f>
        <v>2017</v>
      </c>
      <c r="B17" s="496">
        <v>55076</v>
      </c>
      <c r="C17" s="506">
        <v>1602</v>
      </c>
      <c r="D17" s="496">
        <v>2983</v>
      </c>
      <c r="E17" s="496">
        <v>59661</v>
      </c>
      <c r="F17" s="509">
        <f t="shared" si="4"/>
        <v>92.314912589463802</v>
      </c>
      <c r="G17" s="507">
        <f t="shared" si="5"/>
        <v>2.6851712173781865</v>
      </c>
      <c r="H17" s="507">
        <f t="shared" si="6"/>
        <v>4.9999161931580094</v>
      </c>
    </row>
    <row r="18" spans="1:15" s="352" customFormat="1">
      <c r="A18" s="34" t="s">
        <v>262</v>
      </c>
    </row>
    <row r="19" spans="1:15" s="352" customFormat="1">
      <c r="A19" s="34" t="s">
        <v>361</v>
      </c>
    </row>
    <row r="20" spans="1:15" s="352" customFormat="1">
      <c r="A20" s="34" t="s">
        <v>362</v>
      </c>
    </row>
    <row r="21" spans="1:15" s="352" customFormat="1">
      <c r="A21" s="354"/>
    </row>
    <row r="22" spans="1:15" s="352" customFormat="1"/>
    <row r="23" spans="1:15" s="352" customFormat="1" ht="15" customHeight="1">
      <c r="A23" s="56" t="str">
        <f>Contents!B30</f>
        <v>Table 23: Number and percentage of women by primary maternity care provider, age group, ethnic group, neighbourhood deprivation quintile and parity, 2017</v>
      </c>
    </row>
    <row r="24" spans="1:15" s="352" customFormat="1">
      <c r="A24" s="546" t="s">
        <v>56</v>
      </c>
      <c r="B24" s="574" t="s">
        <v>25</v>
      </c>
      <c r="C24" s="574"/>
      <c r="D24" s="574"/>
      <c r="E24" s="575"/>
      <c r="F24" s="579" t="s">
        <v>277</v>
      </c>
      <c r="G24" s="574"/>
      <c r="H24" s="574"/>
      <c r="I24" s="399"/>
      <c r="J24" s="399"/>
      <c r="K24" s="399"/>
    </row>
    <row r="25" spans="1:15" s="352" customFormat="1">
      <c r="A25" s="547"/>
      <c r="B25" s="328" t="s">
        <v>359</v>
      </c>
      <c r="C25" s="328" t="s">
        <v>360</v>
      </c>
      <c r="D25" s="328" t="s">
        <v>48</v>
      </c>
      <c r="E25" s="329" t="s">
        <v>41</v>
      </c>
      <c r="F25" s="328" t="s">
        <v>359</v>
      </c>
      <c r="G25" s="328" t="s">
        <v>360</v>
      </c>
      <c r="H25" s="328" t="s">
        <v>48</v>
      </c>
    </row>
    <row r="26" spans="1:15" s="352" customFormat="1">
      <c r="A26" s="216" t="s">
        <v>234</v>
      </c>
      <c r="B26" s="216"/>
      <c r="C26" s="216"/>
      <c r="D26" s="216"/>
      <c r="E26" s="216"/>
      <c r="F26" s="216"/>
      <c r="G26" s="216"/>
      <c r="H26" s="216"/>
      <c r="M26" s="365"/>
      <c r="N26" s="365"/>
      <c r="O26" s="365"/>
    </row>
    <row r="27" spans="1:15" s="352" customFormat="1">
      <c r="A27" s="145" t="s">
        <v>41</v>
      </c>
      <c r="B27" s="302">
        <f>SUM(B29:B34)</f>
        <v>55076</v>
      </c>
      <c r="C27" s="353">
        <f>SUM(C29:C34)</f>
        <v>1602</v>
      </c>
      <c r="D27" s="154">
        <f>SUM(D29:D34)</f>
        <v>2983</v>
      </c>
      <c r="E27" s="172">
        <f>SUM(E29:E34)</f>
        <v>59661</v>
      </c>
      <c r="F27" s="157">
        <f t="shared" ref="F27" si="7">B27/$E27*100</f>
        <v>92.314912589463802</v>
      </c>
      <c r="G27" s="157">
        <f t="shared" ref="G27" si="8">C27/$E27*100</f>
        <v>2.6851712173781865</v>
      </c>
      <c r="H27" s="157">
        <f>D27/$E27*100</f>
        <v>4.9999161931580094</v>
      </c>
      <c r="M27" s="365"/>
      <c r="N27" s="365"/>
      <c r="O27" s="365"/>
    </row>
    <row r="28" spans="1:15" s="352" customFormat="1">
      <c r="A28" s="216" t="str">
        <f>Extra!B2</f>
        <v>Age group (years)</v>
      </c>
      <c r="B28" s="216"/>
      <c r="C28" s="216"/>
      <c r="D28" s="216"/>
      <c r="E28" s="216"/>
      <c r="F28" s="216"/>
      <c r="G28" s="216"/>
      <c r="H28" s="216"/>
      <c r="M28" s="365"/>
      <c r="N28" s="366"/>
      <c r="O28" s="365"/>
    </row>
    <row r="29" spans="1:15" s="352" customFormat="1">
      <c r="A29" s="145" t="str">
        <f>Extra!B3</f>
        <v xml:space="preserve"> &lt;20</v>
      </c>
      <c r="B29" s="353">
        <v>2046</v>
      </c>
      <c r="C29" s="154">
        <v>72</v>
      </c>
      <c r="D29" s="154">
        <v>191</v>
      </c>
      <c r="E29" s="172">
        <v>2309</v>
      </c>
      <c r="F29" s="157">
        <f t="shared" ref="F29:F34" si="9">B29/$E29*100</f>
        <v>88.609787786920748</v>
      </c>
      <c r="G29" s="157">
        <f t="shared" ref="G29:G34" si="10">C29/$E29*100</f>
        <v>3.1182330012992634</v>
      </c>
      <c r="H29" s="157">
        <f t="shared" ref="H29:H34" si="11">D29/$E29*100</f>
        <v>8.2719792117799908</v>
      </c>
      <c r="M29" s="365"/>
      <c r="N29" s="365"/>
      <c r="O29" s="365"/>
    </row>
    <row r="30" spans="1:15" s="352" customFormat="1">
      <c r="A30" s="145" t="str">
        <f>Extra!B4</f>
        <v>20−24</v>
      </c>
      <c r="B30" s="352">
        <v>8554</v>
      </c>
      <c r="C30" s="352">
        <v>236</v>
      </c>
      <c r="D30" s="352">
        <v>594</v>
      </c>
      <c r="E30" s="356">
        <v>9384</v>
      </c>
      <c r="F30" s="157">
        <f t="shared" si="9"/>
        <v>91.155157715260017</v>
      </c>
      <c r="G30" s="157">
        <f t="shared" si="10"/>
        <v>2.5149190110826938</v>
      </c>
      <c r="H30" s="157">
        <f t="shared" si="11"/>
        <v>6.3299232736572897</v>
      </c>
      <c r="M30" s="365"/>
      <c r="N30" s="365"/>
      <c r="O30" s="365"/>
    </row>
    <row r="31" spans="1:15" s="352" customFormat="1">
      <c r="A31" s="145" t="str">
        <f>Extra!B5</f>
        <v>25−29</v>
      </c>
      <c r="B31" s="352">
        <v>15436</v>
      </c>
      <c r="C31" s="352">
        <v>440</v>
      </c>
      <c r="D31" s="352">
        <v>855</v>
      </c>
      <c r="E31" s="356">
        <v>16731</v>
      </c>
      <c r="F31" s="157">
        <f t="shared" si="9"/>
        <v>92.259876875261497</v>
      </c>
      <c r="G31" s="157">
        <f t="shared" si="10"/>
        <v>2.6298487836949378</v>
      </c>
      <c r="H31" s="157">
        <f t="shared" si="11"/>
        <v>5.1102743410435716</v>
      </c>
      <c r="M31" s="365"/>
      <c r="N31" s="365"/>
      <c r="O31" s="365"/>
    </row>
    <row r="32" spans="1:15" s="352" customFormat="1">
      <c r="A32" s="145" t="str">
        <f>Extra!B6</f>
        <v>30−34</v>
      </c>
      <c r="B32" s="352">
        <v>17571</v>
      </c>
      <c r="C32" s="352">
        <v>469</v>
      </c>
      <c r="D32" s="352">
        <v>754</v>
      </c>
      <c r="E32" s="356">
        <v>18794</v>
      </c>
      <c r="F32" s="157">
        <f t="shared" si="9"/>
        <v>93.492604022560386</v>
      </c>
      <c r="G32" s="157">
        <f t="shared" si="10"/>
        <v>2.4954772799829734</v>
      </c>
      <c r="H32" s="157">
        <f t="shared" si="11"/>
        <v>4.0119186974566352</v>
      </c>
      <c r="M32" s="365"/>
      <c r="N32" s="365"/>
      <c r="O32" s="365"/>
    </row>
    <row r="33" spans="1:15" s="352" customFormat="1">
      <c r="A33" s="145" t="str">
        <f>Extra!B7</f>
        <v>35−39</v>
      </c>
      <c r="B33" s="352">
        <v>9198</v>
      </c>
      <c r="C33" s="352">
        <v>303</v>
      </c>
      <c r="D33" s="352">
        <v>444</v>
      </c>
      <c r="E33" s="356">
        <v>9945</v>
      </c>
      <c r="F33" s="157">
        <f t="shared" si="9"/>
        <v>92.488687782805428</v>
      </c>
      <c r="G33" s="157">
        <f t="shared" si="10"/>
        <v>3.0467571644042231</v>
      </c>
      <c r="H33" s="157">
        <f t="shared" si="11"/>
        <v>4.464555052790347</v>
      </c>
      <c r="M33" s="365"/>
      <c r="N33" s="365"/>
      <c r="O33" s="365"/>
    </row>
    <row r="34" spans="1:15" s="352" customFormat="1">
      <c r="A34" s="145" t="str">
        <f>Extra!B8</f>
        <v>40+</v>
      </c>
      <c r="B34" s="352">
        <v>2271</v>
      </c>
      <c r="C34" s="352">
        <v>82</v>
      </c>
      <c r="D34" s="352">
        <v>145</v>
      </c>
      <c r="E34" s="357">
        <v>2498</v>
      </c>
      <c r="F34" s="157">
        <f t="shared" si="9"/>
        <v>90.912730184147321</v>
      </c>
      <c r="G34" s="157">
        <f t="shared" si="10"/>
        <v>3.2826261008807047</v>
      </c>
      <c r="H34" s="157">
        <f t="shared" si="11"/>
        <v>5.8046437149719781</v>
      </c>
      <c r="M34" s="365"/>
      <c r="N34" s="367"/>
      <c r="O34" s="365"/>
    </row>
    <row r="35" spans="1:15" s="352" customFormat="1">
      <c r="A35" s="333" t="str">
        <f>Extra!B9</f>
        <v>Ethnic group</v>
      </c>
      <c r="B35" s="216"/>
      <c r="C35" s="216"/>
      <c r="D35" s="216"/>
      <c r="E35" s="216"/>
      <c r="F35" s="216"/>
      <c r="G35" s="216"/>
      <c r="H35" s="216"/>
      <c r="M35" s="365"/>
      <c r="N35" s="365"/>
      <c r="O35" s="365"/>
    </row>
    <row r="36" spans="1:15" s="352" customFormat="1">
      <c r="A36" s="88" t="str">
        <f>Extra!B10</f>
        <v>Māori</v>
      </c>
      <c r="B36" s="352">
        <v>13696</v>
      </c>
      <c r="C36" s="352">
        <v>351</v>
      </c>
      <c r="D36" s="352">
        <v>845</v>
      </c>
      <c r="E36" s="356">
        <v>14892</v>
      </c>
      <c r="F36" s="157">
        <f t="shared" ref="F36:F40" si="12">B36/$E36*100</f>
        <v>91.968842331453132</v>
      </c>
      <c r="G36" s="157">
        <f t="shared" ref="G36:G40" si="13">C36/$E36*100</f>
        <v>2.3569701853344078</v>
      </c>
      <c r="H36" s="157">
        <f>D36/$E36*100</f>
        <v>5.6741874832124628</v>
      </c>
      <c r="M36" s="365"/>
      <c r="N36" s="365"/>
      <c r="O36" s="365"/>
    </row>
    <row r="37" spans="1:15" s="352" customFormat="1">
      <c r="A37" s="88" t="str">
        <f>Extra!B11</f>
        <v>Pacific</v>
      </c>
      <c r="B37" s="352">
        <v>4692</v>
      </c>
      <c r="C37" s="352">
        <v>391</v>
      </c>
      <c r="D37" s="352">
        <v>925</v>
      </c>
      <c r="E37" s="356">
        <v>6008</v>
      </c>
      <c r="F37" s="157">
        <f t="shared" si="12"/>
        <v>78.095872170439421</v>
      </c>
      <c r="G37" s="157">
        <f t="shared" si="13"/>
        <v>6.5079893475366175</v>
      </c>
      <c r="H37" s="157">
        <f>D37/$E37*100</f>
        <v>15.396138482023968</v>
      </c>
      <c r="M37" s="365"/>
      <c r="N37" s="365"/>
      <c r="O37" s="365"/>
    </row>
    <row r="38" spans="1:15" s="352" customFormat="1">
      <c r="A38" s="88" t="str">
        <f>Extra!B12</f>
        <v>Indian</v>
      </c>
      <c r="B38" s="352">
        <v>3225</v>
      </c>
      <c r="C38" s="352">
        <v>197</v>
      </c>
      <c r="D38" s="352">
        <v>354</v>
      </c>
      <c r="E38" s="356">
        <v>3776</v>
      </c>
      <c r="F38" s="157">
        <f t="shared" si="12"/>
        <v>85.407838983050837</v>
      </c>
      <c r="G38" s="157">
        <f t="shared" si="13"/>
        <v>5.2171610169491522</v>
      </c>
      <c r="H38" s="157">
        <f>D38/$E38*100</f>
        <v>9.375</v>
      </c>
      <c r="M38" s="365"/>
      <c r="N38" s="510"/>
      <c r="O38" s="365"/>
    </row>
    <row r="39" spans="1:15" s="352" customFormat="1">
      <c r="A39" s="88" t="str">
        <f>Extra!B13</f>
        <v>Asian (excl. Indian)</v>
      </c>
      <c r="B39" s="352">
        <v>6241</v>
      </c>
      <c r="C39" s="352">
        <v>281</v>
      </c>
      <c r="D39" s="352">
        <v>304</v>
      </c>
      <c r="E39" s="356">
        <v>6826</v>
      </c>
      <c r="F39" s="157">
        <f t="shared" si="12"/>
        <v>91.429827131555825</v>
      </c>
      <c r="G39" s="157">
        <f t="shared" si="13"/>
        <v>4.1166129504834457</v>
      </c>
      <c r="H39" s="157">
        <f>D39/$E39*100</f>
        <v>4.4535599179607388</v>
      </c>
      <c r="M39" s="365"/>
      <c r="N39" s="365"/>
      <c r="O39" s="365"/>
    </row>
    <row r="40" spans="1:15" s="352" customFormat="1">
      <c r="A40" s="88" t="str">
        <f>Extra!B14</f>
        <v>European or Other</v>
      </c>
      <c r="B40" s="352">
        <v>27221</v>
      </c>
      <c r="C40" s="352">
        <v>382</v>
      </c>
      <c r="D40" s="352">
        <v>545</v>
      </c>
      <c r="E40" s="356">
        <v>28148</v>
      </c>
      <c r="F40" s="157">
        <f t="shared" si="12"/>
        <v>96.706693193122078</v>
      </c>
      <c r="G40" s="157">
        <f t="shared" si="13"/>
        <v>1.3571124058547677</v>
      </c>
      <c r="H40" s="157">
        <f>D40/$E40*100</f>
        <v>1.9361944010231633</v>
      </c>
      <c r="M40" s="365"/>
      <c r="N40" s="365"/>
      <c r="O40" s="365"/>
    </row>
    <row r="41" spans="1:15" s="352" customFormat="1">
      <c r="A41" s="170" t="str">
        <f>Extra!B15</f>
        <v>Unknown</v>
      </c>
      <c r="B41" s="352">
        <v>1</v>
      </c>
      <c r="C41" s="352">
        <v>0</v>
      </c>
      <c r="D41" s="352">
        <v>10</v>
      </c>
      <c r="E41" s="357">
        <v>11</v>
      </c>
      <c r="F41" s="361" t="s">
        <v>81</v>
      </c>
      <c r="G41" s="362" t="s">
        <v>81</v>
      </c>
      <c r="H41" s="362" t="s">
        <v>81</v>
      </c>
      <c r="M41" s="365"/>
      <c r="N41" s="367"/>
      <c r="O41" s="365"/>
    </row>
    <row r="42" spans="1:15" s="352" customFormat="1">
      <c r="A42" s="333" t="str">
        <f>Extra!B16</f>
        <v>Deprivation quintile</v>
      </c>
      <c r="B42" s="216"/>
      <c r="C42" s="216"/>
      <c r="D42" s="216"/>
      <c r="E42" s="216"/>
      <c r="F42" s="216"/>
      <c r="G42" s="216"/>
      <c r="H42" s="216"/>
      <c r="M42" s="365"/>
      <c r="N42" s="365"/>
      <c r="O42" s="365"/>
    </row>
    <row r="43" spans="1:15" s="352" customFormat="1">
      <c r="A43" s="102" t="str">
        <f>Extra!B17</f>
        <v>1 (least deprived)</v>
      </c>
      <c r="B43" s="352">
        <v>8460</v>
      </c>
      <c r="C43" s="352">
        <v>148</v>
      </c>
      <c r="D43" s="352">
        <v>177</v>
      </c>
      <c r="E43" s="356">
        <v>8785</v>
      </c>
      <c r="F43" s="157">
        <f t="shared" ref="F43:F47" si="14">B43/$E43*100</f>
        <v>96.300512236767219</v>
      </c>
      <c r="G43" s="157">
        <f t="shared" ref="G43:G47" si="15">C43/$E43*100</f>
        <v>1.6846898121798521</v>
      </c>
      <c r="H43" s="157">
        <f>D43/$E43*100</f>
        <v>2.0147979510529308</v>
      </c>
      <c r="M43" s="365"/>
      <c r="N43" s="365"/>
      <c r="O43" s="365"/>
    </row>
    <row r="44" spans="1:15" s="352" customFormat="1">
      <c r="A44" s="102">
        <f>Extra!B18</f>
        <v>2</v>
      </c>
      <c r="B44" s="352">
        <v>9116</v>
      </c>
      <c r="C44" s="352">
        <v>217</v>
      </c>
      <c r="D44" s="352">
        <v>279</v>
      </c>
      <c r="E44" s="356">
        <v>9612</v>
      </c>
      <c r="F44" s="157">
        <f t="shared" si="14"/>
        <v>94.839783603828536</v>
      </c>
      <c r="G44" s="157">
        <f t="shared" si="15"/>
        <v>2.2575946733250101</v>
      </c>
      <c r="H44" s="157">
        <f>D44/$E44*100</f>
        <v>2.9026217228464422</v>
      </c>
      <c r="M44" s="365"/>
      <c r="N44" s="365"/>
      <c r="O44" s="365"/>
    </row>
    <row r="45" spans="1:15" s="352" customFormat="1">
      <c r="A45" s="102">
        <f>Extra!B19</f>
        <v>3</v>
      </c>
      <c r="B45" s="352">
        <v>10252</v>
      </c>
      <c r="C45" s="352">
        <v>276</v>
      </c>
      <c r="D45" s="352">
        <v>232</v>
      </c>
      <c r="E45" s="356">
        <v>10760</v>
      </c>
      <c r="F45" s="157">
        <f t="shared" si="14"/>
        <v>95.278810408921927</v>
      </c>
      <c r="G45" s="157">
        <f t="shared" si="15"/>
        <v>2.5650557620817844</v>
      </c>
      <c r="H45" s="157">
        <f>D45/$E45*100</f>
        <v>2.1561338289962824</v>
      </c>
      <c r="M45" s="365"/>
      <c r="N45" s="365"/>
      <c r="O45" s="365"/>
    </row>
    <row r="46" spans="1:15" s="352" customFormat="1">
      <c r="A46" s="102">
        <f>Extra!B20</f>
        <v>4</v>
      </c>
      <c r="B46" s="352">
        <v>12400</v>
      </c>
      <c r="C46" s="352">
        <v>321</v>
      </c>
      <c r="D46" s="352">
        <v>477</v>
      </c>
      <c r="E46" s="356">
        <v>13198</v>
      </c>
      <c r="F46" s="157">
        <f t="shared" si="14"/>
        <v>93.953629337778452</v>
      </c>
      <c r="G46" s="157">
        <f t="shared" si="15"/>
        <v>2.4321866949537805</v>
      </c>
      <c r="H46" s="157">
        <f>D46/$E46*100</f>
        <v>3.6141839672677678</v>
      </c>
      <c r="M46" s="365"/>
      <c r="N46" s="365"/>
      <c r="O46" s="365"/>
    </row>
    <row r="47" spans="1:15" s="352" customFormat="1">
      <c r="A47" s="103" t="str">
        <f>Extra!B21</f>
        <v>5 (most deprived)</v>
      </c>
      <c r="B47" s="352">
        <v>14555</v>
      </c>
      <c r="C47" s="352">
        <v>632</v>
      </c>
      <c r="D47" s="352">
        <v>1707</v>
      </c>
      <c r="E47" s="356">
        <v>16894</v>
      </c>
      <c r="F47" s="157">
        <f t="shared" si="14"/>
        <v>86.154847874985194</v>
      </c>
      <c r="G47" s="157">
        <f t="shared" si="15"/>
        <v>3.740973126553806</v>
      </c>
      <c r="H47" s="157">
        <f>D47/$E47*100</f>
        <v>10.104178998460991</v>
      </c>
      <c r="M47" s="365"/>
      <c r="N47" s="365"/>
      <c r="O47" s="365"/>
    </row>
    <row r="48" spans="1:15" s="352" customFormat="1">
      <c r="A48" s="94" t="str">
        <f>Extra!B22</f>
        <v>Unknown</v>
      </c>
      <c r="B48" s="355">
        <v>293</v>
      </c>
      <c r="C48" s="355">
        <v>8</v>
      </c>
      <c r="D48" s="355">
        <v>111</v>
      </c>
      <c r="E48" s="357">
        <v>412</v>
      </c>
      <c r="F48" s="361" t="s">
        <v>81</v>
      </c>
      <c r="G48" s="362" t="s">
        <v>81</v>
      </c>
      <c r="H48" s="362" t="s">
        <v>81</v>
      </c>
      <c r="M48" s="365"/>
      <c r="N48" s="368"/>
      <c r="O48" s="365"/>
    </row>
    <row r="49" spans="1:31" s="352" customFormat="1">
      <c r="A49" s="333" t="s">
        <v>30</v>
      </c>
      <c r="B49" s="333"/>
      <c r="C49" s="333"/>
      <c r="D49" s="333"/>
      <c r="E49" s="333"/>
      <c r="F49" s="333"/>
      <c r="G49" s="333"/>
      <c r="H49" s="333"/>
      <c r="M49" s="365"/>
      <c r="N49" s="369"/>
      <c r="O49" s="365"/>
    </row>
    <row r="50" spans="1:31" s="352" customFormat="1">
      <c r="A50" s="238">
        <v>0</v>
      </c>
      <c r="B50" s="358">
        <v>22555</v>
      </c>
      <c r="C50" s="358">
        <v>154</v>
      </c>
      <c r="D50" s="358">
        <v>2</v>
      </c>
      <c r="E50" s="269">
        <v>22711</v>
      </c>
      <c r="F50" s="157">
        <f t="shared" ref="F50:F51" si="16">B50/$E50*100</f>
        <v>99.313108185460791</v>
      </c>
      <c r="G50" s="157">
        <f t="shared" ref="G50:G51" si="17">C50/$E50*100</f>
        <v>0.67808550922460487</v>
      </c>
      <c r="H50" s="157">
        <f>D50/$E50*100</f>
        <v>8.8063053146052572E-3</v>
      </c>
      <c r="M50" s="365"/>
      <c r="N50" s="369"/>
      <c r="O50" s="365"/>
    </row>
    <row r="51" spans="1:31" s="352" customFormat="1">
      <c r="A51" s="360" t="s">
        <v>363</v>
      </c>
      <c r="B51" s="358">
        <v>32497</v>
      </c>
      <c r="C51" s="358">
        <v>938</v>
      </c>
      <c r="D51" s="358">
        <v>1</v>
      </c>
      <c r="E51" s="269">
        <v>33436</v>
      </c>
      <c r="F51" s="157">
        <f t="shared" si="16"/>
        <v>97.191649718865889</v>
      </c>
      <c r="G51" s="157">
        <f t="shared" si="17"/>
        <v>2.805359492762292</v>
      </c>
      <c r="H51" s="157">
        <f>D51/$E51*100</f>
        <v>2.9907883718148106E-3</v>
      </c>
      <c r="M51" s="365"/>
      <c r="N51" s="370"/>
      <c r="O51" s="365"/>
    </row>
    <row r="52" spans="1:31" s="352" customFormat="1">
      <c r="A52" s="301" t="s">
        <v>48</v>
      </c>
      <c r="B52" s="312">
        <v>24</v>
      </c>
      <c r="C52" s="312">
        <v>510</v>
      </c>
      <c r="D52" s="312">
        <v>2980</v>
      </c>
      <c r="E52" s="359">
        <v>3514</v>
      </c>
      <c r="F52" s="363" t="s">
        <v>81</v>
      </c>
      <c r="G52" s="364" t="s">
        <v>81</v>
      </c>
      <c r="H52" s="364" t="s">
        <v>81</v>
      </c>
      <c r="M52" s="365"/>
      <c r="N52" s="365"/>
      <c r="O52" s="365"/>
    </row>
    <row r="53" spans="1:31" s="352" customFormat="1">
      <c r="A53" s="34" t="s">
        <v>262</v>
      </c>
      <c r="M53" s="365"/>
      <c r="N53" s="365"/>
      <c r="O53" s="365"/>
    </row>
    <row r="54" spans="1:31" s="352" customFormat="1">
      <c r="A54" s="34" t="s">
        <v>361</v>
      </c>
      <c r="M54" s="365"/>
      <c r="N54" s="365"/>
      <c r="O54" s="365"/>
    </row>
    <row r="55" spans="1:31" s="352" customFormat="1">
      <c r="A55" s="34" t="s">
        <v>362</v>
      </c>
    </row>
    <row r="56" spans="1:31" s="352" customFormat="1"/>
    <row r="57" spans="1:31" s="352" customFormat="1"/>
    <row r="58" spans="1:31" s="69" customFormat="1" ht="15" customHeight="1">
      <c r="A58" s="87" t="str">
        <f>Contents!B31</f>
        <v>Table 24: Number and percentage of women registered with an LMC, by DHB of residence, 2008–2017</v>
      </c>
    </row>
    <row r="59" spans="1:31">
      <c r="A59" s="578" t="s">
        <v>217</v>
      </c>
      <c r="B59" s="574" t="s">
        <v>281</v>
      </c>
      <c r="C59" s="574"/>
      <c r="D59" s="574"/>
      <c r="E59" s="574"/>
      <c r="F59" s="574"/>
      <c r="G59" s="574"/>
      <c r="H59" s="574"/>
      <c r="I59" s="574"/>
      <c r="J59" s="574"/>
      <c r="K59" s="575"/>
      <c r="L59" s="580" t="s">
        <v>282</v>
      </c>
      <c r="M59" s="581"/>
      <c r="N59" s="581"/>
      <c r="O59" s="581"/>
      <c r="P59" s="581"/>
      <c r="Q59" s="581"/>
      <c r="R59" s="581"/>
      <c r="S59" s="581"/>
      <c r="T59" s="581"/>
      <c r="U59" s="581"/>
      <c r="V59" s="576" t="s">
        <v>357</v>
      </c>
      <c r="W59" s="577"/>
      <c r="X59" s="577"/>
      <c r="Y59" s="577"/>
      <c r="Z59" s="577"/>
      <c r="AA59" s="577"/>
      <c r="AB59" s="577"/>
      <c r="AC59" s="577"/>
      <c r="AD59" s="577"/>
      <c r="AE59" s="577"/>
    </row>
    <row r="60" spans="1:31">
      <c r="A60" s="553"/>
      <c r="B60" s="400">
        <f>Extra!P5</f>
        <v>2008</v>
      </c>
      <c r="C60" s="400">
        <f>Extra!Q5</f>
        <v>2009</v>
      </c>
      <c r="D60" s="400">
        <f>Extra!R5</f>
        <v>2010</v>
      </c>
      <c r="E60" s="400">
        <f>Extra!S5</f>
        <v>2011</v>
      </c>
      <c r="F60" s="400">
        <f>Extra!T5</f>
        <v>2012</v>
      </c>
      <c r="G60" s="400">
        <f>Extra!U5</f>
        <v>2013</v>
      </c>
      <c r="H60" s="400">
        <f>Extra!V5</f>
        <v>2014</v>
      </c>
      <c r="I60" s="400">
        <f>Extra!W5</f>
        <v>2015</v>
      </c>
      <c r="J60" s="400">
        <f>Extra!X5</f>
        <v>2016</v>
      </c>
      <c r="K60" s="400">
        <f>Extra!Y5</f>
        <v>2017</v>
      </c>
      <c r="L60" s="407">
        <f>Extra!P5</f>
        <v>2008</v>
      </c>
      <c r="M60" s="511">
        <f>Extra!Q5</f>
        <v>2009</v>
      </c>
      <c r="N60" s="511">
        <f>Extra!R5</f>
        <v>2010</v>
      </c>
      <c r="O60" s="511">
        <f>Extra!S5</f>
        <v>2011</v>
      </c>
      <c r="P60" s="511">
        <f>Extra!T5</f>
        <v>2012</v>
      </c>
      <c r="Q60" s="511">
        <f>Extra!U5</f>
        <v>2013</v>
      </c>
      <c r="R60" s="511">
        <f>Extra!V5</f>
        <v>2014</v>
      </c>
      <c r="S60" s="511">
        <f>Extra!W5</f>
        <v>2015</v>
      </c>
      <c r="T60" s="511">
        <f>Extra!X5</f>
        <v>2016</v>
      </c>
      <c r="U60" s="511">
        <f>Extra!Y5</f>
        <v>2017</v>
      </c>
      <c r="V60" s="515">
        <f>Extra!P5</f>
        <v>2008</v>
      </c>
      <c r="W60" s="516">
        <f>Extra!Q5</f>
        <v>2009</v>
      </c>
      <c r="X60" s="516">
        <f>Extra!R5</f>
        <v>2010</v>
      </c>
      <c r="Y60" s="516">
        <f>Extra!S5</f>
        <v>2011</v>
      </c>
      <c r="Z60" s="516">
        <f>Extra!T5</f>
        <v>2012</v>
      </c>
      <c r="AA60" s="516">
        <f>Extra!U5</f>
        <v>2013</v>
      </c>
      <c r="AB60" s="516">
        <f>Extra!V5</f>
        <v>2014</v>
      </c>
      <c r="AC60" s="516">
        <f>Extra!W5</f>
        <v>2015</v>
      </c>
      <c r="AD60" s="516">
        <f>Extra!X5</f>
        <v>2016</v>
      </c>
      <c r="AE60" s="516">
        <f>Extra!Y5</f>
        <v>2017</v>
      </c>
    </row>
    <row r="61" spans="1:31">
      <c r="A61" s="156" t="s">
        <v>61</v>
      </c>
      <c r="B61" s="54">
        <v>1570</v>
      </c>
      <c r="C61" s="54">
        <v>1534</v>
      </c>
      <c r="D61" s="54">
        <v>1794</v>
      </c>
      <c r="E61" s="54">
        <v>1936</v>
      </c>
      <c r="F61" s="54">
        <v>2123</v>
      </c>
      <c r="G61" s="54">
        <v>1992</v>
      </c>
      <c r="H61" s="54">
        <v>1975</v>
      </c>
      <c r="I61" s="54">
        <v>2016</v>
      </c>
      <c r="J61" s="54">
        <v>2117</v>
      </c>
      <c r="K61" s="54">
        <v>2082</v>
      </c>
      <c r="L61" s="402">
        <f t="shared" ref="L61:S61" si="18">B61/V61*100</f>
        <v>68.92010535557506</v>
      </c>
      <c r="M61" s="348">
        <f t="shared" si="18"/>
        <v>66.493281317728645</v>
      </c>
      <c r="N61" s="348">
        <f t="shared" si="18"/>
        <v>72.338709677419359</v>
      </c>
      <c r="O61" s="348">
        <f t="shared" si="18"/>
        <v>84.210526315789465</v>
      </c>
      <c r="P61" s="348">
        <f t="shared" si="18"/>
        <v>92.264232942199044</v>
      </c>
      <c r="Q61" s="348">
        <f t="shared" si="18"/>
        <v>93.697083725305745</v>
      </c>
      <c r="R61" s="348">
        <f t="shared" si="18"/>
        <v>94.092424964268702</v>
      </c>
      <c r="S61" s="348">
        <f t="shared" si="18"/>
        <v>94.382022471910105</v>
      </c>
      <c r="T61" s="348">
        <f t="shared" ref="T61:U76" si="19">J61/AD61*100</f>
        <v>93.259911894273131</v>
      </c>
      <c r="U61" s="348">
        <f t="shared" si="19"/>
        <v>92.946428571428569</v>
      </c>
      <c r="V61" s="517">
        <v>2278</v>
      </c>
      <c r="W61" s="54">
        <v>2307</v>
      </c>
      <c r="X61" s="54">
        <v>2480</v>
      </c>
      <c r="Y61" s="54">
        <v>2299</v>
      </c>
      <c r="Z61" s="54">
        <v>2301</v>
      </c>
      <c r="AA61" s="54">
        <v>2126</v>
      </c>
      <c r="AB61" s="54">
        <v>2099</v>
      </c>
      <c r="AC61" s="54">
        <v>2136</v>
      </c>
      <c r="AD61" s="54">
        <v>2270</v>
      </c>
      <c r="AE61" s="54">
        <v>2240</v>
      </c>
    </row>
    <row r="62" spans="1:31">
      <c r="A62" s="156" t="s">
        <v>62</v>
      </c>
      <c r="B62" s="54">
        <v>6243</v>
      </c>
      <c r="C62" s="54">
        <v>6423</v>
      </c>
      <c r="D62" s="54">
        <v>6725</v>
      </c>
      <c r="E62" s="54">
        <v>7164</v>
      </c>
      <c r="F62" s="54">
        <v>7346</v>
      </c>
      <c r="G62" s="54">
        <v>7178</v>
      </c>
      <c r="H62" s="54">
        <v>7443</v>
      </c>
      <c r="I62" s="54">
        <v>7173</v>
      </c>
      <c r="J62" s="54">
        <v>7558</v>
      </c>
      <c r="K62" s="54">
        <v>7379</v>
      </c>
      <c r="L62" s="402">
        <f t="shared" ref="L62:L80" si="20">B62/V62*100</f>
        <v>80.295819935691313</v>
      </c>
      <c r="M62" s="348">
        <f t="shared" ref="M62:M80" si="21">C62/W62*100</f>
        <v>82.062092755845157</v>
      </c>
      <c r="N62" s="348">
        <f t="shared" ref="N62:N80" si="22">D62/X62*100</f>
        <v>84.997472194135497</v>
      </c>
      <c r="O62" s="348">
        <f t="shared" ref="O62:O80" si="23">E62/Y62*100</f>
        <v>90.994538295440108</v>
      </c>
      <c r="P62" s="348">
        <f t="shared" ref="P62:P80" si="24">F62/Z62*100</f>
        <v>92.170639899623581</v>
      </c>
      <c r="Q62" s="348">
        <f t="shared" ref="Q62:Q80" si="25">G62/AA62*100</f>
        <v>93.78102952704468</v>
      </c>
      <c r="R62" s="348">
        <f t="shared" ref="R62:R80" si="26">H62/AB62*100</f>
        <v>94.827366543508731</v>
      </c>
      <c r="S62" s="348">
        <f t="shared" ref="S62:S76" si="27">I62/AC62*100</f>
        <v>94.918618499404531</v>
      </c>
      <c r="T62" s="348">
        <f t="shared" si="19"/>
        <v>95.248897290485189</v>
      </c>
      <c r="U62" s="348">
        <f t="shared" si="19"/>
        <v>95.644847699287112</v>
      </c>
      <c r="V62" s="518">
        <v>7775</v>
      </c>
      <c r="W62" s="54">
        <v>7827</v>
      </c>
      <c r="X62" s="54">
        <v>7912</v>
      </c>
      <c r="Y62" s="54">
        <v>7873</v>
      </c>
      <c r="Z62" s="54">
        <v>7970</v>
      </c>
      <c r="AA62" s="54">
        <v>7654</v>
      </c>
      <c r="AB62" s="54">
        <v>7849</v>
      </c>
      <c r="AC62" s="54">
        <v>7557</v>
      </c>
      <c r="AD62" s="54">
        <v>7935</v>
      </c>
      <c r="AE62" s="54">
        <v>7715</v>
      </c>
    </row>
    <row r="63" spans="1:31">
      <c r="A63" s="156" t="s">
        <v>63</v>
      </c>
      <c r="B63" s="54">
        <v>4742</v>
      </c>
      <c r="C63" s="54">
        <v>4885</v>
      </c>
      <c r="D63" s="54">
        <v>4910</v>
      </c>
      <c r="E63" s="54">
        <v>4904</v>
      </c>
      <c r="F63" s="54">
        <v>5024</v>
      </c>
      <c r="G63" s="54">
        <v>4785</v>
      </c>
      <c r="H63" s="54">
        <v>4836</v>
      </c>
      <c r="I63" s="54">
        <v>4678</v>
      </c>
      <c r="J63" s="54">
        <v>4631</v>
      </c>
      <c r="K63" s="54">
        <v>4383</v>
      </c>
      <c r="L63" s="402">
        <f t="shared" si="20"/>
        <v>71.286831028262171</v>
      </c>
      <c r="M63" s="348">
        <f t="shared" si="21"/>
        <v>71.62756598240469</v>
      </c>
      <c r="N63" s="348">
        <f t="shared" si="22"/>
        <v>72.837857884586853</v>
      </c>
      <c r="O63" s="348">
        <f t="shared" si="23"/>
        <v>75.042081101759749</v>
      </c>
      <c r="P63" s="348">
        <f t="shared" si="24"/>
        <v>75.029868578255673</v>
      </c>
      <c r="Q63" s="348">
        <f t="shared" si="25"/>
        <v>76.609029779058602</v>
      </c>
      <c r="R63" s="348">
        <f t="shared" si="26"/>
        <v>76.725368871965728</v>
      </c>
      <c r="S63" s="348">
        <f t="shared" si="27"/>
        <v>79.261267366994232</v>
      </c>
      <c r="T63" s="348">
        <f t="shared" si="19"/>
        <v>78.371974953460821</v>
      </c>
      <c r="U63" s="348">
        <f t="shared" si="19"/>
        <v>77.809337830640871</v>
      </c>
      <c r="V63" s="518">
        <v>6652</v>
      </c>
      <c r="W63" s="54">
        <v>6820</v>
      </c>
      <c r="X63" s="54">
        <v>6741</v>
      </c>
      <c r="Y63" s="54">
        <v>6535</v>
      </c>
      <c r="Z63" s="54">
        <v>6696</v>
      </c>
      <c r="AA63" s="54">
        <v>6246</v>
      </c>
      <c r="AB63" s="54">
        <v>6303</v>
      </c>
      <c r="AC63" s="54">
        <v>5902</v>
      </c>
      <c r="AD63" s="54">
        <v>5909</v>
      </c>
      <c r="AE63" s="54">
        <v>5633</v>
      </c>
    </row>
    <row r="64" spans="1:31">
      <c r="A64" s="156" t="s">
        <v>64</v>
      </c>
      <c r="B64" s="54">
        <v>5161</v>
      </c>
      <c r="C64" s="54">
        <v>5100</v>
      </c>
      <c r="D64" s="54">
        <v>5405</v>
      </c>
      <c r="E64" s="54">
        <v>5526</v>
      </c>
      <c r="F64" s="54">
        <v>5696</v>
      </c>
      <c r="G64" s="54">
        <v>5603</v>
      </c>
      <c r="H64" s="54">
        <v>6247</v>
      </c>
      <c r="I64" s="54">
        <v>6398</v>
      </c>
      <c r="J64" s="54">
        <v>6520</v>
      </c>
      <c r="K64" s="54">
        <v>6435</v>
      </c>
      <c r="L64" s="402">
        <f t="shared" si="20"/>
        <v>58.627740542996712</v>
      </c>
      <c r="M64" s="348">
        <f t="shared" si="21"/>
        <v>59.461350122420434</v>
      </c>
      <c r="N64" s="348">
        <f t="shared" si="22"/>
        <v>61.792614610723675</v>
      </c>
      <c r="O64" s="348">
        <f t="shared" si="23"/>
        <v>63.284470911589551</v>
      </c>
      <c r="P64" s="348">
        <f t="shared" si="24"/>
        <v>64.985738733599547</v>
      </c>
      <c r="Q64" s="348">
        <f t="shared" si="25"/>
        <v>68.529843444226998</v>
      </c>
      <c r="R64" s="348">
        <f t="shared" si="26"/>
        <v>75.41953398527103</v>
      </c>
      <c r="S64" s="348">
        <f t="shared" si="27"/>
        <v>78.081523065657805</v>
      </c>
      <c r="T64" s="348">
        <f t="shared" si="19"/>
        <v>79.068639340286197</v>
      </c>
      <c r="U64" s="348">
        <f t="shared" si="19"/>
        <v>77.7549540840986</v>
      </c>
      <c r="V64" s="518">
        <v>8803</v>
      </c>
      <c r="W64" s="54">
        <v>8577</v>
      </c>
      <c r="X64" s="54">
        <v>8747</v>
      </c>
      <c r="Y64" s="54">
        <v>8732</v>
      </c>
      <c r="Z64" s="54">
        <v>8765</v>
      </c>
      <c r="AA64" s="54">
        <v>8176</v>
      </c>
      <c r="AB64" s="54">
        <v>8283</v>
      </c>
      <c r="AC64" s="54">
        <v>8194</v>
      </c>
      <c r="AD64" s="54">
        <v>8246</v>
      </c>
      <c r="AE64" s="54">
        <v>8276</v>
      </c>
    </row>
    <row r="65" spans="1:31">
      <c r="A65" s="156" t="s">
        <v>65</v>
      </c>
      <c r="B65" s="54">
        <v>5157</v>
      </c>
      <c r="C65" s="54">
        <v>5028</v>
      </c>
      <c r="D65" s="54">
        <v>5133</v>
      </c>
      <c r="E65" s="54">
        <v>4973</v>
      </c>
      <c r="F65" s="54">
        <v>5138</v>
      </c>
      <c r="G65" s="54">
        <v>4955</v>
      </c>
      <c r="H65" s="54">
        <v>5022</v>
      </c>
      <c r="I65" s="54">
        <v>5125</v>
      </c>
      <c r="J65" s="54">
        <v>5210</v>
      </c>
      <c r="K65" s="54">
        <v>5175</v>
      </c>
      <c r="L65" s="402">
        <f t="shared" si="20"/>
        <v>91.032656663724623</v>
      </c>
      <c r="M65" s="348">
        <f t="shared" si="21"/>
        <v>90.561959654178665</v>
      </c>
      <c r="N65" s="348">
        <f t="shared" si="22"/>
        <v>91.432133950837198</v>
      </c>
      <c r="O65" s="348">
        <f t="shared" si="23"/>
        <v>92.658841065772307</v>
      </c>
      <c r="P65" s="348">
        <f t="shared" si="24"/>
        <v>93.742017879948918</v>
      </c>
      <c r="Q65" s="348">
        <f t="shared" si="25"/>
        <v>94.977956680084347</v>
      </c>
      <c r="R65" s="348">
        <f t="shared" si="26"/>
        <v>95.748331744518595</v>
      </c>
      <c r="S65" s="348">
        <f t="shared" si="27"/>
        <v>97.137983320697501</v>
      </c>
      <c r="T65" s="348">
        <f t="shared" si="19"/>
        <v>97.346786248131551</v>
      </c>
      <c r="U65" s="348">
        <f t="shared" si="19"/>
        <v>97.274436090225564</v>
      </c>
      <c r="V65" s="518">
        <v>5665</v>
      </c>
      <c r="W65" s="54">
        <v>5552</v>
      </c>
      <c r="X65" s="54">
        <v>5614</v>
      </c>
      <c r="Y65" s="54">
        <v>5367</v>
      </c>
      <c r="Z65" s="54">
        <v>5481</v>
      </c>
      <c r="AA65" s="54">
        <v>5217</v>
      </c>
      <c r="AB65" s="54">
        <v>5245</v>
      </c>
      <c r="AC65" s="54">
        <v>5276</v>
      </c>
      <c r="AD65" s="54">
        <v>5352</v>
      </c>
      <c r="AE65" s="54">
        <v>5320</v>
      </c>
    </row>
    <row r="66" spans="1:31">
      <c r="A66" s="156" t="s">
        <v>66</v>
      </c>
      <c r="B66" s="54">
        <v>1453</v>
      </c>
      <c r="C66" s="54">
        <v>1524</v>
      </c>
      <c r="D66" s="54">
        <v>1463</v>
      </c>
      <c r="E66" s="54">
        <v>1512</v>
      </c>
      <c r="F66" s="54">
        <v>1492</v>
      </c>
      <c r="G66" s="54">
        <v>1390</v>
      </c>
      <c r="H66" s="54">
        <v>1373</v>
      </c>
      <c r="I66" s="54">
        <v>1493</v>
      </c>
      <c r="J66" s="54">
        <v>1523</v>
      </c>
      <c r="K66" s="54">
        <v>1545</v>
      </c>
      <c r="L66" s="402">
        <f t="shared" si="20"/>
        <v>83.362019506597818</v>
      </c>
      <c r="M66" s="348">
        <f t="shared" si="21"/>
        <v>90.876565295169939</v>
      </c>
      <c r="N66" s="348">
        <f t="shared" si="22"/>
        <v>90.813159528243332</v>
      </c>
      <c r="O66" s="348">
        <f t="shared" si="23"/>
        <v>95.334174022698619</v>
      </c>
      <c r="P66" s="348">
        <f t="shared" si="24"/>
        <v>95.825305073859994</v>
      </c>
      <c r="Q66" s="348">
        <f t="shared" si="25"/>
        <v>97.818437719915551</v>
      </c>
      <c r="R66" s="348">
        <f t="shared" si="26"/>
        <v>98.493543758967007</v>
      </c>
      <c r="S66" s="348">
        <f t="shared" si="27"/>
        <v>98.939695162359172</v>
      </c>
      <c r="T66" s="348">
        <f t="shared" si="19"/>
        <v>98.639896373056985</v>
      </c>
      <c r="U66" s="348">
        <f t="shared" si="19"/>
        <v>99.293059125964007</v>
      </c>
      <c r="V66" s="518">
        <v>1743</v>
      </c>
      <c r="W66" s="54">
        <v>1677</v>
      </c>
      <c r="X66" s="54">
        <v>1611</v>
      </c>
      <c r="Y66" s="54">
        <v>1586</v>
      </c>
      <c r="Z66" s="54">
        <v>1557</v>
      </c>
      <c r="AA66" s="54">
        <v>1421</v>
      </c>
      <c r="AB66" s="54">
        <v>1394</v>
      </c>
      <c r="AC66" s="54">
        <v>1509</v>
      </c>
      <c r="AD66" s="54">
        <v>1544</v>
      </c>
      <c r="AE66" s="54">
        <v>1556</v>
      </c>
    </row>
    <row r="67" spans="1:31">
      <c r="A67" s="156" t="s">
        <v>67</v>
      </c>
      <c r="B67" s="54">
        <v>2951</v>
      </c>
      <c r="C67" s="54">
        <v>2963</v>
      </c>
      <c r="D67" s="54">
        <v>2994</v>
      </c>
      <c r="E67" s="347">
        <v>2843</v>
      </c>
      <c r="F67" s="54">
        <v>2949</v>
      </c>
      <c r="G67" s="347">
        <v>2740</v>
      </c>
      <c r="H67" s="347">
        <v>2767</v>
      </c>
      <c r="I67" s="54">
        <v>2771</v>
      </c>
      <c r="J67" s="54">
        <v>2873</v>
      </c>
      <c r="K67" s="54">
        <v>3080</v>
      </c>
      <c r="L67" s="402">
        <f t="shared" si="20"/>
        <v>99.460734748904628</v>
      </c>
      <c r="M67" s="348">
        <f t="shared" si="21"/>
        <v>99.329534026148167</v>
      </c>
      <c r="N67" s="348">
        <f t="shared" si="22"/>
        <v>99.336429993364291</v>
      </c>
      <c r="O67" s="348">
        <f t="shared" si="23"/>
        <v>99.649491763056432</v>
      </c>
      <c r="P67" s="348">
        <f t="shared" si="24"/>
        <v>99.426837491571135</v>
      </c>
      <c r="Q67" s="348">
        <f t="shared" si="25"/>
        <v>99.491648511256358</v>
      </c>
      <c r="R67" s="348">
        <f t="shared" si="26"/>
        <v>99.282382490132761</v>
      </c>
      <c r="S67" s="348">
        <f t="shared" si="27"/>
        <v>99.497307001795335</v>
      </c>
      <c r="T67" s="348">
        <f t="shared" si="19"/>
        <v>99.274360746371798</v>
      </c>
      <c r="U67" s="348">
        <f t="shared" si="19"/>
        <v>99.354838709677423</v>
      </c>
      <c r="V67" s="518">
        <v>2967</v>
      </c>
      <c r="W67" s="54">
        <v>2983</v>
      </c>
      <c r="X67" s="54">
        <v>3014</v>
      </c>
      <c r="Y67" s="54">
        <v>2853</v>
      </c>
      <c r="Z67" s="54">
        <v>2966</v>
      </c>
      <c r="AA67" s="54">
        <v>2754</v>
      </c>
      <c r="AB67" s="54">
        <v>2787</v>
      </c>
      <c r="AC67" s="54">
        <v>2785</v>
      </c>
      <c r="AD67" s="54">
        <v>2894</v>
      </c>
      <c r="AE67" s="54">
        <v>3100</v>
      </c>
    </row>
    <row r="68" spans="1:31">
      <c r="A68" s="69" t="s">
        <v>376</v>
      </c>
      <c r="B68" s="54">
        <v>831</v>
      </c>
      <c r="C68" s="347">
        <v>755</v>
      </c>
      <c r="D68" s="347">
        <v>752</v>
      </c>
      <c r="E68" s="347">
        <v>732</v>
      </c>
      <c r="F68" s="347">
        <v>727</v>
      </c>
      <c r="G68" s="347">
        <v>690</v>
      </c>
      <c r="H68" s="347">
        <v>680</v>
      </c>
      <c r="I68" s="54">
        <v>731</v>
      </c>
      <c r="J68" s="54">
        <v>771</v>
      </c>
      <c r="K68" s="54">
        <v>692</v>
      </c>
      <c r="L68" s="402">
        <f t="shared" si="20"/>
        <v>98.576512455516024</v>
      </c>
      <c r="M68" s="348">
        <f t="shared" si="21"/>
        <v>98.951507208387952</v>
      </c>
      <c r="N68" s="348">
        <f t="shared" si="22"/>
        <v>98.55832241153341</v>
      </c>
      <c r="O68" s="348">
        <f t="shared" si="23"/>
        <v>99.052774018944518</v>
      </c>
      <c r="P68" s="348">
        <f t="shared" si="24"/>
        <v>99.04632152588556</v>
      </c>
      <c r="Q68" s="348">
        <f t="shared" si="25"/>
        <v>98.150782361308671</v>
      </c>
      <c r="R68" s="348">
        <f t="shared" si="26"/>
        <v>98.837209302325576</v>
      </c>
      <c r="S68" s="348">
        <f t="shared" si="27"/>
        <v>99.185888738127545</v>
      </c>
      <c r="T68" s="348">
        <f t="shared" si="19"/>
        <v>99.355670103092791</v>
      </c>
      <c r="U68" s="348">
        <f t="shared" si="19"/>
        <v>98.435277382645808</v>
      </c>
      <c r="V68" s="518">
        <v>843</v>
      </c>
      <c r="W68" s="54">
        <v>763</v>
      </c>
      <c r="X68" s="54">
        <v>763</v>
      </c>
      <c r="Y68" s="54">
        <v>739</v>
      </c>
      <c r="Z68" s="54">
        <v>734</v>
      </c>
      <c r="AA68" s="54">
        <v>703</v>
      </c>
      <c r="AB68" s="54">
        <v>688</v>
      </c>
      <c r="AC68" s="54">
        <v>737</v>
      </c>
      <c r="AD68" s="54">
        <v>776</v>
      </c>
      <c r="AE68" s="54">
        <v>703</v>
      </c>
    </row>
    <row r="69" spans="1:31">
      <c r="A69" t="s">
        <v>69</v>
      </c>
      <c r="B69" s="54">
        <v>1996</v>
      </c>
      <c r="C69" s="54">
        <v>2198</v>
      </c>
      <c r="D69" s="54">
        <v>2114</v>
      </c>
      <c r="E69" s="54">
        <v>2039</v>
      </c>
      <c r="F69" s="54">
        <v>2102</v>
      </c>
      <c r="G69" s="54">
        <v>1980</v>
      </c>
      <c r="H69" s="54">
        <v>1929</v>
      </c>
      <c r="I69" s="54">
        <v>1853</v>
      </c>
      <c r="J69" s="54">
        <v>1925</v>
      </c>
      <c r="K69" s="54">
        <v>1998</v>
      </c>
      <c r="L69" s="402">
        <f t="shared" si="20"/>
        <v>84.791843670348342</v>
      </c>
      <c r="M69" s="348">
        <f t="shared" si="21"/>
        <v>90.266940451745384</v>
      </c>
      <c r="N69" s="348">
        <f t="shared" si="22"/>
        <v>90.341880341880341</v>
      </c>
      <c r="O69" s="348">
        <f t="shared" si="23"/>
        <v>90.421286031042129</v>
      </c>
      <c r="P69" s="348">
        <f t="shared" si="24"/>
        <v>93.173758865248217</v>
      </c>
      <c r="Q69" s="348">
        <f t="shared" si="25"/>
        <v>92.007434944237914</v>
      </c>
      <c r="R69" s="348">
        <f t="shared" si="26"/>
        <v>93.504604944255945</v>
      </c>
      <c r="S69" s="348">
        <f t="shared" si="27"/>
        <v>92.88220551378447</v>
      </c>
      <c r="T69" s="348">
        <f t="shared" si="19"/>
        <v>93.491986401165619</v>
      </c>
      <c r="U69" s="348">
        <f t="shared" si="19"/>
        <v>93.626991565135896</v>
      </c>
      <c r="V69" s="518">
        <v>2354</v>
      </c>
      <c r="W69" s="54">
        <v>2435</v>
      </c>
      <c r="X69" s="54">
        <v>2340</v>
      </c>
      <c r="Y69" s="54">
        <v>2255</v>
      </c>
      <c r="Z69" s="54">
        <v>2256</v>
      </c>
      <c r="AA69" s="54">
        <v>2152</v>
      </c>
      <c r="AB69" s="54">
        <v>2063</v>
      </c>
      <c r="AC69" s="54">
        <v>1995</v>
      </c>
      <c r="AD69" s="54">
        <v>2059</v>
      </c>
      <c r="AE69" s="54">
        <v>2134</v>
      </c>
    </row>
    <row r="70" spans="1:31">
      <c r="A70" t="s">
        <v>70</v>
      </c>
      <c r="B70" s="54">
        <v>1592</v>
      </c>
      <c r="C70" s="347">
        <v>1584</v>
      </c>
      <c r="D70" s="347">
        <v>1567</v>
      </c>
      <c r="E70" s="347">
        <v>1533</v>
      </c>
      <c r="F70" s="347">
        <v>1536</v>
      </c>
      <c r="G70" s="54">
        <v>1506</v>
      </c>
      <c r="H70" s="54">
        <v>1508</v>
      </c>
      <c r="I70" s="54">
        <v>1506</v>
      </c>
      <c r="J70" s="54">
        <v>1420</v>
      </c>
      <c r="K70" s="54">
        <v>1394</v>
      </c>
      <c r="L70" s="402">
        <f t="shared" si="20"/>
        <v>97.848801475107564</v>
      </c>
      <c r="M70" s="348">
        <f t="shared" si="21"/>
        <v>97.237569060773481</v>
      </c>
      <c r="N70" s="348">
        <f t="shared" si="22"/>
        <v>98.55345911949685</v>
      </c>
      <c r="O70" s="348">
        <f t="shared" si="23"/>
        <v>97.830248883216342</v>
      </c>
      <c r="P70" s="348">
        <f t="shared" si="24"/>
        <v>98.524695317511231</v>
      </c>
      <c r="Q70" s="348">
        <f t="shared" si="25"/>
        <v>99.013806706114394</v>
      </c>
      <c r="R70" s="348">
        <f t="shared" si="26"/>
        <v>99.275839368005265</v>
      </c>
      <c r="S70" s="348">
        <f t="shared" si="27"/>
        <v>99.471598414795253</v>
      </c>
      <c r="T70" s="348">
        <f t="shared" si="19"/>
        <v>99.023709902370996</v>
      </c>
      <c r="U70" s="348">
        <f t="shared" si="19"/>
        <v>99.500356887937187</v>
      </c>
      <c r="V70" s="518">
        <v>1627</v>
      </c>
      <c r="W70" s="54">
        <v>1629</v>
      </c>
      <c r="X70" s="54">
        <v>1590</v>
      </c>
      <c r="Y70" s="54">
        <v>1567</v>
      </c>
      <c r="Z70" s="54">
        <v>1559</v>
      </c>
      <c r="AA70" s="54">
        <v>1521</v>
      </c>
      <c r="AB70" s="54">
        <v>1519</v>
      </c>
      <c r="AC70" s="54">
        <v>1514</v>
      </c>
      <c r="AD70" s="54">
        <v>1434</v>
      </c>
      <c r="AE70" s="54">
        <v>1401</v>
      </c>
    </row>
    <row r="71" spans="1:31">
      <c r="A71" t="s">
        <v>71</v>
      </c>
      <c r="B71" s="54">
        <v>2184</v>
      </c>
      <c r="C71" s="54">
        <v>2024</v>
      </c>
      <c r="D71" s="54">
        <v>2162</v>
      </c>
      <c r="E71" s="54">
        <v>2150</v>
      </c>
      <c r="F71" s="54">
        <v>2033</v>
      </c>
      <c r="G71" s="347">
        <v>2041</v>
      </c>
      <c r="H71" s="347">
        <v>2031</v>
      </c>
      <c r="I71" s="54">
        <v>2034</v>
      </c>
      <c r="J71" s="54">
        <v>1996</v>
      </c>
      <c r="K71" s="54">
        <v>2077</v>
      </c>
      <c r="L71" s="402">
        <f t="shared" si="20"/>
        <v>92.778249787595584</v>
      </c>
      <c r="M71" s="348">
        <f t="shared" si="21"/>
        <v>91.666666666666657</v>
      </c>
      <c r="N71" s="348">
        <f t="shared" si="22"/>
        <v>92.156862745098039</v>
      </c>
      <c r="O71" s="348">
        <f t="shared" si="23"/>
        <v>93.641114982578401</v>
      </c>
      <c r="P71" s="348">
        <f t="shared" si="24"/>
        <v>94.294990723562151</v>
      </c>
      <c r="Q71" s="348">
        <f t="shared" si="25"/>
        <v>96.182846371347779</v>
      </c>
      <c r="R71" s="348">
        <f t="shared" si="26"/>
        <v>97.223551938726658</v>
      </c>
      <c r="S71" s="348">
        <f t="shared" si="27"/>
        <v>96.398104265402836</v>
      </c>
      <c r="T71" s="348">
        <f t="shared" si="19"/>
        <v>95.869356388088377</v>
      </c>
      <c r="U71" s="348">
        <f t="shared" si="19"/>
        <v>97.283372365339588</v>
      </c>
      <c r="V71" s="518">
        <v>2354</v>
      </c>
      <c r="W71" s="54">
        <v>2208</v>
      </c>
      <c r="X71" s="54">
        <v>2346</v>
      </c>
      <c r="Y71" s="54">
        <v>2296</v>
      </c>
      <c r="Z71" s="54">
        <v>2156</v>
      </c>
      <c r="AA71" s="54">
        <v>2122</v>
      </c>
      <c r="AB71" s="54">
        <v>2089</v>
      </c>
      <c r="AC71" s="54">
        <v>2110</v>
      </c>
      <c r="AD71" s="54">
        <v>2082</v>
      </c>
      <c r="AE71" s="54">
        <v>2135</v>
      </c>
    </row>
    <row r="72" spans="1:31">
      <c r="A72" t="s">
        <v>72</v>
      </c>
      <c r="B72" s="347">
        <v>554</v>
      </c>
      <c r="C72" s="54">
        <v>536</v>
      </c>
      <c r="D72" s="347">
        <v>587</v>
      </c>
      <c r="E72" s="347">
        <v>687</v>
      </c>
      <c r="F72" s="347">
        <v>817</v>
      </c>
      <c r="G72" s="347">
        <v>770</v>
      </c>
      <c r="H72" s="347">
        <v>777</v>
      </c>
      <c r="I72" s="54">
        <v>773</v>
      </c>
      <c r="J72" s="54">
        <v>751</v>
      </c>
      <c r="K72" s="54">
        <v>803</v>
      </c>
      <c r="L72" s="402">
        <f t="shared" si="20"/>
        <v>60.679079956188389</v>
      </c>
      <c r="M72" s="348">
        <f t="shared" si="21"/>
        <v>57.758620689655174</v>
      </c>
      <c r="N72" s="348">
        <f t="shared" si="22"/>
        <v>65.659955257270695</v>
      </c>
      <c r="O72" s="348">
        <f t="shared" si="23"/>
        <v>82.771084337349393</v>
      </c>
      <c r="P72" s="348">
        <f t="shared" si="24"/>
        <v>93.478260869565219</v>
      </c>
      <c r="Q72" s="348">
        <f t="shared" si="25"/>
        <v>93.220338983050837</v>
      </c>
      <c r="R72" s="348">
        <f t="shared" si="26"/>
        <v>94.987775061124694</v>
      </c>
      <c r="S72" s="348">
        <f t="shared" si="27"/>
        <v>94.96314496314497</v>
      </c>
      <c r="T72" s="348">
        <f t="shared" si="19"/>
        <v>93.875</v>
      </c>
      <c r="U72" s="348">
        <f t="shared" si="19"/>
        <v>95.029585798816569</v>
      </c>
      <c r="V72" s="518">
        <v>913</v>
      </c>
      <c r="W72" s="54">
        <v>928</v>
      </c>
      <c r="X72" s="54">
        <v>894</v>
      </c>
      <c r="Y72" s="54">
        <v>830</v>
      </c>
      <c r="Z72" s="54">
        <v>874</v>
      </c>
      <c r="AA72" s="54">
        <v>826</v>
      </c>
      <c r="AB72" s="54">
        <v>818</v>
      </c>
      <c r="AC72" s="54">
        <v>814</v>
      </c>
      <c r="AD72" s="54">
        <v>800</v>
      </c>
      <c r="AE72" s="54">
        <v>845</v>
      </c>
    </row>
    <row r="73" spans="1:31">
      <c r="A73" t="s">
        <v>73</v>
      </c>
      <c r="B73" s="54">
        <v>3694</v>
      </c>
      <c r="C73" s="54">
        <v>3558</v>
      </c>
      <c r="D73" s="54">
        <v>3495</v>
      </c>
      <c r="E73" s="54">
        <v>3400</v>
      </c>
      <c r="F73" s="54">
        <v>3519</v>
      </c>
      <c r="G73" s="54">
        <v>3350</v>
      </c>
      <c r="H73" s="54">
        <v>3317</v>
      </c>
      <c r="I73" s="54">
        <v>3359</v>
      </c>
      <c r="J73" s="54">
        <v>3293</v>
      </c>
      <c r="K73" s="54">
        <v>3279</v>
      </c>
      <c r="L73" s="402">
        <f t="shared" si="20"/>
        <v>90.783976406979605</v>
      </c>
      <c r="M73" s="348">
        <f t="shared" si="21"/>
        <v>87.982195845697333</v>
      </c>
      <c r="N73" s="348">
        <f t="shared" si="22"/>
        <v>88.05744520030234</v>
      </c>
      <c r="O73" s="348">
        <f t="shared" si="23"/>
        <v>88.151413015296868</v>
      </c>
      <c r="P73" s="348">
        <f t="shared" si="24"/>
        <v>91.095003882992501</v>
      </c>
      <c r="Q73" s="348">
        <f t="shared" si="25"/>
        <v>92.286501377410474</v>
      </c>
      <c r="R73" s="348">
        <f t="shared" si="26"/>
        <v>94.07260351673284</v>
      </c>
      <c r="S73" s="348">
        <f t="shared" si="27"/>
        <v>95.128858680260549</v>
      </c>
      <c r="T73" s="348">
        <f t="shared" si="19"/>
        <v>95.14591158624674</v>
      </c>
      <c r="U73" s="348">
        <f t="shared" si="19"/>
        <v>93.954154727793693</v>
      </c>
      <c r="V73" s="518">
        <v>4069</v>
      </c>
      <c r="W73" s="54">
        <v>4044</v>
      </c>
      <c r="X73" s="54">
        <v>3969</v>
      </c>
      <c r="Y73" s="54">
        <v>3857</v>
      </c>
      <c r="Z73" s="54">
        <v>3863</v>
      </c>
      <c r="AA73" s="54">
        <v>3630</v>
      </c>
      <c r="AB73" s="54">
        <v>3526</v>
      </c>
      <c r="AC73" s="54">
        <v>3531</v>
      </c>
      <c r="AD73" s="54">
        <v>3461</v>
      </c>
      <c r="AE73" s="54">
        <v>3490</v>
      </c>
    </row>
    <row r="74" spans="1:31">
      <c r="A74" t="s">
        <v>74</v>
      </c>
      <c r="B74" s="54">
        <v>1820</v>
      </c>
      <c r="C74" s="54">
        <v>1913</v>
      </c>
      <c r="D74" s="54">
        <v>1959</v>
      </c>
      <c r="E74" s="54">
        <v>1833</v>
      </c>
      <c r="F74" s="54">
        <v>1869</v>
      </c>
      <c r="G74" s="54">
        <v>1791</v>
      </c>
      <c r="H74" s="54">
        <v>1768</v>
      </c>
      <c r="I74" s="54">
        <v>1866</v>
      </c>
      <c r="J74" s="54">
        <v>1863</v>
      </c>
      <c r="K74" s="54">
        <v>1839</v>
      </c>
      <c r="L74" s="402">
        <f t="shared" si="20"/>
        <v>81.105169340463462</v>
      </c>
      <c r="M74" s="348">
        <f t="shared" si="21"/>
        <v>86.0936093609361</v>
      </c>
      <c r="N74" s="348">
        <f t="shared" si="22"/>
        <v>90.90487238979118</v>
      </c>
      <c r="O74" s="348">
        <f t="shared" si="23"/>
        <v>89.28397467121286</v>
      </c>
      <c r="P74" s="348">
        <f t="shared" si="24"/>
        <v>93.17048853439681</v>
      </c>
      <c r="Q74" s="348">
        <f t="shared" si="25"/>
        <v>93.622582331416623</v>
      </c>
      <c r="R74" s="348">
        <f t="shared" si="26"/>
        <v>95.412844036697251</v>
      </c>
      <c r="S74" s="348">
        <f t="shared" si="27"/>
        <v>94.913530010172948</v>
      </c>
      <c r="T74" s="348">
        <f t="shared" si="19"/>
        <v>94.809160305343511</v>
      </c>
      <c r="U74" s="348">
        <f t="shared" si="19"/>
        <v>94.453004622496152</v>
      </c>
      <c r="V74" s="518">
        <v>2244</v>
      </c>
      <c r="W74" s="54">
        <v>2222</v>
      </c>
      <c r="X74" s="54">
        <v>2155</v>
      </c>
      <c r="Y74" s="54">
        <v>2053</v>
      </c>
      <c r="Z74" s="54">
        <v>2006</v>
      </c>
      <c r="AA74" s="54">
        <v>1913</v>
      </c>
      <c r="AB74" s="54">
        <v>1853</v>
      </c>
      <c r="AC74" s="54">
        <v>1966</v>
      </c>
      <c r="AD74" s="54">
        <v>1965</v>
      </c>
      <c r="AE74" s="54">
        <v>1947</v>
      </c>
    </row>
    <row r="75" spans="1:31">
      <c r="A75" t="s">
        <v>75</v>
      </c>
      <c r="B75" s="54">
        <v>422</v>
      </c>
      <c r="C75" s="54">
        <v>467</v>
      </c>
      <c r="D75" s="347">
        <v>492</v>
      </c>
      <c r="E75" s="54">
        <v>514</v>
      </c>
      <c r="F75" s="54">
        <v>501</v>
      </c>
      <c r="G75" s="54">
        <v>481</v>
      </c>
      <c r="H75" s="54">
        <v>470</v>
      </c>
      <c r="I75" s="54">
        <v>461</v>
      </c>
      <c r="J75" s="54">
        <v>459</v>
      </c>
      <c r="K75" s="54">
        <v>521</v>
      </c>
      <c r="L75" s="402">
        <f t="shared" si="20"/>
        <v>82.583170254403129</v>
      </c>
      <c r="M75" s="348">
        <f t="shared" si="21"/>
        <v>86.162361623616235</v>
      </c>
      <c r="N75" s="348">
        <f t="shared" si="22"/>
        <v>90.942698706099804</v>
      </c>
      <c r="O75" s="348">
        <f t="shared" si="23"/>
        <v>97.16446124763705</v>
      </c>
      <c r="P75" s="348">
        <f t="shared" si="24"/>
        <v>98.428290766208249</v>
      </c>
      <c r="Q75" s="348">
        <f t="shared" si="25"/>
        <v>96.007984031936132</v>
      </c>
      <c r="R75" s="348">
        <f t="shared" si="26"/>
        <v>99.365750528541227</v>
      </c>
      <c r="S75" s="348">
        <f t="shared" si="27"/>
        <v>99.783549783549788</v>
      </c>
      <c r="T75" s="348">
        <f t="shared" si="19"/>
        <v>99.782608695652172</v>
      </c>
      <c r="U75" s="348">
        <f t="shared" si="19"/>
        <v>97.201492537313428</v>
      </c>
      <c r="V75" s="518">
        <v>511</v>
      </c>
      <c r="W75" s="54">
        <v>542</v>
      </c>
      <c r="X75" s="54">
        <v>541</v>
      </c>
      <c r="Y75" s="54">
        <v>529</v>
      </c>
      <c r="Z75" s="54">
        <v>509</v>
      </c>
      <c r="AA75" s="54">
        <v>501</v>
      </c>
      <c r="AB75" s="54">
        <v>473</v>
      </c>
      <c r="AC75" s="54">
        <v>462</v>
      </c>
      <c r="AD75" s="54">
        <v>460</v>
      </c>
      <c r="AE75" s="54">
        <v>536</v>
      </c>
    </row>
    <row r="76" spans="1:31">
      <c r="A76" t="s">
        <v>76</v>
      </c>
      <c r="B76" s="347">
        <v>1232</v>
      </c>
      <c r="C76" s="347">
        <v>1252</v>
      </c>
      <c r="D76" s="347">
        <v>1321</v>
      </c>
      <c r="E76" s="347">
        <v>1389</v>
      </c>
      <c r="F76" s="347">
        <v>1320</v>
      </c>
      <c r="G76" s="54">
        <v>1362</v>
      </c>
      <c r="H76" s="54">
        <v>1288</v>
      </c>
      <c r="I76" s="54">
        <v>1235</v>
      </c>
      <c r="J76" s="54">
        <v>1352</v>
      </c>
      <c r="K76" s="54">
        <v>1357</v>
      </c>
      <c r="L76" s="402">
        <f t="shared" si="20"/>
        <v>71.090594345066364</v>
      </c>
      <c r="M76" s="348">
        <f t="shared" si="21"/>
        <v>73.907910271546641</v>
      </c>
      <c r="N76" s="348">
        <f t="shared" si="22"/>
        <v>77.705882352941174</v>
      </c>
      <c r="O76" s="348">
        <f t="shared" si="23"/>
        <v>84.283980582524279</v>
      </c>
      <c r="P76" s="348">
        <f t="shared" si="24"/>
        <v>86.444007858546172</v>
      </c>
      <c r="Q76" s="348">
        <f t="shared" si="25"/>
        <v>87.984496124031011</v>
      </c>
      <c r="R76" s="348">
        <f t="shared" si="26"/>
        <v>90.768146582100073</v>
      </c>
      <c r="S76" s="348">
        <f t="shared" si="27"/>
        <v>87.217514124293785</v>
      </c>
      <c r="T76" s="348">
        <f t="shared" si="19"/>
        <v>87.338501291989672</v>
      </c>
      <c r="U76" s="348">
        <f t="shared" si="19"/>
        <v>95.428973277074547</v>
      </c>
      <c r="V76" s="518">
        <v>1733</v>
      </c>
      <c r="W76" s="54">
        <v>1694</v>
      </c>
      <c r="X76" s="54">
        <v>1700</v>
      </c>
      <c r="Y76" s="54">
        <v>1648</v>
      </c>
      <c r="Z76" s="54">
        <v>1527</v>
      </c>
      <c r="AA76" s="54">
        <v>1548</v>
      </c>
      <c r="AB76" s="54">
        <v>1419</v>
      </c>
      <c r="AC76" s="54">
        <v>1416</v>
      </c>
      <c r="AD76" s="54">
        <v>1548</v>
      </c>
      <c r="AE76" s="54">
        <v>1422</v>
      </c>
    </row>
    <row r="77" spans="1:31">
      <c r="A77" t="s">
        <v>77</v>
      </c>
      <c r="B77" s="347">
        <v>145</v>
      </c>
      <c r="C77" s="347">
        <v>142</v>
      </c>
      <c r="D77" s="347">
        <v>120</v>
      </c>
      <c r="E77" s="347">
        <v>134</v>
      </c>
      <c r="F77" s="54">
        <v>127</v>
      </c>
      <c r="G77" s="54">
        <v>129</v>
      </c>
      <c r="H77" s="54">
        <v>177</v>
      </c>
      <c r="I77" s="54">
        <v>345</v>
      </c>
      <c r="J77" s="54">
        <v>312</v>
      </c>
      <c r="K77" s="54">
        <v>356</v>
      </c>
      <c r="L77" s="402">
        <f t="shared" si="20"/>
        <v>33.333333333333329</v>
      </c>
      <c r="M77" s="348">
        <f t="shared" si="21"/>
        <v>33.411764705882355</v>
      </c>
      <c r="N77" s="348">
        <f t="shared" si="22"/>
        <v>29.268292682926827</v>
      </c>
      <c r="O77" s="348">
        <f t="shared" si="23"/>
        <v>33.004926108374384</v>
      </c>
      <c r="P77" s="348">
        <f t="shared" si="24"/>
        <v>31.127450980392158</v>
      </c>
      <c r="Q77" s="348">
        <f t="shared" si="25"/>
        <v>34.4</v>
      </c>
      <c r="R77" s="348">
        <f t="shared" si="26"/>
        <v>50</v>
      </c>
      <c r="S77" s="348">
        <f t="shared" ref="S77:S80" si="28">I77/AC77*100</f>
        <v>96.36871508379889</v>
      </c>
      <c r="T77" s="348">
        <f t="shared" ref="T77:T80" si="29">J77/AD77*100</f>
        <v>99.047619047619051</v>
      </c>
      <c r="U77" s="348">
        <f t="shared" ref="U77:U80" si="30">K77/AE77*100</f>
        <v>100</v>
      </c>
      <c r="V77" s="518">
        <v>435</v>
      </c>
      <c r="W77" s="54">
        <v>425</v>
      </c>
      <c r="X77" s="54">
        <v>410</v>
      </c>
      <c r="Y77" s="54">
        <v>406</v>
      </c>
      <c r="Z77" s="54">
        <v>408</v>
      </c>
      <c r="AA77" s="54">
        <v>375</v>
      </c>
      <c r="AB77" s="54">
        <v>354</v>
      </c>
      <c r="AC77" s="54">
        <v>358</v>
      </c>
      <c r="AD77" s="54">
        <v>315</v>
      </c>
      <c r="AE77" s="54">
        <v>356</v>
      </c>
    </row>
    <row r="78" spans="1:31">
      <c r="A78" t="s">
        <v>78</v>
      </c>
      <c r="B78" s="347">
        <v>6073</v>
      </c>
      <c r="C78" s="54">
        <v>6159</v>
      </c>
      <c r="D78" s="54">
        <v>6269</v>
      </c>
      <c r="E78" s="347">
        <v>5723</v>
      </c>
      <c r="F78" s="347">
        <v>5847</v>
      </c>
      <c r="G78" s="54">
        <v>5777</v>
      </c>
      <c r="H78" s="54">
        <v>5978</v>
      </c>
      <c r="I78" s="54">
        <v>6192</v>
      </c>
      <c r="J78" s="54">
        <v>6279</v>
      </c>
      <c r="K78" s="54">
        <v>6368</v>
      </c>
      <c r="L78" s="402">
        <f t="shared" si="20"/>
        <v>91.447071224213218</v>
      </c>
      <c r="M78" s="348">
        <f t="shared" si="21"/>
        <v>94.102368220015279</v>
      </c>
      <c r="N78" s="348">
        <f t="shared" si="22"/>
        <v>94.04440444044404</v>
      </c>
      <c r="O78" s="348">
        <f t="shared" si="23"/>
        <v>94.407786209171888</v>
      </c>
      <c r="P78" s="348">
        <f t="shared" si="24"/>
        <v>97.759571977930122</v>
      </c>
      <c r="Q78" s="348">
        <f t="shared" si="25"/>
        <v>99.175965665236049</v>
      </c>
      <c r="R78" s="348">
        <f t="shared" si="26"/>
        <v>99.600133288903706</v>
      </c>
      <c r="S78" s="348">
        <f t="shared" si="28"/>
        <v>99.790491539081387</v>
      </c>
      <c r="T78" s="348">
        <f t="shared" si="29"/>
        <v>99.603426395939081</v>
      </c>
      <c r="U78" s="348">
        <f t="shared" si="30"/>
        <v>99.5</v>
      </c>
      <c r="V78" s="518">
        <v>6641</v>
      </c>
      <c r="W78" s="54">
        <v>6545</v>
      </c>
      <c r="X78" s="54">
        <v>6666</v>
      </c>
      <c r="Y78" s="54">
        <v>6062</v>
      </c>
      <c r="Z78" s="54">
        <v>5981</v>
      </c>
      <c r="AA78" s="54">
        <v>5825</v>
      </c>
      <c r="AB78" s="54">
        <v>6002</v>
      </c>
      <c r="AC78" s="54">
        <v>6205</v>
      </c>
      <c r="AD78" s="54">
        <v>6304</v>
      </c>
      <c r="AE78" s="54">
        <v>6400</v>
      </c>
    </row>
    <row r="79" spans="1:31">
      <c r="A79" t="s">
        <v>79</v>
      </c>
      <c r="B79" s="347">
        <v>611</v>
      </c>
      <c r="C79" s="347">
        <v>651</v>
      </c>
      <c r="D79" s="54">
        <v>643</v>
      </c>
      <c r="E79" s="347">
        <v>567</v>
      </c>
      <c r="F79" s="54">
        <v>648</v>
      </c>
      <c r="G79" s="347">
        <v>636</v>
      </c>
      <c r="H79" s="347">
        <v>650</v>
      </c>
      <c r="I79" s="54">
        <v>656</v>
      </c>
      <c r="J79" s="54">
        <v>647</v>
      </c>
      <c r="K79" s="54">
        <v>629</v>
      </c>
      <c r="L79" s="402">
        <f t="shared" si="20"/>
        <v>91.604197901049474</v>
      </c>
      <c r="M79" s="348">
        <f t="shared" si="21"/>
        <v>98.636363636363626</v>
      </c>
      <c r="N79" s="348">
        <f t="shared" si="22"/>
        <v>96.257485029940113</v>
      </c>
      <c r="O79" s="348">
        <f t="shared" si="23"/>
        <v>99.473684210526315</v>
      </c>
      <c r="P79" s="348">
        <f t="shared" si="24"/>
        <v>99.845916795069328</v>
      </c>
      <c r="Q79" s="348">
        <f t="shared" si="25"/>
        <v>99.686520376175551</v>
      </c>
      <c r="R79" s="348">
        <f t="shared" si="26"/>
        <v>99.693251533742327</v>
      </c>
      <c r="S79" s="348">
        <f t="shared" si="28"/>
        <v>99.544764795144161</v>
      </c>
      <c r="T79" s="348">
        <f t="shared" si="29"/>
        <v>99.538461538461547</v>
      </c>
      <c r="U79" s="348">
        <f t="shared" si="30"/>
        <v>99.68304278922345</v>
      </c>
      <c r="V79" s="518">
        <v>667</v>
      </c>
      <c r="W79" s="54">
        <v>660</v>
      </c>
      <c r="X79" s="54">
        <v>668</v>
      </c>
      <c r="Y79" s="54">
        <v>570</v>
      </c>
      <c r="Z79" s="54">
        <v>649</v>
      </c>
      <c r="AA79" s="54">
        <v>638</v>
      </c>
      <c r="AB79" s="54">
        <v>652</v>
      </c>
      <c r="AC79" s="54">
        <v>659</v>
      </c>
      <c r="AD79" s="54">
        <v>650</v>
      </c>
      <c r="AE79" s="54">
        <v>631</v>
      </c>
    </row>
    <row r="80" spans="1:31">
      <c r="A80" t="s">
        <v>80</v>
      </c>
      <c r="B80" s="347">
        <v>3410</v>
      </c>
      <c r="C80" s="54">
        <v>3562</v>
      </c>
      <c r="D80" s="54">
        <v>3566</v>
      </c>
      <c r="E80" s="54">
        <v>3600</v>
      </c>
      <c r="F80" s="54">
        <v>3513</v>
      </c>
      <c r="G80" s="347">
        <v>3420</v>
      </c>
      <c r="H80" s="347">
        <v>3264</v>
      </c>
      <c r="I80" s="54">
        <v>3398</v>
      </c>
      <c r="J80" s="54">
        <v>3305</v>
      </c>
      <c r="K80" s="54">
        <v>3419</v>
      </c>
      <c r="L80" s="402">
        <f t="shared" si="20"/>
        <v>91.864224137931032</v>
      </c>
      <c r="M80" s="348">
        <f t="shared" si="21"/>
        <v>94.86018641810918</v>
      </c>
      <c r="N80" s="348">
        <f t="shared" si="22"/>
        <v>96.954866775421422</v>
      </c>
      <c r="O80" s="348">
        <f t="shared" si="23"/>
        <v>98.039215686274503</v>
      </c>
      <c r="P80" s="348">
        <f t="shared" si="24"/>
        <v>97.746243739565941</v>
      </c>
      <c r="Q80" s="348">
        <f t="shared" si="25"/>
        <v>99.216710182767613</v>
      </c>
      <c r="R80" s="348">
        <f t="shared" si="26"/>
        <v>99.451553930530167</v>
      </c>
      <c r="S80" s="348">
        <f t="shared" si="28"/>
        <v>99.589683470105513</v>
      </c>
      <c r="T80" s="348">
        <f t="shared" si="29"/>
        <v>99.638227313837803</v>
      </c>
      <c r="U80" s="348">
        <f t="shared" si="30"/>
        <v>99.447353112274584</v>
      </c>
      <c r="V80" s="518">
        <v>3712</v>
      </c>
      <c r="W80" s="54">
        <v>3755</v>
      </c>
      <c r="X80" s="54">
        <v>3678</v>
      </c>
      <c r="Y80" s="54">
        <v>3672</v>
      </c>
      <c r="Z80" s="54">
        <v>3594</v>
      </c>
      <c r="AA80" s="54">
        <v>3447</v>
      </c>
      <c r="AB80" s="54">
        <v>3282</v>
      </c>
      <c r="AC80" s="54">
        <v>3412</v>
      </c>
      <c r="AD80" s="54">
        <v>3317</v>
      </c>
      <c r="AE80" s="54">
        <v>3438</v>
      </c>
    </row>
    <row r="81" spans="1:31">
      <c r="A81" t="s">
        <v>48</v>
      </c>
      <c r="B81" s="54">
        <v>232</v>
      </c>
      <c r="C81" s="54">
        <v>267</v>
      </c>
      <c r="D81" s="347">
        <v>221</v>
      </c>
      <c r="E81" s="54">
        <v>211</v>
      </c>
      <c r="F81" s="54">
        <v>211</v>
      </c>
      <c r="G81" s="54">
        <v>255</v>
      </c>
      <c r="H81" s="54">
        <v>327</v>
      </c>
      <c r="I81" s="54">
        <v>252</v>
      </c>
      <c r="J81" s="54">
        <v>305</v>
      </c>
      <c r="K81" s="54">
        <v>265</v>
      </c>
      <c r="L81" s="403" t="s">
        <v>81</v>
      </c>
      <c r="M81" s="401" t="s">
        <v>81</v>
      </c>
      <c r="N81" s="401" t="s">
        <v>81</v>
      </c>
      <c r="O81" s="401" t="s">
        <v>81</v>
      </c>
      <c r="P81" s="401" t="s">
        <v>81</v>
      </c>
      <c r="Q81" s="401" t="s">
        <v>81</v>
      </c>
      <c r="R81" s="401" t="s">
        <v>81</v>
      </c>
      <c r="S81" s="514" t="s">
        <v>81</v>
      </c>
      <c r="T81" s="514" t="s">
        <v>81</v>
      </c>
      <c r="U81" s="514" t="s">
        <v>81</v>
      </c>
      <c r="V81" s="519">
        <v>642</v>
      </c>
      <c r="W81" s="54">
        <v>643</v>
      </c>
      <c r="X81" s="54">
        <v>621</v>
      </c>
      <c r="Y81" s="54">
        <v>568</v>
      </c>
      <c r="Z81" s="54">
        <v>494</v>
      </c>
      <c r="AA81" s="54">
        <v>444</v>
      </c>
      <c r="AB81" s="54">
        <v>485</v>
      </c>
      <c r="AC81" s="54">
        <v>384</v>
      </c>
      <c r="AD81" s="54">
        <v>442</v>
      </c>
      <c r="AE81" s="54">
        <v>383</v>
      </c>
    </row>
    <row r="82" spans="1:31">
      <c r="A82" s="512" t="s">
        <v>41</v>
      </c>
      <c r="B82" s="513">
        <f>SUM(B61:B81)</f>
        <v>52073</v>
      </c>
      <c r="C82" s="513">
        <f t="shared" ref="C82:K82" si="31">SUM(C61:C81)</f>
        <v>52525</v>
      </c>
      <c r="D82" s="513">
        <f t="shared" si="31"/>
        <v>53692</v>
      </c>
      <c r="E82" s="513">
        <f t="shared" si="31"/>
        <v>53370</v>
      </c>
      <c r="F82" s="513">
        <f t="shared" si="31"/>
        <v>54538</v>
      </c>
      <c r="G82" s="513">
        <f>SUM(G61:G81)</f>
        <v>52831</v>
      </c>
      <c r="H82" s="513">
        <f>SUM(H61:H81)</f>
        <v>53827</v>
      </c>
      <c r="I82" s="513">
        <f t="shared" si="31"/>
        <v>54315</v>
      </c>
      <c r="J82" s="513">
        <f t="shared" si="31"/>
        <v>55110</v>
      </c>
      <c r="K82" s="513">
        <f t="shared" si="31"/>
        <v>55076</v>
      </c>
      <c r="L82" s="408">
        <f t="shared" ref="L82:R82" si="32">B82/V82*100</f>
        <v>80.573435662561124</v>
      </c>
      <c r="M82" s="409">
        <f t="shared" si="32"/>
        <v>81.768790086555825</v>
      </c>
      <c r="N82" s="409">
        <f t="shared" si="32"/>
        <v>83.295066708035989</v>
      </c>
      <c r="O82" s="409">
        <f t="shared" si="32"/>
        <v>85.670256994718855</v>
      </c>
      <c r="P82" s="409">
        <f t="shared" si="32"/>
        <v>87.476341705963492</v>
      </c>
      <c r="Q82" s="409">
        <f t="shared" si="32"/>
        <v>89.18280187038944</v>
      </c>
      <c r="R82" s="409">
        <f t="shared" si="32"/>
        <v>90.950103914975585</v>
      </c>
      <c r="S82" s="409">
        <f t="shared" ref="S82" si="33">I82/AC82*100</f>
        <v>92.181188690132714</v>
      </c>
      <c r="T82" s="409">
        <f t="shared" ref="T82" si="34">J82/AD82*100</f>
        <v>92.214246272777473</v>
      </c>
      <c r="U82" s="409">
        <f t="shared" ref="U82" si="35">K82/AE82*100</f>
        <v>92.314912589463802</v>
      </c>
      <c r="V82" s="520">
        <f>SUM(V61:V81)</f>
        <v>64628</v>
      </c>
      <c r="W82" s="346">
        <f>SUM(W61:W81)</f>
        <v>64236</v>
      </c>
      <c r="X82" s="346">
        <f t="shared" ref="X82" si="36">SUM(X61:X81)</f>
        <v>64460</v>
      </c>
      <c r="Y82" s="346">
        <f t="shared" ref="Y82" si="37">SUM(Y61:Y81)</f>
        <v>62297</v>
      </c>
      <c r="Z82" s="346">
        <f t="shared" ref="Z82" si="38">SUM(Z61:Z81)</f>
        <v>62346</v>
      </c>
      <c r="AA82" s="346">
        <f t="shared" ref="AA82" si="39">SUM(AA61:AA81)</f>
        <v>59239</v>
      </c>
      <c r="AB82" s="346">
        <f t="shared" ref="AB82" si="40">SUM(AB61:AB81)</f>
        <v>59183</v>
      </c>
      <c r="AC82" s="346">
        <f t="shared" ref="AC82:AE82" si="41">SUM(AC61:AC81)</f>
        <v>58922</v>
      </c>
      <c r="AD82" s="346">
        <f t="shared" si="41"/>
        <v>59763</v>
      </c>
      <c r="AE82" s="346">
        <f t="shared" si="41"/>
        <v>59661</v>
      </c>
    </row>
    <row r="85" spans="1:31" ht="15" customHeight="1">
      <c r="A85" s="87" t="str">
        <f>Contents!B32</f>
        <v>Table 25: Number and percentage of women registered with a DHB primary maternity service, by DHB of residence, 2008–2017</v>
      </c>
      <c r="B85" s="69"/>
      <c r="C85" s="69"/>
      <c r="D85" s="69"/>
      <c r="E85" s="69"/>
      <c r="F85" s="69"/>
      <c r="G85" s="69"/>
      <c r="I85" s="69"/>
      <c r="L85" s="69"/>
      <c r="M85" s="69"/>
      <c r="N85" s="69"/>
      <c r="O85" s="69"/>
      <c r="P85" s="69"/>
      <c r="Q85" s="69"/>
      <c r="S85" s="69"/>
      <c r="W85" s="69"/>
      <c r="X85" s="69"/>
      <c r="Y85" s="69"/>
      <c r="Z85" s="69"/>
      <c r="AA85" s="69"/>
      <c r="AB85" s="69"/>
      <c r="AC85" s="69"/>
    </row>
    <row r="86" spans="1:31">
      <c r="A86" s="578" t="s">
        <v>217</v>
      </c>
      <c r="B86" s="574" t="s">
        <v>356</v>
      </c>
      <c r="C86" s="574"/>
      <c r="D86" s="574"/>
      <c r="E86" s="574"/>
      <c r="F86" s="574"/>
      <c r="G86" s="574"/>
      <c r="H86" s="574"/>
      <c r="I86" s="574"/>
      <c r="J86" s="574"/>
      <c r="K86" s="575"/>
      <c r="L86" s="580" t="s">
        <v>358</v>
      </c>
      <c r="M86" s="581"/>
      <c r="N86" s="581"/>
      <c r="O86" s="581"/>
      <c r="P86" s="581"/>
      <c r="Q86" s="581"/>
      <c r="R86" s="581"/>
      <c r="S86" s="581"/>
      <c r="T86" s="581"/>
      <c r="U86" s="581"/>
      <c r="V86" s="572" t="s">
        <v>357</v>
      </c>
      <c r="W86" s="573"/>
      <c r="X86" s="573"/>
      <c r="Y86" s="573"/>
      <c r="Z86" s="573"/>
      <c r="AA86" s="573"/>
      <c r="AB86" s="573"/>
      <c r="AC86" s="573"/>
      <c r="AD86" s="573"/>
      <c r="AE86" s="573"/>
    </row>
    <row r="87" spans="1:31">
      <c r="A87" s="553"/>
      <c r="B87" s="400">
        <f>Extra!P5</f>
        <v>2008</v>
      </c>
      <c r="C87" s="400">
        <f>Extra!Q5</f>
        <v>2009</v>
      </c>
      <c r="D87" s="400">
        <f>Extra!R5</f>
        <v>2010</v>
      </c>
      <c r="E87" s="400">
        <f>Extra!S5</f>
        <v>2011</v>
      </c>
      <c r="F87" s="400">
        <f>Extra!T5</f>
        <v>2012</v>
      </c>
      <c r="G87" s="400">
        <f>Extra!U5</f>
        <v>2013</v>
      </c>
      <c r="H87" s="400">
        <f>Extra!V5</f>
        <v>2014</v>
      </c>
      <c r="I87" s="400">
        <f>Extra!W5</f>
        <v>2015</v>
      </c>
      <c r="J87" s="400">
        <f>Extra!X5</f>
        <v>2016</v>
      </c>
      <c r="K87" s="400">
        <f>Extra!Y5</f>
        <v>2017</v>
      </c>
      <c r="L87" s="407">
        <f>Extra!P5</f>
        <v>2008</v>
      </c>
      <c r="M87" s="511">
        <f>Extra!Q5</f>
        <v>2009</v>
      </c>
      <c r="N87" s="511">
        <f>Extra!R5</f>
        <v>2010</v>
      </c>
      <c r="O87" s="511">
        <f>Extra!S5</f>
        <v>2011</v>
      </c>
      <c r="P87" s="511">
        <f>Extra!T5</f>
        <v>2012</v>
      </c>
      <c r="Q87" s="511">
        <f>Extra!U5</f>
        <v>2013</v>
      </c>
      <c r="R87" s="511">
        <f>Extra!V5</f>
        <v>2014</v>
      </c>
      <c r="S87" s="511">
        <f>Extra!W5</f>
        <v>2015</v>
      </c>
      <c r="T87" s="511">
        <f>Extra!X5</f>
        <v>2016</v>
      </c>
      <c r="U87" s="511">
        <f>Extra!Y5</f>
        <v>2017</v>
      </c>
      <c r="V87" s="521">
        <f>Extra!P5</f>
        <v>2008</v>
      </c>
      <c r="W87" s="495">
        <f>Extra!Q5</f>
        <v>2009</v>
      </c>
      <c r="X87" s="495">
        <f>Extra!R5</f>
        <v>2010</v>
      </c>
      <c r="Y87" s="495">
        <f>Extra!S5</f>
        <v>2011</v>
      </c>
      <c r="Z87" s="495">
        <f>Extra!T5</f>
        <v>2012</v>
      </c>
      <c r="AA87" s="495">
        <f>Extra!U5</f>
        <v>2013</v>
      </c>
      <c r="AB87" s="495">
        <f>Extra!V5</f>
        <v>2014</v>
      </c>
      <c r="AC87" s="495">
        <f>Extra!W5</f>
        <v>2015</v>
      </c>
      <c r="AD87" s="495">
        <f>Extra!X5</f>
        <v>2016</v>
      </c>
      <c r="AE87" s="495">
        <f>Extra!Y5</f>
        <v>2017</v>
      </c>
    </row>
    <row r="88" spans="1:31">
      <c r="A88" s="156" t="s">
        <v>61</v>
      </c>
      <c r="B88" s="54">
        <v>474</v>
      </c>
      <c r="C88" s="54">
        <v>603</v>
      </c>
      <c r="D88" s="54">
        <v>529</v>
      </c>
      <c r="E88" s="54">
        <v>260</v>
      </c>
      <c r="F88" s="54">
        <v>108</v>
      </c>
      <c r="G88" s="54">
        <v>74</v>
      </c>
      <c r="H88" s="54">
        <v>69</v>
      </c>
      <c r="I88" s="54">
        <v>56</v>
      </c>
      <c r="J88" s="54">
        <v>70</v>
      </c>
      <c r="K88" s="54">
        <v>77</v>
      </c>
      <c r="L88" s="402">
        <f t="shared" ref="L88:L107" si="42">B88/V88*100</f>
        <v>20.807726075504828</v>
      </c>
      <c r="M88" s="348">
        <f t="shared" ref="M88:M107" si="43">C88/W88*100</f>
        <v>26.137841352405722</v>
      </c>
      <c r="N88" s="348">
        <f t="shared" ref="N88:N107" si="44">D88/X88*100</f>
        <v>21.330645161290324</v>
      </c>
      <c r="O88" s="348">
        <f t="shared" ref="O88:O107" si="45">E88/Y88*100</f>
        <v>11.309264897781643</v>
      </c>
      <c r="P88" s="348">
        <f t="shared" ref="P88:P107" si="46">F88/Z88*100</f>
        <v>4.6936114732724903</v>
      </c>
      <c r="Q88" s="348">
        <f t="shared" ref="Q88:Q107" si="47">G88/AA88*100</f>
        <v>3.4807149576669802</v>
      </c>
      <c r="R88" s="348">
        <f t="shared" ref="R88:R107" si="48">H88/AB88*100</f>
        <v>3.2872796569795137</v>
      </c>
      <c r="S88" s="348">
        <f t="shared" ref="S88:S103" si="49">I88/AC88*100</f>
        <v>2.6217228464419478</v>
      </c>
      <c r="T88" s="348">
        <f t="shared" ref="T88:T107" si="50">J88/AD88*100</f>
        <v>3.0837004405286343</v>
      </c>
      <c r="U88" s="348">
        <f t="shared" ref="U88:U107" si="51">K88/AE88*100</f>
        <v>3.4375000000000004</v>
      </c>
      <c r="V88" s="518">
        <v>2278</v>
      </c>
      <c r="W88" s="69">
        <v>2307</v>
      </c>
      <c r="X88" s="69">
        <v>2480</v>
      </c>
      <c r="Y88" s="69">
        <v>2299</v>
      </c>
      <c r="Z88" s="69">
        <v>2301</v>
      </c>
      <c r="AA88" s="69">
        <v>2126</v>
      </c>
      <c r="AB88" s="69">
        <v>2099</v>
      </c>
      <c r="AC88" s="69">
        <v>2136</v>
      </c>
      <c r="AD88">
        <v>2270</v>
      </c>
      <c r="AE88">
        <v>2240</v>
      </c>
    </row>
    <row r="89" spans="1:31">
      <c r="A89" s="156" t="s">
        <v>62</v>
      </c>
      <c r="B89" s="54">
        <v>590</v>
      </c>
      <c r="C89" s="54">
        <v>1088</v>
      </c>
      <c r="D89" s="54">
        <v>981</v>
      </c>
      <c r="E89" s="54">
        <v>593</v>
      </c>
      <c r="F89" s="54">
        <v>410</v>
      </c>
      <c r="G89" s="54">
        <v>345</v>
      </c>
      <c r="H89" s="54">
        <v>329</v>
      </c>
      <c r="I89" s="54">
        <v>284</v>
      </c>
      <c r="J89" s="54">
        <v>255</v>
      </c>
      <c r="K89" s="54">
        <v>199</v>
      </c>
      <c r="L89" s="402">
        <f t="shared" si="42"/>
        <v>7.588424437299035</v>
      </c>
      <c r="M89" s="348">
        <f t="shared" si="43"/>
        <v>13.900600485498915</v>
      </c>
      <c r="N89" s="348">
        <f t="shared" si="44"/>
        <v>12.398887765419616</v>
      </c>
      <c r="O89" s="348">
        <f t="shared" si="45"/>
        <v>7.532071637241204</v>
      </c>
      <c r="P89" s="348">
        <f t="shared" si="46"/>
        <v>5.144291091593475</v>
      </c>
      <c r="Q89" s="348">
        <f t="shared" si="47"/>
        <v>4.5074470864907239</v>
      </c>
      <c r="R89" s="348">
        <f t="shared" si="48"/>
        <v>4.1916167664670656</v>
      </c>
      <c r="S89" s="348">
        <f t="shared" si="49"/>
        <v>3.7581050681487365</v>
      </c>
      <c r="T89" s="348">
        <f t="shared" si="50"/>
        <v>3.2136105860113422</v>
      </c>
      <c r="U89" s="348">
        <f t="shared" si="51"/>
        <v>2.5793907971484122</v>
      </c>
      <c r="V89" s="518">
        <v>7775</v>
      </c>
      <c r="W89" s="69">
        <v>7827</v>
      </c>
      <c r="X89" s="69">
        <v>7912</v>
      </c>
      <c r="Y89" s="69">
        <v>7873</v>
      </c>
      <c r="Z89" s="69">
        <v>7970</v>
      </c>
      <c r="AA89" s="69">
        <v>7654</v>
      </c>
      <c r="AB89" s="69">
        <v>7849</v>
      </c>
      <c r="AC89" s="69">
        <v>7557</v>
      </c>
      <c r="AD89">
        <v>7935</v>
      </c>
      <c r="AE89">
        <v>7715</v>
      </c>
    </row>
    <row r="90" spans="1:31">
      <c r="A90" s="156" t="s">
        <v>63</v>
      </c>
      <c r="B90" s="54">
        <v>1762</v>
      </c>
      <c r="C90" s="54">
        <v>1843</v>
      </c>
      <c r="D90" s="54">
        <v>1729</v>
      </c>
      <c r="E90" s="54">
        <v>1564</v>
      </c>
      <c r="F90" s="54">
        <v>1581</v>
      </c>
      <c r="G90" s="54">
        <v>1384</v>
      </c>
      <c r="H90" s="54">
        <v>1418</v>
      </c>
      <c r="I90" s="54">
        <v>1144</v>
      </c>
      <c r="J90" s="54">
        <v>1124</v>
      </c>
      <c r="K90" s="54">
        <v>1038</v>
      </c>
      <c r="L90" s="402">
        <f t="shared" si="42"/>
        <v>26.488274203247141</v>
      </c>
      <c r="M90" s="348">
        <f t="shared" si="43"/>
        <v>27.023460410557188</v>
      </c>
      <c r="N90" s="348">
        <f t="shared" si="44"/>
        <v>25.649013499480787</v>
      </c>
      <c r="O90" s="348">
        <f t="shared" si="45"/>
        <v>23.932670237184393</v>
      </c>
      <c r="P90" s="348">
        <f t="shared" si="46"/>
        <v>23.611111111111111</v>
      </c>
      <c r="Q90" s="348">
        <f t="shared" si="47"/>
        <v>22.158181235991034</v>
      </c>
      <c r="R90" s="348">
        <f t="shared" si="48"/>
        <v>22.497223544343964</v>
      </c>
      <c r="S90" s="348">
        <f t="shared" si="49"/>
        <v>19.383259911894275</v>
      </c>
      <c r="T90" s="348">
        <f t="shared" si="50"/>
        <v>19.021831105093927</v>
      </c>
      <c r="U90" s="348">
        <f t="shared" si="51"/>
        <v>18.427125865435826</v>
      </c>
      <c r="V90" s="518">
        <v>6652</v>
      </c>
      <c r="W90" s="69">
        <v>6820</v>
      </c>
      <c r="X90" s="69">
        <v>6741</v>
      </c>
      <c r="Y90" s="69">
        <v>6535</v>
      </c>
      <c r="Z90" s="69">
        <v>6696</v>
      </c>
      <c r="AA90" s="69">
        <v>6246</v>
      </c>
      <c r="AB90" s="69">
        <v>6303</v>
      </c>
      <c r="AC90" s="69">
        <v>5902</v>
      </c>
      <c r="AD90">
        <v>5909</v>
      </c>
      <c r="AE90">
        <v>5633</v>
      </c>
    </row>
    <row r="91" spans="1:31">
      <c r="A91" s="156" t="s">
        <v>64</v>
      </c>
      <c r="B91" s="54">
        <v>2870</v>
      </c>
      <c r="C91" s="54">
        <v>2836</v>
      </c>
      <c r="D91" s="54">
        <v>2706</v>
      </c>
      <c r="E91" s="54">
        <v>2682</v>
      </c>
      <c r="F91" s="54">
        <v>2509</v>
      </c>
      <c r="G91" s="54">
        <v>2194</v>
      </c>
      <c r="H91" s="54">
        <v>1759</v>
      </c>
      <c r="I91" s="54">
        <v>918</v>
      </c>
      <c r="J91" s="54">
        <v>116</v>
      </c>
      <c r="K91" s="54">
        <v>87</v>
      </c>
      <c r="L91" s="402">
        <f t="shared" si="42"/>
        <v>32.60252186754515</v>
      </c>
      <c r="M91" s="348">
        <f t="shared" si="43"/>
        <v>33.065174303369474</v>
      </c>
      <c r="N91" s="348">
        <f t="shared" si="44"/>
        <v>30.936321024351205</v>
      </c>
      <c r="O91" s="348">
        <f t="shared" si="45"/>
        <v>30.71461291800275</v>
      </c>
      <c r="P91" s="348">
        <f t="shared" si="46"/>
        <v>28.625213918996007</v>
      </c>
      <c r="Q91" s="348">
        <f t="shared" si="47"/>
        <v>26.834637964774949</v>
      </c>
      <c r="R91" s="348">
        <f t="shared" si="48"/>
        <v>21.23626705300012</v>
      </c>
      <c r="S91" s="348">
        <f t="shared" si="49"/>
        <v>11.20331950207469</v>
      </c>
      <c r="T91" s="348">
        <f t="shared" si="50"/>
        <v>1.4067426631093864</v>
      </c>
      <c r="U91" s="348">
        <f t="shared" si="51"/>
        <v>1.0512324794586758</v>
      </c>
      <c r="V91" s="518">
        <v>8803</v>
      </c>
      <c r="W91" s="69">
        <v>8577</v>
      </c>
      <c r="X91" s="69">
        <v>8747</v>
      </c>
      <c r="Y91" s="69">
        <v>8732</v>
      </c>
      <c r="Z91" s="69">
        <v>8765</v>
      </c>
      <c r="AA91" s="69">
        <v>8176</v>
      </c>
      <c r="AB91" s="69">
        <v>8283</v>
      </c>
      <c r="AC91" s="69">
        <v>8194</v>
      </c>
      <c r="AD91">
        <v>8246</v>
      </c>
      <c r="AE91">
        <v>8276</v>
      </c>
    </row>
    <row r="92" spans="1:31">
      <c r="A92" s="156" t="s">
        <v>65</v>
      </c>
      <c r="B92" s="54">
        <v>9</v>
      </c>
      <c r="C92" s="54">
        <v>15</v>
      </c>
      <c r="D92" s="54">
        <v>12</v>
      </c>
      <c r="E92" s="54">
        <v>4</v>
      </c>
      <c r="F92" s="54">
        <v>9</v>
      </c>
      <c r="G92" s="54">
        <v>7</v>
      </c>
      <c r="H92" s="54">
        <v>8</v>
      </c>
      <c r="I92" s="54">
        <v>6</v>
      </c>
      <c r="J92" s="54">
        <v>1</v>
      </c>
      <c r="K92" s="54">
        <v>1</v>
      </c>
      <c r="L92" s="402">
        <f t="shared" si="42"/>
        <v>0.1588702559576346</v>
      </c>
      <c r="M92" s="348">
        <f t="shared" si="43"/>
        <v>0.27017291066282423</v>
      </c>
      <c r="N92" s="348">
        <f t="shared" si="44"/>
        <v>0.21375133594584966</v>
      </c>
      <c r="O92" s="348">
        <f t="shared" si="45"/>
        <v>7.452953232718465E-2</v>
      </c>
      <c r="P92" s="348">
        <f t="shared" si="46"/>
        <v>0.16420361247947454</v>
      </c>
      <c r="Q92" s="348">
        <f t="shared" si="47"/>
        <v>0.13417672992141078</v>
      </c>
      <c r="R92" s="348">
        <f t="shared" si="48"/>
        <v>0.15252621544327929</v>
      </c>
      <c r="S92" s="348">
        <f t="shared" si="49"/>
        <v>0.11372251705837756</v>
      </c>
      <c r="T92" s="348">
        <f t="shared" si="50"/>
        <v>1.8684603886397609E-2</v>
      </c>
      <c r="U92" s="348">
        <f t="shared" si="51"/>
        <v>1.879699248120301E-2</v>
      </c>
      <c r="V92" s="518">
        <v>5665</v>
      </c>
      <c r="W92" s="69">
        <v>5552</v>
      </c>
      <c r="X92" s="69">
        <v>5614</v>
      </c>
      <c r="Y92" s="69">
        <v>5367</v>
      </c>
      <c r="Z92" s="69">
        <v>5481</v>
      </c>
      <c r="AA92" s="69">
        <v>5217</v>
      </c>
      <c r="AB92" s="69">
        <v>5245</v>
      </c>
      <c r="AC92" s="69">
        <v>5276</v>
      </c>
      <c r="AD92">
        <v>5352</v>
      </c>
      <c r="AE92">
        <v>5320</v>
      </c>
    </row>
    <row r="93" spans="1:31">
      <c r="A93" s="156" t="s">
        <v>66</v>
      </c>
      <c r="B93" s="54">
        <v>201</v>
      </c>
      <c r="C93" s="54">
        <v>107</v>
      </c>
      <c r="D93" s="54">
        <v>106</v>
      </c>
      <c r="E93" s="54">
        <v>47</v>
      </c>
      <c r="F93" s="54">
        <v>46</v>
      </c>
      <c r="G93" s="54">
        <v>26</v>
      </c>
      <c r="H93" s="54">
        <v>9</v>
      </c>
      <c r="I93" s="347">
        <v>5</v>
      </c>
      <c r="J93" s="347">
        <v>1</v>
      </c>
      <c r="K93" s="347">
        <v>0</v>
      </c>
      <c r="L93" s="402">
        <f t="shared" si="42"/>
        <v>11.53184165232358</v>
      </c>
      <c r="M93" s="348">
        <f t="shared" si="43"/>
        <v>6.3804412641621937</v>
      </c>
      <c r="N93" s="348">
        <f t="shared" si="44"/>
        <v>6.5797641216635627</v>
      </c>
      <c r="O93" s="348">
        <f t="shared" si="45"/>
        <v>2.9634300126103406</v>
      </c>
      <c r="P93" s="348">
        <f t="shared" si="46"/>
        <v>2.9543994861913938</v>
      </c>
      <c r="Q93" s="348">
        <f t="shared" si="47"/>
        <v>1.8296973961998593</v>
      </c>
      <c r="R93" s="348">
        <f t="shared" si="48"/>
        <v>0.64562410329985653</v>
      </c>
      <c r="S93" s="348">
        <f t="shared" si="49"/>
        <v>0.33134526176275675</v>
      </c>
      <c r="T93" s="348">
        <f t="shared" si="50"/>
        <v>6.476683937823835E-2</v>
      </c>
      <c r="U93" s="348">
        <f t="shared" si="51"/>
        <v>0</v>
      </c>
      <c r="V93" s="518">
        <v>1743</v>
      </c>
      <c r="W93" s="69">
        <v>1677</v>
      </c>
      <c r="X93" s="69">
        <v>1611</v>
      </c>
      <c r="Y93" s="69">
        <v>1586</v>
      </c>
      <c r="Z93" s="69">
        <v>1557</v>
      </c>
      <c r="AA93" s="69">
        <v>1421</v>
      </c>
      <c r="AB93" s="69">
        <v>1394</v>
      </c>
      <c r="AC93" s="69">
        <v>1509</v>
      </c>
      <c r="AD93">
        <v>1544</v>
      </c>
      <c r="AE93">
        <v>1556</v>
      </c>
    </row>
    <row r="94" spans="1:31">
      <c r="A94" s="156" t="s">
        <v>67</v>
      </c>
      <c r="B94" s="54">
        <v>3</v>
      </c>
      <c r="C94" s="54">
        <v>4</v>
      </c>
      <c r="D94" s="54">
        <v>4</v>
      </c>
      <c r="E94" s="347">
        <v>0</v>
      </c>
      <c r="F94" s="54">
        <v>5</v>
      </c>
      <c r="G94" s="347">
        <v>2</v>
      </c>
      <c r="H94" s="347">
        <v>1</v>
      </c>
      <c r="I94" s="347">
        <v>0</v>
      </c>
      <c r="J94" s="347">
        <v>1</v>
      </c>
      <c r="K94" s="347">
        <v>0</v>
      </c>
      <c r="L94" s="402">
        <f t="shared" si="42"/>
        <v>0.10111223458038424</v>
      </c>
      <c r="M94" s="348">
        <f t="shared" si="43"/>
        <v>0.13409319477036541</v>
      </c>
      <c r="N94" s="348">
        <f t="shared" si="44"/>
        <v>0.13271400132714001</v>
      </c>
      <c r="O94" s="348">
        <f t="shared" si="45"/>
        <v>0</v>
      </c>
      <c r="P94" s="348">
        <f t="shared" si="46"/>
        <v>0.16857720836142953</v>
      </c>
      <c r="Q94" s="348">
        <f t="shared" si="47"/>
        <v>7.2621641249092234E-2</v>
      </c>
      <c r="R94" s="348">
        <f t="shared" si="48"/>
        <v>3.5880875493362038E-2</v>
      </c>
      <c r="S94" s="348">
        <f t="shared" si="49"/>
        <v>0</v>
      </c>
      <c r="T94" s="348">
        <f t="shared" si="50"/>
        <v>3.455425017277125E-2</v>
      </c>
      <c r="U94" s="348">
        <f t="shared" si="51"/>
        <v>0</v>
      </c>
      <c r="V94" s="518">
        <v>2967</v>
      </c>
      <c r="W94" s="69">
        <v>2983</v>
      </c>
      <c r="X94" s="69">
        <v>3014</v>
      </c>
      <c r="Y94" s="69">
        <v>2853</v>
      </c>
      <c r="Z94" s="69">
        <v>2966</v>
      </c>
      <c r="AA94" s="69">
        <v>2754</v>
      </c>
      <c r="AB94" s="69">
        <v>2787</v>
      </c>
      <c r="AC94" s="69">
        <v>2785</v>
      </c>
      <c r="AD94">
        <v>2894</v>
      </c>
      <c r="AE94">
        <v>3100</v>
      </c>
    </row>
    <row r="95" spans="1:31">
      <c r="A95" s="69" t="s">
        <v>376</v>
      </c>
      <c r="B95" s="54">
        <v>1</v>
      </c>
      <c r="C95" s="347">
        <v>0</v>
      </c>
      <c r="D95" s="347">
        <v>1</v>
      </c>
      <c r="E95" s="347">
        <v>1</v>
      </c>
      <c r="F95" s="347">
        <v>3</v>
      </c>
      <c r="G95" s="347">
        <v>0</v>
      </c>
      <c r="H95" s="347">
        <v>0</v>
      </c>
      <c r="I95" s="54">
        <v>1</v>
      </c>
      <c r="J95" s="347">
        <v>0</v>
      </c>
      <c r="K95" s="347">
        <v>0</v>
      </c>
      <c r="L95" s="402">
        <f t="shared" si="42"/>
        <v>0.11862396204033215</v>
      </c>
      <c r="M95" s="348">
        <f t="shared" si="43"/>
        <v>0</v>
      </c>
      <c r="N95" s="348">
        <f t="shared" si="44"/>
        <v>0.13106159895150721</v>
      </c>
      <c r="O95" s="348">
        <f t="shared" si="45"/>
        <v>0.13531799729364005</v>
      </c>
      <c r="P95" s="348">
        <f t="shared" si="46"/>
        <v>0.40871934604904631</v>
      </c>
      <c r="Q95" s="348">
        <f t="shared" si="47"/>
        <v>0</v>
      </c>
      <c r="R95" s="348">
        <f t="shared" si="48"/>
        <v>0</v>
      </c>
      <c r="S95" s="348">
        <f t="shared" si="49"/>
        <v>0.13568521031207598</v>
      </c>
      <c r="T95" s="348">
        <f t="shared" si="50"/>
        <v>0</v>
      </c>
      <c r="U95" s="348">
        <f t="shared" si="51"/>
        <v>0</v>
      </c>
      <c r="V95" s="518">
        <v>843</v>
      </c>
      <c r="W95" s="69">
        <v>763</v>
      </c>
      <c r="X95" s="69">
        <v>763</v>
      </c>
      <c r="Y95" s="69">
        <v>739</v>
      </c>
      <c r="Z95" s="69">
        <v>734</v>
      </c>
      <c r="AA95" s="69">
        <v>703</v>
      </c>
      <c r="AB95" s="69">
        <v>688</v>
      </c>
      <c r="AC95" s="69">
        <v>737</v>
      </c>
      <c r="AD95">
        <v>776</v>
      </c>
      <c r="AE95">
        <v>703</v>
      </c>
    </row>
    <row r="96" spans="1:31">
      <c r="A96" s="69" t="s">
        <v>69</v>
      </c>
      <c r="B96" s="54">
        <v>168</v>
      </c>
      <c r="C96" s="54">
        <v>62</v>
      </c>
      <c r="D96" s="54">
        <v>116</v>
      </c>
      <c r="E96" s="54">
        <v>129</v>
      </c>
      <c r="F96" s="54">
        <v>94</v>
      </c>
      <c r="G96" s="54">
        <v>114</v>
      </c>
      <c r="H96" s="54">
        <v>89</v>
      </c>
      <c r="I96" s="54">
        <v>72</v>
      </c>
      <c r="J96" s="54">
        <v>93</v>
      </c>
      <c r="K96" s="54">
        <v>62</v>
      </c>
      <c r="L96" s="402">
        <f t="shared" si="42"/>
        <v>7.1367884451996595</v>
      </c>
      <c r="M96" s="348">
        <f t="shared" si="43"/>
        <v>2.5462012320328542</v>
      </c>
      <c r="N96" s="348">
        <f t="shared" si="44"/>
        <v>4.9572649572649574</v>
      </c>
      <c r="O96" s="348">
        <f t="shared" si="45"/>
        <v>5.7206208425720622</v>
      </c>
      <c r="P96" s="348">
        <f t="shared" si="46"/>
        <v>4.1666666666666661</v>
      </c>
      <c r="Q96" s="348">
        <f t="shared" si="47"/>
        <v>5.2973977695167287</v>
      </c>
      <c r="R96" s="348">
        <f t="shared" si="48"/>
        <v>4.3141056713523991</v>
      </c>
      <c r="S96" s="348">
        <f t="shared" si="49"/>
        <v>3.6090225563909777</v>
      </c>
      <c r="T96" s="348">
        <f t="shared" si="50"/>
        <v>4.5167557066537158</v>
      </c>
      <c r="U96" s="348">
        <f t="shared" si="51"/>
        <v>2.9053420805998127</v>
      </c>
      <c r="V96" s="518">
        <v>2354</v>
      </c>
      <c r="W96" s="69">
        <v>2435</v>
      </c>
      <c r="X96" s="69">
        <v>2340</v>
      </c>
      <c r="Y96" s="69">
        <v>2255</v>
      </c>
      <c r="Z96" s="69">
        <v>2256</v>
      </c>
      <c r="AA96" s="69">
        <v>2152</v>
      </c>
      <c r="AB96" s="69">
        <v>2063</v>
      </c>
      <c r="AC96" s="69">
        <v>1995</v>
      </c>
      <c r="AD96">
        <v>2059</v>
      </c>
      <c r="AE96">
        <v>2134</v>
      </c>
    </row>
    <row r="97" spans="1:31">
      <c r="A97" s="69" t="s">
        <v>70</v>
      </c>
      <c r="B97" s="54">
        <v>14</v>
      </c>
      <c r="C97" s="347">
        <v>2</v>
      </c>
      <c r="D97" s="347">
        <v>1</v>
      </c>
      <c r="E97" s="347">
        <v>2</v>
      </c>
      <c r="F97" s="347">
        <v>1</v>
      </c>
      <c r="G97" s="54">
        <v>2</v>
      </c>
      <c r="H97" s="54">
        <v>6</v>
      </c>
      <c r="I97" s="347">
        <v>2</v>
      </c>
      <c r="J97" s="347">
        <v>6</v>
      </c>
      <c r="K97" s="347">
        <v>5</v>
      </c>
      <c r="L97" s="402">
        <f t="shared" si="42"/>
        <v>0.86047940995697614</v>
      </c>
      <c r="M97" s="348">
        <f t="shared" si="43"/>
        <v>0.12277470841006752</v>
      </c>
      <c r="N97" s="348">
        <f t="shared" si="44"/>
        <v>6.2893081761006289E-2</v>
      </c>
      <c r="O97" s="348">
        <f t="shared" si="45"/>
        <v>0.12763241863433314</v>
      </c>
      <c r="P97" s="348">
        <f t="shared" si="46"/>
        <v>6.4143681847338027E-2</v>
      </c>
      <c r="Q97" s="348">
        <f t="shared" si="47"/>
        <v>0.13149243918474687</v>
      </c>
      <c r="R97" s="348">
        <f t="shared" si="48"/>
        <v>0.39499670836076367</v>
      </c>
      <c r="S97" s="348">
        <f t="shared" si="49"/>
        <v>0.13210039630118892</v>
      </c>
      <c r="T97" s="348">
        <f t="shared" si="50"/>
        <v>0.41841004184100417</v>
      </c>
      <c r="U97" s="348">
        <f t="shared" si="51"/>
        <v>0.35688793718772305</v>
      </c>
      <c r="V97" s="518">
        <v>1627</v>
      </c>
      <c r="W97" s="69">
        <v>1629</v>
      </c>
      <c r="X97" s="69">
        <v>1590</v>
      </c>
      <c r="Y97" s="69">
        <v>1567</v>
      </c>
      <c r="Z97" s="69">
        <v>1559</v>
      </c>
      <c r="AA97" s="69">
        <v>1521</v>
      </c>
      <c r="AB97" s="69">
        <v>1519</v>
      </c>
      <c r="AC97" s="69">
        <v>1514</v>
      </c>
      <c r="AD97">
        <v>1434</v>
      </c>
      <c r="AE97">
        <v>1401</v>
      </c>
    </row>
    <row r="98" spans="1:31">
      <c r="A98" s="69" t="s">
        <v>71</v>
      </c>
      <c r="B98" s="54">
        <v>67</v>
      </c>
      <c r="C98" s="54">
        <v>145</v>
      </c>
      <c r="D98" s="54">
        <v>150</v>
      </c>
      <c r="E98" s="54">
        <v>86</v>
      </c>
      <c r="F98" s="54">
        <v>47</v>
      </c>
      <c r="G98" s="347">
        <v>0</v>
      </c>
      <c r="H98" s="347">
        <v>0</v>
      </c>
      <c r="I98" s="347">
        <v>0</v>
      </c>
      <c r="J98" s="347">
        <v>0</v>
      </c>
      <c r="K98" s="347">
        <v>0</v>
      </c>
      <c r="L98" s="402">
        <f t="shared" si="42"/>
        <v>2.8462192013593883</v>
      </c>
      <c r="M98" s="348">
        <f t="shared" si="43"/>
        <v>6.5670289855072461</v>
      </c>
      <c r="N98" s="348">
        <f t="shared" si="44"/>
        <v>6.3938618925831205</v>
      </c>
      <c r="O98" s="348">
        <f t="shared" si="45"/>
        <v>3.7456445993031355</v>
      </c>
      <c r="P98" s="348">
        <f t="shared" si="46"/>
        <v>2.1799628942486082</v>
      </c>
      <c r="Q98" s="348">
        <f t="shared" si="47"/>
        <v>0</v>
      </c>
      <c r="R98" s="348">
        <f t="shared" si="48"/>
        <v>0</v>
      </c>
      <c r="S98" s="348">
        <f t="shared" si="49"/>
        <v>0</v>
      </c>
      <c r="T98" s="348">
        <f t="shared" si="50"/>
        <v>0</v>
      </c>
      <c r="U98" s="348">
        <f t="shared" si="51"/>
        <v>0</v>
      </c>
      <c r="V98" s="518">
        <v>2354</v>
      </c>
      <c r="W98" s="69">
        <v>2208</v>
      </c>
      <c r="X98" s="69">
        <v>2346</v>
      </c>
      <c r="Y98" s="69">
        <v>2296</v>
      </c>
      <c r="Z98" s="69">
        <v>2156</v>
      </c>
      <c r="AA98" s="69">
        <v>2122</v>
      </c>
      <c r="AB98" s="69">
        <v>2089</v>
      </c>
      <c r="AC98" s="69">
        <v>2110</v>
      </c>
      <c r="AD98">
        <v>2082</v>
      </c>
      <c r="AE98">
        <v>2135</v>
      </c>
    </row>
    <row r="99" spans="1:31">
      <c r="A99" s="69" t="s">
        <v>72</v>
      </c>
      <c r="B99" s="347">
        <v>267</v>
      </c>
      <c r="C99" s="54">
        <v>97</v>
      </c>
      <c r="D99" s="347">
        <v>12</v>
      </c>
      <c r="E99" s="347">
        <v>6</v>
      </c>
      <c r="F99" s="347">
        <v>2</v>
      </c>
      <c r="G99" s="347">
        <v>0</v>
      </c>
      <c r="H99" s="347">
        <v>0</v>
      </c>
      <c r="I99" s="347">
        <v>0</v>
      </c>
      <c r="J99" s="347">
        <v>1</v>
      </c>
      <c r="K99" s="347">
        <v>0</v>
      </c>
      <c r="L99" s="402">
        <f t="shared" si="42"/>
        <v>29.244249726177436</v>
      </c>
      <c r="M99" s="348">
        <f t="shared" si="43"/>
        <v>10.452586206896552</v>
      </c>
      <c r="N99" s="348">
        <f t="shared" si="44"/>
        <v>1.3422818791946309</v>
      </c>
      <c r="O99" s="348">
        <f t="shared" si="45"/>
        <v>0.72289156626506024</v>
      </c>
      <c r="P99" s="348">
        <f t="shared" si="46"/>
        <v>0.2288329519450801</v>
      </c>
      <c r="Q99" s="348">
        <f t="shared" si="47"/>
        <v>0</v>
      </c>
      <c r="R99" s="348">
        <f t="shared" si="48"/>
        <v>0</v>
      </c>
      <c r="S99" s="348">
        <f t="shared" si="49"/>
        <v>0</v>
      </c>
      <c r="T99" s="348">
        <f t="shared" si="50"/>
        <v>0.125</v>
      </c>
      <c r="U99" s="348">
        <f t="shared" si="51"/>
        <v>0</v>
      </c>
      <c r="V99" s="518">
        <v>913</v>
      </c>
      <c r="W99" s="69">
        <v>928</v>
      </c>
      <c r="X99" s="69">
        <v>894</v>
      </c>
      <c r="Y99" s="69">
        <v>830</v>
      </c>
      <c r="Z99" s="69">
        <v>874</v>
      </c>
      <c r="AA99" s="69">
        <v>826</v>
      </c>
      <c r="AB99" s="69">
        <v>818</v>
      </c>
      <c r="AC99" s="69">
        <v>814</v>
      </c>
      <c r="AD99">
        <v>800</v>
      </c>
      <c r="AE99">
        <v>845</v>
      </c>
    </row>
    <row r="100" spans="1:31">
      <c r="A100" s="69" t="s">
        <v>73</v>
      </c>
      <c r="B100" s="54">
        <v>239</v>
      </c>
      <c r="C100" s="54">
        <v>325</v>
      </c>
      <c r="D100" s="54">
        <v>334</v>
      </c>
      <c r="E100" s="54">
        <v>304</v>
      </c>
      <c r="F100" s="54">
        <v>144</v>
      </c>
      <c r="G100" s="54">
        <v>80</v>
      </c>
      <c r="H100" s="54">
        <v>41</v>
      </c>
      <c r="I100" s="54">
        <v>50</v>
      </c>
      <c r="J100" s="54">
        <v>61</v>
      </c>
      <c r="K100" s="54">
        <v>85</v>
      </c>
      <c r="L100" s="402">
        <f t="shared" si="42"/>
        <v>5.8736790366183333</v>
      </c>
      <c r="M100" s="348">
        <f t="shared" si="43"/>
        <v>8.0365974282888235</v>
      </c>
      <c r="N100" s="348">
        <f t="shared" si="44"/>
        <v>8.4152179390274622</v>
      </c>
      <c r="O100" s="348">
        <f t="shared" si="45"/>
        <v>7.8817733990147785</v>
      </c>
      <c r="P100" s="348">
        <f t="shared" si="46"/>
        <v>3.7276727931659335</v>
      </c>
      <c r="Q100" s="348">
        <f t="shared" si="47"/>
        <v>2.2038567493112948</v>
      </c>
      <c r="R100" s="348">
        <f t="shared" si="48"/>
        <v>1.1627906976744187</v>
      </c>
      <c r="S100" s="348">
        <f t="shared" si="49"/>
        <v>1.416029453412631</v>
      </c>
      <c r="T100" s="348">
        <f t="shared" si="50"/>
        <v>1.7624963883270732</v>
      </c>
      <c r="U100" s="348">
        <f t="shared" si="51"/>
        <v>2.4355300859598854</v>
      </c>
      <c r="V100" s="518">
        <v>4069</v>
      </c>
      <c r="W100" s="69">
        <v>4044</v>
      </c>
      <c r="X100" s="69">
        <v>3969</v>
      </c>
      <c r="Y100" s="69">
        <v>3857</v>
      </c>
      <c r="Z100" s="69">
        <v>3863</v>
      </c>
      <c r="AA100" s="69">
        <v>3630</v>
      </c>
      <c r="AB100" s="69">
        <v>3526</v>
      </c>
      <c r="AC100" s="69">
        <v>3531</v>
      </c>
      <c r="AD100">
        <v>3461</v>
      </c>
      <c r="AE100">
        <v>3490</v>
      </c>
    </row>
    <row r="101" spans="1:31">
      <c r="A101" s="69" t="s">
        <v>74</v>
      </c>
      <c r="B101" s="54">
        <v>334</v>
      </c>
      <c r="C101" s="54">
        <v>204</v>
      </c>
      <c r="D101" s="54">
        <v>102</v>
      </c>
      <c r="E101" s="54">
        <v>133</v>
      </c>
      <c r="F101" s="54">
        <v>51</v>
      </c>
      <c r="G101" s="54">
        <v>30</v>
      </c>
      <c r="H101" s="54">
        <v>25</v>
      </c>
      <c r="I101" s="54">
        <v>45</v>
      </c>
      <c r="J101" s="54">
        <v>34</v>
      </c>
      <c r="K101" s="54">
        <v>40</v>
      </c>
      <c r="L101" s="402">
        <f t="shared" si="42"/>
        <v>14.884135472370765</v>
      </c>
      <c r="M101" s="348">
        <f t="shared" si="43"/>
        <v>9.1809180918091808</v>
      </c>
      <c r="N101" s="348">
        <f t="shared" si="44"/>
        <v>4.7331786542923435</v>
      </c>
      <c r="O101" s="348">
        <f t="shared" si="45"/>
        <v>6.478324403312226</v>
      </c>
      <c r="P101" s="348">
        <f t="shared" si="46"/>
        <v>2.5423728813559325</v>
      </c>
      <c r="Q101" s="348">
        <f t="shared" si="47"/>
        <v>1.5682174594877154</v>
      </c>
      <c r="R101" s="348">
        <f t="shared" si="48"/>
        <v>1.3491635186184565</v>
      </c>
      <c r="S101" s="348">
        <f t="shared" si="49"/>
        <v>2.2889114954221768</v>
      </c>
      <c r="T101" s="348">
        <f t="shared" si="50"/>
        <v>1.7302798982188294</v>
      </c>
      <c r="U101" s="348">
        <f t="shared" si="51"/>
        <v>2.0544427324088339</v>
      </c>
      <c r="V101" s="518">
        <v>2244</v>
      </c>
      <c r="W101" s="69">
        <v>2222</v>
      </c>
      <c r="X101" s="69">
        <v>2155</v>
      </c>
      <c r="Y101" s="69">
        <v>2053</v>
      </c>
      <c r="Z101" s="69">
        <v>2006</v>
      </c>
      <c r="AA101" s="69">
        <v>1913</v>
      </c>
      <c r="AB101" s="69">
        <v>1853</v>
      </c>
      <c r="AC101" s="69">
        <v>1966</v>
      </c>
      <c r="AD101">
        <v>1965</v>
      </c>
      <c r="AE101">
        <v>1947</v>
      </c>
    </row>
    <row r="102" spans="1:31">
      <c r="A102" s="69" t="s">
        <v>75</v>
      </c>
      <c r="B102" s="54">
        <v>1</v>
      </c>
      <c r="C102" s="54">
        <v>2</v>
      </c>
      <c r="D102" s="347">
        <v>0</v>
      </c>
      <c r="E102" s="54">
        <v>1</v>
      </c>
      <c r="F102" s="54">
        <v>1</v>
      </c>
      <c r="G102" s="54">
        <v>1</v>
      </c>
      <c r="H102" s="347">
        <v>0</v>
      </c>
      <c r="I102" s="347">
        <v>0</v>
      </c>
      <c r="J102" s="347">
        <v>0</v>
      </c>
      <c r="K102" s="347">
        <v>0</v>
      </c>
      <c r="L102" s="402">
        <f t="shared" si="42"/>
        <v>0.19569471624266144</v>
      </c>
      <c r="M102" s="348">
        <f t="shared" si="43"/>
        <v>0.36900369003690037</v>
      </c>
      <c r="N102" s="348">
        <f t="shared" si="44"/>
        <v>0</v>
      </c>
      <c r="O102" s="348">
        <f t="shared" si="45"/>
        <v>0.1890359168241966</v>
      </c>
      <c r="P102" s="348">
        <f t="shared" si="46"/>
        <v>0.19646365422396855</v>
      </c>
      <c r="Q102" s="348">
        <f t="shared" si="47"/>
        <v>0.19960079840319359</v>
      </c>
      <c r="R102" s="348">
        <f t="shared" si="48"/>
        <v>0</v>
      </c>
      <c r="S102" s="348">
        <f t="shared" si="49"/>
        <v>0</v>
      </c>
      <c r="T102" s="348">
        <f t="shared" si="50"/>
        <v>0</v>
      </c>
      <c r="U102" s="348">
        <f t="shared" si="51"/>
        <v>0</v>
      </c>
      <c r="V102" s="518">
        <v>511</v>
      </c>
      <c r="W102" s="69">
        <v>542</v>
      </c>
      <c r="X102" s="69">
        <v>541</v>
      </c>
      <c r="Y102" s="69">
        <v>529</v>
      </c>
      <c r="Z102" s="69">
        <v>509</v>
      </c>
      <c r="AA102" s="69">
        <v>501</v>
      </c>
      <c r="AB102" s="69">
        <v>473</v>
      </c>
      <c r="AC102" s="69">
        <v>462</v>
      </c>
      <c r="AD102">
        <v>460</v>
      </c>
      <c r="AE102">
        <v>536</v>
      </c>
    </row>
    <row r="103" spans="1:31">
      <c r="A103" s="69" t="s">
        <v>76</v>
      </c>
      <c r="B103" s="347">
        <v>146</v>
      </c>
      <c r="C103" s="347">
        <v>0</v>
      </c>
      <c r="D103" s="347">
        <v>1</v>
      </c>
      <c r="E103" s="347">
        <v>0</v>
      </c>
      <c r="F103" s="347">
        <v>1</v>
      </c>
      <c r="G103" s="54">
        <v>1</v>
      </c>
      <c r="H103" s="347">
        <v>0</v>
      </c>
      <c r="I103" s="347">
        <v>0</v>
      </c>
      <c r="J103" s="347">
        <v>1</v>
      </c>
      <c r="K103" s="347">
        <v>0</v>
      </c>
      <c r="L103" s="402">
        <f t="shared" si="42"/>
        <v>8.4246970571263713</v>
      </c>
      <c r="M103" s="348">
        <f t="shared" si="43"/>
        <v>0</v>
      </c>
      <c r="N103" s="348">
        <f t="shared" si="44"/>
        <v>5.8823529411764698E-2</v>
      </c>
      <c r="O103" s="348">
        <f t="shared" si="45"/>
        <v>0</v>
      </c>
      <c r="P103" s="348">
        <f t="shared" si="46"/>
        <v>6.548788474132286E-2</v>
      </c>
      <c r="Q103" s="348">
        <f t="shared" si="47"/>
        <v>6.4599483204134375E-2</v>
      </c>
      <c r="R103" s="348">
        <f t="shared" si="48"/>
        <v>0</v>
      </c>
      <c r="S103" s="348">
        <f t="shared" si="49"/>
        <v>0</v>
      </c>
      <c r="T103" s="348">
        <f t="shared" si="50"/>
        <v>6.4599483204134375E-2</v>
      </c>
      <c r="U103" s="348">
        <f t="shared" si="51"/>
        <v>0</v>
      </c>
      <c r="V103" s="518">
        <v>1733</v>
      </c>
      <c r="W103" s="69">
        <v>1694</v>
      </c>
      <c r="X103" s="69">
        <v>1700</v>
      </c>
      <c r="Y103" s="69">
        <v>1648</v>
      </c>
      <c r="Z103" s="69">
        <v>1527</v>
      </c>
      <c r="AA103" s="69">
        <v>1548</v>
      </c>
      <c r="AB103" s="69">
        <v>1419</v>
      </c>
      <c r="AC103" s="69">
        <v>1416</v>
      </c>
      <c r="AD103">
        <v>1548</v>
      </c>
      <c r="AE103">
        <v>1422</v>
      </c>
    </row>
    <row r="104" spans="1:31">
      <c r="A104" s="69" t="s">
        <v>77</v>
      </c>
      <c r="B104" s="347">
        <v>27</v>
      </c>
      <c r="C104" s="347">
        <v>12</v>
      </c>
      <c r="D104" s="347">
        <v>21</v>
      </c>
      <c r="E104" s="347">
        <v>10</v>
      </c>
      <c r="F104" s="54">
        <v>150</v>
      </c>
      <c r="G104" s="54">
        <v>184</v>
      </c>
      <c r="H104" s="347">
        <v>0</v>
      </c>
      <c r="I104" s="347">
        <v>0</v>
      </c>
      <c r="J104" s="347">
        <v>0</v>
      </c>
      <c r="K104" s="347">
        <v>0</v>
      </c>
      <c r="L104" s="402">
        <f t="shared" si="42"/>
        <v>6.2068965517241379</v>
      </c>
      <c r="M104" s="348">
        <f t="shared" si="43"/>
        <v>2.8235294117647061</v>
      </c>
      <c r="N104" s="348">
        <f t="shared" si="44"/>
        <v>5.1219512195121952</v>
      </c>
      <c r="O104" s="348">
        <f t="shared" si="45"/>
        <v>2.4630541871921183</v>
      </c>
      <c r="P104" s="348">
        <f t="shared" si="46"/>
        <v>36.764705882352942</v>
      </c>
      <c r="Q104" s="348">
        <f t="shared" si="47"/>
        <v>49.066666666666663</v>
      </c>
      <c r="R104" s="348">
        <f t="shared" si="48"/>
        <v>0</v>
      </c>
      <c r="S104" s="348">
        <f t="shared" ref="S104:S107" si="52">I104/AC104*100</f>
        <v>0</v>
      </c>
      <c r="T104" s="348">
        <f t="shared" si="50"/>
        <v>0</v>
      </c>
      <c r="U104" s="348">
        <f t="shared" si="51"/>
        <v>0</v>
      </c>
      <c r="V104" s="518">
        <v>435</v>
      </c>
      <c r="W104" s="69">
        <v>425</v>
      </c>
      <c r="X104" s="69">
        <v>410</v>
      </c>
      <c r="Y104" s="69">
        <v>406</v>
      </c>
      <c r="Z104" s="69">
        <v>408</v>
      </c>
      <c r="AA104" s="69">
        <v>375</v>
      </c>
      <c r="AB104" s="69">
        <v>354</v>
      </c>
      <c r="AC104" s="69">
        <v>358</v>
      </c>
      <c r="AD104">
        <v>315</v>
      </c>
      <c r="AE104">
        <v>356</v>
      </c>
    </row>
    <row r="105" spans="1:31">
      <c r="A105" s="69" t="s">
        <v>78</v>
      </c>
      <c r="B105" s="347">
        <v>428</v>
      </c>
      <c r="C105" s="54">
        <v>284</v>
      </c>
      <c r="D105" s="54">
        <v>288</v>
      </c>
      <c r="E105" s="347">
        <v>242</v>
      </c>
      <c r="F105" s="347">
        <v>116</v>
      </c>
      <c r="G105" s="54">
        <v>41</v>
      </c>
      <c r="H105" s="347">
        <v>1</v>
      </c>
      <c r="I105" s="347">
        <v>0</v>
      </c>
      <c r="J105" s="347">
        <v>0</v>
      </c>
      <c r="K105" s="347">
        <v>0</v>
      </c>
      <c r="L105" s="402">
        <f t="shared" si="42"/>
        <v>6.4448125282336992</v>
      </c>
      <c r="M105" s="348">
        <f t="shared" si="43"/>
        <v>4.3391902215431628</v>
      </c>
      <c r="N105" s="348">
        <f t="shared" si="44"/>
        <v>4.3204320432043204</v>
      </c>
      <c r="O105" s="348">
        <f t="shared" si="45"/>
        <v>3.9920818211811282</v>
      </c>
      <c r="P105" s="348">
        <f t="shared" si="46"/>
        <v>1.9394750041799032</v>
      </c>
      <c r="Q105" s="348">
        <f t="shared" si="47"/>
        <v>0.70386266094420602</v>
      </c>
      <c r="R105" s="348">
        <f t="shared" si="48"/>
        <v>1.6661112962345886E-2</v>
      </c>
      <c r="S105" s="348">
        <f t="shared" si="52"/>
        <v>0</v>
      </c>
      <c r="T105" s="348">
        <f t="shared" si="50"/>
        <v>0</v>
      </c>
      <c r="U105" s="348">
        <f t="shared" si="51"/>
        <v>0</v>
      </c>
      <c r="V105" s="518">
        <v>6641</v>
      </c>
      <c r="W105" s="69">
        <v>6545</v>
      </c>
      <c r="X105" s="69">
        <v>6666</v>
      </c>
      <c r="Y105" s="69">
        <v>6062</v>
      </c>
      <c r="Z105" s="69">
        <v>5981</v>
      </c>
      <c r="AA105" s="69">
        <v>5825</v>
      </c>
      <c r="AB105" s="69">
        <v>6002</v>
      </c>
      <c r="AC105" s="69">
        <v>6205</v>
      </c>
      <c r="AD105">
        <v>6304</v>
      </c>
      <c r="AE105">
        <v>6400</v>
      </c>
    </row>
    <row r="106" spans="1:31">
      <c r="A106" s="69" t="s">
        <v>79</v>
      </c>
      <c r="B106" s="347">
        <v>1</v>
      </c>
      <c r="C106" s="347">
        <v>0</v>
      </c>
      <c r="D106" s="54">
        <v>7</v>
      </c>
      <c r="E106" s="347">
        <v>0</v>
      </c>
      <c r="F106" s="54">
        <v>1</v>
      </c>
      <c r="G106" s="347">
        <v>1</v>
      </c>
      <c r="H106" s="347">
        <v>0</v>
      </c>
      <c r="I106" s="347">
        <v>0</v>
      </c>
      <c r="J106" s="347">
        <v>0</v>
      </c>
      <c r="K106" s="347">
        <v>0</v>
      </c>
      <c r="L106" s="402">
        <f t="shared" si="42"/>
        <v>0.14992503748125938</v>
      </c>
      <c r="M106" s="348">
        <f t="shared" si="43"/>
        <v>0</v>
      </c>
      <c r="N106" s="348">
        <f t="shared" si="44"/>
        <v>1.0479041916167664</v>
      </c>
      <c r="O106" s="348">
        <f t="shared" si="45"/>
        <v>0</v>
      </c>
      <c r="P106" s="348">
        <f t="shared" si="46"/>
        <v>0.15408320493066258</v>
      </c>
      <c r="Q106" s="348">
        <f t="shared" si="47"/>
        <v>0.15673981191222569</v>
      </c>
      <c r="R106" s="348">
        <f t="shared" si="48"/>
        <v>0</v>
      </c>
      <c r="S106" s="348">
        <f t="shared" si="52"/>
        <v>0</v>
      </c>
      <c r="T106" s="348">
        <f t="shared" si="50"/>
        <v>0</v>
      </c>
      <c r="U106" s="348">
        <f t="shared" si="51"/>
        <v>0</v>
      </c>
      <c r="V106" s="518">
        <v>667</v>
      </c>
      <c r="W106" s="69">
        <v>660</v>
      </c>
      <c r="X106" s="69">
        <v>668</v>
      </c>
      <c r="Y106" s="69">
        <v>570</v>
      </c>
      <c r="Z106" s="69">
        <v>649</v>
      </c>
      <c r="AA106" s="69">
        <v>638</v>
      </c>
      <c r="AB106" s="69">
        <v>652</v>
      </c>
      <c r="AC106" s="69">
        <v>659</v>
      </c>
      <c r="AD106">
        <v>650</v>
      </c>
      <c r="AE106">
        <v>631</v>
      </c>
    </row>
    <row r="107" spans="1:31">
      <c r="A107" s="69" t="s">
        <v>80</v>
      </c>
      <c r="B107" s="347">
        <v>4</v>
      </c>
      <c r="C107" s="54">
        <v>25</v>
      </c>
      <c r="D107" s="54">
        <v>21</v>
      </c>
      <c r="E107" s="54">
        <v>26</v>
      </c>
      <c r="F107" s="54">
        <v>21</v>
      </c>
      <c r="G107" s="347">
        <v>1</v>
      </c>
      <c r="H107" s="347">
        <v>1</v>
      </c>
      <c r="I107" s="347">
        <v>1</v>
      </c>
      <c r="J107" s="347">
        <v>2</v>
      </c>
      <c r="K107" s="347">
        <v>0</v>
      </c>
      <c r="L107" s="402">
        <f t="shared" si="42"/>
        <v>0.10775862068965517</v>
      </c>
      <c r="M107" s="348">
        <f t="shared" si="43"/>
        <v>0.66577896138482018</v>
      </c>
      <c r="N107" s="348">
        <f t="shared" si="44"/>
        <v>0.5709624796084829</v>
      </c>
      <c r="O107" s="348">
        <f t="shared" si="45"/>
        <v>0.7080610021786492</v>
      </c>
      <c r="P107" s="348">
        <f t="shared" si="46"/>
        <v>0.58430717863105175</v>
      </c>
      <c r="Q107" s="348">
        <f t="shared" si="47"/>
        <v>2.9010733971569481E-2</v>
      </c>
      <c r="R107" s="348">
        <f t="shared" si="48"/>
        <v>3.0469226081657527E-2</v>
      </c>
      <c r="S107" s="348">
        <f t="shared" si="52"/>
        <v>2.9308323563892142E-2</v>
      </c>
      <c r="T107" s="348">
        <f t="shared" si="50"/>
        <v>6.0295447693699128E-2</v>
      </c>
      <c r="U107" s="348">
        <f t="shared" si="51"/>
        <v>0</v>
      </c>
      <c r="V107" s="518">
        <v>3712</v>
      </c>
      <c r="W107" s="69">
        <v>3755</v>
      </c>
      <c r="X107" s="69">
        <v>3678</v>
      </c>
      <c r="Y107" s="69">
        <v>3672</v>
      </c>
      <c r="Z107" s="69">
        <v>3594</v>
      </c>
      <c r="AA107" s="69">
        <v>3447</v>
      </c>
      <c r="AB107" s="69">
        <v>3282</v>
      </c>
      <c r="AC107" s="69">
        <v>3412</v>
      </c>
      <c r="AD107">
        <v>3317</v>
      </c>
      <c r="AE107">
        <v>3438</v>
      </c>
    </row>
    <row r="108" spans="1:31">
      <c r="A108" s="69" t="s">
        <v>48</v>
      </c>
      <c r="B108" s="54">
        <v>6</v>
      </c>
      <c r="C108" s="54">
        <v>4</v>
      </c>
      <c r="D108" s="347">
        <v>0</v>
      </c>
      <c r="E108" s="54">
        <v>7</v>
      </c>
      <c r="F108" s="54">
        <v>7</v>
      </c>
      <c r="G108" s="54">
        <v>13</v>
      </c>
      <c r="H108" s="54">
        <v>8</v>
      </c>
      <c r="I108" s="54">
        <v>11</v>
      </c>
      <c r="J108" s="54">
        <v>14</v>
      </c>
      <c r="K108" s="54">
        <v>8</v>
      </c>
      <c r="L108" s="403" t="s">
        <v>81</v>
      </c>
      <c r="M108" s="401" t="s">
        <v>81</v>
      </c>
      <c r="N108" s="401" t="s">
        <v>81</v>
      </c>
      <c r="O108" s="401" t="s">
        <v>81</v>
      </c>
      <c r="P108" s="401" t="s">
        <v>81</v>
      </c>
      <c r="Q108" s="401" t="s">
        <v>81</v>
      </c>
      <c r="R108" s="401" t="s">
        <v>81</v>
      </c>
      <c r="S108" s="401" t="s">
        <v>81</v>
      </c>
      <c r="T108" s="401" t="s">
        <v>81</v>
      </c>
      <c r="U108" s="401" t="s">
        <v>81</v>
      </c>
      <c r="V108" s="519">
        <v>642</v>
      </c>
      <c r="W108" s="69">
        <v>643</v>
      </c>
      <c r="X108" s="69">
        <v>621</v>
      </c>
      <c r="Y108" s="69">
        <v>568</v>
      </c>
      <c r="Z108" s="69">
        <v>494</v>
      </c>
      <c r="AA108" s="69">
        <v>444</v>
      </c>
      <c r="AB108" s="69">
        <v>485</v>
      </c>
      <c r="AC108" s="69">
        <v>384</v>
      </c>
      <c r="AD108">
        <v>442</v>
      </c>
      <c r="AE108">
        <v>383</v>
      </c>
    </row>
    <row r="109" spans="1:31">
      <c r="A109" s="346" t="s">
        <v>41</v>
      </c>
      <c r="B109" s="346">
        <f>SUM(B88:B108)</f>
        <v>7612</v>
      </c>
      <c r="C109" s="346">
        <f>SUM(C88:C108)</f>
        <v>7658</v>
      </c>
      <c r="D109" s="346">
        <f>SUM(D88:D108)</f>
        <v>7121</v>
      </c>
      <c r="E109" s="346">
        <f t="shared" ref="E109" si="53">SUM(E88:E108)</f>
        <v>6097</v>
      </c>
      <c r="F109" s="346">
        <f t="shared" ref="F109" si="54">SUM(F88:F108)</f>
        <v>5307</v>
      </c>
      <c r="G109" s="346">
        <f t="shared" ref="G109:H109" si="55">SUM(G88:G108)</f>
        <v>4500</v>
      </c>
      <c r="H109" s="346">
        <f t="shared" si="55"/>
        <v>3764</v>
      </c>
      <c r="I109" s="346">
        <f t="shared" ref="I109:K109" si="56">SUM(I88:I108)</f>
        <v>2595</v>
      </c>
      <c r="J109" s="346">
        <f t="shared" si="56"/>
        <v>1780</v>
      </c>
      <c r="K109" s="346">
        <f t="shared" si="56"/>
        <v>1602</v>
      </c>
      <c r="L109" s="408">
        <f t="shared" ref="L109:R109" si="57">B109/V109*100</f>
        <v>11.778176641703286</v>
      </c>
      <c r="M109" s="409">
        <f t="shared" si="57"/>
        <v>11.921663864499656</v>
      </c>
      <c r="N109" s="409">
        <f t="shared" si="57"/>
        <v>11.047161030096184</v>
      </c>
      <c r="O109" s="409">
        <f t="shared" si="57"/>
        <v>9.7869881374705034</v>
      </c>
      <c r="P109" s="409">
        <f t="shared" si="57"/>
        <v>8.5121739967279364</v>
      </c>
      <c r="Q109" s="409">
        <f t="shared" si="57"/>
        <v>7.5963470011310115</v>
      </c>
      <c r="R109" s="409">
        <f t="shared" si="57"/>
        <v>6.3599344406332898</v>
      </c>
      <c r="S109" s="409">
        <f t="shared" ref="S109" si="58">I109/AC109*100</f>
        <v>4.4041274905807679</v>
      </c>
      <c r="T109" s="409">
        <f t="shared" ref="T109" si="59">J109/AD109*100</f>
        <v>2.9784314709770259</v>
      </c>
      <c r="U109" s="409">
        <f t="shared" ref="U109" si="60">K109/AE109*100</f>
        <v>2.6851712173781865</v>
      </c>
      <c r="V109" s="520">
        <f>SUM(V88:V108)</f>
        <v>64628</v>
      </c>
      <c r="W109" s="346">
        <f>SUM(W88:W108)</f>
        <v>64236</v>
      </c>
      <c r="X109" s="346">
        <f t="shared" ref="X109" si="61">SUM(X88:X108)</f>
        <v>64460</v>
      </c>
      <c r="Y109" s="346">
        <f t="shared" ref="Y109" si="62">SUM(Y88:Y108)</f>
        <v>62297</v>
      </c>
      <c r="Z109" s="346">
        <f t="shared" ref="Z109" si="63">SUM(Z88:Z108)</f>
        <v>62346</v>
      </c>
      <c r="AA109" s="346">
        <f t="shared" ref="AA109" si="64">SUM(AA88:AA108)</f>
        <v>59239</v>
      </c>
      <c r="AB109" s="346">
        <f t="shared" ref="AB109" si="65">SUM(AB88:AB108)</f>
        <v>59183</v>
      </c>
      <c r="AC109" s="346">
        <f t="shared" ref="AC109:AE109" si="66">SUM(AC88:AC108)</f>
        <v>58922</v>
      </c>
      <c r="AD109" s="346">
        <f t="shared" si="66"/>
        <v>59763</v>
      </c>
      <c r="AE109" s="346">
        <f t="shared" si="66"/>
        <v>59661</v>
      </c>
    </row>
  </sheetData>
  <mergeCells count="14">
    <mergeCell ref="V86:AE86"/>
    <mergeCell ref="B86:K86"/>
    <mergeCell ref="V59:AE59"/>
    <mergeCell ref="B6:E6"/>
    <mergeCell ref="A6:A7"/>
    <mergeCell ref="B24:E24"/>
    <mergeCell ref="A24:A25"/>
    <mergeCell ref="F24:H24"/>
    <mergeCell ref="F6:H6"/>
    <mergeCell ref="A86:A87"/>
    <mergeCell ref="A59:A60"/>
    <mergeCell ref="B59:K59"/>
    <mergeCell ref="L59:U59"/>
    <mergeCell ref="L86:U86"/>
  </mergeCells>
  <hyperlinks>
    <hyperlink ref="A1" location="Contents!A1" display="Contents"/>
    <hyperlink ref="C1" location="About!A1" display="About the publication"/>
  </hyperlinks>
  <pageMargins left="0.70866141732283472" right="0.70866141732283472" top="0.74803149606299213" bottom="0.74803149606299213" header="0.31496062992125984" footer="0.31496062992125984"/>
  <pageSetup paperSize="9" scale="69" orientation="landscape" r:id="rId1"/>
  <headerFooter>
    <oddFooter>&amp;L&amp;8Report on Maternity, 2014: accompanying tables&amp;R&amp;8Page &amp;P of &amp;N</oddFooter>
  </headerFooter>
  <rowBreaks count="1" manualBreakCount="1">
    <brk id="5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
  <sheetViews>
    <sheetView zoomScaleNormal="100" workbookViewId="0">
      <pane ySplit="3" topLeftCell="A64" activePane="bottomLeft" state="frozen"/>
      <selection activeCell="B31" sqref="B31"/>
      <selection pane="bottomLeft" activeCell="H90" sqref="H90"/>
    </sheetView>
  </sheetViews>
  <sheetFormatPr defaultColWidth="9.140625" defaultRowHeight="12"/>
  <cols>
    <col min="1" max="1" width="17.85546875" style="70" customWidth="1"/>
    <col min="2" max="2" width="10.5703125" style="70" customWidth="1"/>
    <col min="3" max="3" width="11" style="70" customWidth="1"/>
    <col min="4" max="7" width="10.5703125" style="70" customWidth="1"/>
    <col min="8" max="8" width="10.85546875" style="70" customWidth="1"/>
    <col min="9" max="16" width="10.5703125" style="70" customWidth="1"/>
    <col min="17" max="17" width="9.140625" style="68"/>
    <col min="18" max="16384" width="9.140625" style="70"/>
  </cols>
  <sheetData>
    <row r="1" spans="1:17">
      <c r="A1" s="291" t="s">
        <v>24</v>
      </c>
      <c r="B1" s="144"/>
      <c r="C1" s="291" t="s">
        <v>34</v>
      </c>
      <c r="D1" s="144"/>
      <c r="E1" s="144"/>
    </row>
    <row r="2" spans="1:17" ht="10.5" customHeight="1"/>
    <row r="3" spans="1:17" ht="19.5">
      <c r="A3" s="19" t="s">
        <v>122</v>
      </c>
    </row>
    <row r="5" spans="1:17" s="39" customFormat="1" ht="15" customHeight="1">
      <c r="A5" s="87" t="str">
        <f>Contents!B33</f>
        <v>Table 26: Number and percentage of women registered with an LMC, by trimester of registration, 2008–2017</v>
      </c>
      <c r="L5" s="37"/>
      <c r="M5" s="37"/>
      <c r="N5" s="37"/>
      <c r="Q5" s="37"/>
    </row>
    <row r="6" spans="1:17">
      <c r="A6" s="578" t="s">
        <v>37</v>
      </c>
      <c r="B6" s="542" t="s">
        <v>281</v>
      </c>
      <c r="C6" s="542"/>
      <c r="D6" s="542"/>
      <c r="E6" s="542"/>
      <c r="F6" s="542"/>
      <c r="G6" s="543"/>
      <c r="H6" s="561" t="s">
        <v>282</v>
      </c>
      <c r="I6" s="562"/>
      <c r="J6" s="562"/>
      <c r="K6" s="562"/>
      <c r="L6" s="384"/>
      <c r="M6" s="583"/>
      <c r="N6" s="68"/>
    </row>
    <row r="7" spans="1:17">
      <c r="A7" s="553"/>
      <c r="B7" s="132" t="s">
        <v>87</v>
      </c>
      <c r="C7" s="132" t="s">
        <v>88</v>
      </c>
      <c r="D7" s="132" t="s">
        <v>89</v>
      </c>
      <c r="E7" s="132" t="s">
        <v>90</v>
      </c>
      <c r="F7" s="132" t="s">
        <v>48</v>
      </c>
      <c r="G7" s="166" t="s">
        <v>41</v>
      </c>
      <c r="H7" s="194" t="str">
        <f>B7</f>
        <v>Trimester 1</v>
      </c>
      <c r="I7" s="132" t="str">
        <f>C7</f>
        <v>Trimester 2</v>
      </c>
      <c r="J7" s="132" t="str">
        <f>D7</f>
        <v>Trimester 3</v>
      </c>
      <c r="K7" s="132" t="str">
        <f>E7</f>
        <v>Postnatal</v>
      </c>
      <c r="L7" s="385"/>
      <c r="M7" s="583"/>
      <c r="N7" s="68"/>
    </row>
    <row r="8" spans="1:17">
      <c r="A8" s="396">
        <f>Extra!K4</f>
        <v>2008</v>
      </c>
      <c r="B8" s="426">
        <v>26408</v>
      </c>
      <c r="C8" s="426">
        <v>22599</v>
      </c>
      <c r="D8" s="426">
        <v>2739</v>
      </c>
      <c r="E8" s="426">
        <v>325</v>
      </c>
      <c r="F8" s="426">
        <v>2</v>
      </c>
      <c r="G8" s="404">
        <v>52073</v>
      </c>
      <c r="H8" s="157">
        <f>B8/($G8-$F8)*100</f>
        <v>50.715369399473801</v>
      </c>
      <c r="I8" s="157">
        <f t="shared" ref="I8" si="0">C8/($G8-$F8)*100</f>
        <v>43.400357204586051</v>
      </c>
      <c r="J8" s="157">
        <f t="shared" ref="J8" si="1">D8/($G8-$F8)*100</f>
        <v>5.2601255977415455</v>
      </c>
      <c r="K8" s="157">
        <f t="shared" ref="K8" si="2">E8/($G8-$F8)*100</f>
        <v>0.62414779819861343</v>
      </c>
      <c r="L8" s="385"/>
      <c r="M8" s="394"/>
      <c r="N8" s="68"/>
    </row>
    <row r="9" spans="1:17">
      <c r="A9" s="396">
        <f>Extra!K5</f>
        <v>2009</v>
      </c>
      <c r="B9" s="221">
        <v>30243</v>
      </c>
      <c r="C9" s="221">
        <v>19415</v>
      </c>
      <c r="D9" s="221">
        <v>2575</v>
      </c>
      <c r="E9" s="221">
        <v>289</v>
      </c>
      <c r="F9" s="221">
        <v>3</v>
      </c>
      <c r="G9" s="404">
        <v>52525</v>
      </c>
      <c r="H9" s="157">
        <f>B9/($G9-$F9)*100</f>
        <v>57.581584859677847</v>
      </c>
      <c r="I9" s="157">
        <f t="shared" ref="I9:K9" si="3">C9/($G9-$F9)*100</f>
        <v>36.965462092075704</v>
      </c>
      <c r="J9" s="157">
        <f t="shared" si="3"/>
        <v>4.9027074368835919</v>
      </c>
      <c r="K9" s="157">
        <f t="shared" si="3"/>
        <v>0.55024561136285743</v>
      </c>
      <c r="L9" s="157"/>
      <c r="M9" s="209"/>
      <c r="N9" s="68"/>
    </row>
    <row r="10" spans="1:17">
      <c r="A10" s="396">
        <f>Extra!K6</f>
        <v>2010</v>
      </c>
      <c r="B10" s="221">
        <v>32142</v>
      </c>
      <c r="C10" s="221">
        <v>18611</v>
      </c>
      <c r="D10" s="221">
        <v>2667</v>
      </c>
      <c r="E10" s="221">
        <v>268</v>
      </c>
      <c r="F10" s="221">
        <v>4</v>
      </c>
      <c r="G10" s="210">
        <v>53692</v>
      </c>
      <c r="H10" s="208">
        <f>B10/($G10-$F10)*100</f>
        <v>59.868126955744302</v>
      </c>
      <c r="I10" s="157">
        <f t="shared" ref="I10:I15" si="4">C10/($G10-$F10)*100</f>
        <v>34.665102071226343</v>
      </c>
      <c r="J10" s="157">
        <f t="shared" ref="J10:J15" si="5">D10/($G10-$F10)*100</f>
        <v>4.9675905230219044</v>
      </c>
      <c r="K10" s="157">
        <f t="shared" ref="K10:K15" si="6">E10/($G10-$F10)*100</f>
        <v>0.49918045000745043</v>
      </c>
      <c r="L10" s="157"/>
      <c r="M10" s="209"/>
      <c r="N10" s="68"/>
    </row>
    <row r="11" spans="1:17">
      <c r="A11" s="396">
        <f>Extra!K7</f>
        <v>2011</v>
      </c>
      <c r="B11" s="221">
        <v>33503</v>
      </c>
      <c r="C11" s="221">
        <v>17318</v>
      </c>
      <c r="D11" s="221">
        <v>2366</v>
      </c>
      <c r="E11" s="221">
        <v>180</v>
      </c>
      <c r="F11" s="221">
        <v>3</v>
      </c>
      <c r="G11" s="210">
        <v>53370</v>
      </c>
      <c r="H11" s="208">
        <f t="shared" ref="H11:H14" si="7">B11/($G11-$F11)*100</f>
        <v>62.778496074353065</v>
      </c>
      <c r="I11" s="157">
        <f t="shared" si="4"/>
        <v>32.450765454306968</v>
      </c>
      <c r="J11" s="157">
        <f t="shared" si="5"/>
        <v>4.4334513838139671</v>
      </c>
      <c r="K11" s="157">
        <f t="shared" si="6"/>
        <v>0.33728708752599923</v>
      </c>
      <c r="L11" s="157"/>
      <c r="M11" s="209"/>
      <c r="N11" s="68"/>
    </row>
    <row r="12" spans="1:17">
      <c r="A12" s="396">
        <f>Extra!K8</f>
        <v>2012</v>
      </c>
      <c r="B12" s="221">
        <v>34920</v>
      </c>
      <c r="C12" s="221">
        <v>16956</v>
      </c>
      <c r="D12" s="221">
        <v>2449</v>
      </c>
      <c r="E12" s="221">
        <v>208</v>
      </c>
      <c r="F12" s="221">
        <v>5</v>
      </c>
      <c r="G12" s="210">
        <v>54538</v>
      </c>
      <c r="H12" s="208">
        <f t="shared" si="7"/>
        <v>64.034621238516138</v>
      </c>
      <c r="I12" s="157">
        <f t="shared" si="4"/>
        <v>31.093099591073297</v>
      </c>
      <c r="J12" s="157">
        <f t="shared" si="5"/>
        <v>4.4908587460803551</v>
      </c>
      <c r="K12" s="157">
        <f t="shared" si="6"/>
        <v>0.38142042433022205</v>
      </c>
      <c r="L12" s="157"/>
      <c r="M12" s="209"/>
      <c r="N12" s="68"/>
    </row>
    <row r="13" spans="1:17">
      <c r="A13" s="396">
        <f>Extra!K9</f>
        <v>2013</v>
      </c>
      <c r="B13" s="221">
        <v>34569</v>
      </c>
      <c r="C13" s="221">
        <v>15739</v>
      </c>
      <c r="D13" s="221">
        <v>2235</v>
      </c>
      <c r="E13" s="221">
        <v>286</v>
      </c>
      <c r="F13" s="221">
        <v>2</v>
      </c>
      <c r="G13" s="210">
        <v>52831</v>
      </c>
      <c r="H13" s="208">
        <f t="shared" si="7"/>
        <v>65.435650873573223</v>
      </c>
      <c r="I13" s="157">
        <f t="shared" si="4"/>
        <v>29.792348899278803</v>
      </c>
      <c r="J13" s="157">
        <f t="shared" si="5"/>
        <v>4.2306309034810425</v>
      </c>
      <c r="K13" s="157">
        <f t="shared" si="6"/>
        <v>0.54136932366692536</v>
      </c>
      <c r="L13" s="157"/>
      <c r="M13" s="209"/>
      <c r="N13" s="68"/>
    </row>
    <row r="14" spans="1:17">
      <c r="A14" s="396">
        <f>Extra!K10</f>
        <v>2014</v>
      </c>
      <c r="B14" s="221">
        <v>36510</v>
      </c>
      <c r="C14" s="221">
        <v>14885</v>
      </c>
      <c r="D14" s="221">
        <v>2195</v>
      </c>
      <c r="E14" s="221">
        <v>234</v>
      </c>
      <c r="F14" s="221">
        <v>3</v>
      </c>
      <c r="G14" s="210">
        <v>53827</v>
      </c>
      <c r="H14" s="208">
        <f t="shared" si="7"/>
        <v>67.832193816884654</v>
      </c>
      <c r="I14" s="157">
        <f t="shared" si="4"/>
        <v>27.654949464922712</v>
      </c>
      <c r="J14" s="157">
        <f t="shared" si="5"/>
        <v>4.0781064209274671</v>
      </c>
      <c r="K14" s="157">
        <f t="shared" si="6"/>
        <v>0.43475029726516057</v>
      </c>
      <c r="L14" s="157"/>
      <c r="M14" s="209"/>
      <c r="N14" s="68"/>
    </row>
    <row r="15" spans="1:17">
      <c r="A15" s="396">
        <f>Extra!K11</f>
        <v>2015</v>
      </c>
      <c r="B15" s="221">
        <v>38047</v>
      </c>
      <c r="C15" s="221">
        <v>13980</v>
      </c>
      <c r="D15" s="221">
        <v>2101</v>
      </c>
      <c r="E15" s="221">
        <v>184</v>
      </c>
      <c r="F15" s="221">
        <v>3</v>
      </c>
      <c r="G15" s="209">
        <v>54315</v>
      </c>
      <c r="H15" s="508">
        <f>B15/($G15-$F15)*100</f>
        <v>70.052658712623355</v>
      </c>
      <c r="I15" s="157">
        <f t="shared" si="4"/>
        <v>25.740167918692002</v>
      </c>
      <c r="J15" s="157">
        <f t="shared" si="5"/>
        <v>3.8683900427161584</v>
      </c>
      <c r="K15" s="157">
        <f t="shared" si="6"/>
        <v>0.33878332596847843</v>
      </c>
      <c r="L15" s="157"/>
      <c r="M15" s="209"/>
      <c r="N15" s="68"/>
    </row>
    <row r="16" spans="1:17">
      <c r="A16" s="396">
        <f>Extra!K12</f>
        <v>2016</v>
      </c>
      <c r="B16" s="221">
        <v>39643</v>
      </c>
      <c r="C16" s="221">
        <v>13104</v>
      </c>
      <c r="D16" s="221">
        <v>1999</v>
      </c>
      <c r="E16" s="221">
        <v>361</v>
      </c>
      <c r="F16" s="221">
        <v>3</v>
      </c>
      <c r="G16" s="209">
        <v>55110</v>
      </c>
      <c r="H16" s="508">
        <f t="shared" ref="H16:H17" si="8">B16/($G16-$F16)*100</f>
        <v>71.938229263070028</v>
      </c>
      <c r="I16" s="157">
        <f t="shared" ref="I16:I17" si="9">C16/($G16-$F16)*100</f>
        <v>23.7791932059448</v>
      </c>
      <c r="J16" s="157">
        <f t="shared" ref="J16:J17" si="10">D16/($G16-$F16)*100</f>
        <v>3.627488340864137</v>
      </c>
      <c r="K16" s="157">
        <f t="shared" ref="K16:K17" si="11">E16/($G16-$F16)*100</f>
        <v>0.65508919012103728</v>
      </c>
      <c r="L16" s="157"/>
      <c r="M16" s="209"/>
      <c r="N16" s="68"/>
    </row>
    <row r="17" spans="1:16">
      <c r="A17" s="410">
        <f>Extra!K13</f>
        <v>2017</v>
      </c>
      <c r="B17" s="522">
        <v>39813</v>
      </c>
      <c r="C17" s="522">
        <v>12837</v>
      </c>
      <c r="D17" s="522">
        <v>1970</v>
      </c>
      <c r="E17" s="522">
        <v>454</v>
      </c>
      <c r="F17" s="522">
        <v>2</v>
      </c>
      <c r="G17" s="523">
        <v>55076</v>
      </c>
      <c r="H17" s="509">
        <f t="shared" si="8"/>
        <v>72.290009804989651</v>
      </c>
      <c r="I17" s="507">
        <f t="shared" si="9"/>
        <v>23.308639285325199</v>
      </c>
      <c r="J17" s="507">
        <f t="shared" si="10"/>
        <v>3.577005483531249</v>
      </c>
      <c r="K17" s="507">
        <f t="shared" si="11"/>
        <v>0.82434542615390205</v>
      </c>
      <c r="L17" s="157"/>
      <c r="M17" s="209"/>
      <c r="N17" s="68"/>
    </row>
    <row r="18" spans="1:16">
      <c r="A18" s="100"/>
      <c r="L18" s="68"/>
      <c r="M18" s="68"/>
      <c r="N18" s="68"/>
    </row>
    <row r="20" spans="1:16" ht="15" customHeight="1">
      <c r="A20" s="87" t="str">
        <f>Contents!B34</f>
        <v>Table 27: Number and percentage of women registered with an LMC within the first trimester of pregnancy, by DHB of residence, 2013−2017</v>
      </c>
      <c r="B20" s="87"/>
      <c r="C20" s="87"/>
      <c r="D20" s="87"/>
      <c r="E20" s="87"/>
      <c r="F20" s="87"/>
      <c r="G20" s="87"/>
      <c r="H20" s="87"/>
      <c r="I20" s="87"/>
      <c r="J20" s="87"/>
      <c r="K20" s="87"/>
      <c r="L20" s="87"/>
      <c r="M20" s="87"/>
      <c r="N20" s="87"/>
      <c r="O20" s="87"/>
      <c r="P20" s="87"/>
    </row>
    <row r="21" spans="1:16" ht="12" customHeight="1">
      <c r="A21" s="552" t="s">
        <v>217</v>
      </c>
      <c r="B21" s="550" t="s">
        <v>91</v>
      </c>
      <c r="C21" s="550"/>
      <c r="D21" s="550"/>
      <c r="E21" s="550"/>
      <c r="F21" s="551"/>
      <c r="G21" s="563" t="s">
        <v>280</v>
      </c>
      <c r="H21" s="550"/>
      <c r="I21" s="550"/>
      <c r="J21" s="550"/>
      <c r="K21" s="551"/>
      <c r="L21" s="550" t="s">
        <v>25</v>
      </c>
      <c r="M21" s="550"/>
      <c r="N21" s="550"/>
      <c r="O21" s="550"/>
      <c r="P21" s="550"/>
    </row>
    <row r="22" spans="1:16">
      <c r="A22" s="553"/>
      <c r="B22" s="138">
        <f>Extra!P3</f>
        <v>2013</v>
      </c>
      <c r="C22" s="395">
        <f>Extra!Q3</f>
        <v>2014</v>
      </c>
      <c r="D22" s="395">
        <f>Extra!R3</f>
        <v>2015</v>
      </c>
      <c r="E22" s="395">
        <f>Extra!S3</f>
        <v>2016</v>
      </c>
      <c r="F22" s="395">
        <f>Extra!T3</f>
        <v>2017</v>
      </c>
      <c r="G22" s="127">
        <f>B22</f>
        <v>2013</v>
      </c>
      <c r="H22" s="138">
        <f t="shared" ref="H22" si="12">C22</f>
        <v>2014</v>
      </c>
      <c r="I22" s="138">
        <f t="shared" ref="I22" si="13">D22</f>
        <v>2015</v>
      </c>
      <c r="J22" s="138">
        <f t="shared" ref="J22" si="14">E22</f>
        <v>2016</v>
      </c>
      <c r="K22" s="126">
        <f t="shared" ref="K22" si="15">F22</f>
        <v>2017</v>
      </c>
      <c r="L22" s="138">
        <f t="shared" ref="L22" si="16">G22</f>
        <v>2013</v>
      </c>
      <c r="M22" s="138">
        <f t="shared" ref="M22" si="17">H22</f>
        <v>2014</v>
      </c>
      <c r="N22" s="138">
        <f t="shared" ref="N22" si="18">I22</f>
        <v>2015</v>
      </c>
      <c r="O22" s="138">
        <f t="shared" ref="O22" si="19">J22</f>
        <v>2016</v>
      </c>
      <c r="P22" s="138">
        <f t="shared" ref="P22" si="20">K22</f>
        <v>2017</v>
      </c>
    </row>
    <row r="23" spans="1:16">
      <c r="A23" s="88" t="s">
        <v>61</v>
      </c>
      <c r="B23" s="88">
        <v>1139</v>
      </c>
      <c r="C23" s="88">
        <v>1175</v>
      </c>
      <c r="D23" s="88">
        <v>1281</v>
      </c>
      <c r="E23" s="88">
        <v>1355</v>
      </c>
      <c r="F23" s="89">
        <v>1359</v>
      </c>
      <c r="G23" s="90">
        <f>B23/L23*100</f>
        <v>53.574788334901221</v>
      </c>
      <c r="H23" s="91">
        <f t="shared" ref="H23:H42" si="21">C23/M23*100</f>
        <v>55.979037636969984</v>
      </c>
      <c r="I23" s="91">
        <f t="shared" ref="I23:I42" si="22">D23/N23*100</f>
        <v>59.971910112359552</v>
      </c>
      <c r="J23" s="91">
        <f t="shared" ref="J23:J42" si="23">E23/O23*100</f>
        <v>59.691629955947135</v>
      </c>
      <c r="K23" s="92">
        <f>F23/P23*100</f>
        <v>60.669642857142861</v>
      </c>
      <c r="L23" s="88">
        <v>2126</v>
      </c>
      <c r="M23" s="88">
        <v>2099</v>
      </c>
      <c r="N23" s="88">
        <v>2136</v>
      </c>
      <c r="O23" s="88">
        <v>2270</v>
      </c>
      <c r="P23" s="88">
        <v>2240</v>
      </c>
    </row>
    <row r="24" spans="1:16">
      <c r="A24" s="88" t="s">
        <v>62</v>
      </c>
      <c r="B24" s="88">
        <v>4894</v>
      </c>
      <c r="C24" s="88">
        <v>5165</v>
      </c>
      <c r="D24" s="88">
        <v>5218</v>
      </c>
      <c r="E24" s="88">
        <v>5663</v>
      </c>
      <c r="F24" s="89">
        <v>5441</v>
      </c>
      <c r="G24" s="90">
        <f t="shared" ref="G24:G42" si="24">B24/L24*100</f>
        <v>63.940423308074216</v>
      </c>
      <c r="H24" s="91">
        <f t="shared" si="21"/>
        <v>65.804561090584784</v>
      </c>
      <c r="I24" s="91">
        <f t="shared" si="22"/>
        <v>69.048564245070793</v>
      </c>
      <c r="J24" s="91">
        <f t="shared" si="23"/>
        <v>71.36735979836169</v>
      </c>
      <c r="K24" s="92">
        <f t="shared" ref="K24:K42" si="25">F24/P24*100</f>
        <v>70.5249513933895</v>
      </c>
      <c r="L24" s="88">
        <v>7654</v>
      </c>
      <c r="M24" s="88">
        <v>7849</v>
      </c>
      <c r="N24" s="88">
        <v>7557</v>
      </c>
      <c r="O24" s="88">
        <v>7935</v>
      </c>
      <c r="P24" s="88">
        <v>7715</v>
      </c>
    </row>
    <row r="25" spans="1:16">
      <c r="A25" s="88" t="s">
        <v>63</v>
      </c>
      <c r="B25" s="88">
        <v>3090</v>
      </c>
      <c r="C25" s="88">
        <v>3276</v>
      </c>
      <c r="D25" s="88">
        <v>3227</v>
      </c>
      <c r="E25" s="88">
        <v>3224</v>
      </c>
      <c r="F25" s="89">
        <v>3081</v>
      </c>
      <c r="G25" s="90">
        <f t="shared" si="24"/>
        <v>49.471661863592701</v>
      </c>
      <c r="H25" s="91">
        <f t="shared" si="21"/>
        <v>51.975249881009042</v>
      </c>
      <c r="I25" s="91">
        <f t="shared" si="22"/>
        <v>54.676380887834632</v>
      </c>
      <c r="J25" s="91">
        <f t="shared" si="23"/>
        <v>54.560839397529193</v>
      </c>
      <c r="K25" s="92">
        <f t="shared" si="25"/>
        <v>54.695544115036384</v>
      </c>
      <c r="L25" s="88">
        <v>6246</v>
      </c>
      <c r="M25" s="88">
        <v>6303</v>
      </c>
      <c r="N25" s="88">
        <v>5902</v>
      </c>
      <c r="O25" s="88">
        <v>5909</v>
      </c>
      <c r="P25" s="88">
        <v>5633</v>
      </c>
    </row>
    <row r="26" spans="1:16">
      <c r="A26" s="88" t="s">
        <v>64</v>
      </c>
      <c r="B26" s="88">
        <v>2724</v>
      </c>
      <c r="C26" s="88">
        <v>3290</v>
      </c>
      <c r="D26" s="88">
        <v>3407</v>
      </c>
      <c r="E26" s="88">
        <v>3675</v>
      </c>
      <c r="F26" s="89">
        <v>3615</v>
      </c>
      <c r="G26" s="90">
        <f t="shared" si="24"/>
        <v>33.317025440313117</v>
      </c>
      <c r="H26" s="91">
        <f t="shared" si="21"/>
        <v>39.71990824580466</v>
      </c>
      <c r="I26" s="91">
        <f t="shared" si="22"/>
        <v>41.579204295826216</v>
      </c>
      <c r="J26" s="91">
        <f t="shared" si="23"/>
        <v>44.567062818336161</v>
      </c>
      <c r="K26" s="92">
        <f t="shared" si="25"/>
        <v>43.680521991300147</v>
      </c>
      <c r="L26" s="88">
        <v>8176</v>
      </c>
      <c r="M26" s="88">
        <v>8283</v>
      </c>
      <c r="N26" s="88">
        <v>8194</v>
      </c>
      <c r="O26" s="88">
        <v>8246</v>
      </c>
      <c r="P26" s="88">
        <v>8276</v>
      </c>
    </row>
    <row r="27" spans="1:16">
      <c r="A27" s="88" t="s">
        <v>65</v>
      </c>
      <c r="B27" s="88">
        <v>3423</v>
      </c>
      <c r="C27" s="88">
        <v>3604</v>
      </c>
      <c r="D27" s="88">
        <v>3842</v>
      </c>
      <c r="E27" s="88">
        <v>3996</v>
      </c>
      <c r="F27" s="89">
        <v>3940</v>
      </c>
      <c r="G27" s="90">
        <f t="shared" si="24"/>
        <v>65.612420931569872</v>
      </c>
      <c r="H27" s="91">
        <f t="shared" si="21"/>
        <v>68.713060057197325</v>
      </c>
      <c r="I27" s="91">
        <f t="shared" si="22"/>
        <v>72.820318423047752</v>
      </c>
      <c r="J27" s="91">
        <f t="shared" si="23"/>
        <v>74.663677130044846</v>
      </c>
      <c r="K27" s="92">
        <f t="shared" si="25"/>
        <v>74.060150375939855</v>
      </c>
      <c r="L27" s="88">
        <v>5217</v>
      </c>
      <c r="M27" s="88">
        <v>5245</v>
      </c>
      <c r="N27" s="88">
        <v>5276</v>
      </c>
      <c r="O27" s="88">
        <v>5352</v>
      </c>
      <c r="P27" s="88">
        <v>5320</v>
      </c>
    </row>
    <row r="28" spans="1:16">
      <c r="A28" s="88" t="s">
        <v>66</v>
      </c>
      <c r="B28" s="88">
        <v>776</v>
      </c>
      <c r="C28" s="88">
        <v>775</v>
      </c>
      <c r="D28" s="88">
        <v>862</v>
      </c>
      <c r="E28" s="88">
        <v>959</v>
      </c>
      <c r="F28" s="89">
        <v>1042</v>
      </c>
      <c r="G28" s="90">
        <f t="shared" si="24"/>
        <v>54.609429978888102</v>
      </c>
      <c r="H28" s="91">
        <f t="shared" si="21"/>
        <v>55.595408895265422</v>
      </c>
      <c r="I28" s="91">
        <f t="shared" si="22"/>
        <v>57.123923127899268</v>
      </c>
      <c r="J28" s="91">
        <f t="shared" si="23"/>
        <v>62.111398963730565</v>
      </c>
      <c r="K28" s="92">
        <f t="shared" si="25"/>
        <v>66.966580976863753</v>
      </c>
      <c r="L28" s="88">
        <v>1421</v>
      </c>
      <c r="M28" s="88">
        <v>1394</v>
      </c>
      <c r="N28" s="88">
        <v>1509</v>
      </c>
      <c r="O28" s="88">
        <v>1544</v>
      </c>
      <c r="P28" s="88">
        <v>1556</v>
      </c>
    </row>
    <row r="29" spans="1:16">
      <c r="A29" s="88" t="s">
        <v>67</v>
      </c>
      <c r="B29" s="88">
        <v>1980</v>
      </c>
      <c r="C29" s="88">
        <v>2001</v>
      </c>
      <c r="D29" s="88">
        <v>2028</v>
      </c>
      <c r="E29" s="88">
        <v>2169</v>
      </c>
      <c r="F29" s="89">
        <v>2354</v>
      </c>
      <c r="G29" s="90">
        <f t="shared" si="24"/>
        <v>71.895424836601308</v>
      </c>
      <c r="H29" s="91">
        <f t="shared" si="21"/>
        <v>71.797631862217443</v>
      </c>
      <c r="I29" s="91">
        <f t="shared" si="22"/>
        <v>72.818671454219029</v>
      </c>
      <c r="J29" s="91">
        <f t="shared" si="23"/>
        <v>74.948168624740845</v>
      </c>
      <c r="K29" s="92">
        <f t="shared" si="25"/>
        <v>75.935483870967744</v>
      </c>
      <c r="L29" s="88">
        <v>2754</v>
      </c>
      <c r="M29" s="88">
        <v>2787</v>
      </c>
      <c r="N29" s="88">
        <v>2785</v>
      </c>
      <c r="O29" s="88">
        <v>2894</v>
      </c>
      <c r="P29" s="88">
        <v>3100</v>
      </c>
    </row>
    <row r="30" spans="1:16">
      <c r="A30" s="69" t="s">
        <v>376</v>
      </c>
      <c r="B30" s="88">
        <v>321</v>
      </c>
      <c r="C30" s="88">
        <v>367</v>
      </c>
      <c r="D30" s="88">
        <v>438</v>
      </c>
      <c r="E30" s="88">
        <v>484</v>
      </c>
      <c r="F30" s="89">
        <v>420</v>
      </c>
      <c r="G30" s="90">
        <f t="shared" si="24"/>
        <v>45.661450924608822</v>
      </c>
      <c r="H30" s="91">
        <f t="shared" si="21"/>
        <v>53.343023255813947</v>
      </c>
      <c r="I30" s="91">
        <f t="shared" si="22"/>
        <v>59.430122116689276</v>
      </c>
      <c r="J30" s="91">
        <f t="shared" si="23"/>
        <v>62.371134020618555</v>
      </c>
      <c r="K30" s="92">
        <f t="shared" si="25"/>
        <v>59.743954480796589</v>
      </c>
      <c r="L30" s="88">
        <v>703</v>
      </c>
      <c r="M30" s="88">
        <v>688</v>
      </c>
      <c r="N30" s="88">
        <v>737</v>
      </c>
      <c r="O30" s="88">
        <v>776</v>
      </c>
      <c r="P30" s="88">
        <v>703</v>
      </c>
    </row>
    <row r="31" spans="1:16">
      <c r="A31" s="88" t="s">
        <v>69</v>
      </c>
      <c r="B31" s="88">
        <v>1262</v>
      </c>
      <c r="C31" s="88">
        <v>1277</v>
      </c>
      <c r="D31" s="88">
        <v>1323</v>
      </c>
      <c r="E31" s="88">
        <v>1355</v>
      </c>
      <c r="F31" s="89">
        <v>1461</v>
      </c>
      <c r="G31" s="90">
        <f t="shared" si="24"/>
        <v>58.643122676579928</v>
      </c>
      <c r="H31" s="91">
        <f t="shared" si="21"/>
        <v>61.900145419292294</v>
      </c>
      <c r="I31" s="91">
        <f t="shared" si="22"/>
        <v>66.315789473684205</v>
      </c>
      <c r="J31" s="91">
        <f t="shared" si="23"/>
        <v>65.808644973287997</v>
      </c>
      <c r="K31" s="92">
        <f t="shared" si="25"/>
        <v>68.462980318650423</v>
      </c>
      <c r="L31" s="88">
        <v>2152</v>
      </c>
      <c r="M31" s="88">
        <v>2063</v>
      </c>
      <c r="N31" s="88">
        <v>1995</v>
      </c>
      <c r="O31" s="88">
        <v>2059</v>
      </c>
      <c r="P31" s="88">
        <v>2134</v>
      </c>
    </row>
    <row r="32" spans="1:16">
      <c r="A32" s="88" t="s">
        <v>70</v>
      </c>
      <c r="B32" s="88">
        <v>1110</v>
      </c>
      <c r="C32" s="88">
        <v>1158</v>
      </c>
      <c r="D32" s="88">
        <v>1187</v>
      </c>
      <c r="E32" s="88">
        <v>1156</v>
      </c>
      <c r="F32" s="89">
        <v>1098</v>
      </c>
      <c r="G32" s="90">
        <f t="shared" si="24"/>
        <v>72.978303747534511</v>
      </c>
      <c r="H32" s="91">
        <f t="shared" si="21"/>
        <v>76.234364713627386</v>
      </c>
      <c r="I32" s="91">
        <f t="shared" si="22"/>
        <v>78.401585204755619</v>
      </c>
      <c r="J32" s="91">
        <f t="shared" si="23"/>
        <v>80.613668061366809</v>
      </c>
      <c r="K32" s="92">
        <f t="shared" si="25"/>
        <v>78.372591006423988</v>
      </c>
      <c r="L32" s="88">
        <v>1521</v>
      </c>
      <c r="M32" s="88">
        <v>1519</v>
      </c>
      <c r="N32" s="88">
        <v>1514</v>
      </c>
      <c r="O32" s="88">
        <v>1434</v>
      </c>
      <c r="P32" s="88">
        <v>1401</v>
      </c>
    </row>
    <row r="33" spans="1:16">
      <c r="A33" s="88" t="s">
        <v>71</v>
      </c>
      <c r="B33" s="88">
        <v>1453</v>
      </c>
      <c r="C33" s="88">
        <v>1488</v>
      </c>
      <c r="D33" s="88">
        <v>1494</v>
      </c>
      <c r="E33" s="88">
        <v>1500</v>
      </c>
      <c r="F33" s="89">
        <v>1584</v>
      </c>
      <c r="G33" s="90">
        <f t="shared" si="24"/>
        <v>68.473138548539112</v>
      </c>
      <c r="H33" s="91">
        <f t="shared" si="21"/>
        <v>71.23025370990905</v>
      </c>
      <c r="I33" s="91">
        <f t="shared" si="22"/>
        <v>70.805687203791464</v>
      </c>
      <c r="J33" s="91">
        <f t="shared" si="23"/>
        <v>72.046109510086453</v>
      </c>
      <c r="K33" s="92">
        <f t="shared" si="25"/>
        <v>74.192037470725992</v>
      </c>
      <c r="L33" s="88">
        <v>2122</v>
      </c>
      <c r="M33" s="88">
        <v>2089</v>
      </c>
      <c r="N33" s="88">
        <v>2110</v>
      </c>
      <c r="O33" s="88">
        <v>2082</v>
      </c>
      <c r="P33" s="88">
        <v>2135</v>
      </c>
    </row>
    <row r="34" spans="1:16">
      <c r="A34" s="88" t="s">
        <v>72</v>
      </c>
      <c r="B34" s="88">
        <v>455</v>
      </c>
      <c r="C34" s="88">
        <v>525</v>
      </c>
      <c r="D34" s="88">
        <v>542</v>
      </c>
      <c r="E34" s="88">
        <v>534</v>
      </c>
      <c r="F34" s="89">
        <v>574</v>
      </c>
      <c r="G34" s="90">
        <f t="shared" si="24"/>
        <v>55.084745762711862</v>
      </c>
      <c r="H34" s="91">
        <f t="shared" si="21"/>
        <v>64.180929095354529</v>
      </c>
      <c r="I34" s="91">
        <f t="shared" si="22"/>
        <v>66.584766584766584</v>
      </c>
      <c r="J34" s="91">
        <f t="shared" si="23"/>
        <v>66.75</v>
      </c>
      <c r="K34" s="92">
        <f t="shared" si="25"/>
        <v>67.928994082840234</v>
      </c>
      <c r="L34" s="88">
        <v>826</v>
      </c>
      <c r="M34" s="88">
        <v>818</v>
      </c>
      <c r="N34" s="88">
        <v>814</v>
      </c>
      <c r="O34" s="88">
        <v>800</v>
      </c>
      <c r="P34" s="88">
        <v>845</v>
      </c>
    </row>
    <row r="35" spans="1:16">
      <c r="A35" s="88" t="s">
        <v>73</v>
      </c>
      <c r="B35" s="88">
        <v>2182</v>
      </c>
      <c r="C35" s="88">
        <v>2247</v>
      </c>
      <c r="D35" s="88">
        <v>2449</v>
      </c>
      <c r="E35" s="88">
        <v>2438</v>
      </c>
      <c r="F35" s="89">
        <v>2426</v>
      </c>
      <c r="G35" s="90">
        <f t="shared" si="24"/>
        <v>60.110192837465561</v>
      </c>
      <c r="H35" s="91">
        <f t="shared" si="21"/>
        <v>63.726602382302886</v>
      </c>
      <c r="I35" s="91">
        <f t="shared" si="22"/>
        <v>69.357122628150663</v>
      </c>
      <c r="J35" s="91">
        <f t="shared" si="23"/>
        <v>70.442068766252532</v>
      </c>
      <c r="K35" s="92">
        <f t="shared" si="25"/>
        <v>69.512893982808023</v>
      </c>
      <c r="L35" s="88">
        <v>3630</v>
      </c>
      <c r="M35" s="88">
        <v>3526</v>
      </c>
      <c r="N35" s="88">
        <v>3531</v>
      </c>
      <c r="O35" s="88">
        <v>3461</v>
      </c>
      <c r="P35" s="88">
        <v>3490</v>
      </c>
    </row>
    <row r="36" spans="1:16">
      <c r="A36" s="88" t="s">
        <v>74</v>
      </c>
      <c r="B36" s="88">
        <v>980</v>
      </c>
      <c r="C36" s="88">
        <v>1107</v>
      </c>
      <c r="D36" s="88">
        <v>1232</v>
      </c>
      <c r="E36" s="88">
        <v>1315</v>
      </c>
      <c r="F36" s="89">
        <v>1257</v>
      </c>
      <c r="G36" s="90">
        <f t="shared" si="24"/>
        <v>51.228437009932051</v>
      </c>
      <c r="H36" s="91">
        <f t="shared" si="21"/>
        <v>59.740960604425254</v>
      </c>
      <c r="I36" s="91">
        <f t="shared" si="22"/>
        <v>62.66531027466938</v>
      </c>
      <c r="J36" s="91">
        <f t="shared" si="23"/>
        <v>66.921119592875328</v>
      </c>
      <c r="K36" s="92">
        <f t="shared" si="25"/>
        <v>64.560862865947612</v>
      </c>
      <c r="L36" s="88">
        <v>1913</v>
      </c>
      <c r="M36" s="88">
        <v>1853</v>
      </c>
      <c r="N36" s="88">
        <v>1966</v>
      </c>
      <c r="O36" s="88">
        <v>1965</v>
      </c>
      <c r="P36" s="88">
        <v>1947</v>
      </c>
    </row>
    <row r="37" spans="1:16">
      <c r="A37" s="88" t="s">
        <v>75</v>
      </c>
      <c r="B37" s="88">
        <v>196</v>
      </c>
      <c r="C37" s="88">
        <v>262</v>
      </c>
      <c r="D37" s="88">
        <v>338</v>
      </c>
      <c r="E37" s="88">
        <v>342</v>
      </c>
      <c r="F37" s="89">
        <v>362</v>
      </c>
      <c r="G37" s="90">
        <f t="shared" si="24"/>
        <v>39.121756487025948</v>
      </c>
      <c r="H37" s="91">
        <f t="shared" si="21"/>
        <v>55.391120507399584</v>
      </c>
      <c r="I37" s="91">
        <f t="shared" si="22"/>
        <v>73.160173160173159</v>
      </c>
      <c r="J37" s="91">
        <f t="shared" si="23"/>
        <v>74.34782608695653</v>
      </c>
      <c r="K37" s="92">
        <f t="shared" si="25"/>
        <v>67.537313432835816</v>
      </c>
      <c r="L37" s="88">
        <v>501</v>
      </c>
      <c r="M37" s="88">
        <v>473</v>
      </c>
      <c r="N37" s="88">
        <v>462</v>
      </c>
      <c r="O37" s="88">
        <v>460</v>
      </c>
      <c r="P37" s="88">
        <v>536</v>
      </c>
    </row>
    <row r="38" spans="1:16">
      <c r="A38" s="88" t="s">
        <v>76</v>
      </c>
      <c r="B38" s="88">
        <v>1045</v>
      </c>
      <c r="C38" s="88">
        <v>1015</v>
      </c>
      <c r="D38" s="88">
        <v>999</v>
      </c>
      <c r="E38" s="88">
        <v>1084</v>
      </c>
      <c r="F38" s="89">
        <v>1083</v>
      </c>
      <c r="G38" s="90">
        <f t="shared" si="24"/>
        <v>67.506459948320412</v>
      </c>
      <c r="H38" s="91">
        <f t="shared" si="21"/>
        <v>71.529245947850598</v>
      </c>
      <c r="I38" s="91">
        <f t="shared" si="22"/>
        <v>70.550847457627114</v>
      </c>
      <c r="J38" s="91">
        <f t="shared" si="23"/>
        <v>70.025839793281648</v>
      </c>
      <c r="K38" s="92">
        <f t="shared" si="25"/>
        <v>76.160337552742618</v>
      </c>
      <c r="L38" s="88">
        <v>1548</v>
      </c>
      <c r="M38" s="88">
        <v>1419</v>
      </c>
      <c r="N38" s="88">
        <v>1416</v>
      </c>
      <c r="O38" s="88">
        <v>1548</v>
      </c>
      <c r="P38" s="88">
        <v>1422</v>
      </c>
    </row>
    <row r="39" spans="1:16">
      <c r="A39" s="88" t="s">
        <v>77</v>
      </c>
      <c r="B39" s="88">
        <v>59</v>
      </c>
      <c r="C39" s="88">
        <v>101</v>
      </c>
      <c r="D39" s="88">
        <v>184</v>
      </c>
      <c r="E39" s="88">
        <v>246</v>
      </c>
      <c r="F39" s="89">
        <v>285</v>
      </c>
      <c r="G39" s="90">
        <f t="shared" si="24"/>
        <v>15.733333333333333</v>
      </c>
      <c r="H39" s="91">
        <f t="shared" si="21"/>
        <v>28.531073446327682</v>
      </c>
      <c r="I39" s="91">
        <f t="shared" si="22"/>
        <v>51.396648044692739</v>
      </c>
      <c r="J39" s="91">
        <f t="shared" si="23"/>
        <v>78.095238095238102</v>
      </c>
      <c r="K39" s="92">
        <f t="shared" si="25"/>
        <v>80.056179775280896</v>
      </c>
      <c r="L39" s="88">
        <v>375</v>
      </c>
      <c r="M39" s="88">
        <v>354</v>
      </c>
      <c r="N39" s="88">
        <v>358</v>
      </c>
      <c r="O39" s="88">
        <v>315</v>
      </c>
      <c r="P39" s="88">
        <v>356</v>
      </c>
    </row>
    <row r="40" spans="1:16">
      <c r="A40" s="88" t="s">
        <v>78</v>
      </c>
      <c r="B40" s="88">
        <v>4367</v>
      </c>
      <c r="C40" s="88">
        <v>4602</v>
      </c>
      <c r="D40" s="88">
        <v>4768</v>
      </c>
      <c r="E40" s="88">
        <v>4905</v>
      </c>
      <c r="F40" s="89">
        <v>5093</v>
      </c>
      <c r="G40" s="90">
        <f t="shared" si="24"/>
        <v>74.969957081545076</v>
      </c>
      <c r="H40" s="91">
        <f t="shared" si="21"/>
        <v>76.674441852715759</v>
      </c>
      <c r="I40" s="91">
        <f t="shared" si="22"/>
        <v>76.841257050765506</v>
      </c>
      <c r="J40" s="91">
        <f t="shared" si="23"/>
        <v>77.807741116751274</v>
      </c>
      <c r="K40" s="92">
        <f t="shared" si="25"/>
        <v>79.578125</v>
      </c>
      <c r="L40" s="88">
        <v>5825</v>
      </c>
      <c r="M40" s="88">
        <v>6002</v>
      </c>
      <c r="N40" s="88">
        <v>6205</v>
      </c>
      <c r="O40" s="88">
        <v>6304</v>
      </c>
      <c r="P40" s="88">
        <v>6400</v>
      </c>
    </row>
    <row r="41" spans="1:16">
      <c r="A41" s="88" t="s">
        <v>79</v>
      </c>
      <c r="B41" s="88">
        <v>364</v>
      </c>
      <c r="C41" s="88">
        <v>410</v>
      </c>
      <c r="D41" s="88">
        <v>462</v>
      </c>
      <c r="E41" s="88">
        <v>496</v>
      </c>
      <c r="F41" s="89">
        <v>512</v>
      </c>
      <c r="G41" s="90">
        <f t="shared" si="24"/>
        <v>57.053291536050153</v>
      </c>
      <c r="H41" s="91">
        <f t="shared" si="21"/>
        <v>62.883435582822088</v>
      </c>
      <c r="I41" s="91">
        <f t="shared" si="22"/>
        <v>70.106221547799692</v>
      </c>
      <c r="J41" s="91">
        <f t="shared" si="23"/>
        <v>76.307692307692307</v>
      </c>
      <c r="K41" s="92">
        <f t="shared" si="25"/>
        <v>81.141045958795559</v>
      </c>
      <c r="L41" s="88">
        <v>638</v>
      </c>
      <c r="M41" s="88">
        <v>652</v>
      </c>
      <c r="N41" s="88">
        <v>659</v>
      </c>
      <c r="O41" s="88">
        <v>650</v>
      </c>
      <c r="P41" s="88">
        <v>631</v>
      </c>
    </row>
    <row r="42" spans="1:16">
      <c r="A42" s="88" t="s">
        <v>80</v>
      </c>
      <c r="B42" s="88">
        <v>2610</v>
      </c>
      <c r="C42" s="88">
        <v>2474</v>
      </c>
      <c r="D42" s="88">
        <v>2621</v>
      </c>
      <c r="E42" s="88">
        <v>2575</v>
      </c>
      <c r="F42" s="89">
        <v>2684</v>
      </c>
      <c r="G42" s="90">
        <f t="shared" si="24"/>
        <v>75.718015665796344</v>
      </c>
      <c r="H42" s="91">
        <f t="shared" si="21"/>
        <v>75.380865326020725</v>
      </c>
      <c r="I42" s="91">
        <f t="shared" si="22"/>
        <v>76.817116060961311</v>
      </c>
      <c r="J42" s="91">
        <f t="shared" si="23"/>
        <v>77.630388905637631</v>
      </c>
      <c r="K42" s="92">
        <f t="shared" si="25"/>
        <v>78.068644560791157</v>
      </c>
      <c r="L42" s="88">
        <v>3447</v>
      </c>
      <c r="M42" s="88">
        <v>3282</v>
      </c>
      <c r="N42" s="88">
        <v>3412</v>
      </c>
      <c r="O42" s="88">
        <v>3317</v>
      </c>
      <c r="P42" s="88">
        <v>3438</v>
      </c>
    </row>
    <row r="43" spans="1:16">
      <c r="A43" s="88" t="s">
        <v>48</v>
      </c>
      <c r="B43" s="88">
        <v>139</v>
      </c>
      <c r="C43" s="88">
        <v>191</v>
      </c>
      <c r="D43" s="88">
        <v>145</v>
      </c>
      <c r="E43" s="88">
        <v>172</v>
      </c>
      <c r="F43" s="89">
        <v>142</v>
      </c>
      <c r="G43" s="184" t="s">
        <v>81</v>
      </c>
      <c r="H43" s="185" t="s">
        <v>81</v>
      </c>
      <c r="I43" s="185" t="s">
        <v>81</v>
      </c>
      <c r="J43" s="185" t="s">
        <v>81</v>
      </c>
      <c r="K43" s="186" t="s">
        <v>81</v>
      </c>
      <c r="L43" s="185">
        <v>444</v>
      </c>
      <c r="M43" s="185">
        <v>485</v>
      </c>
      <c r="N43" s="185">
        <v>384</v>
      </c>
      <c r="O43" s="185">
        <v>442</v>
      </c>
      <c r="P43" s="185">
        <v>383</v>
      </c>
    </row>
    <row r="44" spans="1:16">
      <c r="A44" s="151" t="s">
        <v>41</v>
      </c>
      <c r="B44" s="151">
        <f>SUM(B23:B43)</f>
        <v>34569</v>
      </c>
      <c r="C44" s="151">
        <f t="shared" ref="C44:F44" si="26">SUM(C23:C43)</f>
        <v>36510</v>
      </c>
      <c r="D44" s="151">
        <f t="shared" si="26"/>
        <v>38047</v>
      </c>
      <c r="E44" s="151">
        <f>SUM(E23:E43)</f>
        <v>39643</v>
      </c>
      <c r="F44" s="151">
        <f t="shared" si="26"/>
        <v>39813</v>
      </c>
      <c r="G44" s="193">
        <f>B44/L44*100</f>
        <v>58.355137662688428</v>
      </c>
      <c r="H44" s="188">
        <f t="shared" ref="H44" si="27">C44/M44*100</f>
        <v>61.69001233462312</v>
      </c>
      <c r="I44" s="188">
        <f t="shared" ref="I44" si="28">D44/N44*100</f>
        <v>64.571806795424465</v>
      </c>
      <c r="J44" s="188">
        <f t="shared" ref="J44" si="29">E44/O44*100</f>
        <v>66.333684721315862</v>
      </c>
      <c r="K44" s="189">
        <f t="shared" ref="K44" si="30">F44/P44*100</f>
        <v>66.73203600341931</v>
      </c>
      <c r="L44" s="151">
        <f>SUM(L23:L43)</f>
        <v>59239</v>
      </c>
      <c r="M44" s="151">
        <f t="shared" ref="M44:P44" si="31">SUM(M23:M43)</f>
        <v>59183</v>
      </c>
      <c r="N44" s="151">
        <f t="shared" si="31"/>
        <v>58922</v>
      </c>
      <c r="O44" s="151">
        <f t="shared" si="31"/>
        <v>59763</v>
      </c>
      <c r="P44" s="151">
        <f t="shared" si="31"/>
        <v>59661</v>
      </c>
    </row>
    <row r="47" spans="1:16" ht="15" customHeight="1">
      <c r="A47" s="87" t="str">
        <f>Contents!B35</f>
        <v>Table 28: Number and percentage of women registered with an LMC, by trimester of registration, age group, ethnic group and neighbourhood deprivation quintile, 2017</v>
      </c>
      <c r="B47" s="87"/>
      <c r="C47" s="87"/>
      <c r="D47" s="87"/>
      <c r="E47" s="87"/>
      <c r="F47" s="87"/>
      <c r="G47" s="87"/>
      <c r="H47" s="87"/>
      <c r="I47" s="87"/>
      <c r="J47" s="87"/>
      <c r="K47" s="87"/>
      <c r="L47" s="87"/>
      <c r="M47" s="87"/>
      <c r="N47" s="87"/>
      <c r="O47" s="87"/>
      <c r="P47" s="87"/>
    </row>
    <row r="48" spans="1:16" ht="12" customHeight="1">
      <c r="A48" s="552" t="s">
        <v>56</v>
      </c>
      <c r="B48" s="550" t="s">
        <v>281</v>
      </c>
      <c r="C48" s="550"/>
      <c r="D48" s="550"/>
      <c r="E48" s="550"/>
      <c r="F48" s="550"/>
      <c r="G48" s="550"/>
      <c r="H48" s="563" t="s">
        <v>282</v>
      </c>
      <c r="I48" s="550"/>
      <c r="J48" s="550"/>
      <c r="K48" s="551"/>
      <c r="L48" s="550" t="s">
        <v>25</v>
      </c>
      <c r="N48" s="68"/>
    </row>
    <row r="49" spans="1:14">
      <c r="A49" s="553"/>
      <c r="B49" s="125" t="s">
        <v>87</v>
      </c>
      <c r="C49" s="125" t="s">
        <v>88</v>
      </c>
      <c r="D49" s="125" t="s">
        <v>89</v>
      </c>
      <c r="E49" s="125" t="s">
        <v>90</v>
      </c>
      <c r="F49" s="125" t="s">
        <v>48</v>
      </c>
      <c r="G49" s="125" t="s">
        <v>41</v>
      </c>
      <c r="H49" s="127" t="str">
        <f>B49</f>
        <v>Trimester 1</v>
      </c>
      <c r="I49" s="125" t="str">
        <f t="shared" ref="I49" si="32">C49</f>
        <v>Trimester 2</v>
      </c>
      <c r="J49" s="125" t="str">
        <f t="shared" ref="J49" si="33">D49</f>
        <v>Trimester 3</v>
      </c>
      <c r="K49" s="126" t="str">
        <f t="shared" ref="K49" si="34">E49</f>
        <v>Postnatal</v>
      </c>
      <c r="L49" s="582"/>
      <c r="N49" s="68"/>
    </row>
    <row r="50" spans="1:14">
      <c r="A50" s="129" t="s">
        <v>234</v>
      </c>
      <c r="B50" s="129"/>
      <c r="C50" s="129"/>
      <c r="D50" s="129"/>
      <c r="E50" s="129"/>
      <c r="F50" s="129"/>
      <c r="G50" s="129"/>
      <c r="H50" s="33"/>
      <c r="I50" s="33"/>
      <c r="J50" s="33"/>
      <c r="K50" s="33"/>
      <c r="L50" s="129"/>
      <c r="N50" s="68"/>
    </row>
    <row r="51" spans="1:14" ht="12.75">
      <c r="A51" s="86" t="s">
        <v>41</v>
      </c>
      <c r="B51" s="88">
        <v>39813</v>
      </c>
      <c r="C51" s="88">
        <v>12837</v>
      </c>
      <c r="D51" s="88">
        <v>1970</v>
      </c>
      <c r="E51" s="88">
        <v>454</v>
      </c>
      <c r="F51" s="88">
        <v>2</v>
      </c>
      <c r="G51" s="89">
        <v>55076</v>
      </c>
      <c r="H51" s="246">
        <f>B51/($L51)*100</f>
        <v>66.73203600341931</v>
      </c>
      <c r="I51" s="246">
        <f>C51/($L51)*100</f>
        <v>21.516568612661537</v>
      </c>
      <c r="J51" s="246">
        <f>D51/($L51)*100</f>
        <v>3.3019895744288563</v>
      </c>
      <c r="K51" s="246">
        <f>E51/($L51)*100</f>
        <v>0.76096612527446739</v>
      </c>
      <c r="L51" s="149">
        <f>Dep!H40</f>
        <v>59661</v>
      </c>
      <c r="N51" s="68"/>
    </row>
    <row r="52" spans="1:14">
      <c r="A52" s="129" t="str">
        <f>Extra!B2</f>
        <v>Age group (years)</v>
      </c>
      <c r="B52" s="129"/>
      <c r="C52" s="129"/>
      <c r="D52" s="129"/>
      <c r="E52" s="129"/>
      <c r="F52" s="129"/>
      <c r="G52" s="129"/>
      <c r="H52" s="217"/>
      <c r="I52" s="217"/>
      <c r="J52" s="217"/>
      <c r="K52" s="217"/>
      <c r="L52" s="129"/>
      <c r="N52" s="68"/>
    </row>
    <row r="53" spans="1:14">
      <c r="A53" s="154" t="str">
        <f>Extra!B3</f>
        <v xml:space="preserve"> &lt;20</v>
      </c>
      <c r="B53" s="88">
        <v>1103</v>
      </c>
      <c r="C53" s="88">
        <v>791</v>
      </c>
      <c r="D53" s="88">
        <v>125</v>
      </c>
      <c r="E53" s="88">
        <v>27</v>
      </c>
      <c r="F53" s="88">
        <v>0</v>
      </c>
      <c r="G53" s="89">
        <f>SUM(B53:F53)</f>
        <v>2046</v>
      </c>
      <c r="H53" s="246">
        <f t="shared" ref="H53:K58" si="35">B53/($L53)*100</f>
        <v>47.76959722823733</v>
      </c>
      <c r="I53" s="246">
        <f t="shared" si="35"/>
        <v>34.257254222607195</v>
      </c>
      <c r="J53" s="246">
        <f t="shared" si="35"/>
        <v>5.4135989605889989</v>
      </c>
      <c r="K53" s="246">
        <f t="shared" si="35"/>
        <v>1.1693373754872238</v>
      </c>
      <c r="L53" s="149">
        <f>Dep!H42</f>
        <v>2309</v>
      </c>
      <c r="N53" s="68"/>
    </row>
    <row r="54" spans="1:14">
      <c r="A54" s="154" t="str">
        <f>Extra!B4</f>
        <v>20−24</v>
      </c>
      <c r="B54" s="88">
        <v>5351</v>
      </c>
      <c r="C54" s="88">
        <v>2665</v>
      </c>
      <c r="D54" s="88">
        <v>433</v>
      </c>
      <c r="E54" s="88">
        <v>105</v>
      </c>
      <c r="F54" s="88">
        <v>0</v>
      </c>
      <c r="G54" s="89">
        <f t="shared" ref="G54:G58" si="36">SUM(B54:F54)</f>
        <v>8554</v>
      </c>
      <c r="H54" s="246">
        <f t="shared" si="35"/>
        <v>57.022591645353792</v>
      </c>
      <c r="I54" s="246">
        <f t="shared" si="35"/>
        <v>28.39940323955669</v>
      </c>
      <c r="J54" s="246">
        <f t="shared" si="35"/>
        <v>4.6142369991474848</v>
      </c>
      <c r="K54" s="246">
        <f t="shared" si="35"/>
        <v>1.118925831202046</v>
      </c>
      <c r="L54" s="149">
        <f>Dep!H43</f>
        <v>9384</v>
      </c>
      <c r="N54" s="68"/>
    </row>
    <row r="55" spans="1:14">
      <c r="A55" s="154" t="str">
        <f>Extra!B5</f>
        <v>25−29</v>
      </c>
      <c r="B55" s="88">
        <v>11194</v>
      </c>
      <c r="C55" s="88">
        <v>3554</v>
      </c>
      <c r="D55" s="88">
        <v>571</v>
      </c>
      <c r="E55" s="88">
        <v>116</v>
      </c>
      <c r="F55" s="88">
        <v>1</v>
      </c>
      <c r="G55" s="89">
        <f t="shared" si="36"/>
        <v>15436</v>
      </c>
      <c r="H55" s="246">
        <f t="shared" si="35"/>
        <v>66.905743828820746</v>
      </c>
      <c r="I55" s="246">
        <f t="shared" si="35"/>
        <v>21.242005857390474</v>
      </c>
      <c r="J55" s="246">
        <f t="shared" si="35"/>
        <v>3.4128264897495666</v>
      </c>
      <c r="K55" s="246">
        <f t="shared" si="35"/>
        <v>0.6933237702468471</v>
      </c>
      <c r="L55" s="149">
        <f>Dep!H44</f>
        <v>16731</v>
      </c>
      <c r="N55" s="68"/>
    </row>
    <row r="56" spans="1:14">
      <c r="A56" s="154" t="str">
        <f>Extra!B6</f>
        <v>30−34</v>
      </c>
      <c r="B56" s="88">
        <v>13613</v>
      </c>
      <c r="C56" s="88">
        <v>3386</v>
      </c>
      <c r="D56" s="88">
        <v>477</v>
      </c>
      <c r="E56" s="88">
        <v>95</v>
      </c>
      <c r="F56" s="88">
        <v>0</v>
      </c>
      <c r="G56" s="89">
        <f t="shared" si="36"/>
        <v>17571</v>
      </c>
      <c r="H56" s="157">
        <f t="shared" si="35"/>
        <v>72.432691284452488</v>
      </c>
      <c r="I56" s="157">
        <f t="shared" si="35"/>
        <v>18.016388209002873</v>
      </c>
      <c r="J56" s="157">
        <f t="shared" si="35"/>
        <v>2.5380440566138129</v>
      </c>
      <c r="K56" s="157">
        <f t="shared" si="35"/>
        <v>0.50548047249122063</v>
      </c>
      <c r="L56" s="149">
        <f>Dep!H45</f>
        <v>18794</v>
      </c>
      <c r="N56" s="68"/>
    </row>
    <row r="57" spans="1:14">
      <c r="A57" s="154" t="str">
        <f>Extra!B7</f>
        <v>35−39</v>
      </c>
      <c r="B57" s="88">
        <v>6983</v>
      </c>
      <c r="C57" s="88">
        <v>1875</v>
      </c>
      <c r="D57" s="88">
        <v>271</v>
      </c>
      <c r="E57" s="88">
        <v>69</v>
      </c>
      <c r="F57" s="88">
        <v>0</v>
      </c>
      <c r="G57" s="89">
        <f t="shared" si="36"/>
        <v>9198</v>
      </c>
      <c r="H57" s="157">
        <f t="shared" si="35"/>
        <v>70.216189039718444</v>
      </c>
      <c r="I57" s="157">
        <f t="shared" si="35"/>
        <v>18.85369532428356</v>
      </c>
      <c r="J57" s="157">
        <f t="shared" si="35"/>
        <v>2.7249874308697839</v>
      </c>
      <c r="K57" s="157">
        <f t="shared" si="35"/>
        <v>0.69381598793363497</v>
      </c>
      <c r="L57" s="149">
        <f>Dep!H46</f>
        <v>9945</v>
      </c>
      <c r="N57" s="68"/>
    </row>
    <row r="58" spans="1:14">
      <c r="A58" s="170" t="str">
        <f>Extra!B8</f>
        <v>40+</v>
      </c>
      <c r="B58" s="88">
        <v>1569</v>
      </c>
      <c r="C58" s="88">
        <v>566</v>
      </c>
      <c r="D58" s="88">
        <v>93</v>
      </c>
      <c r="E58" s="88">
        <v>42</v>
      </c>
      <c r="F58" s="88">
        <v>1</v>
      </c>
      <c r="G58" s="89">
        <f t="shared" si="36"/>
        <v>2271</v>
      </c>
      <c r="H58" s="157">
        <f t="shared" si="35"/>
        <v>62.810248198558853</v>
      </c>
      <c r="I58" s="157">
        <f t="shared" si="35"/>
        <v>22.658126501200961</v>
      </c>
      <c r="J58" s="157">
        <f t="shared" si="35"/>
        <v>3.7229783827061649</v>
      </c>
      <c r="K58" s="157">
        <f t="shared" si="35"/>
        <v>1.6813450760608486</v>
      </c>
      <c r="L58" s="149">
        <f>Dep!H47</f>
        <v>2498</v>
      </c>
      <c r="N58" s="68"/>
    </row>
    <row r="59" spans="1:14">
      <c r="A59" s="129" t="str">
        <f>Extra!B9</f>
        <v>Ethnic group</v>
      </c>
      <c r="B59" s="129"/>
      <c r="C59" s="129"/>
      <c r="D59" s="129"/>
      <c r="E59" s="129"/>
      <c r="F59" s="129"/>
      <c r="G59" s="129"/>
      <c r="H59" s="217"/>
      <c r="I59" s="217"/>
      <c r="J59" s="217"/>
      <c r="K59" s="217"/>
      <c r="L59" s="129"/>
      <c r="N59" s="68"/>
    </row>
    <row r="60" spans="1:14">
      <c r="A60" s="88" t="str">
        <f>Extra!B10</f>
        <v>Māori</v>
      </c>
      <c r="B60" s="88">
        <v>8226</v>
      </c>
      <c r="C60" s="88">
        <v>4537</v>
      </c>
      <c r="D60" s="88">
        <v>765</v>
      </c>
      <c r="E60" s="88">
        <v>166</v>
      </c>
      <c r="F60" s="88">
        <v>2</v>
      </c>
      <c r="G60" s="89">
        <f>SUM(B60:F60)</f>
        <v>13696</v>
      </c>
      <c r="H60" s="246">
        <f>B60/($L60)*100</f>
        <v>55.237711522965348</v>
      </c>
      <c r="I60" s="246">
        <f t="shared" ref="H60:K64" si="37">C60/($L60)*100</f>
        <v>30.466022025248456</v>
      </c>
      <c r="J60" s="246">
        <f t="shared" si="37"/>
        <v>5.1369863013698627</v>
      </c>
      <c r="K60" s="246">
        <f t="shared" si="37"/>
        <v>1.1146924523233952</v>
      </c>
      <c r="L60" s="149">
        <f>Dep!H49</f>
        <v>14892</v>
      </c>
      <c r="N60" s="68"/>
    </row>
    <row r="61" spans="1:14">
      <c r="A61" s="88" t="str">
        <f>Extra!B11</f>
        <v>Pacific</v>
      </c>
      <c r="B61" s="88">
        <v>2130</v>
      </c>
      <c r="C61" s="88">
        <v>2052</v>
      </c>
      <c r="D61" s="88">
        <v>396</v>
      </c>
      <c r="E61" s="88">
        <v>114</v>
      </c>
      <c r="F61" s="88">
        <v>0</v>
      </c>
      <c r="G61" s="89">
        <f t="shared" ref="G61:G65" si="38">SUM(B61:F61)</f>
        <v>4692</v>
      </c>
      <c r="H61" s="246">
        <f t="shared" si="37"/>
        <v>35.452729693741681</v>
      </c>
      <c r="I61" s="246">
        <f t="shared" si="37"/>
        <v>34.154460719041282</v>
      </c>
      <c r="J61" s="246">
        <f t="shared" si="37"/>
        <v>6.5912117177097205</v>
      </c>
      <c r="K61" s="246">
        <f t="shared" si="37"/>
        <v>1.8974700399467377</v>
      </c>
      <c r="L61" s="149">
        <f>Dep!H50</f>
        <v>6008</v>
      </c>
      <c r="N61" s="68"/>
    </row>
    <row r="62" spans="1:14">
      <c r="A62" s="88" t="str">
        <f>Extra!B12</f>
        <v>Indian</v>
      </c>
      <c r="B62" s="88">
        <v>2319</v>
      </c>
      <c r="C62" s="88">
        <v>780</v>
      </c>
      <c r="D62" s="88">
        <v>85</v>
      </c>
      <c r="E62" s="88">
        <v>41</v>
      </c>
      <c r="F62" s="88">
        <v>0</v>
      </c>
      <c r="G62" s="89">
        <f t="shared" si="38"/>
        <v>3225</v>
      </c>
      <c r="H62" s="246">
        <f t="shared" si="37"/>
        <v>61.414194915254242</v>
      </c>
      <c r="I62" s="246">
        <f t="shared" si="37"/>
        <v>20.656779661016948</v>
      </c>
      <c r="J62" s="246">
        <f t="shared" si="37"/>
        <v>2.2510593220338984</v>
      </c>
      <c r="K62" s="246">
        <f t="shared" si="37"/>
        <v>1.0858050847457628</v>
      </c>
      <c r="L62" s="149">
        <f>Dep!H51</f>
        <v>3776</v>
      </c>
      <c r="N62" s="68"/>
    </row>
    <row r="63" spans="1:14">
      <c r="A63" s="88" t="str">
        <f>Extra!B13</f>
        <v>Asian (excl. Indian)</v>
      </c>
      <c r="B63" s="88">
        <v>4702</v>
      </c>
      <c r="C63" s="88">
        <v>1310</v>
      </c>
      <c r="D63" s="88">
        <v>201</v>
      </c>
      <c r="E63" s="88">
        <v>28</v>
      </c>
      <c r="F63" s="88">
        <v>0</v>
      </c>
      <c r="G63" s="89">
        <f t="shared" si="38"/>
        <v>6241</v>
      </c>
      <c r="H63" s="246">
        <f t="shared" si="37"/>
        <v>68.883680046879576</v>
      </c>
      <c r="I63" s="246">
        <f t="shared" si="37"/>
        <v>19.191327278054498</v>
      </c>
      <c r="J63" s="246">
        <f t="shared" si="37"/>
        <v>2.9446234983885144</v>
      </c>
      <c r="K63" s="246">
        <f t="shared" si="37"/>
        <v>0.41019630823322595</v>
      </c>
      <c r="L63" s="149">
        <f>Dep!H52</f>
        <v>6826</v>
      </c>
      <c r="N63" s="68"/>
    </row>
    <row r="64" spans="1:14">
      <c r="A64" s="88" t="str">
        <f>Extra!B14</f>
        <v>European or Other</v>
      </c>
      <c r="B64" s="88">
        <v>22435</v>
      </c>
      <c r="C64" s="88">
        <v>4158</v>
      </c>
      <c r="D64" s="88">
        <v>523</v>
      </c>
      <c r="E64" s="88">
        <v>105</v>
      </c>
      <c r="F64" s="88">
        <v>0</v>
      </c>
      <c r="G64" s="89">
        <f t="shared" si="38"/>
        <v>27221</v>
      </c>
      <c r="H64" s="157">
        <f t="shared" si="37"/>
        <v>79.703708966889295</v>
      </c>
      <c r="I64" s="157">
        <f t="shared" si="37"/>
        <v>14.771919852209747</v>
      </c>
      <c r="J64" s="157">
        <f t="shared" si="37"/>
        <v>1.8580360949268155</v>
      </c>
      <c r="K64" s="157">
        <f t="shared" si="37"/>
        <v>0.37302827909620578</v>
      </c>
      <c r="L64" s="149">
        <f>Dep!H53</f>
        <v>28148</v>
      </c>
      <c r="N64" s="68"/>
    </row>
    <row r="65" spans="1:17">
      <c r="A65" s="170" t="str">
        <f>Extra!B15</f>
        <v>Unknown</v>
      </c>
      <c r="B65" s="88">
        <v>1</v>
      </c>
      <c r="C65" s="88">
        <v>0</v>
      </c>
      <c r="D65" s="88">
        <v>0</v>
      </c>
      <c r="E65" s="88">
        <v>0</v>
      </c>
      <c r="F65" s="88">
        <v>0</v>
      </c>
      <c r="G65" s="89">
        <f t="shared" si="38"/>
        <v>1</v>
      </c>
      <c r="H65" s="309" t="s">
        <v>81</v>
      </c>
      <c r="I65" s="310" t="s">
        <v>81</v>
      </c>
      <c r="J65" s="310" t="s">
        <v>81</v>
      </c>
      <c r="K65" s="310" t="s">
        <v>81</v>
      </c>
      <c r="L65" s="149">
        <f>Dep!H54</f>
        <v>11</v>
      </c>
      <c r="N65" s="68"/>
    </row>
    <row r="66" spans="1:17">
      <c r="A66" s="129" t="str">
        <f>Extra!B16</f>
        <v>Deprivation quintile</v>
      </c>
      <c r="B66" s="129"/>
      <c r="C66" s="129"/>
      <c r="D66" s="129"/>
      <c r="E66" s="129"/>
      <c r="F66" s="129"/>
      <c r="G66" s="129"/>
      <c r="H66" s="217"/>
      <c r="I66" s="217"/>
      <c r="J66" s="217"/>
      <c r="K66" s="217"/>
      <c r="L66" s="129"/>
      <c r="N66" s="68"/>
    </row>
    <row r="67" spans="1:17">
      <c r="A67" s="103" t="str">
        <f>Extra!B17</f>
        <v>1 (least deprived)</v>
      </c>
      <c r="B67" s="88">
        <v>6740</v>
      </c>
      <c r="C67" s="88">
        <v>1487</v>
      </c>
      <c r="D67" s="88">
        <v>202</v>
      </c>
      <c r="E67" s="88">
        <v>31</v>
      </c>
      <c r="F67" s="88">
        <v>0</v>
      </c>
      <c r="G67" s="89">
        <f>SUM(B67:F67)</f>
        <v>8460</v>
      </c>
      <c r="H67" s="246">
        <f t="shared" ref="H67:K71" si="39">B67/($L67)*100</f>
        <v>76.721684689812179</v>
      </c>
      <c r="I67" s="246">
        <f t="shared" si="39"/>
        <v>16.926579396698919</v>
      </c>
      <c r="J67" s="246">
        <f t="shared" si="39"/>
        <v>2.2993739328400684</v>
      </c>
      <c r="K67" s="246">
        <f t="shared" si="39"/>
        <v>0.35287421741605007</v>
      </c>
      <c r="L67" s="149">
        <f>Dep!B40</f>
        <v>8785</v>
      </c>
      <c r="N67" s="68"/>
    </row>
    <row r="68" spans="1:17">
      <c r="A68" s="103">
        <f>Extra!B18</f>
        <v>2</v>
      </c>
      <c r="B68" s="88">
        <v>7173</v>
      </c>
      <c r="C68" s="88">
        <v>1686</v>
      </c>
      <c r="D68" s="88">
        <v>228</v>
      </c>
      <c r="E68" s="88">
        <v>29</v>
      </c>
      <c r="F68" s="88">
        <v>0</v>
      </c>
      <c r="G68" s="89">
        <f t="shared" ref="G68:G72" si="40">SUM(B68:F68)</f>
        <v>9116</v>
      </c>
      <c r="H68" s="246">
        <f t="shared" si="39"/>
        <v>74.625468164794</v>
      </c>
      <c r="I68" s="246">
        <f t="shared" si="39"/>
        <v>17.540574282147318</v>
      </c>
      <c r="J68" s="246">
        <f t="shared" si="39"/>
        <v>2.3720349563046192</v>
      </c>
      <c r="K68" s="246">
        <f t="shared" si="39"/>
        <v>0.30170620058260506</v>
      </c>
      <c r="L68" s="149">
        <f>Dep!C40</f>
        <v>9612</v>
      </c>
      <c r="N68" s="68"/>
    </row>
    <row r="69" spans="1:17">
      <c r="A69" s="103">
        <f>Extra!B19</f>
        <v>3</v>
      </c>
      <c r="B69" s="88">
        <v>7916</v>
      </c>
      <c r="C69" s="88">
        <v>2021</v>
      </c>
      <c r="D69" s="88">
        <v>270</v>
      </c>
      <c r="E69" s="88">
        <v>45</v>
      </c>
      <c r="F69" s="88">
        <v>0</v>
      </c>
      <c r="G69" s="89">
        <f t="shared" si="40"/>
        <v>10252</v>
      </c>
      <c r="H69" s="246">
        <f t="shared" si="39"/>
        <v>73.568773234200748</v>
      </c>
      <c r="I69" s="246">
        <f t="shared" si="39"/>
        <v>18.782527881040892</v>
      </c>
      <c r="J69" s="246">
        <f t="shared" si="39"/>
        <v>2.509293680297398</v>
      </c>
      <c r="K69" s="246">
        <f t="shared" si="39"/>
        <v>0.41821561338289959</v>
      </c>
      <c r="L69" s="149">
        <f>Dep!D40</f>
        <v>10760</v>
      </c>
      <c r="N69" s="68"/>
    </row>
    <row r="70" spans="1:17">
      <c r="A70" s="103">
        <f>Extra!B20</f>
        <v>4</v>
      </c>
      <c r="B70" s="88">
        <v>9055</v>
      </c>
      <c r="C70" s="88">
        <v>2830</v>
      </c>
      <c r="D70" s="88">
        <v>438</v>
      </c>
      <c r="E70" s="88">
        <v>77</v>
      </c>
      <c r="F70" s="88">
        <v>0</v>
      </c>
      <c r="G70" s="89">
        <f t="shared" si="40"/>
        <v>12400</v>
      </c>
      <c r="H70" s="157">
        <f t="shared" si="39"/>
        <v>68.608880133353537</v>
      </c>
      <c r="I70" s="157">
        <f t="shared" si="39"/>
        <v>21.442642824670404</v>
      </c>
      <c r="J70" s="157">
        <f t="shared" si="39"/>
        <v>3.3186846491892714</v>
      </c>
      <c r="K70" s="157">
        <f t="shared" si="39"/>
        <v>0.58342173056523716</v>
      </c>
      <c r="L70" s="149">
        <f>Dep!E40</f>
        <v>13198</v>
      </c>
      <c r="N70" s="68"/>
    </row>
    <row r="71" spans="1:17">
      <c r="A71" s="103" t="str">
        <f>Extra!B21</f>
        <v>5 (most deprived)</v>
      </c>
      <c r="B71" s="88">
        <v>8771</v>
      </c>
      <c r="C71" s="88">
        <v>4745</v>
      </c>
      <c r="D71" s="88">
        <v>811</v>
      </c>
      <c r="E71" s="88">
        <v>228</v>
      </c>
      <c r="F71" s="88">
        <v>0</v>
      </c>
      <c r="G71" s="89">
        <f t="shared" si="40"/>
        <v>14555</v>
      </c>
      <c r="H71" s="157">
        <f t="shared" si="39"/>
        <v>51.917840653486444</v>
      </c>
      <c r="I71" s="157">
        <f t="shared" si="39"/>
        <v>28.086894755534509</v>
      </c>
      <c r="J71" s="157">
        <f t="shared" si="39"/>
        <v>4.8005208949923048</v>
      </c>
      <c r="K71" s="157">
        <f t="shared" si="39"/>
        <v>1.3495915709719426</v>
      </c>
      <c r="L71" s="149">
        <f>Dep!F40</f>
        <v>16894</v>
      </c>
      <c r="N71" s="68"/>
    </row>
    <row r="72" spans="1:17">
      <c r="A72" s="94" t="str">
        <f>Extra!B22</f>
        <v>Unknown</v>
      </c>
      <c r="B72" s="94">
        <v>158</v>
      </c>
      <c r="C72" s="94">
        <v>68</v>
      </c>
      <c r="D72" s="94">
        <v>21</v>
      </c>
      <c r="E72" s="94">
        <v>44</v>
      </c>
      <c r="F72" s="94">
        <v>2</v>
      </c>
      <c r="G72" s="427">
        <f t="shared" si="40"/>
        <v>293</v>
      </c>
      <c r="H72" s="311" t="s">
        <v>81</v>
      </c>
      <c r="I72" s="312" t="s">
        <v>81</v>
      </c>
      <c r="J72" s="312" t="s">
        <v>81</v>
      </c>
      <c r="K72" s="312" t="s">
        <v>81</v>
      </c>
      <c r="L72" s="207">
        <f>Dep!G40</f>
        <v>412</v>
      </c>
      <c r="N72" s="68"/>
    </row>
    <row r="75" spans="1:17" s="39" customFormat="1" ht="15" customHeight="1">
      <c r="A75" s="87" t="str">
        <f>Contents!B36</f>
        <v>Table 29: Number and percentage of women registered with an LMC, by type of LMC, 2008–2017</v>
      </c>
      <c r="Q75" s="37"/>
    </row>
    <row r="76" spans="1:17">
      <c r="A76" s="552" t="s">
        <v>37</v>
      </c>
      <c r="B76" s="550" t="s">
        <v>281</v>
      </c>
      <c r="C76" s="550"/>
      <c r="D76" s="550"/>
      <c r="E76" s="550"/>
      <c r="F76" s="551"/>
      <c r="G76" s="550" t="s">
        <v>282</v>
      </c>
      <c r="H76" s="550"/>
      <c r="I76" s="550"/>
      <c r="J76" s="550"/>
      <c r="K76" s="57"/>
    </row>
    <row r="77" spans="1:17" ht="24">
      <c r="A77" s="553"/>
      <c r="B77" s="125" t="s">
        <v>99</v>
      </c>
      <c r="C77" s="125" t="s">
        <v>100</v>
      </c>
      <c r="D77" s="125" t="s">
        <v>101</v>
      </c>
      <c r="E77" s="125" t="s">
        <v>48</v>
      </c>
      <c r="F77" s="126" t="s">
        <v>41</v>
      </c>
      <c r="G77" s="125" t="str">
        <f>B77</f>
        <v>Midwife</v>
      </c>
      <c r="H77" s="125" t="str">
        <f>C77</f>
        <v>Obstetrician</v>
      </c>
      <c r="I77" s="125" t="s">
        <v>101</v>
      </c>
      <c r="J77" s="125" t="str">
        <f>E77</f>
        <v>Unknown</v>
      </c>
      <c r="K77" s="57"/>
    </row>
    <row r="78" spans="1:17">
      <c r="A78" s="396">
        <f>Extra!K4</f>
        <v>2008</v>
      </c>
      <c r="B78" s="421">
        <v>46719</v>
      </c>
      <c r="C78" s="421">
        <v>3569</v>
      </c>
      <c r="D78" s="421">
        <v>1414</v>
      </c>
      <c r="E78" s="421">
        <v>371</v>
      </c>
      <c r="F78" s="422">
        <f>SUM(B78:E78)</f>
        <v>52073</v>
      </c>
      <c r="G78" s="398">
        <f>B78/$F78*100</f>
        <v>89.718280106773179</v>
      </c>
      <c r="H78" s="155">
        <f t="shared" ref="G78:J79" si="41">C78/$F78*100</f>
        <v>6.8538398018166804</v>
      </c>
      <c r="I78" s="155">
        <f t="shared" si="41"/>
        <v>2.7154187390778328</v>
      </c>
      <c r="J78" s="155">
        <f t="shared" si="41"/>
        <v>0.71246135233230279</v>
      </c>
      <c r="K78" s="57"/>
    </row>
    <row r="79" spans="1:17">
      <c r="A79" s="396">
        <f>Extra!K5</f>
        <v>2009</v>
      </c>
      <c r="B79" s="419">
        <v>47272</v>
      </c>
      <c r="C79" s="419">
        <v>3876</v>
      </c>
      <c r="D79" s="419">
        <v>1138</v>
      </c>
      <c r="E79" s="419">
        <v>239</v>
      </c>
      <c r="F79" s="422">
        <f t="shared" ref="F79:F87" si="42">SUM(B79:E79)</f>
        <v>52525</v>
      </c>
      <c r="G79" s="398">
        <f t="shared" si="41"/>
        <v>89.999048072346497</v>
      </c>
      <c r="H79" s="155">
        <f t="shared" si="41"/>
        <v>7.3793431699190863</v>
      </c>
      <c r="I79" s="155">
        <f t="shared" si="41"/>
        <v>2.1665873393622084</v>
      </c>
      <c r="J79" s="155">
        <f t="shared" si="41"/>
        <v>0.45502141837220372</v>
      </c>
      <c r="K79" s="57"/>
    </row>
    <row r="80" spans="1:17">
      <c r="A80" s="396">
        <f>Extra!K6</f>
        <v>2010</v>
      </c>
      <c r="B80" s="419">
        <v>48885</v>
      </c>
      <c r="C80" s="419">
        <v>3697</v>
      </c>
      <c r="D80" s="419">
        <v>1051</v>
      </c>
      <c r="E80" s="419">
        <v>59</v>
      </c>
      <c r="F80" s="422">
        <f t="shared" si="42"/>
        <v>53692</v>
      </c>
      <c r="G80" s="155">
        <f t="shared" ref="G80:G85" si="43">B80/$F80*100</f>
        <v>91.047083364374586</v>
      </c>
      <c r="H80" s="155">
        <f t="shared" ref="H80:H85" si="44">C80/$F80*100</f>
        <v>6.8855695448111449</v>
      </c>
      <c r="I80" s="155">
        <f t="shared" ref="I80:I85" si="45">D80/$F80*100</f>
        <v>1.9574610742754972</v>
      </c>
      <c r="J80" s="155">
        <f t="shared" ref="J80:J85" si="46">E80/$F80*100</f>
        <v>0.10988601653877672</v>
      </c>
      <c r="K80" s="57"/>
    </row>
    <row r="81" spans="1:11">
      <c r="A81" s="396">
        <f>Extra!K7</f>
        <v>2011</v>
      </c>
      <c r="B81" s="419">
        <v>49083</v>
      </c>
      <c r="C81" s="419">
        <v>3371</v>
      </c>
      <c r="D81" s="419">
        <v>853</v>
      </c>
      <c r="E81" s="419">
        <v>63</v>
      </c>
      <c r="F81" s="422">
        <f t="shared" si="42"/>
        <v>53370</v>
      </c>
      <c r="G81" s="155">
        <f t="shared" si="43"/>
        <v>91.967397414277684</v>
      </c>
      <c r="H81" s="155">
        <f t="shared" si="44"/>
        <v>6.3162825557429265</v>
      </c>
      <c r="I81" s="155">
        <f t="shared" si="45"/>
        <v>1.5982761851227281</v>
      </c>
      <c r="J81" s="155">
        <f t="shared" si="46"/>
        <v>0.11804384485666106</v>
      </c>
      <c r="K81" s="57"/>
    </row>
    <row r="82" spans="1:11">
      <c r="A82" s="396">
        <f>Extra!K8</f>
        <v>2012</v>
      </c>
      <c r="B82" s="419">
        <v>50387</v>
      </c>
      <c r="C82" s="419">
        <v>3412</v>
      </c>
      <c r="D82" s="419">
        <v>718</v>
      </c>
      <c r="E82" s="419">
        <v>21</v>
      </c>
      <c r="F82" s="422">
        <f t="shared" si="42"/>
        <v>54538</v>
      </c>
      <c r="G82" s="155">
        <f t="shared" si="43"/>
        <v>92.388793135061789</v>
      </c>
      <c r="H82" s="155">
        <f t="shared" si="44"/>
        <v>6.2561883457405845</v>
      </c>
      <c r="I82" s="155">
        <f t="shared" si="45"/>
        <v>1.3165132568117643</v>
      </c>
      <c r="J82" s="155">
        <f t="shared" si="46"/>
        <v>3.8505262385859398E-2</v>
      </c>
      <c r="K82" s="57"/>
    </row>
    <row r="83" spans="1:11">
      <c r="A83" s="396">
        <f>Extra!K9</f>
        <v>2013</v>
      </c>
      <c r="B83" s="419">
        <v>49025</v>
      </c>
      <c r="C83" s="419">
        <v>3260</v>
      </c>
      <c r="D83" s="419">
        <v>519</v>
      </c>
      <c r="E83" s="419">
        <v>27</v>
      </c>
      <c r="F83" s="422">
        <f t="shared" si="42"/>
        <v>52831</v>
      </c>
      <c r="G83" s="155">
        <f t="shared" ref="G83" si="47">B83/$F83*100</f>
        <v>92.795896348734644</v>
      </c>
      <c r="H83" s="155">
        <f t="shared" ref="H83" si="48">C83/$F83*100</f>
        <v>6.1706195226287601</v>
      </c>
      <c r="I83" s="155">
        <f t="shared" ref="I83" si="49">D83/$F83*100</f>
        <v>0.98237777062709397</v>
      </c>
      <c r="J83" s="155">
        <f t="shared" ref="J83" si="50">E83/$F83*100</f>
        <v>5.1106358009501994E-2</v>
      </c>
      <c r="K83" s="57"/>
    </row>
    <row r="84" spans="1:11">
      <c r="A84" s="396">
        <f>Extra!K10</f>
        <v>2014</v>
      </c>
      <c r="B84" s="419">
        <v>50262</v>
      </c>
      <c r="C84" s="419">
        <v>3254</v>
      </c>
      <c r="D84" s="419">
        <v>264</v>
      </c>
      <c r="E84" s="419">
        <v>47</v>
      </c>
      <c r="F84" s="421">
        <f t="shared" si="42"/>
        <v>53827</v>
      </c>
      <c r="G84" s="398">
        <f t="shared" ref="G84" si="51">B84/$F84*100</f>
        <v>93.376929793598009</v>
      </c>
      <c r="H84" s="155">
        <f t="shared" ref="H84" si="52">C84/$F84*100</f>
        <v>6.0452932543147497</v>
      </c>
      <c r="I84" s="155">
        <f t="shared" ref="I84" si="53">D84/$F84*100</f>
        <v>0.49046017797759495</v>
      </c>
      <c r="J84" s="155">
        <f t="shared" ref="J84" si="54">E84/$F84*100</f>
        <v>8.7316774109647569E-2</v>
      </c>
      <c r="K84" s="57"/>
    </row>
    <row r="85" spans="1:11">
      <c r="A85" s="396">
        <f>Extra!K11</f>
        <v>2015</v>
      </c>
      <c r="B85" s="419">
        <v>50860</v>
      </c>
      <c r="C85" s="419">
        <v>3224</v>
      </c>
      <c r="D85" s="419">
        <v>179</v>
      </c>
      <c r="E85" s="419">
        <v>52</v>
      </c>
      <c r="F85" s="421">
        <f t="shared" si="42"/>
        <v>54315</v>
      </c>
      <c r="G85" s="398">
        <f t="shared" si="43"/>
        <v>93.638957930590067</v>
      </c>
      <c r="H85" s="155">
        <f t="shared" si="44"/>
        <v>5.9357451900948179</v>
      </c>
      <c r="I85" s="155">
        <f t="shared" si="45"/>
        <v>0.32955905366841576</v>
      </c>
      <c r="J85" s="155">
        <f t="shared" si="46"/>
        <v>9.5737825646690602E-2</v>
      </c>
      <c r="K85" s="57"/>
    </row>
    <row r="86" spans="1:11">
      <c r="A86" s="396">
        <f>Extra!K12</f>
        <v>2016</v>
      </c>
      <c r="B86" s="419">
        <v>51806</v>
      </c>
      <c r="C86" s="419">
        <v>3121</v>
      </c>
      <c r="D86" s="419">
        <v>148</v>
      </c>
      <c r="E86" s="419">
        <v>35</v>
      </c>
      <c r="F86" s="421">
        <f t="shared" si="42"/>
        <v>55110</v>
      </c>
      <c r="G86" s="398">
        <f t="shared" ref="G86:G87" si="55">B86/$F86*100</f>
        <v>94.004717837053164</v>
      </c>
      <c r="H86" s="155">
        <f t="shared" ref="H86:H87" si="56">C86/$F86*100</f>
        <v>5.6632190165124294</v>
      </c>
      <c r="I86" s="155">
        <f t="shared" ref="I86:I87" si="57">D86/$F86*100</f>
        <v>0.26855380148793323</v>
      </c>
      <c r="J86" s="155">
        <f t="shared" ref="J86:J87" si="58">E86/$F86*100</f>
        <v>6.3509344946470703E-2</v>
      </c>
      <c r="K86" s="57"/>
    </row>
    <row r="87" spans="1:11">
      <c r="A87" s="410">
        <f>Extra!K13</f>
        <v>2017</v>
      </c>
      <c r="B87" s="496">
        <v>51854</v>
      </c>
      <c r="C87" s="496">
        <v>3064</v>
      </c>
      <c r="D87" s="496">
        <v>112</v>
      </c>
      <c r="E87" s="496">
        <v>46</v>
      </c>
      <c r="F87" s="524">
        <f t="shared" si="42"/>
        <v>55076</v>
      </c>
      <c r="G87" s="501">
        <f t="shared" si="55"/>
        <v>94.149901953664028</v>
      </c>
      <c r="H87" s="498">
        <f t="shared" si="56"/>
        <v>5.5632217299731277</v>
      </c>
      <c r="I87" s="498">
        <f t="shared" si="57"/>
        <v>0.20335536349771224</v>
      </c>
      <c r="J87" s="498">
        <f t="shared" si="58"/>
        <v>8.3520952865131823E-2</v>
      </c>
      <c r="K87" s="57"/>
    </row>
    <row r="94" spans="1:11">
      <c r="C94" s="68"/>
    </row>
  </sheetData>
  <mergeCells count="15">
    <mergeCell ref="M6:M7"/>
    <mergeCell ref="B6:G6"/>
    <mergeCell ref="A6:A7"/>
    <mergeCell ref="L21:P21"/>
    <mergeCell ref="A21:A22"/>
    <mergeCell ref="B21:F21"/>
    <mergeCell ref="G21:K21"/>
    <mergeCell ref="H6:K6"/>
    <mergeCell ref="A48:A49"/>
    <mergeCell ref="B48:G48"/>
    <mergeCell ref="L48:L49"/>
    <mergeCell ref="G76:J76"/>
    <mergeCell ref="B76:F76"/>
    <mergeCell ref="A76:A77"/>
    <mergeCell ref="H48:K48"/>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5" fitToHeight="0" orientation="landscape" r:id="rId1"/>
  <headerFooter>
    <oddFooter>&amp;L&amp;8&amp;K01+021Report on Maternity, 2014: accompanying tables&amp;R&amp;8&amp;K01+021Page &amp;P of &amp;N</oddFooter>
  </headerFooter>
  <rowBreaks count="2" manualBreakCount="2">
    <brk id="18" max="16383" man="1"/>
    <brk id="4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election activeCell="N15" sqref="N15"/>
    </sheetView>
  </sheetViews>
  <sheetFormatPr defaultColWidth="9.140625" defaultRowHeight="12"/>
  <cols>
    <col min="1" max="1" width="17.85546875" style="70" customWidth="1"/>
    <col min="2" max="2" width="10.5703125" style="70" customWidth="1"/>
    <col min="3" max="3" width="11" style="70" customWidth="1"/>
    <col min="4" max="7" width="10.5703125" style="70" customWidth="1"/>
    <col min="8" max="8" width="10.85546875" style="70" customWidth="1"/>
    <col min="9" max="16" width="10.5703125" style="70" customWidth="1"/>
    <col min="17" max="17" width="9.140625" style="68"/>
    <col min="18" max="16384" width="9.140625" style="70"/>
  </cols>
  <sheetData>
    <row r="1" spans="1:17">
      <c r="A1" s="291" t="s">
        <v>24</v>
      </c>
      <c r="B1" s="144"/>
      <c r="C1" s="291" t="s">
        <v>34</v>
      </c>
      <c r="D1" s="144"/>
      <c r="E1" s="144"/>
    </row>
    <row r="2" spans="1:17" ht="10.5" customHeight="1"/>
    <row r="3" spans="1:17" ht="19.5">
      <c r="A3" s="19" t="s">
        <v>430</v>
      </c>
    </row>
    <row r="5" spans="1:17" s="470" customFormat="1" ht="15" customHeight="1">
      <c r="A5" s="58" t="str">
        <f>Contents!B37</f>
        <v>Table 30: Number and percentage of women registered with a DHB primary maternity service, by trimester of registration, 2008–2017</v>
      </c>
      <c r="L5" s="471"/>
      <c r="M5" s="471"/>
      <c r="N5" s="471"/>
      <c r="Q5" s="471"/>
    </row>
    <row r="6" spans="1:17" ht="24.75" customHeight="1">
      <c r="A6" s="578" t="s">
        <v>37</v>
      </c>
      <c r="B6" s="542" t="s">
        <v>356</v>
      </c>
      <c r="C6" s="542"/>
      <c r="D6" s="542"/>
      <c r="E6" s="542"/>
      <c r="F6" s="542"/>
      <c r="G6" s="543"/>
      <c r="H6" s="563" t="s">
        <v>358</v>
      </c>
      <c r="I6" s="550"/>
      <c r="J6" s="550"/>
      <c r="K6" s="550"/>
      <c r="L6" s="465"/>
      <c r="M6" s="583"/>
      <c r="N6" s="68"/>
      <c r="O6" s="68"/>
      <c r="P6" s="68"/>
    </row>
    <row r="7" spans="1:17">
      <c r="A7" s="553"/>
      <c r="B7" s="132" t="s">
        <v>87</v>
      </c>
      <c r="C7" s="132" t="s">
        <v>88</v>
      </c>
      <c r="D7" s="132" t="s">
        <v>89</v>
      </c>
      <c r="E7" s="132" t="s">
        <v>90</v>
      </c>
      <c r="F7" s="132" t="s">
        <v>48</v>
      </c>
      <c r="G7" s="166" t="s">
        <v>41</v>
      </c>
      <c r="H7" s="194" t="str">
        <f>B7</f>
        <v>Trimester 1</v>
      </c>
      <c r="I7" s="132" t="str">
        <f>C7</f>
        <v>Trimester 2</v>
      </c>
      <c r="J7" s="132" t="str">
        <f>D7</f>
        <v>Trimester 3</v>
      </c>
      <c r="K7" s="132" t="str">
        <f>E7</f>
        <v>Postnatal</v>
      </c>
      <c r="L7" s="385"/>
      <c r="M7" s="583"/>
      <c r="N7" s="68"/>
      <c r="O7" s="68"/>
      <c r="P7" s="68"/>
    </row>
    <row r="8" spans="1:17">
      <c r="A8" s="396">
        <f>Extra!K4</f>
        <v>2008</v>
      </c>
      <c r="B8" s="426">
        <v>820</v>
      </c>
      <c r="C8" s="426">
        <v>3831</v>
      </c>
      <c r="D8" s="426">
        <v>1307</v>
      </c>
      <c r="E8" s="426">
        <v>0</v>
      </c>
      <c r="F8" s="426">
        <v>1654</v>
      </c>
      <c r="G8" s="404">
        <v>7612</v>
      </c>
      <c r="H8" s="157">
        <f>B8/($G8-$F8)*100</f>
        <v>13.763007720711649</v>
      </c>
      <c r="I8" s="157">
        <f t="shared" ref="I8:K15" si="0">C8/($G8-$F8)*100</f>
        <v>64.300100704934536</v>
      </c>
      <c r="J8" s="157">
        <f t="shared" si="0"/>
        <v>21.936891574353808</v>
      </c>
      <c r="K8" s="157">
        <f t="shared" si="0"/>
        <v>0</v>
      </c>
      <c r="L8" s="385"/>
      <c r="M8" s="435"/>
      <c r="N8" s="68"/>
      <c r="O8" s="68"/>
      <c r="P8" s="68"/>
    </row>
    <row r="9" spans="1:17">
      <c r="A9" s="396">
        <f>Extra!K5</f>
        <v>2009</v>
      </c>
      <c r="B9" s="221">
        <v>770</v>
      </c>
      <c r="C9" s="221">
        <v>3522</v>
      </c>
      <c r="D9" s="221">
        <v>1370</v>
      </c>
      <c r="E9" s="426">
        <v>0</v>
      </c>
      <c r="F9" s="221">
        <v>1996</v>
      </c>
      <c r="G9" s="404">
        <v>7658</v>
      </c>
      <c r="H9" s="157">
        <f>B9/($G9-$F9)*100</f>
        <v>13.599434828682444</v>
      </c>
      <c r="I9" s="157">
        <f t="shared" si="0"/>
        <v>62.204168138466976</v>
      </c>
      <c r="J9" s="157">
        <f t="shared" si="0"/>
        <v>24.196397032850584</v>
      </c>
      <c r="K9" s="157">
        <f t="shared" si="0"/>
        <v>0</v>
      </c>
      <c r="L9" s="157"/>
      <c r="M9" s="209"/>
      <c r="N9" s="68"/>
      <c r="O9" s="68"/>
      <c r="P9" s="68"/>
    </row>
    <row r="10" spans="1:17">
      <c r="A10" s="396">
        <f>Extra!K6</f>
        <v>2010</v>
      </c>
      <c r="B10" s="221">
        <v>766</v>
      </c>
      <c r="C10" s="221">
        <v>3448</v>
      </c>
      <c r="D10" s="221">
        <v>1300</v>
      </c>
      <c r="E10" s="426">
        <v>0</v>
      </c>
      <c r="F10" s="221">
        <v>1607</v>
      </c>
      <c r="G10" s="210">
        <v>7121</v>
      </c>
      <c r="H10" s="208">
        <f t="shared" ref="H10:H14" si="1">B10/($G10-$F10)*100</f>
        <v>13.891911498005078</v>
      </c>
      <c r="I10" s="157">
        <f t="shared" si="0"/>
        <v>62.531737395719986</v>
      </c>
      <c r="J10" s="157">
        <f t="shared" si="0"/>
        <v>23.576351106274938</v>
      </c>
      <c r="K10" s="157">
        <f t="shared" si="0"/>
        <v>0</v>
      </c>
      <c r="L10" s="157"/>
      <c r="M10" s="209"/>
      <c r="N10" s="68"/>
      <c r="O10" s="68"/>
      <c r="P10" s="68"/>
    </row>
    <row r="11" spans="1:17">
      <c r="A11" s="396">
        <f>Extra!K7</f>
        <v>2011</v>
      </c>
      <c r="B11" s="221">
        <v>709</v>
      </c>
      <c r="C11" s="221">
        <v>3096</v>
      </c>
      <c r="D11" s="221">
        <v>1192</v>
      </c>
      <c r="E11" s="426">
        <v>0</v>
      </c>
      <c r="F11" s="221">
        <v>1100</v>
      </c>
      <c r="G11" s="210">
        <v>6097</v>
      </c>
      <c r="H11" s="208">
        <f t="shared" si="1"/>
        <v>14.18851310786472</v>
      </c>
      <c r="I11" s="157">
        <f t="shared" si="0"/>
        <v>61.95717430458275</v>
      </c>
      <c r="J11" s="157">
        <f t="shared" si="0"/>
        <v>23.854312587552531</v>
      </c>
      <c r="K11" s="157">
        <f t="shared" si="0"/>
        <v>0</v>
      </c>
      <c r="L11" s="157"/>
      <c r="M11" s="209"/>
      <c r="N11" s="68"/>
    </row>
    <row r="12" spans="1:17">
      <c r="A12" s="396">
        <f>Extra!K8</f>
        <v>2012</v>
      </c>
      <c r="B12" s="221">
        <v>477</v>
      </c>
      <c r="C12" s="221">
        <v>2499</v>
      </c>
      <c r="D12" s="221">
        <v>1109</v>
      </c>
      <c r="E12" s="426">
        <v>0</v>
      </c>
      <c r="F12" s="221">
        <v>1222</v>
      </c>
      <c r="G12" s="210">
        <v>5307</v>
      </c>
      <c r="H12" s="208">
        <f t="shared" si="1"/>
        <v>11.676866585067319</v>
      </c>
      <c r="I12" s="157">
        <f t="shared" si="0"/>
        <v>61.175030599755196</v>
      </c>
      <c r="J12" s="157">
        <f t="shared" si="0"/>
        <v>27.148102815177477</v>
      </c>
      <c r="K12" s="157">
        <f t="shared" si="0"/>
        <v>0</v>
      </c>
      <c r="L12" s="157"/>
      <c r="M12" s="209"/>
      <c r="N12" s="68"/>
    </row>
    <row r="13" spans="1:17">
      <c r="A13" s="396">
        <f>Extra!K9</f>
        <v>2013</v>
      </c>
      <c r="B13" s="221">
        <v>779</v>
      </c>
      <c r="C13" s="221">
        <v>2440</v>
      </c>
      <c r="D13" s="221">
        <v>837</v>
      </c>
      <c r="E13" s="426">
        <v>0</v>
      </c>
      <c r="F13" s="221">
        <v>444</v>
      </c>
      <c r="G13" s="210">
        <v>4500</v>
      </c>
      <c r="H13" s="208">
        <f t="shared" si="1"/>
        <v>19.206114398422091</v>
      </c>
      <c r="I13" s="157">
        <f t="shared" si="0"/>
        <v>60.157790927021694</v>
      </c>
      <c r="J13" s="157">
        <f t="shared" si="0"/>
        <v>20.636094674556212</v>
      </c>
      <c r="K13" s="157">
        <f t="shared" si="0"/>
        <v>0</v>
      </c>
      <c r="L13" s="157"/>
      <c r="M13" s="209"/>
      <c r="N13" s="68"/>
    </row>
    <row r="14" spans="1:17">
      <c r="A14" s="396">
        <f>Extra!K10</f>
        <v>2014</v>
      </c>
      <c r="B14" s="221">
        <v>891</v>
      </c>
      <c r="C14" s="221">
        <v>2037</v>
      </c>
      <c r="D14" s="221">
        <v>635</v>
      </c>
      <c r="E14" s="426">
        <v>0</v>
      </c>
      <c r="F14" s="221">
        <v>201</v>
      </c>
      <c r="G14" s="210">
        <v>3764</v>
      </c>
      <c r="H14" s="208">
        <f t="shared" si="1"/>
        <v>25.007016559079425</v>
      </c>
      <c r="I14" s="157">
        <f t="shared" si="0"/>
        <v>57.170923379174852</v>
      </c>
      <c r="J14" s="157">
        <f t="shared" si="0"/>
        <v>17.82206006174572</v>
      </c>
      <c r="K14" s="157">
        <f t="shared" si="0"/>
        <v>0</v>
      </c>
      <c r="L14" s="157"/>
      <c r="M14" s="209"/>
      <c r="N14" s="68"/>
    </row>
    <row r="15" spans="1:17">
      <c r="A15" s="396">
        <f>Extra!K11</f>
        <v>2015</v>
      </c>
      <c r="B15" s="221">
        <v>664</v>
      </c>
      <c r="C15" s="221">
        <v>1389</v>
      </c>
      <c r="D15" s="221">
        <v>363</v>
      </c>
      <c r="E15" s="426">
        <v>0</v>
      </c>
      <c r="F15" s="221">
        <v>179</v>
      </c>
      <c r="G15" s="209">
        <v>2595</v>
      </c>
      <c r="H15" s="508">
        <f>B15/($G15-$F15)*100</f>
        <v>27.483443708609272</v>
      </c>
      <c r="I15" s="157">
        <f t="shared" si="0"/>
        <v>57.491721854304636</v>
      </c>
      <c r="J15" s="157">
        <f t="shared" si="0"/>
        <v>15.024834437086094</v>
      </c>
      <c r="K15" s="157">
        <f t="shared" si="0"/>
        <v>0</v>
      </c>
      <c r="L15" s="157"/>
      <c r="M15" s="209"/>
      <c r="N15" s="68"/>
    </row>
    <row r="16" spans="1:17">
      <c r="A16" s="396">
        <f>Extra!K12</f>
        <v>2016</v>
      </c>
      <c r="B16" s="221">
        <v>578</v>
      </c>
      <c r="C16" s="221">
        <v>840</v>
      </c>
      <c r="D16" s="221">
        <v>230</v>
      </c>
      <c r="E16" s="426">
        <v>0</v>
      </c>
      <c r="F16" s="221">
        <v>132</v>
      </c>
      <c r="G16" s="209">
        <v>1780</v>
      </c>
      <c r="H16" s="508">
        <f t="shared" ref="H16:H17" si="2">B16/($G16-$F16)*100</f>
        <v>35.072815533980581</v>
      </c>
      <c r="I16" s="157">
        <f t="shared" ref="I16:I17" si="3">C16/($G16-$F16)*100</f>
        <v>50.970873786407765</v>
      </c>
      <c r="J16" s="157">
        <f t="shared" ref="J16:J17" si="4">D16/($G16-$F16)*100</f>
        <v>13.956310679611651</v>
      </c>
      <c r="K16" s="157">
        <f t="shared" ref="K16:K17" si="5">E16/($G16-$F16)*100</f>
        <v>0</v>
      </c>
      <c r="L16" s="157"/>
      <c r="M16" s="209"/>
      <c r="N16" s="68"/>
    </row>
    <row r="17" spans="1:17">
      <c r="A17" s="410">
        <f>Extra!K13</f>
        <v>2017</v>
      </c>
      <c r="B17" s="522">
        <v>444</v>
      </c>
      <c r="C17" s="522">
        <v>833</v>
      </c>
      <c r="D17" s="522">
        <v>238</v>
      </c>
      <c r="E17" s="525">
        <v>0</v>
      </c>
      <c r="F17" s="522">
        <v>87</v>
      </c>
      <c r="G17" s="523">
        <v>1602</v>
      </c>
      <c r="H17" s="509">
        <f t="shared" si="2"/>
        <v>29.306930693069305</v>
      </c>
      <c r="I17" s="507">
        <f t="shared" si="3"/>
        <v>54.983498349834981</v>
      </c>
      <c r="J17" s="507">
        <f t="shared" si="4"/>
        <v>15.709570957095709</v>
      </c>
      <c r="K17" s="507">
        <f t="shared" si="5"/>
        <v>0</v>
      </c>
      <c r="L17" s="157"/>
      <c r="M17" s="209"/>
      <c r="N17" s="68"/>
    </row>
    <row r="18" spans="1:17">
      <c r="A18" s="100"/>
      <c r="L18" s="68"/>
      <c r="M18" s="68"/>
      <c r="N18" s="68"/>
    </row>
    <row r="20" spans="1:17" s="472" customFormat="1" ht="15" customHeight="1">
      <c r="A20" s="58" t="str">
        <f>Contents!B38</f>
        <v>Table 31: Number and percentage of women registered with a DHB primary maternity service within the first trimester of pregnancy, by DHB of residence, 2013−2017</v>
      </c>
      <c r="B20" s="58"/>
      <c r="C20" s="58"/>
      <c r="D20" s="58"/>
      <c r="E20" s="58"/>
      <c r="F20" s="58"/>
      <c r="G20" s="58"/>
      <c r="H20" s="58"/>
      <c r="I20" s="58"/>
      <c r="J20" s="58"/>
      <c r="K20" s="58"/>
      <c r="L20" s="58"/>
      <c r="M20" s="58"/>
      <c r="N20" s="58"/>
      <c r="O20" s="58"/>
      <c r="P20" s="58"/>
      <c r="Q20" s="347"/>
    </row>
    <row r="21" spans="1:17" ht="12" customHeight="1">
      <c r="A21" s="552" t="s">
        <v>217</v>
      </c>
      <c r="B21" s="550" t="s">
        <v>91</v>
      </c>
      <c r="C21" s="550"/>
      <c r="D21" s="550"/>
      <c r="E21" s="550"/>
      <c r="F21" s="551"/>
      <c r="G21" s="563" t="s">
        <v>280</v>
      </c>
      <c r="H21" s="550"/>
      <c r="I21" s="550"/>
      <c r="J21" s="550"/>
      <c r="K21" s="551"/>
      <c r="L21" s="550" t="s">
        <v>25</v>
      </c>
      <c r="M21" s="550"/>
      <c r="N21" s="550"/>
      <c r="O21" s="550"/>
      <c r="P21" s="550"/>
    </row>
    <row r="22" spans="1:17">
      <c r="A22" s="553"/>
      <c r="B22" s="436">
        <f>Extra!P3</f>
        <v>2013</v>
      </c>
      <c r="C22" s="436">
        <f>Extra!Q3</f>
        <v>2014</v>
      </c>
      <c r="D22" s="436">
        <f>Extra!R3</f>
        <v>2015</v>
      </c>
      <c r="E22" s="436">
        <f>Extra!S3</f>
        <v>2016</v>
      </c>
      <c r="F22" s="436">
        <f>Extra!T3</f>
        <v>2017</v>
      </c>
      <c r="G22" s="437">
        <f>B22</f>
        <v>2013</v>
      </c>
      <c r="H22" s="436">
        <f t="shared" ref="H22:P22" si="6">C22</f>
        <v>2014</v>
      </c>
      <c r="I22" s="436">
        <f t="shared" si="6"/>
        <v>2015</v>
      </c>
      <c r="J22" s="436">
        <f t="shared" si="6"/>
        <v>2016</v>
      </c>
      <c r="K22" s="126">
        <f t="shared" si="6"/>
        <v>2017</v>
      </c>
      <c r="L22" s="436">
        <f t="shared" si="6"/>
        <v>2013</v>
      </c>
      <c r="M22" s="436">
        <f t="shared" si="6"/>
        <v>2014</v>
      </c>
      <c r="N22" s="436">
        <f t="shared" si="6"/>
        <v>2015</v>
      </c>
      <c r="O22" s="436">
        <f t="shared" si="6"/>
        <v>2016</v>
      </c>
      <c r="P22" s="436">
        <f t="shared" si="6"/>
        <v>2017</v>
      </c>
    </row>
    <row r="23" spans="1:17">
      <c r="A23" s="88" t="s">
        <v>61</v>
      </c>
      <c r="B23" s="88">
        <v>16</v>
      </c>
      <c r="C23" s="88">
        <v>22</v>
      </c>
      <c r="D23" s="88">
        <v>14</v>
      </c>
      <c r="E23" s="88">
        <v>15</v>
      </c>
      <c r="F23" s="89">
        <v>18</v>
      </c>
      <c r="G23" s="90">
        <f>B23/L23*100</f>
        <v>0.75258701787394167</v>
      </c>
      <c r="H23" s="91">
        <f t="shared" ref="H23:K42" si="7">C23/M23*100</f>
        <v>1.0481181515007145</v>
      </c>
      <c r="I23" s="91">
        <f t="shared" si="7"/>
        <v>0.65543071161048694</v>
      </c>
      <c r="J23" s="91">
        <f t="shared" si="7"/>
        <v>0.66079295154185025</v>
      </c>
      <c r="K23" s="92">
        <f>F23/P23*100</f>
        <v>0.80357142857142849</v>
      </c>
      <c r="L23" s="88">
        <v>2126</v>
      </c>
      <c r="M23" s="88">
        <v>2099</v>
      </c>
      <c r="N23" s="88">
        <v>2136</v>
      </c>
      <c r="O23" s="88">
        <v>2270</v>
      </c>
      <c r="P23" s="88">
        <v>2240</v>
      </c>
    </row>
    <row r="24" spans="1:17">
      <c r="A24" s="88" t="s">
        <v>62</v>
      </c>
      <c r="B24" s="88">
        <v>139</v>
      </c>
      <c r="C24" s="88">
        <v>136</v>
      </c>
      <c r="D24" s="88">
        <v>108</v>
      </c>
      <c r="E24" s="88">
        <v>106</v>
      </c>
      <c r="F24" s="89">
        <v>73</v>
      </c>
      <c r="G24" s="90">
        <f t="shared" ref="G24:G42" si="8">B24/L24*100</f>
        <v>1.8160438986151033</v>
      </c>
      <c r="H24" s="91">
        <f t="shared" si="7"/>
        <v>1.7327048031596384</v>
      </c>
      <c r="I24" s="91">
        <f t="shared" si="7"/>
        <v>1.4291385470424771</v>
      </c>
      <c r="J24" s="91">
        <f t="shared" si="7"/>
        <v>1.3358538122243226</v>
      </c>
      <c r="K24" s="92">
        <f t="shared" si="7"/>
        <v>0.94620868438107586</v>
      </c>
      <c r="L24" s="88">
        <v>7654</v>
      </c>
      <c r="M24" s="88">
        <v>7849</v>
      </c>
      <c r="N24" s="88">
        <v>7557</v>
      </c>
      <c r="O24" s="88">
        <v>7935</v>
      </c>
      <c r="P24" s="88">
        <v>7715</v>
      </c>
    </row>
    <row r="25" spans="1:17">
      <c r="A25" s="88" t="s">
        <v>63</v>
      </c>
      <c r="B25" s="88">
        <v>332</v>
      </c>
      <c r="C25" s="88">
        <v>396</v>
      </c>
      <c r="D25" s="88">
        <v>313</v>
      </c>
      <c r="E25" s="88">
        <v>372</v>
      </c>
      <c r="F25" s="89">
        <v>295</v>
      </c>
      <c r="G25" s="90">
        <f t="shared" si="8"/>
        <v>5.3154018571886006</v>
      </c>
      <c r="H25" s="91">
        <f t="shared" si="7"/>
        <v>6.2827225130890048</v>
      </c>
      <c r="I25" s="91">
        <f t="shared" si="7"/>
        <v>5.3032870213486953</v>
      </c>
      <c r="J25" s="91">
        <f t="shared" si="7"/>
        <v>6.2954814689456766</v>
      </c>
      <c r="K25" s="92">
        <f t="shared" si="7"/>
        <v>5.2369962719687555</v>
      </c>
      <c r="L25" s="88">
        <v>6246</v>
      </c>
      <c r="M25" s="88">
        <v>6303</v>
      </c>
      <c r="N25" s="88">
        <v>5902</v>
      </c>
      <c r="O25" s="88">
        <v>5909</v>
      </c>
      <c r="P25" s="88">
        <v>5633</v>
      </c>
    </row>
    <row r="26" spans="1:17">
      <c r="A26" s="88" t="s">
        <v>64</v>
      </c>
      <c r="B26" s="88">
        <v>224</v>
      </c>
      <c r="C26" s="88">
        <v>302</v>
      </c>
      <c r="D26" s="88">
        <v>188</v>
      </c>
      <c r="E26" s="88">
        <v>35</v>
      </c>
      <c r="F26" s="89">
        <v>22</v>
      </c>
      <c r="G26" s="90">
        <f t="shared" si="8"/>
        <v>2.7397260273972601</v>
      </c>
      <c r="H26" s="91">
        <f t="shared" si="7"/>
        <v>3.6460219727152001</v>
      </c>
      <c r="I26" s="91">
        <f t="shared" si="7"/>
        <v>2.294361728093727</v>
      </c>
      <c r="J26" s="91">
        <f t="shared" si="7"/>
        <v>0.42444821731748728</v>
      </c>
      <c r="K26" s="92">
        <f t="shared" si="7"/>
        <v>0.26582890285161914</v>
      </c>
      <c r="L26" s="88">
        <v>8176</v>
      </c>
      <c r="M26" s="88">
        <v>8283</v>
      </c>
      <c r="N26" s="88">
        <v>8194</v>
      </c>
      <c r="O26" s="88">
        <v>8246</v>
      </c>
      <c r="P26" s="88">
        <v>8276</v>
      </c>
    </row>
    <row r="27" spans="1:17">
      <c r="A27" s="88" t="s">
        <v>65</v>
      </c>
      <c r="B27" s="88">
        <v>2</v>
      </c>
      <c r="C27" s="88">
        <v>1</v>
      </c>
      <c r="D27" s="88">
        <v>0</v>
      </c>
      <c r="E27" s="88">
        <v>0</v>
      </c>
      <c r="F27" s="89">
        <v>0</v>
      </c>
      <c r="G27" s="90">
        <f t="shared" si="8"/>
        <v>3.8336208548974508E-2</v>
      </c>
      <c r="H27" s="91">
        <f t="shared" si="7"/>
        <v>1.9065776930409912E-2</v>
      </c>
      <c r="I27" s="91">
        <f t="shared" si="7"/>
        <v>0</v>
      </c>
      <c r="J27" s="91">
        <f t="shared" si="7"/>
        <v>0</v>
      </c>
      <c r="K27" s="92">
        <f t="shared" si="7"/>
        <v>0</v>
      </c>
      <c r="L27" s="88">
        <v>5217</v>
      </c>
      <c r="M27" s="88">
        <v>5245</v>
      </c>
      <c r="N27" s="88">
        <v>5276</v>
      </c>
      <c r="O27" s="88">
        <v>5352</v>
      </c>
      <c r="P27" s="88">
        <v>5320</v>
      </c>
    </row>
    <row r="28" spans="1:17">
      <c r="A28" s="88" t="s">
        <v>66</v>
      </c>
      <c r="B28" s="88">
        <v>8</v>
      </c>
      <c r="C28" s="88">
        <v>3</v>
      </c>
      <c r="D28" s="88">
        <v>1</v>
      </c>
      <c r="E28" s="88">
        <v>0</v>
      </c>
      <c r="F28" s="89">
        <v>0</v>
      </c>
      <c r="G28" s="90">
        <f t="shared" si="8"/>
        <v>0.56298381421534127</v>
      </c>
      <c r="H28" s="91">
        <f t="shared" si="7"/>
        <v>0.21520803443328551</v>
      </c>
      <c r="I28" s="91">
        <f t="shared" si="7"/>
        <v>6.6269052352551358E-2</v>
      </c>
      <c r="J28" s="91">
        <f t="shared" si="7"/>
        <v>0</v>
      </c>
      <c r="K28" s="92">
        <f t="shared" si="7"/>
        <v>0</v>
      </c>
      <c r="L28" s="88">
        <v>1421</v>
      </c>
      <c r="M28" s="88">
        <v>1394</v>
      </c>
      <c r="N28" s="88">
        <v>1509</v>
      </c>
      <c r="O28" s="88">
        <v>1544</v>
      </c>
      <c r="P28" s="88">
        <v>1556</v>
      </c>
    </row>
    <row r="29" spans="1:17">
      <c r="A29" s="88" t="s">
        <v>67</v>
      </c>
      <c r="B29" s="88">
        <v>0</v>
      </c>
      <c r="C29" s="88">
        <v>0</v>
      </c>
      <c r="D29" s="88">
        <v>0</v>
      </c>
      <c r="E29" s="88">
        <v>0</v>
      </c>
      <c r="F29" s="89">
        <v>0</v>
      </c>
      <c r="G29" s="90">
        <f t="shared" si="8"/>
        <v>0</v>
      </c>
      <c r="H29" s="91">
        <f t="shared" si="7"/>
        <v>0</v>
      </c>
      <c r="I29" s="91">
        <f t="shared" si="7"/>
        <v>0</v>
      </c>
      <c r="J29" s="91">
        <f t="shared" si="7"/>
        <v>0</v>
      </c>
      <c r="K29" s="92">
        <f t="shared" si="7"/>
        <v>0</v>
      </c>
      <c r="L29" s="88">
        <v>2754</v>
      </c>
      <c r="M29" s="88">
        <v>2787</v>
      </c>
      <c r="N29" s="88">
        <v>2785</v>
      </c>
      <c r="O29" s="88">
        <v>2894</v>
      </c>
      <c r="P29" s="88">
        <v>3100</v>
      </c>
    </row>
    <row r="30" spans="1:17">
      <c r="A30" s="69" t="s">
        <v>376</v>
      </c>
      <c r="B30" s="88">
        <v>0</v>
      </c>
      <c r="C30" s="88">
        <v>0</v>
      </c>
      <c r="D30" s="88">
        <v>0</v>
      </c>
      <c r="E30" s="88">
        <v>0</v>
      </c>
      <c r="F30" s="89">
        <v>0</v>
      </c>
      <c r="G30" s="90">
        <f t="shared" si="8"/>
        <v>0</v>
      </c>
      <c r="H30" s="91">
        <f t="shared" si="7"/>
        <v>0</v>
      </c>
      <c r="I30" s="91">
        <f t="shared" si="7"/>
        <v>0</v>
      </c>
      <c r="J30" s="91">
        <f t="shared" si="7"/>
        <v>0</v>
      </c>
      <c r="K30" s="92">
        <f t="shared" si="7"/>
        <v>0</v>
      </c>
      <c r="L30" s="88">
        <v>703</v>
      </c>
      <c r="M30" s="88">
        <v>688</v>
      </c>
      <c r="N30" s="88">
        <v>737</v>
      </c>
      <c r="O30" s="88">
        <v>776</v>
      </c>
      <c r="P30" s="88">
        <v>703</v>
      </c>
    </row>
    <row r="31" spans="1:17">
      <c r="A31" s="88" t="s">
        <v>69</v>
      </c>
      <c r="B31" s="88">
        <v>29</v>
      </c>
      <c r="C31" s="88">
        <v>23</v>
      </c>
      <c r="D31" s="88">
        <v>29</v>
      </c>
      <c r="E31" s="88">
        <v>40</v>
      </c>
      <c r="F31" s="89">
        <v>28</v>
      </c>
      <c r="G31" s="90">
        <f t="shared" si="8"/>
        <v>1.3475836431226766</v>
      </c>
      <c r="H31" s="91">
        <f t="shared" si="7"/>
        <v>1.1148812409112943</v>
      </c>
      <c r="I31" s="91">
        <f t="shared" si="7"/>
        <v>1.4536340852130327</v>
      </c>
      <c r="J31" s="91">
        <f t="shared" si="7"/>
        <v>1.9426906265177271</v>
      </c>
      <c r="K31" s="92">
        <f t="shared" si="7"/>
        <v>1.3120899718837862</v>
      </c>
      <c r="L31" s="88">
        <v>2152</v>
      </c>
      <c r="M31" s="88">
        <v>2063</v>
      </c>
      <c r="N31" s="88">
        <v>1995</v>
      </c>
      <c r="O31" s="88">
        <v>2059</v>
      </c>
      <c r="P31" s="88">
        <v>2134</v>
      </c>
    </row>
    <row r="32" spans="1:17">
      <c r="A32" s="88" t="s">
        <v>70</v>
      </c>
      <c r="B32" s="88">
        <v>0</v>
      </c>
      <c r="C32" s="88">
        <v>0</v>
      </c>
      <c r="D32" s="88">
        <v>0</v>
      </c>
      <c r="E32" s="88">
        <v>0</v>
      </c>
      <c r="F32" s="89">
        <v>0</v>
      </c>
      <c r="G32" s="90">
        <f t="shared" si="8"/>
        <v>0</v>
      </c>
      <c r="H32" s="91">
        <f t="shared" si="7"/>
        <v>0</v>
      </c>
      <c r="I32" s="91">
        <f t="shared" si="7"/>
        <v>0</v>
      </c>
      <c r="J32" s="91">
        <f t="shared" si="7"/>
        <v>0</v>
      </c>
      <c r="K32" s="92">
        <f t="shared" si="7"/>
        <v>0</v>
      </c>
      <c r="L32" s="88">
        <v>1521</v>
      </c>
      <c r="M32" s="88">
        <v>1519</v>
      </c>
      <c r="N32" s="88">
        <v>1514</v>
      </c>
      <c r="O32" s="88">
        <v>1434</v>
      </c>
      <c r="P32" s="88">
        <v>1401</v>
      </c>
    </row>
    <row r="33" spans="1:17">
      <c r="A33" s="88" t="s">
        <v>71</v>
      </c>
      <c r="B33" s="88">
        <v>0</v>
      </c>
      <c r="C33" s="88">
        <v>0</v>
      </c>
      <c r="D33" s="88">
        <v>0</v>
      </c>
      <c r="E33" s="88">
        <v>0</v>
      </c>
      <c r="F33" s="89">
        <v>0</v>
      </c>
      <c r="G33" s="90">
        <f t="shared" si="8"/>
        <v>0</v>
      </c>
      <c r="H33" s="91">
        <f t="shared" si="7"/>
        <v>0</v>
      </c>
      <c r="I33" s="91">
        <f t="shared" si="7"/>
        <v>0</v>
      </c>
      <c r="J33" s="91">
        <f t="shared" si="7"/>
        <v>0</v>
      </c>
      <c r="K33" s="92">
        <f t="shared" si="7"/>
        <v>0</v>
      </c>
      <c r="L33" s="88">
        <v>2122</v>
      </c>
      <c r="M33" s="88">
        <v>2089</v>
      </c>
      <c r="N33" s="88">
        <v>2110</v>
      </c>
      <c r="O33" s="88">
        <v>2082</v>
      </c>
      <c r="P33" s="88">
        <v>2135</v>
      </c>
    </row>
    <row r="34" spans="1:17">
      <c r="A34" s="88" t="s">
        <v>72</v>
      </c>
      <c r="B34" s="88">
        <v>0</v>
      </c>
      <c r="C34" s="88">
        <v>0</v>
      </c>
      <c r="D34" s="88">
        <v>0</v>
      </c>
      <c r="E34" s="88">
        <v>0</v>
      </c>
      <c r="F34" s="89">
        <v>0</v>
      </c>
      <c r="G34" s="90">
        <f t="shared" si="8"/>
        <v>0</v>
      </c>
      <c r="H34" s="91">
        <f t="shared" si="7"/>
        <v>0</v>
      </c>
      <c r="I34" s="91">
        <f t="shared" si="7"/>
        <v>0</v>
      </c>
      <c r="J34" s="91">
        <f t="shared" si="7"/>
        <v>0</v>
      </c>
      <c r="K34" s="92">
        <f t="shared" si="7"/>
        <v>0</v>
      </c>
      <c r="L34" s="88">
        <v>826</v>
      </c>
      <c r="M34" s="88">
        <v>818</v>
      </c>
      <c r="N34" s="88">
        <v>814</v>
      </c>
      <c r="O34" s="88">
        <v>800</v>
      </c>
      <c r="P34" s="88">
        <v>845</v>
      </c>
    </row>
    <row r="35" spans="1:17">
      <c r="A35" s="88" t="s">
        <v>73</v>
      </c>
      <c r="B35" s="88">
        <v>11</v>
      </c>
      <c r="C35" s="88">
        <v>8</v>
      </c>
      <c r="D35" s="88">
        <v>10</v>
      </c>
      <c r="E35" s="88">
        <v>8</v>
      </c>
      <c r="F35" s="89">
        <v>7</v>
      </c>
      <c r="G35" s="90">
        <f t="shared" si="8"/>
        <v>0.30303030303030304</v>
      </c>
      <c r="H35" s="91">
        <f t="shared" si="7"/>
        <v>0.22688598979013047</v>
      </c>
      <c r="I35" s="91">
        <f t="shared" si="7"/>
        <v>0.28320589068252622</v>
      </c>
      <c r="J35" s="91">
        <f t="shared" si="7"/>
        <v>0.23114706732158338</v>
      </c>
      <c r="K35" s="92">
        <f t="shared" si="7"/>
        <v>0.20057306590257878</v>
      </c>
      <c r="L35" s="88">
        <v>3630</v>
      </c>
      <c r="M35" s="88">
        <v>3526</v>
      </c>
      <c r="N35" s="88">
        <v>3531</v>
      </c>
      <c r="O35" s="88">
        <v>3461</v>
      </c>
      <c r="P35" s="88">
        <v>3490</v>
      </c>
    </row>
    <row r="36" spans="1:17">
      <c r="A36" s="88" t="s">
        <v>74</v>
      </c>
      <c r="B36" s="88">
        <v>0</v>
      </c>
      <c r="C36" s="88">
        <v>0</v>
      </c>
      <c r="D36" s="88">
        <v>0</v>
      </c>
      <c r="E36" s="88">
        <v>1</v>
      </c>
      <c r="F36" s="89">
        <v>0</v>
      </c>
      <c r="G36" s="90">
        <f t="shared" si="8"/>
        <v>0</v>
      </c>
      <c r="H36" s="91">
        <f t="shared" si="7"/>
        <v>0</v>
      </c>
      <c r="I36" s="91">
        <f t="shared" si="7"/>
        <v>0</v>
      </c>
      <c r="J36" s="91">
        <f t="shared" si="7"/>
        <v>5.0890585241730277E-2</v>
      </c>
      <c r="K36" s="92">
        <f t="shared" si="7"/>
        <v>0</v>
      </c>
      <c r="L36" s="88">
        <v>1913</v>
      </c>
      <c r="M36" s="88">
        <v>1853</v>
      </c>
      <c r="N36" s="88">
        <v>1966</v>
      </c>
      <c r="O36" s="88">
        <v>1965</v>
      </c>
      <c r="P36" s="88">
        <v>1947</v>
      </c>
    </row>
    <row r="37" spans="1:17">
      <c r="A37" s="88" t="s">
        <v>75</v>
      </c>
      <c r="B37" s="88">
        <v>0</v>
      </c>
      <c r="C37" s="88">
        <v>0</v>
      </c>
      <c r="D37" s="88">
        <v>0</v>
      </c>
      <c r="E37" s="88">
        <v>0</v>
      </c>
      <c r="F37" s="89">
        <v>0</v>
      </c>
      <c r="G37" s="90">
        <f t="shared" si="8"/>
        <v>0</v>
      </c>
      <c r="H37" s="91">
        <f t="shared" si="7"/>
        <v>0</v>
      </c>
      <c r="I37" s="91">
        <f t="shared" si="7"/>
        <v>0</v>
      </c>
      <c r="J37" s="91">
        <f t="shared" si="7"/>
        <v>0</v>
      </c>
      <c r="K37" s="92">
        <f t="shared" si="7"/>
        <v>0</v>
      </c>
      <c r="L37" s="88">
        <v>501</v>
      </c>
      <c r="M37" s="88">
        <v>473</v>
      </c>
      <c r="N37" s="88">
        <v>462</v>
      </c>
      <c r="O37" s="88">
        <v>460</v>
      </c>
      <c r="P37" s="88">
        <v>536</v>
      </c>
    </row>
    <row r="38" spans="1:17">
      <c r="A38" s="88" t="s">
        <v>76</v>
      </c>
      <c r="B38" s="88">
        <v>0</v>
      </c>
      <c r="C38" s="88">
        <v>0</v>
      </c>
      <c r="D38" s="88">
        <v>0</v>
      </c>
      <c r="E38" s="88">
        <v>0</v>
      </c>
      <c r="F38" s="89">
        <v>0</v>
      </c>
      <c r="G38" s="90">
        <f t="shared" si="8"/>
        <v>0</v>
      </c>
      <c r="H38" s="91">
        <f t="shared" si="7"/>
        <v>0</v>
      </c>
      <c r="I38" s="91">
        <f t="shared" si="7"/>
        <v>0</v>
      </c>
      <c r="J38" s="91">
        <f t="shared" si="7"/>
        <v>0</v>
      </c>
      <c r="K38" s="92">
        <f t="shared" si="7"/>
        <v>0</v>
      </c>
      <c r="L38" s="88">
        <v>1548</v>
      </c>
      <c r="M38" s="88">
        <v>1419</v>
      </c>
      <c r="N38" s="88">
        <v>1416</v>
      </c>
      <c r="O38" s="88">
        <v>1548</v>
      </c>
      <c r="P38" s="88">
        <v>1422</v>
      </c>
    </row>
    <row r="39" spans="1:17">
      <c r="A39" s="88" t="s">
        <v>77</v>
      </c>
      <c r="B39" s="88">
        <v>18</v>
      </c>
      <c r="C39" s="88">
        <v>0</v>
      </c>
      <c r="D39" s="88">
        <v>0</v>
      </c>
      <c r="E39" s="88">
        <v>0</v>
      </c>
      <c r="F39" s="89">
        <v>0</v>
      </c>
      <c r="G39" s="90">
        <f t="shared" si="8"/>
        <v>4.8</v>
      </c>
      <c r="H39" s="91">
        <f t="shared" si="7"/>
        <v>0</v>
      </c>
      <c r="I39" s="91">
        <f t="shared" si="7"/>
        <v>0</v>
      </c>
      <c r="J39" s="91">
        <f t="shared" si="7"/>
        <v>0</v>
      </c>
      <c r="K39" s="92">
        <f t="shared" si="7"/>
        <v>0</v>
      </c>
      <c r="L39" s="88">
        <v>375</v>
      </c>
      <c r="M39" s="88">
        <v>354</v>
      </c>
      <c r="N39" s="88">
        <v>358</v>
      </c>
      <c r="O39" s="88">
        <v>315</v>
      </c>
      <c r="P39" s="88">
        <v>356</v>
      </c>
    </row>
    <row r="40" spans="1:17">
      <c r="A40" s="88" t="s">
        <v>78</v>
      </c>
      <c r="B40" s="88">
        <v>0</v>
      </c>
      <c r="C40" s="88">
        <v>0</v>
      </c>
      <c r="D40" s="88">
        <v>0</v>
      </c>
      <c r="E40" s="88">
        <v>0</v>
      </c>
      <c r="F40" s="89">
        <v>0</v>
      </c>
      <c r="G40" s="90">
        <f t="shared" si="8"/>
        <v>0</v>
      </c>
      <c r="H40" s="91">
        <f t="shared" si="7"/>
        <v>0</v>
      </c>
      <c r="I40" s="91">
        <f t="shared" si="7"/>
        <v>0</v>
      </c>
      <c r="J40" s="91">
        <f t="shared" si="7"/>
        <v>0</v>
      </c>
      <c r="K40" s="92">
        <f t="shared" si="7"/>
        <v>0</v>
      </c>
      <c r="L40" s="88">
        <v>5825</v>
      </c>
      <c r="M40" s="88">
        <v>6002</v>
      </c>
      <c r="N40" s="88">
        <v>6205</v>
      </c>
      <c r="O40" s="88">
        <v>6304</v>
      </c>
      <c r="P40" s="88">
        <v>6400</v>
      </c>
    </row>
    <row r="41" spans="1:17">
      <c r="A41" s="88" t="s">
        <v>79</v>
      </c>
      <c r="B41" s="88">
        <v>0</v>
      </c>
      <c r="C41" s="88">
        <v>0</v>
      </c>
      <c r="D41" s="88">
        <v>0</v>
      </c>
      <c r="E41" s="88">
        <v>0</v>
      </c>
      <c r="F41" s="89">
        <v>0</v>
      </c>
      <c r="G41" s="90">
        <f t="shared" si="8"/>
        <v>0</v>
      </c>
      <c r="H41" s="91">
        <f t="shared" si="7"/>
        <v>0</v>
      </c>
      <c r="I41" s="91">
        <f t="shared" si="7"/>
        <v>0</v>
      </c>
      <c r="J41" s="91">
        <f t="shared" si="7"/>
        <v>0</v>
      </c>
      <c r="K41" s="92">
        <f t="shared" si="7"/>
        <v>0</v>
      </c>
      <c r="L41" s="88">
        <v>638</v>
      </c>
      <c r="M41" s="88">
        <v>652</v>
      </c>
      <c r="N41" s="88">
        <v>659</v>
      </c>
      <c r="O41" s="88">
        <v>650</v>
      </c>
      <c r="P41" s="88">
        <v>631</v>
      </c>
    </row>
    <row r="42" spans="1:17">
      <c r="A42" s="88" t="s">
        <v>80</v>
      </c>
      <c r="B42" s="88">
        <v>0</v>
      </c>
      <c r="C42" s="88">
        <v>0</v>
      </c>
      <c r="D42" s="88">
        <v>0</v>
      </c>
      <c r="E42" s="88">
        <v>1</v>
      </c>
      <c r="F42" s="89">
        <v>0</v>
      </c>
      <c r="G42" s="90">
        <f t="shared" si="8"/>
        <v>0</v>
      </c>
      <c r="H42" s="91">
        <f t="shared" si="7"/>
        <v>0</v>
      </c>
      <c r="I42" s="91">
        <f t="shared" si="7"/>
        <v>0</v>
      </c>
      <c r="J42" s="91">
        <f t="shared" si="7"/>
        <v>3.0147723846849564E-2</v>
      </c>
      <c r="K42" s="92">
        <f t="shared" si="7"/>
        <v>0</v>
      </c>
      <c r="L42" s="88">
        <v>3447</v>
      </c>
      <c r="M42" s="88">
        <v>3282</v>
      </c>
      <c r="N42" s="88">
        <v>3412</v>
      </c>
      <c r="O42" s="88">
        <v>3317</v>
      </c>
      <c r="P42" s="88">
        <v>3438</v>
      </c>
    </row>
    <row r="43" spans="1:17">
      <c r="A43" s="88" t="s">
        <v>48</v>
      </c>
      <c r="B43" s="88">
        <v>0</v>
      </c>
      <c r="C43" s="88">
        <v>0</v>
      </c>
      <c r="D43" s="88">
        <v>1</v>
      </c>
      <c r="E43" s="88">
        <v>0</v>
      </c>
      <c r="F43" s="89">
        <v>1</v>
      </c>
      <c r="G43" s="184" t="s">
        <v>81</v>
      </c>
      <c r="H43" s="185" t="s">
        <v>81</v>
      </c>
      <c r="I43" s="185" t="s">
        <v>81</v>
      </c>
      <c r="J43" s="185" t="s">
        <v>81</v>
      </c>
      <c r="K43" s="186" t="s">
        <v>81</v>
      </c>
      <c r="L43" s="185">
        <v>444</v>
      </c>
      <c r="M43" s="185">
        <v>485</v>
      </c>
      <c r="N43" s="185">
        <v>384</v>
      </c>
      <c r="O43" s="185">
        <v>442</v>
      </c>
      <c r="P43" s="185">
        <v>383</v>
      </c>
    </row>
    <row r="44" spans="1:17">
      <c r="A44" s="151" t="s">
        <v>41</v>
      </c>
      <c r="B44" s="151">
        <f>SUM(B23:B43)</f>
        <v>779</v>
      </c>
      <c r="C44" s="151">
        <f t="shared" ref="C44:F44" si="9">SUM(C23:C43)</f>
        <v>891</v>
      </c>
      <c r="D44" s="151">
        <f t="shared" si="9"/>
        <v>664</v>
      </c>
      <c r="E44" s="151">
        <f>SUM(E23:E43)</f>
        <v>578</v>
      </c>
      <c r="F44" s="151">
        <f t="shared" si="9"/>
        <v>444</v>
      </c>
      <c r="G44" s="193">
        <f>B44/L44*100</f>
        <v>1.3150120697513463</v>
      </c>
      <c r="H44" s="188">
        <f t="shared" ref="H44:K44" si="10">C44/M44*100</f>
        <v>1.505499890171164</v>
      </c>
      <c r="I44" s="188">
        <f t="shared" si="10"/>
        <v>1.126913546722786</v>
      </c>
      <c r="J44" s="188">
        <f t="shared" si="10"/>
        <v>0.96715359001388823</v>
      </c>
      <c r="K44" s="189">
        <f t="shared" si="10"/>
        <v>0.74420475687635135</v>
      </c>
      <c r="L44" s="151">
        <f>SUM(L23:L43)</f>
        <v>59239</v>
      </c>
      <c r="M44" s="151">
        <f t="shared" ref="M44:P44" si="11">SUM(M23:M43)</f>
        <v>59183</v>
      </c>
      <c r="N44" s="151">
        <f t="shared" si="11"/>
        <v>58922</v>
      </c>
      <c r="O44" s="151">
        <f t="shared" si="11"/>
        <v>59763</v>
      </c>
      <c r="P44" s="151">
        <f t="shared" si="11"/>
        <v>59661</v>
      </c>
    </row>
    <row r="47" spans="1:17" s="472" customFormat="1" ht="15" customHeight="1">
      <c r="A47" s="58" t="str">
        <f>Contents!B39</f>
        <v>Table 32: Number and percentage of women registered with a DHB primary maternity service, by trimester of registration, age group, ethnic group and neighbourhood deprivation quintile, 2017</v>
      </c>
      <c r="B47" s="58"/>
      <c r="C47" s="58"/>
      <c r="D47" s="58"/>
      <c r="E47" s="58"/>
      <c r="F47" s="58"/>
      <c r="G47" s="58"/>
      <c r="H47" s="58"/>
      <c r="I47" s="58"/>
      <c r="J47" s="58"/>
      <c r="K47" s="58"/>
      <c r="L47" s="58"/>
      <c r="M47" s="58"/>
      <c r="N47" s="58"/>
      <c r="O47" s="58"/>
      <c r="P47" s="58"/>
      <c r="Q47" s="347"/>
    </row>
    <row r="48" spans="1:17" ht="26.25" customHeight="1">
      <c r="A48" s="552" t="s">
        <v>56</v>
      </c>
      <c r="B48" s="550" t="s">
        <v>356</v>
      </c>
      <c r="C48" s="550"/>
      <c r="D48" s="550"/>
      <c r="E48" s="550"/>
      <c r="F48" s="550"/>
      <c r="G48" s="550"/>
      <c r="H48" s="563" t="s">
        <v>358</v>
      </c>
      <c r="I48" s="550"/>
      <c r="J48" s="550"/>
      <c r="K48" s="551"/>
      <c r="L48" s="550" t="s">
        <v>25</v>
      </c>
      <c r="N48" s="68"/>
    </row>
    <row r="49" spans="1:14">
      <c r="A49" s="553"/>
      <c r="B49" s="436" t="s">
        <v>87</v>
      </c>
      <c r="C49" s="436" t="s">
        <v>88</v>
      </c>
      <c r="D49" s="436" t="s">
        <v>89</v>
      </c>
      <c r="E49" s="436" t="s">
        <v>90</v>
      </c>
      <c r="F49" s="436" t="s">
        <v>48</v>
      </c>
      <c r="G49" s="436" t="s">
        <v>41</v>
      </c>
      <c r="H49" s="437" t="str">
        <f>B49</f>
        <v>Trimester 1</v>
      </c>
      <c r="I49" s="436" t="str">
        <f t="shared" ref="I49:K49" si="12">C49</f>
        <v>Trimester 2</v>
      </c>
      <c r="J49" s="436" t="str">
        <f t="shared" si="12"/>
        <v>Trimester 3</v>
      </c>
      <c r="K49" s="126" t="str">
        <f t="shared" si="12"/>
        <v>Postnatal</v>
      </c>
      <c r="L49" s="582"/>
      <c r="N49" s="68"/>
    </row>
    <row r="50" spans="1:14">
      <c r="A50" s="438" t="s">
        <v>234</v>
      </c>
      <c r="B50" s="438"/>
      <c r="C50" s="438"/>
      <c r="D50" s="438"/>
      <c r="E50" s="438"/>
      <c r="F50" s="438"/>
      <c r="G50" s="438"/>
      <c r="H50" s="33"/>
      <c r="I50" s="33"/>
      <c r="J50" s="33"/>
      <c r="K50" s="33"/>
      <c r="L50" s="438"/>
      <c r="N50" s="68"/>
    </row>
    <row r="51" spans="1:14" ht="12.75">
      <c r="A51" s="86" t="s">
        <v>41</v>
      </c>
      <c r="B51" s="88">
        <v>444</v>
      </c>
      <c r="C51" s="88">
        <v>833</v>
      </c>
      <c r="D51" s="88">
        <v>238</v>
      </c>
      <c r="E51" s="88">
        <v>0</v>
      </c>
      <c r="F51" s="88">
        <v>87</v>
      </c>
      <c r="G51" s="89">
        <f>SUM(B51:F51)</f>
        <v>1602</v>
      </c>
      <c r="H51" s="246">
        <f>B51/($L51)*100</f>
        <v>0.74420475687635135</v>
      </c>
      <c r="I51" s="246">
        <f>C51/($L51)*100</f>
        <v>1.3962219875630646</v>
      </c>
      <c r="J51" s="246">
        <f>D51/($L51)*100</f>
        <v>0.39892056787516128</v>
      </c>
      <c r="K51" s="246">
        <f>E51/($L51)*100</f>
        <v>0</v>
      </c>
      <c r="L51" s="149">
        <f>Dep!H40</f>
        <v>59661</v>
      </c>
      <c r="N51" s="68"/>
    </row>
    <row r="52" spans="1:14">
      <c r="A52" s="438" t="str">
        <f>Extra!B2</f>
        <v>Age group (years)</v>
      </c>
      <c r="B52" s="438"/>
      <c r="C52" s="438"/>
      <c r="D52" s="438"/>
      <c r="E52" s="438"/>
      <c r="F52" s="438"/>
      <c r="G52" s="438"/>
      <c r="H52" s="217"/>
      <c r="I52" s="217"/>
      <c r="J52" s="217"/>
      <c r="K52" s="217"/>
      <c r="L52" s="438"/>
      <c r="N52" s="68"/>
    </row>
    <row r="53" spans="1:14">
      <c r="A53" s="154" t="str">
        <f>Extra!B3</f>
        <v xml:space="preserve"> &lt;20</v>
      </c>
      <c r="B53" s="88">
        <v>9</v>
      </c>
      <c r="C53" s="88">
        <v>34</v>
      </c>
      <c r="D53" s="88">
        <v>21</v>
      </c>
      <c r="E53" s="88">
        <v>0</v>
      </c>
      <c r="F53" s="88">
        <v>8</v>
      </c>
      <c r="G53" s="89">
        <f>SUM(B53:F53)</f>
        <v>72</v>
      </c>
      <c r="H53" s="246">
        <f t="shared" ref="H53:K58" si="13">B53/($L53)*100</f>
        <v>0.38977912516240792</v>
      </c>
      <c r="I53" s="246">
        <f t="shared" si="13"/>
        <v>1.4724989172802079</v>
      </c>
      <c r="J53" s="246">
        <f t="shared" si="13"/>
        <v>0.90948462537895192</v>
      </c>
      <c r="K53" s="246">
        <f t="shared" si="13"/>
        <v>0</v>
      </c>
      <c r="L53" s="149">
        <f>Dep!H42</f>
        <v>2309</v>
      </c>
      <c r="N53" s="68"/>
    </row>
    <row r="54" spans="1:14">
      <c r="A54" s="154" t="str">
        <f>Extra!B4</f>
        <v>20−24</v>
      </c>
      <c r="B54" s="88">
        <v>54</v>
      </c>
      <c r="C54" s="88">
        <v>126</v>
      </c>
      <c r="D54" s="88">
        <v>40</v>
      </c>
      <c r="E54" s="88">
        <v>0</v>
      </c>
      <c r="F54" s="88">
        <v>16</v>
      </c>
      <c r="G54" s="89">
        <f t="shared" ref="G54:G58" si="14">SUM(B54:F54)</f>
        <v>236</v>
      </c>
      <c r="H54" s="246">
        <f t="shared" si="13"/>
        <v>0.57544757033248084</v>
      </c>
      <c r="I54" s="246">
        <f t="shared" si="13"/>
        <v>1.3427109974424554</v>
      </c>
      <c r="J54" s="246">
        <f t="shared" si="13"/>
        <v>0.42625745950554139</v>
      </c>
      <c r="K54" s="246">
        <f t="shared" si="13"/>
        <v>0</v>
      </c>
      <c r="L54" s="149">
        <f>Dep!H43</f>
        <v>9384</v>
      </c>
      <c r="N54" s="68"/>
    </row>
    <row r="55" spans="1:14">
      <c r="A55" s="154" t="str">
        <f>Extra!B5</f>
        <v>25−29</v>
      </c>
      <c r="B55" s="88">
        <v>119</v>
      </c>
      <c r="C55" s="88">
        <v>215</v>
      </c>
      <c r="D55" s="88">
        <v>80</v>
      </c>
      <c r="E55" s="88">
        <v>0</v>
      </c>
      <c r="F55" s="88">
        <v>26</v>
      </c>
      <c r="G55" s="89">
        <f t="shared" si="14"/>
        <v>440</v>
      </c>
      <c r="H55" s="246">
        <f t="shared" si="13"/>
        <v>0.7112545574084036</v>
      </c>
      <c r="I55" s="246">
        <f t="shared" si="13"/>
        <v>1.2850397465782082</v>
      </c>
      <c r="J55" s="246">
        <f t="shared" si="13"/>
        <v>0.47815432430817051</v>
      </c>
      <c r="K55" s="246">
        <f t="shared" si="13"/>
        <v>0</v>
      </c>
      <c r="L55" s="149">
        <f>Dep!H44</f>
        <v>16731</v>
      </c>
      <c r="N55" s="68"/>
    </row>
    <row r="56" spans="1:14">
      <c r="A56" s="154" t="str">
        <f>Extra!B6</f>
        <v>30−34</v>
      </c>
      <c r="B56" s="88">
        <v>138</v>
      </c>
      <c r="C56" s="88">
        <v>251</v>
      </c>
      <c r="D56" s="88">
        <v>53</v>
      </c>
      <c r="E56" s="88">
        <v>0</v>
      </c>
      <c r="F56" s="88">
        <v>27</v>
      </c>
      <c r="G56" s="89">
        <f t="shared" si="14"/>
        <v>469</v>
      </c>
      <c r="H56" s="157">
        <f t="shared" si="13"/>
        <v>0.73427689688198361</v>
      </c>
      <c r="I56" s="157">
        <f t="shared" si="13"/>
        <v>1.3355326167925934</v>
      </c>
      <c r="J56" s="157">
        <f t="shared" si="13"/>
        <v>0.28200489517931254</v>
      </c>
      <c r="K56" s="157">
        <f t="shared" si="13"/>
        <v>0</v>
      </c>
      <c r="L56" s="149">
        <f>Dep!H45</f>
        <v>18794</v>
      </c>
      <c r="N56" s="68"/>
    </row>
    <row r="57" spans="1:14">
      <c r="A57" s="154" t="str">
        <f>Extra!B7</f>
        <v>35−39</v>
      </c>
      <c r="B57" s="88">
        <v>97</v>
      </c>
      <c r="C57" s="88">
        <v>164</v>
      </c>
      <c r="D57" s="88">
        <v>34</v>
      </c>
      <c r="E57" s="88">
        <v>0</v>
      </c>
      <c r="F57" s="88">
        <v>8</v>
      </c>
      <c r="G57" s="89">
        <f t="shared" si="14"/>
        <v>303</v>
      </c>
      <c r="H57" s="157">
        <f t="shared" si="13"/>
        <v>0.97536450477626946</v>
      </c>
      <c r="I57" s="157">
        <f t="shared" si="13"/>
        <v>1.6490698843640021</v>
      </c>
      <c r="J57" s="157">
        <f t="shared" si="13"/>
        <v>0.34188034188034189</v>
      </c>
      <c r="K57" s="157">
        <f t="shared" si="13"/>
        <v>0</v>
      </c>
      <c r="L57" s="149">
        <f>Dep!H46</f>
        <v>9945</v>
      </c>
      <c r="N57" s="68"/>
    </row>
    <row r="58" spans="1:14">
      <c r="A58" s="170" t="str">
        <f>Extra!B8</f>
        <v>40+</v>
      </c>
      <c r="B58" s="88">
        <v>27</v>
      </c>
      <c r="C58" s="88">
        <v>43</v>
      </c>
      <c r="D58" s="88">
        <v>10</v>
      </c>
      <c r="E58" s="88">
        <v>0</v>
      </c>
      <c r="F58" s="88">
        <v>2</v>
      </c>
      <c r="G58" s="89">
        <f t="shared" si="14"/>
        <v>82</v>
      </c>
      <c r="H58" s="157">
        <f t="shared" si="13"/>
        <v>1.0808646917534028</v>
      </c>
      <c r="I58" s="157">
        <f t="shared" si="13"/>
        <v>1.7213771016813448</v>
      </c>
      <c r="J58" s="157">
        <f t="shared" si="13"/>
        <v>0.40032025620496392</v>
      </c>
      <c r="K58" s="157">
        <f t="shared" si="13"/>
        <v>0</v>
      </c>
      <c r="L58" s="149">
        <f>Dep!H47</f>
        <v>2498</v>
      </c>
      <c r="N58" s="68"/>
    </row>
    <row r="59" spans="1:14">
      <c r="A59" s="438" t="str">
        <f>Extra!B9</f>
        <v>Ethnic group</v>
      </c>
      <c r="B59" s="438"/>
      <c r="C59" s="438"/>
      <c r="D59" s="438"/>
      <c r="E59" s="438"/>
      <c r="F59" s="438"/>
      <c r="G59" s="438"/>
      <c r="H59" s="217"/>
      <c r="I59" s="217"/>
      <c r="J59" s="217"/>
      <c r="K59" s="217"/>
      <c r="L59" s="438"/>
      <c r="N59" s="68"/>
    </row>
    <row r="60" spans="1:14">
      <c r="A60" s="88" t="str">
        <f>Extra!B10</f>
        <v>Māori</v>
      </c>
      <c r="B60" s="88">
        <v>68</v>
      </c>
      <c r="C60" s="88">
        <v>180</v>
      </c>
      <c r="D60" s="88">
        <v>63</v>
      </c>
      <c r="E60" s="88">
        <v>0</v>
      </c>
      <c r="F60" s="88">
        <v>40</v>
      </c>
      <c r="G60" s="89">
        <f>SUM(B60:F60)</f>
        <v>351</v>
      </c>
      <c r="H60" s="246">
        <f t="shared" ref="H60:K64" si="15">B60/($L60)*100</f>
        <v>0.45662100456621002</v>
      </c>
      <c r="I60" s="246">
        <f t="shared" si="15"/>
        <v>1.2087026591458501</v>
      </c>
      <c r="J60" s="246">
        <f t="shared" si="15"/>
        <v>0.42304593070104757</v>
      </c>
      <c r="K60" s="246">
        <f t="shared" si="15"/>
        <v>0</v>
      </c>
      <c r="L60" s="149">
        <f>Dep!H49</f>
        <v>14892</v>
      </c>
      <c r="N60" s="68"/>
    </row>
    <row r="61" spans="1:14">
      <c r="A61" s="88" t="str">
        <f>Extra!B11</f>
        <v>Pacific</v>
      </c>
      <c r="B61" s="88">
        <v>80</v>
      </c>
      <c r="C61" s="88">
        <v>220</v>
      </c>
      <c r="D61" s="88">
        <v>76</v>
      </c>
      <c r="E61" s="88">
        <v>0</v>
      </c>
      <c r="F61" s="88">
        <v>15</v>
      </c>
      <c r="G61" s="89">
        <f t="shared" ref="G61:G65" si="16">SUM(B61:F61)</f>
        <v>391</v>
      </c>
      <c r="H61" s="246">
        <f t="shared" si="15"/>
        <v>1.3315579227696404</v>
      </c>
      <c r="I61" s="246">
        <f t="shared" si="15"/>
        <v>3.661784287616511</v>
      </c>
      <c r="J61" s="246">
        <f t="shared" si="15"/>
        <v>1.2649800266311584</v>
      </c>
      <c r="K61" s="246">
        <f t="shared" si="15"/>
        <v>0</v>
      </c>
      <c r="L61" s="149">
        <f>Dep!H50</f>
        <v>6008</v>
      </c>
      <c r="N61" s="68"/>
    </row>
    <row r="62" spans="1:14">
      <c r="A62" s="88" t="str">
        <f>Extra!B12</f>
        <v>Indian</v>
      </c>
      <c r="B62" s="88">
        <v>59</v>
      </c>
      <c r="C62" s="88">
        <v>108</v>
      </c>
      <c r="D62" s="88">
        <v>26</v>
      </c>
      <c r="E62" s="88">
        <v>0</v>
      </c>
      <c r="F62" s="88">
        <v>4</v>
      </c>
      <c r="G62" s="89">
        <f t="shared" si="16"/>
        <v>197</v>
      </c>
      <c r="H62" s="246">
        <f t="shared" si="15"/>
        <v>1.5625</v>
      </c>
      <c r="I62" s="246">
        <f t="shared" si="15"/>
        <v>2.8601694915254239</v>
      </c>
      <c r="J62" s="246">
        <f t="shared" si="15"/>
        <v>0.68855932203389825</v>
      </c>
      <c r="K62" s="246">
        <f t="shared" si="15"/>
        <v>0</v>
      </c>
      <c r="L62" s="149">
        <f>Dep!H51</f>
        <v>3776</v>
      </c>
      <c r="N62" s="68"/>
    </row>
    <row r="63" spans="1:14">
      <c r="A63" s="88" t="str">
        <f>Extra!B13</f>
        <v>Asian (excl. Indian)</v>
      </c>
      <c r="B63" s="88">
        <v>100</v>
      </c>
      <c r="C63" s="88">
        <v>152</v>
      </c>
      <c r="D63" s="88">
        <v>19</v>
      </c>
      <c r="E63" s="88">
        <v>0</v>
      </c>
      <c r="F63" s="88">
        <v>10</v>
      </c>
      <c r="G63" s="89">
        <f t="shared" si="16"/>
        <v>281</v>
      </c>
      <c r="H63" s="246">
        <f t="shared" si="15"/>
        <v>1.464986815118664</v>
      </c>
      <c r="I63" s="246">
        <f t="shared" si="15"/>
        <v>2.2267799589803694</v>
      </c>
      <c r="J63" s="246">
        <f t="shared" si="15"/>
        <v>0.27834749487254618</v>
      </c>
      <c r="K63" s="246">
        <f t="shared" si="15"/>
        <v>0</v>
      </c>
      <c r="L63" s="149">
        <f>Dep!H52</f>
        <v>6826</v>
      </c>
      <c r="N63" s="68"/>
    </row>
    <row r="64" spans="1:14">
      <c r="A64" s="88" t="str">
        <f>Extra!B14</f>
        <v>European or Other</v>
      </c>
      <c r="B64" s="88">
        <v>137</v>
      </c>
      <c r="C64" s="88">
        <v>173</v>
      </c>
      <c r="D64" s="88">
        <v>54</v>
      </c>
      <c r="E64" s="88">
        <v>0</v>
      </c>
      <c r="F64" s="88">
        <v>18</v>
      </c>
      <c r="G64" s="89">
        <f t="shared" si="16"/>
        <v>382</v>
      </c>
      <c r="H64" s="157">
        <f t="shared" si="15"/>
        <v>0.48671308796362084</v>
      </c>
      <c r="I64" s="157">
        <f t="shared" si="15"/>
        <v>0.61460849793946282</v>
      </c>
      <c r="J64" s="157">
        <f t="shared" si="15"/>
        <v>0.19184311496376297</v>
      </c>
      <c r="K64" s="157">
        <f t="shared" si="15"/>
        <v>0</v>
      </c>
      <c r="L64" s="149">
        <f>Dep!H53</f>
        <v>28148</v>
      </c>
      <c r="N64" s="68"/>
    </row>
    <row r="65" spans="1:14">
      <c r="A65" s="170" t="str">
        <f>Extra!B15</f>
        <v>Unknown</v>
      </c>
      <c r="B65" s="88">
        <v>0</v>
      </c>
      <c r="C65" s="88">
        <v>0</v>
      </c>
      <c r="D65" s="88">
        <v>0</v>
      </c>
      <c r="E65" s="88">
        <v>0</v>
      </c>
      <c r="F65" s="88">
        <v>0</v>
      </c>
      <c r="G65" s="89">
        <f t="shared" si="16"/>
        <v>0</v>
      </c>
      <c r="H65" s="309" t="s">
        <v>81</v>
      </c>
      <c r="I65" s="310" t="s">
        <v>81</v>
      </c>
      <c r="J65" s="310" t="s">
        <v>81</v>
      </c>
      <c r="K65" s="310" t="s">
        <v>81</v>
      </c>
      <c r="L65" s="149">
        <f>Dep!H54</f>
        <v>11</v>
      </c>
      <c r="N65" s="68"/>
    </row>
    <row r="66" spans="1:14">
      <c r="A66" s="438" t="str">
        <f>Extra!B16</f>
        <v>Deprivation quintile</v>
      </c>
      <c r="B66" s="438"/>
      <c r="C66" s="438"/>
      <c r="D66" s="438"/>
      <c r="E66" s="438"/>
      <c r="F66" s="438"/>
      <c r="G66" s="438"/>
      <c r="H66" s="217"/>
      <c r="I66" s="217"/>
      <c r="J66" s="217"/>
      <c r="K66" s="217"/>
      <c r="L66" s="438"/>
      <c r="N66" s="68"/>
    </row>
    <row r="67" spans="1:14">
      <c r="A67" s="103" t="str">
        <f>Extra!B17</f>
        <v>1 (least deprived)</v>
      </c>
      <c r="B67" s="88">
        <v>51</v>
      </c>
      <c r="C67" s="88">
        <v>68</v>
      </c>
      <c r="D67" s="88">
        <v>24</v>
      </c>
      <c r="E67" s="88">
        <v>0</v>
      </c>
      <c r="F67" s="88">
        <v>5</v>
      </c>
      <c r="G67" s="89">
        <f>SUM(B67:F67)</f>
        <v>148</v>
      </c>
      <c r="H67" s="246">
        <f t="shared" ref="H67:K71" si="17">B67/($L67)*100</f>
        <v>0.58053500284575987</v>
      </c>
      <c r="I67" s="246">
        <f t="shared" si="17"/>
        <v>0.77404667046101316</v>
      </c>
      <c r="J67" s="246">
        <f t="shared" si="17"/>
        <v>0.27319294251565168</v>
      </c>
      <c r="K67" s="246">
        <f t="shared" si="17"/>
        <v>0</v>
      </c>
      <c r="L67" s="149">
        <f>Dep!B40</f>
        <v>8785</v>
      </c>
      <c r="N67" s="68"/>
    </row>
    <row r="68" spans="1:14">
      <c r="A68" s="103">
        <f>Extra!B18</f>
        <v>2</v>
      </c>
      <c r="B68" s="88">
        <v>57</v>
      </c>
      <c r="C68" s="88">
        <v>119</v>
      </c>
      <c r="D68" s="88">
        <v>34</v>
      </c>
      <c r="E68" s="88">
        <v>0</v>
      </c>
      <c r="F68" s="88">
        <v>7</v>
      </c>
      <c r="G68" s="89">
        <f t="shared" ref="G68:G72" si="18">SUM(B68:F68)</f>
        <v>217</v>
      </c>
      <c r="H68" s="246">
        <f t="shared" si="17"/>
        <v>0.59300873907615481</v>
      </c>
      <c r="I68" s="246">
        <f t="shared" si="17"/>
        <v>1.2380357885975863</v>
      </c>
      <c r="J68" s="246">
        <f t="shared" si="17"/>
        <v>0.35372451102788183</v>
      </c>
      <c r="K68" s="246">
        <f t="shared" si="17"/>
        <v>0</v>
      </c>
      <c r="L68" s="149">
        <f>Dep!C40</f>
        <v>9612</v>
      </c>
      <c r="N68" s="68"/>
    </row>
    <row r="69" spans="1:14">
      <c r="A69" s="103">
        <f>Extra!B19</f>
        <v>3</v>
      </c>
      <c r="B69" s="88">
        <v>99</v>
      </c>
      <c r="C69" s="88">
        <v>136</v>
      </c>
      <c r="D69" s="88">
        <v>31</v>
      </c>
      <c r="E69" s="88">
        <v>0</v>
      </c>
      <c r="F69" s="88">
        <v>10</v>
      </c>
      <c r="G69" s="89">
        <f t="shared" si="18"/>
        <v>276</v>
      </c>
      <c r="H69" s="246">
        <f t="shared" si="17"/>
        <v>0.92007434944237931</v>
      </c>
      <c r="I69" s="246">
        <f t="shared" si="17"/>
        <v>1.2639405204460967</v>
      </c>
      <c r="J69" s="246">
        <f t="shared" si="17"/>
        <v>0.28810408921933084</v>
      </c>
      <c r="K69" s="246">
        <f t="shared" si="17"/>
        <v>0</v>
      </c>
      <c r="L69" s="149">
        <f>Dep!D40</f>
        <v>10760</v>
      </c>
      <c r="N69" s="68"/>
    </row>
    <row r="70" spans="1:14">
      <c r="A70" s="103">
        <f>Extra!B20</f>
        <v>4</v>
      </c>
      <c r="B70" s="88">
        <v>84</v>
      </c>
      <c r="C70" s="88">
        <v>154</v>
      </c>
      <c r="D70" s="88">
        <v>53</v>
      </c>
      <c r="E70" s="88">
        <v>0</v>
      </c>
      <c r="F70" s="88">
        <v>30</v>
      </c>
      <c r="G70" s="89">
        <f t="shared" si="18"/>
        <v>321</v>
      </c>
      <c r="H70" s="157">
        <f t="shared" si="17"/>
        <v>0.63646006970753144</v>
      </c>
      <c r="I70" s="157">
        <f t="shared" si="17"/>
        <v>1.1668434611304743</v>
      </c>
      <c r="J70" s="157">
        <f t="shared" si="17"/>
        <v>0.40157599636308527</v>
      </c>
      <c r="K70" s="157">
        <f t="shared" si="17"/>
        <v>0</v>
      </c>
      <c r="L70" s="149">
        <f>Dep!E40</f>
        <v>13198</v>
      </c>
      <c r="N70" s="68"/>
    </row>
    <row r="71" spans="1:14">
      <c r="A71" s="103" t="str">
        <f>Extra!B21</f>
        <v>5 (most deprived)</v>
      </c>
      <c r="B71" s="88">
        <v>152</v>
      </c>
      <c r="C71" s="88">
        <v>356</v>
      </c>
      <c r="D71" s="88">
        <v>90</v>
      </c>
      <c r="E71" s="88">
        <v>0</v>
      </c>
      <c r="F71" s="88">
        <v>34</v>
      </c>
      <c r="G71" s="89">
        <f t="shared" si="18"/>
        <v>632</v>
      </c>
      <c r="H71" s="157">
        <f t="shared" si="17"/>
        <v>0.89972771398129514</v>
      </c>
      <c r="I71" s="157">
        <f t="shared" si="17"/>
        <v>2.1072570143246123</v>
      </c>
      <c r="J71" s="157">
        <f t="shared" si="17"/>
        <v>0.53273351485734577</v>
      </c>
      <c r="K71" s="157">
        <f t="shared" si="17"/>
        <v>0</v>
      </c>
      <c r="L71" s="149">
        <f>Dep!F40</f>
        <v>16894</v>
      </c>
      <c r="N71" s="68"/>
    </row>
    <row r="72" spans="1:14">
      <c r="A72" s="94" t="str">
        <f>Extra!B22</f>
        <v>Unknown</v>
      </c>
      <c r="B72" s="94">
        <v>1</v>
      </c>
      <c r="C72" s="94">
        <v>0</v>
      </c>
      <c r="D72" s="94">
        <v>6</v>
      </c>
      <c r="E72" s="526">
        <v>0</v>
      </c>
      <c r="F72" s="94">
        <v>1</v>
      </c>
      <c r="G72" s="466">
        <f t="shared" si="18"/>
        <v>8</v>
      </c>
      <c r="H72" s="311" t="s">
        <v>81</v>
      </c>
      <c r="I72" s="312" t="s">
        <v>81</v>
      </c>
      <c r="J72" s="312" t="s">
        <v>81</v>
      </c>
      <c r="K72" s="312" t="s">
        <v>81</v>
      </c>
      <c r="L72" s="207">
        <f>Dep!G40</f>
        <v>412</v>
      </c>
      <c r="N72" s="68"/>
    </row>
    <row r="80" spans="1:14">
      <c r="C80" s="68"/>
    </row>
  </sheetData>
  <mergeCells count="12">
    <mergeCell ref="A48:A49"/>
    <mergeCell ref="B48:G48"/>
    <mergeCell ref="H48:K48"/>
    <mergeCell ref="L48:L49"/>
    <mergeCell ref="A6:A7"/>
    <mergeCell ref="B6:G6"/>
    <mergeCell ref="H6:K6"/>
    <mergeCell ref="M6:M7"/>
    <mergeCell ref="A21:A22"/>
    <mergeCell ref="B21:F21"/>
    <mergeCell ref="G21:K21"/>
    <mergeCell ref="L21:P21"/>
  </mergeCells>
  <hyperlinks>
    <hyperlink ref="A1" location="Contents!A1" display="Contents"/>
    <hyperlink ref="C1" location="About!A1" display="About the publication"/>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zoomScaleNormal="100" workbookViewId="0">
      <pane ySplit="3" topLeftCell="A26" activePane="bottomLeft" state="frozen"/>
      <selection activeCell="B31" sqref="B31"/>
      <selection pane="bottomLeft" activeCell="H28" sqref="H28"/>
    </sheetView>
  </sheetViews>
  <sheetFormatPr defaultColWidth="9.140625" defaultRowHeight="12"/>
  <cols>
    <col min="1" max="1" width="24.85546875" style="70" customWidth="1"/>
    <col min="2" max="11" width="9.140625" style="70" customWidth="1"/>
    <col min="12" max="21" width="7.5703125" style="70" customWidth="1"/>
    <col min="22" max="16384" width="9.140625" style="70"/>
  </cols>
  <sheetData>
    <row r="1" spans="1:21">
      <c r="A1" s="291" t="s">
        <v>24</v>
      </c>
      <c r="B1" s="144"/>
      <c r="C1" s="291" t="s">
        <v>34</v>
      </c>
      <c r="D1" s="144"/>
      <c r="E1" s="144"/>
    </row>
    <row r="2" spans="1:21" ht="10.5" customHeight="1"/>
    <row r="3" spans="1:21" ht="19.5">
      <c r="A3" s="19" t="s">
        <v>102</v>
      </c>
    </row>
    <row r="5" spans="1:21" s="39" customFormat="1" ht="15" customHeight="1">
      <c r="A5" s="87" t="str">
        <f>Contents!B41</f>
        <v>Table 33: Number and percentage of women giving birth, by type of birth, 2008–2017</v>
      </c>
    </row>
    <row r="6" spans="1:21">
      <c r="A6" s="565" t="s">
        <v>95</v>
      </c>
      <c r="B6" s="555" t="s">
        <v>25</v>
      </c>
      <c r="C6" s="555"/>
      <c r="D6" s="555"/>
      <c r="E6" s="555"/>
      <c r="F6" s="555"/>
      <c r="G6" s="555"/>
      <c r="H6" s="555"/>
      <c r="I6" s="555"/>
      <c r="J6" s="555"/>
      <c r="K6" s="556"/>
      <c r="L6" s="555" t="s">
        <v>277</v>
      </c>
      <c r="M6" s="555"/>
      <c r="N6" s="555"/>
      <c r="O6" s="555"/>
      <c r="P6" s="555"/>
      <c r="Q6" s="555"/>
      <c r="R6" s="555"/>
      <c r="S6" s="555"/>
      <c r="T6" s="555"/>
      <c r="U6" s="555"/>
    </row>
    <row r="7" spans="1:21">
      <c r="A7" s="559"/>
      <c r="B7" s="111">
        <f>Extra!P5</f>
        <v>2008</v>
      </c>
      <c r="C7" s="299">
        <f>Extra!Q5</f>
        <v>2009</v>
      </c>
      <c r="D7" s="299">
        <f>Extra!R5</f>
        <v>2010</v>
      </c>
      <c r="E7" s="299">
        <f>Extra!S5</f>
        <v>2011</v>
      </c>
      <c r="F7" s="299">
        <f>Extra!T5</f>
        <v>2012</v>
      </c>
      <c r="G7" s="299">
        <f>Extra!U5</f>
        <v>2013</v>
      </c>
      <c r="H7" s="299">
        <f>Extra!V5</f>
        <v>2014</v>
      </c>
      <c r="I7" s="299">
        <f>Extra!W5</f>
        <v>2015</v>
      </c>
      <c r="J7" s="299">
        <f>Extra!X5</f>
        <v>2016</v>
      </c>
      <c r="K7" s="412">
        <f>Extra!Y5</f>
        <v>2017</v>
      </c>
      <c r="L7" s="111">
        <f>B7</f>
        <v>2008</v>
      </c>
      <c r="M7" s="111">
        <f t="shared" ref="M7:U7" si="0">C7</f>
        <v>2009</v>
      </c>
      <c r="N7" s="111">
        <f t="shared" si="0"/>
        <v>2010</v>
      </c>
      <c r="O7" s="111">
        <f t="shared" si="0"/>
        <v>2011</v>
      </c>
      <c r="P7" s="111">
        <f t="shared" si="0"/>
        <v>2012</v>
      </c>
      <c r="Q7" s="111">
        <f t="shared" si="0"/>
        <v>2013</v>
      </c>
      <c r="R7" s="111">
        <f t="shared" si="0"/>
        <v>2014</v>
      </c>
      <c r="S7" s="111">
        <f t="shared" si="0"/>
        <v>2015</v>
      </c>
      <c r="T7" s="111">
        <f t="shared" si="0"/>
        <v>2016</v>
      </c>
      <c r="U7" s="111">
        <f t="shared" si="0"/>
        <v>2017</v>
      </c>
    </row>
    <row r="8" spans="1:21">
      <c r="A8" s="216" t="s">
        <v>103</v>
      </c>
      <c r="B8" s="315">
        <v>42970</v>
      </c>
      <c r="C8" s="315">
        <v>42013</v>
      </c>
      <c r="D8" s="315">
        <v>41976</v>
      </c>
      <c r="E8" s="315">
        <v>40695</v>
      </c>
      <c r="F8" s="315">
        <v>40447</v>
      </c>
      <c r="G8" s="315">
        <v>37868</v>
      </c>
      <c r="H8" s="315">
        <v>37778</v>
      </c>
      <c r="I8" s="315">
        <v>37923</v>
      </c>
      <c r="J8" s="315">
        <v>37797</v>
      </c>
      <c r="K8" s="316">
        <v>36955</v>
      </c>
      <c r="L8" s="217">
        <f>B8/(B$21-B$20)*100</f>
        <v>67.972222661625821</v>
      </c>
      <c r="M8" s="217">
        <f t="shared" ref="M8:U19" si="1">C8/(C$21-C$20)*100</f>
        <v>67.071632688899882</v>
      </c>
      <c r="N8" s="217">
        <f t="shared" si="1"/>
        <v>66.7536019846697</v>
      </c>
      <c r="O8" s="217">
        <f t="shared" si="1"/>
        <v>66.852299048839399</v>
      </c>
      <c r="P8" s="217">
        <f t="shared" si="1"/>
        <v>65.914313185470078</v>
      </c>
      <c r="Q8" s="217">
        <f t="shared" si="1"/>
        <v>65.037355088020604</v>
      </c>
      <c r="R8" s="217">
        <f t="shared" si="1"/>
        <v>64.833788120613022</v>
      </c>
      <c r="S8" s="217">
        <f t="shared" si="1"/>
        <v>65.150838372732267</v>
      </c>
      <c r="T8" s="217">
        <f t="shared" si="1"/>
        <v>64.105086413052689</v>
      </c>
      <c r="U8" s="217">
        <f t="shared" si="1"/>
        <v>62.679149917739437</v>
      </c>
    </row>
    <row r="9" spans="1:21">
      <c r="A9" s="144" t="s">
        <v>104</v>
      </c>
      <c r="B9" s="145">
        <v>42811</v>
      </c>
      <c r="C9" s="145">
        <v>41832</v>
      </c>
      <c r="D9" s="145">
        <v>41786</v>
      </c>
      <c r="E9" s="145">
        <v>40539</v>
      </c>
      <c r="F9" s="145">
        <v>40281</v>
      </c>
      <c r="G9" s="145">
        <v>37735</v>
      </c>
      <c r="H9" s="145">
        <v>37613</v>
      </c>
      <c r="I9" s="145">
        <v>37782</v>
      </c>
      <c r="J9" s="145">
        <v>37651</v>
      </c>
      <c r="K9" s="164">
        <v>36822</v>
      </c>
      <c r="L9" s="214">
        <f t="shared" ref="L9:L19" si="2">B9/(B$21-B$20)*100</f>
        <v>67.720708037394999</v>
      </c>
      <c r="M9" s="214">
        <f t="shared" si="1"/>
        <v>66.782675330065928</v>
      </c>
      <c r="N9" s="214">
        <f t="shared" si="1"/>
        <v>66.45144874526892</v>
      </c>
      <c r="O9" s="214">
        <f t="shared" si="1"/>
        <v>66.5960277955744</v>
      </c>
      <c r="P9" s="214">
        <f t="shared" si="1"/>
        <v>65.643791861545225</v>
      </c>
      <c r="Q9" s="214">
        <f t="shared" si="1"/>
        <v>64.808930871618713</v>
      </c>
      <c r="R9" s="214">
        <f t="shared" si="1"/>
        <v>64.550618682318216</v>
      </c>
      <c r="S9" s="214">
        <f t="shared" si="1"/>
        <v>64.908603628367231</v>
      </c>
      <c r="T9" s="214">
        <f t="shared" si="1"/>
        <v>63.857465104051833</v>
      </c>
      <c r="U9" s="214">
        <f t="shared" si="1"/>
        <v>62.453569429603625</v>
      </c>
    </row>
    <row r="10" spans="1:21">
      <c r="A10" s="144" t="s">
        <v>105</v>
      </c>
      <c r="B10" s="145">
        <v>159</v>
      </c>
      <c r="C10" s="145">
        <v>181</v>
      </c>
      <c r="D10" s="145">
        <v>190</v>
      </c>
      <c r="E10" s="145">
        <v>156</v>
      </c>
      <c r="F10" s="145">
        <v>166</v>
      </c>
      <c r="G10" s="145">
        <v>133</v>
      </c>
      <c r="H10" s="145">
        <v>165</v>
      </c>
      <c r="I10" s="145">
        <v>141</v>
      </c>
      <c r="J10" s="145">
        <v>146</v>
      </c>
      <c r="K10" s="164">
        <v>133</v>
      </c>
      <c r="L10" s="214">
        <f t="shared" si="2"/>
        <v>0.25151462423082399</v>
      </c>
      <c r="M10" s="214">
        <f t="shared" si="1"/>
        <v>0.28895735883395329</v>
      </c>
      <c r="N10" s="214">
        <f t="shared" si="1"/>
        <v>0.30215323940078243</v>
      </c>
      <c r="O10" s="214">
        <f t="shared" si="1"/>
        <v>0.25627125326499434</v>
      </c>
      <c r="P10" s="214">
        <f t="shared" si="1"/>
        <v>0.27052132392484068</v>
      </c>
      <c r="Q10" s="214">
        <f t="shared" si="1"/>
        <v>0.22842421640188923</v>
      </c>
      <c r="R10" s="214">
        <f t="shared" si="1"/>
        <v>0.28316943829480512</v>
      </c>
      <c r="S10" s="214">
        <f t="shared" si="1"/>
        <v>0.24223474436503573</v>
      </c>
      <c r="T10" s="214">
        <f t="shared" si="1"/>
        <v>0.24762130900086499</v>
      </c>
      <c r="U10" s="214">
        <f t="shared" si="1"/>
        <v>0.22558048813582321</v>
      </c>
    </row>
    <row r="11" spans="1:21">
      <c r="A11" s="216" t="s">
        <v>106</v>
      </c>
      <c r="B11" s="315">
        <v>5306</v>
      </c>
      <c r="C11" s="315">
        <v>5418</v>
      </c>
      <c r="D11" s="315">
        <v>5709</v>
      </c>
      <c r="E11" s="315">
        <v>5346</v>
      </c>
      <c r="F11" s="315">
        <v>5384</v>
      </c>
      <c r="G11" s="315">
        <v>5126</v>
      </c>
      <c r="H11" s="315">
        <v>5415</v>
      </c>
      <c r="I11" s="315">
        <v>5428</v>
      </c>
      <c r="J11" s="315">
        <v>5525</v>
      </c>
      <c r="K11" s="316">
        <v>5581</v>
      </c>
      <c r="L11" s="217">
        <f t="shared" si="2"/>
        <v>8.3933119255896358</v>
      </c>
      <c r="M11" s="217">
        <f t="shared" si="1"/>
        <v>8.6495633710627562</v>
      </c>
      <c r="N11" s="217">
        <f t="shared" si="1"/>
        <v>9.0789097038898259</v>
      </c>
      <c r="O11" s="217">
        <f t="shared" si="1"/>
        <v>8.7822187176580755</v>
      </c>
      <c r="P11" s="217">
        <f t="shared" si="1"/>
        <v>8.7740169157309786</v>
      </c>
      <c r="Q11" s="217">
        <f t="shared" si="1"/>
        <v>8.8037784456848431</v>
      </c>
      <c r="R11" s="217">
        <f t="shared" si="1"/>
        <v>9.2931061113113316</v>
      </c>
      <c r="S11" s="217">
        <f t="shared" si="1"/>
        <v>9.3251786695986798</v>
      </c>
      <c r="T11" s="217">
        <f t="shared" si="1"/>
        <v>9.3706009056834176</v>
      </c>
      <c r="U11" s="217">
        <f t="shared" si="1"/>
        <v>9.4659000322257842</v>
      </c>
    </row>
    <row r="12" spans="1:21">
      <c r="A12" s="144" t="s">
        <v>257</v>
      </c>
      <c r="B12" s="145">
        <v>2060</v>
      </c>
      <c r="C12" s="145">
        <v>2032</v>
      </c>
      <c r="D12" s="145">
        <v>2010</v>
      </c>
      <c r="E12" s="145">
        <v>1827</v>
      </c>
      <c r="F12" s="145">
        <v>1884</v>
      </c>
      <c r="G12" s="145">
        <v>1870</v>
      </c>
      <c r="H12" s="145">
        <v>2066</v>
      </c>
      <c r="I12" s="145">
        <v>2086</v>
      </c>
      <c r="J12" s="145">
        <v>1864</v>
      </c>
      <c r="K12" s="164">
        <v>1932</v>
      </c>
      <c r="L12" s="214">
        <f t="shared" si="2"/>
        <v>3.2586171441226255</v>
      </c>
      <c r="M12" s="214">
        <f t="shared" si="1"/>
        <v>3.2439853765226139</v>
      </c>
      <c r="N12" s="214">
        <f t="shared" si="1"/>
        <v>3.1964632168188034</v>
      </c>
      <c r="O12" s="214">
        <f t="shared" si="1"/>
        <v>3.0013306391996455</v>
      </c>
      <c r="P12" s="214">
        <f t="shared" si="1"/>
        <v>3.0702540618939751</v>
      </c>
      <c r="Q12" s="214">
        <f t="shared" si="1"/>
        <v>3.2116788321167884</v>
      </c>
      <c r="R12" s="214">
        <f t="shared" si="1"/>
        <v>3.5456246031337417</v>
      </c>
      <c r="S12" s="214">
        <f t="shared" si="1"/>
        <v>3.5836998350742166</v>
      </c>
      <c r="T12" s="214">
        <f t="shared" si="1"/>
        <v>3.161411780668578</v>
      </c>
      <c r="U12" s="214">
        <f t="shared" si="1"/>
        <v>3.2768534066045891</v>
      </c>
    </row>
    <row r="13" spans="1:21">
      <c r="A13" s="144" t="s">
        <v>258</v>
      </c>
      <c r="B13" s="145">
        <v>3077</v>
      </c>
      <c r="C13" s="145">
        <v>3218</v>
      </c>
      <c r="D13" s="145">
        <v>3554</v>
      </c>
      <c r="E13" s="145">
        <v>3388</v>
      </c>
      <c r="F13" s="145">
        <v>3382</v>
      </c>
      <c r="G13" s="145">
        <v>3137</v>
      </c>
      <c r="H13" s="145">
        <v>3229</v>
      </c>
      <c r="I13" s="145">
        <v>3223</v>
      </c>
      <c r="J13" s="145">
        <v>3527</v>
      </c>
      <c r="K13" s="164">
        <v>3547</v>
      </c>
      <c r="L13" s="214">
        <f t="shared" si="2"/>
        <v>4.8673616274103484</v>
      </c>
      <c r="M13" s="214">
        <f t="shared" si="1"/>
        <v>5.1373744791583515</v>
      </c>
      <c r="N13" s="214">
        <f t="shared" si="1"/>
        <v>5.6518558570020039</v>
      </c>
      <c r="O13" s="214">
        <f t="shared" si="1"/>
        <v>5.5656859362935949</v>
      </c>
      <c r="P13" s="214">
        <f t="shared" si="1"/>
        <v>5.5114645633362125</v>
      </c>
      <c r="Q13" s="214">
        <f t="shared" si="1"/>
        <v>5.3877200515242594</v>
      </c>
      <c r="R13" s="214">
        <f t="shared" si="1"/>
        <v>5.5415400985086416</v>
      </c>
      <c r="S13" s="214">
        <f t="shared" si="1"/>
        <v>5.5370395821880161</v>
      </c>
      <c r="T13" s="214">
        <f t="shared" si="1"/>
        <v>5.9819202523702115</v>
      </c>
      <c r="U13" s="214">
        <f t="shared" si="1"/>
        <v>6.0160450482538712</v>
      </c>
    </row>
    <row r="14" spans="1:21">
      <c r="A14" s="144" t="s">
        <v>107</v>
      </c>
      <c r="B14" s="145">
        <v>37</v>
      </c>
      <c r="C14" s="145">
        <v>27</v>
      </c>
      <c r="D14" s="145">
        <v>22</v>
      </c>
      <c r="E14" s="145">
        <v>19</v>
      </c>
      <c r="F14" s="145">
        <v>12</v>
      </c>
      <c r="G14" s="145">
        <v>17</v>
      </c>
      <c r="H14" s="145">
        <v>17</v>
      </c>
      <c r="I14" s="145">
        <v>18</v>
      </c>
      <c r="J14" s="145">
        <v>27</v>
      </c>
      <c r="K14" s="164">
        <v>13</v>
      </c>
      <c r="L14" s="214">
        <f t="shared" si="2"/>
        <v>5.8528560355600549E-2</v>
      </c>
      <c r="M14" s="214">
        <f t="shared" si="1"/>
        <v>4.310413640064497E-2</v>
      </c>
      <c r="N14" s="214">
        <f t="shared" si="1"/>
        <v>3.4986164562195859E-2</v>
      </c>
      <c r="O14" s="214">
        <f t="shared" si="1"/>
        <v>3.1212524436121106E-2</v>
      </c>
      <c r="P14" s="214">
        <f t="shared" si="1"/>
        <v>1.955575835601258E-2</v>
      </c>
      <c r="Q14" s="214">
        <f t="shared" si="1"/>
        <v>2.9197080291970805E-2</v>
      </c>
      <c r="R14" s="214">
        <f t="shared" si="1"/>
        <v>2.9175033036434466E-2</v>
      </c>
      <c r="S14" s="214">
        <f t="shared" si="1"/>
        <v>3.0923584387025839E-2</v>
      </c>
      <c r="T14" s="214">
        <f t="shared" si="1"/>
        <v>4.5792981801529825E-2</v>
      </c>
      <c r="U14" s="214">
        <f t="shared" si="1"/>
        <v>2.20492206448549E-2</v>
      </c>
    </row>
    <row r="15" spans="1:21">
      <c r="A15" s="144" t="s">
        <v>108</v>
      </c>
      <c r="B15" s="145">
        <v>76</v>
      </c>
      <c r="C15" s="145">
        <v>90</v>
      </c>
      <c r="D15" s="145">
        <v>60</v>
      </c>
      <c r="E15" s="145">
        <v>67</v>
      </c>
      <c r="F15" s="145">
        <v>63</v>
      </c>
      <c r="G15" s="145">
        <v>63</v>
      </c>
      <c r="H15" s="145">
        <v>57</v>
      </c>
      <c r="I15" s="145">
        <v>72</v>
      </c>
      <c r="J15" s="145">
        <v>82</v>
      </c>
      <c r="K15" s="164">
        <v>57</v>
      </c>
      <c r="L15" s="214">
        <f t="shared" si="2"/>
        <v>0.1202208266763687</v>
      </c>
      <c r="M15" s="214">
        <f t="shared" si="1"/>
        <v>0.14368045466881654</v>
      </c>
      <c r="N15" s="214">
        <f t="shared" si="1"/>
        <v>9.5416812442352339E-2</v>
      </c>
      <c r="O15" s="214">
        <f t="shared" si="1"/>
        <v>0.11006521774842705</v>
      </c>
      <c r="P15" s="214">
        <f t="shared" si="1"/>
        <v>0.10266773136906604</v>
      </c>
      <c r="Q15" s="214">
        <f t="shared" si="1"/>
        <v>0.10820094461142121</v>
      </c>
      <c r="R15" s="214">
        <f t="shared" si="1"/>
        <v>9.7822169592750863E-2</v>
      </c>
      <c r="S15" s="214">
        <f t="shared" si="1"/>
        <v>0.12369433754810336</v>
      </c>
      <c r="T15" s="214">
        <f t="shared" si="1"/>
        <v>0.1390749817676091</v>
      </c>
      <c r="U15" s="214">
        <f t="shared" si="1"/>
        <v>9.6677352058209945E-2</v>
      </c>
    </row>
    <row r="16" spans="1:21">
      <c r="A16" s="144" t="s">
        <v>109</v>
      </c>
      <c r="B16" s="145">
        <v>56</v>
      </c>
      <c r="C16" s="145">
        <v>51</v>
      </c>
      <c r="D16" s="145">
        <v>63</v>
      </c>
      <c r="E16" s="145">
        <v>45</v>
      </c>
      <c r="F16" s="145">
        <v>43</v>
      </c>
      <c r="G16" s="145">
        <v>39</v>
      </c>
      <c r="H16" s="145">
        <v>46</v>
      </c>
      <c r="I16" s="145">
        <v>29</v>
      </c>
      <c r="J16" s="145">
        <v>25</v>
      </c>
      <c r="K16" s="164">
        <v>32</v>
      </c>
      <c r="L16" s="214">
        <f t="shared" si="2"/>
        <v>8.8583767024692728E-2</v>
      </c>
      <c r="M16" s="214">
        <f t="shared" si="1"/>
        <v>8.1418924312329388E-2</v>
      </c>
      <c r="N16" s="214">
        <f t="shared" si="1"/>
        <v>0.10018765306446997</v>
      </c>
      <c r="O16" s="214">
        <f t="shared" si="1"/>
        <v>7.3924399980286826E-2</v>
      </c>
      <c r="P16" s="214">
        <f t="shared" si="1"/>
        <v>7.0074800775711751E-2</v>
      </c>
      <c r="Q16" s="214">
        <f t="shared" si="1"/>
        <v>6.6981537140403599E-2</v>
      </c>
      <c r="R16" s="214">
        <f t="shared" si="1"/>
        <v>7.8944207039763861E-2</v>
      </c>
      <c r="S16" s="214">
        <f t="shared" si="1"/>
        <v>4.9821330401319405E-2</v>
      </c>
      <c r="T16" s="214">
        <f t="shared" si="1"/>
        <v>4.240090907549058E-2</v>
      </c>
      <c r="U16" s="214">
        <f t="shared" si="1"/>
        <v>5.4275004664258213E-2</v>
      </c>
    </row>
    <row r="17" spans="1:21">
      <c r="A17" s="216" t="s">
        <v>110</v>
      </c>
      <c r="B17" s="315">
        <v>14941</v>
      </c>
      <c r="C17" s="315">
        <v>15208</v>
      </c>
      <c r="D17" s="315">
        <v>15197</v>
      </c>
      <c r="E17" s="315">
        <v>14832</v>
      </c>
      <c r="F17" s="315">
        <v>15532</v>
      </c>
      <c r="G17" s="315">
        <v>15231</v>
      </c>
      <c r="H17" s="315">
        <v>15076</v>
      </c>
      <c r="I17" s="315">
        <v>14857</v>
      </c>
      <c r="J17" s="315">
        <v>15639</v>
      </c>
      <c r="K17" s="316">
        <v>16423</v>
      </c>
      <c r="L17" s="217">
        <f t="shared" si="2"/>
        <v>23.634465412784536</v>
      </c>
      <c r="M17" s="217">
        <f t="shared" si="1"/>
        <v>24.278803940037356</v>
      </c>
      <c r="N17" s="217">
        <f t="shared" si="1"/>
        <v>24.167488311440476</v>
      </c>
      <c r="O17" s="217">
        <f t="shared" si="1"/>
        <v>24.36548223350254</v>
      </c>
      <c r="P17" s="217">
        <f t="shared" si="1"/>
        <v>25.31166989879895</v>
      </c>
      <c r="Q17" s="217">
        <f t="shared" si="1"/>
        <v>26.158866466294544</v>
      </c>
      <c r="R17" s="217">
        <f t="shared" si="1"/>
        <v>25.87310576807565</v>
      </c>
      <c r="S17" s="217">
        <f t="shared" si="1"/>
        <v>25.523982957669052</v>
      </c>
      <c r="T17" s="217">
        <f t="shared" si="1"/>
        <v>26.524312681263883</v>
      </c>
      <c r="U17" s="217">
        <f t="shared" si="1"/>
        <v>27.85495005003477</v>
      </c>
    </row>
    <row r="18" spans="1:21">
      <c r="A18" s="144" t="s">
        <v>111</v>
      </c>
      <c r="B18" s="145">
        <v>8450</v>
      </c>
      <c r="C18" s="145">
        <v>8548</v>
      </c>
      <c r="D18" s="145">
        <v>8339</v>
      </c>
      <c r="E18" s="145">
        <v>8058</v>
      </c>
      <c r="F18" s="145">
        <v>8388</v>
      </c>
      <c r="G18" s="145">
        <v>8230</v>
      </c>
      <c r="H18" s="145">
        <v>8026</v>
      </c>
      <c r="I18" s="145">
        <v>7985</v>
      </c>
      <c r="J18" s="145">
        <v>8468</v>
      </c>
      <c r="K18" s="164">
        <v>8981</v>
      </c>
      <c r="L18" s="214">
        <f t="shared" si="2"/>
        <v>13.366657702833098</v>
      </c>
      <c r="M18" s="214">
        <f t="shared" si="1"/>
        <v>13.646450294544932</v>
      </c>
      <c r="N18" s="214">
        <f t="shared" si="1"/>
        <v>13.261346649279604</v>
      </c>
      <c r="O18" s="214">
        <f t="shared" si="1"/>
        <v>13.237395889803361</v>
      </c>
      <c r="P18" s="214">
        <f t="shared" si="1"/>
        <v>13.669475090852796</v>
      </c>
      <c r="Q18" s="214">
        <f t="shared" si="1"/>
        <v>14.134821811936455</v>
      </c>
      <c r="R18" s="214">
        <f t="shared" si="1"/>
        <v>13.774047950024885</v>
      </c>
      <c r="S18" s="214">
        <f t="shared" si="1"/>
        <v>13.71804562946674</v>
      </c>
      <c r="T18" s="214">
        <f t="shared" si="1"/>
        <v>14.362035922050168</v>
      </c>
      <c r="U18" s="214">
        <f t="shared" si="1"/>
        <v>15.23261927780322</v>
      </c>
    </row>
    <row r="19" spans="1:21">
      <c r="A19" s="144" t="s">
        <v>112</v>
      </c>
      <c r="B19" s="145">
        <v>6491</v>
      </c>
      <c r="C19" s="145">
        <v>6660</v>
      </c>
      <c r="D19" s="145">
        <v>6858</v>
      </c>
      <c r="E19" s="145">
        <v>6774</v>
      </c>
      <c r="F19" s="145">
        <v>7144</v>
      </c>
      <c r="G19" s="145">
        <v>7001</v>
      </c>
      <c r="H19" s="145">
        <v>7050</v>
      </c>
      <c r="I19" s="145">
        <v>6872</v>
      </c>
      <c r="J19" s="145">
        <v>7171</v>
      </c>
      <c r="K19" s="164">
        <v>7442</v>
      </c>
      <c r="L19" s="214">
        <f t="shared" si="2"/>
        <v>10.267807709951438</v>
      </c>
      <c r="M19" s="214">
        <f t="shared" si="1"/>
        <v>10.632353645492424</v>
      </c>
      <c r="N19" s="214">
        <f t="shared" si="1"/>
        <v>10.906141662160874</v>
      </c>
      <c r="O19" s="214">
        <f t="shared" si="1"/>
        <v>11.128086343699177</v>
      </c>
      <c r="P19" s="214">
        <f t="shared" si="1"/>
        <v>11.642194807946156</v>
      </c>
      <c r="Q19" s="214">
        <f t="shared" si="1"/>
        <v>12.024044654358093</v>
      </c>
      <c r="R19" s="214">
        <f t="shared" si="1"/>
        <v>12.099057818050765</v>
      </c>
      <c r="S19" s="214">
        <f t="shared" si="1"/>
        <v>11.80593732820231</v>
      </c>
      <c r="T19" s="214">
        <f t="shared" si="1"/>
        <v>12.162276759213718</v>
      </c>
      <c r="U19" s="214">
        <f t="shared" si="1"/>
        <v>12.622330772231551</v>
      </c>
    </row>
    <row r="20" spans="1:21">
      <c r="A20" s="216" t="s">
        <v>48</v>
      </c>
      <c r="B20" s="315">
        <v>1411</v>
      </c>
      <c r="C20" s="315">
        <v>1597</v>
      </c>
      <c r="D20" s="315">
        <v>1578</v>
      </c>
      <c r="E20" s="315">
        <v>1424</v>
      </c>
      <c r="F20" s="315">
        <v>983</v>
      </c>
      <c r="G20" s="315">
        <v>1014</v>
      </c>
      <c r="H20" s="315">
        <v>914</v>
      </c>
      <c r="I20" s="315">
        <v>714</v>
      </c>
      <c r="J20" s="315">
        <v>802</v>
      </c>
      <c r="K20" s="316">
        <v>702</v>
      </c>
      <c r="L20" s="313" t="s">
        <v>81</v>
      </c>
      <c r="M20" s="313" t="s">
        <v>81</v>
      </c>
      <c r="N20" s="313" t="s">
        <v>81</v>
      </c>
      <c r="O20" s="313" t="s">
        <v>81</v>
      </c>
      <c r="P20" s="313" t="s">
        <v>81</v>
      </c>
      <c r="Q20" s="313" t="s">
        <v>81</v>
      </c>
      <c r="R20" s="313" t="s">
        <v>81</v>
      </c>
      <c r="S20" s="313" t="s">
        <v>81</v>
      </c>
      <c r="T20" s="313" t="s">
        <v>81</v>
      </c>
      <c r="U20" s="313" t="s">
        <v>81</v>
      </c>
    </row>
    <row r="21" spans="1:21">
      <c r="A21" s="317" t="s">
        <v>41</v>
      </c>
      <c r="B21" s="317">
        <f>B8+B11+B17+B20</f>
        <v>64628</v>
      </c>
      <c r="C21" s="317">
        <f t="shared" ref="C21:K21" si="3">C8+C11+C17+C20</f>
        <v>64236</v>
      </c>
      <c r="D21" s="317">
        <f t="shared" si="3"/>
        <v>64460</v>
      </c>
      <c r="E21" s="317">
        <f t="shared" si="3"/>
        <v>62297</v>
      </c>
      <c r="F21" s="317">
        <f t="shared" si="3"/>
        <v>62346</v>
      </c>
      <c r="G21" s="317">
        <f t="shared" si="3"/>
        <v>59239</v>
      </c>
      <c r="H21" s="317">
        <f t="shared" si="3"/>
        <v>59183</v>
      </c>
      <c r="I21" s="317">
        <f t="shared" si="3"/>
        <v>58922</v>
      </c>
      <c r="J21" s="317">
        <f t="shared" si="3"/>
        <v>59763</v>
      </c>
      <c r="K21" s="318">
        <f t="shared" si="3"/>
        <v>59661</v>
      </c>
      <c r="L21" s="314">
        <v>100</v>
      </c>
      <c r="M21" s="314">
        <v>100</v>
      </c>
      <c r="N21" s="314">
        <v>100</v>
      </c>
      <c r="O21" s="314">
        <v>100</v>
      </c>
      <c r="P21" s="314">
        <v>100</v>
      </c>
      <c r="Q21" s="314">
        <v>100</v>
      </c>
      <c r="R21" s="314">
        <v>100</v>
      </c>
      <c r="S21" s="314">
        <v>100</v>
      </c>
      <c r="T21" s="314">
        <v>100</v>
      </c>
      <c r="U21" s="314">
        <v>100</v>
      </c>
    </row>
    <row r="24" spans="1:21" s="39" customFormat="1" ht="15" customHeight="1">
      <c r="A24" s="58" t="str">
        <f>Contents!B42</f>
        <v>Table 34: Number and percentage of women having a caesarean section, by type of caesarean section, age group, ethnic group, neighbourhood deprivation quintile and parity, 2017</v>
      </c>
      <c r="B24" s="470"/>
      <c r="C24" s="470"/>
      <c r="D24" s="470"/>
      <c r="E24" s="470"/>
      <c r="F24" s="470"/>
      <c r="G24" s="470"/>
      <c r="H24" s="470"/>
    </row>
    <row r="25" spans="1:21" ht="26.25" customHeight="1">
      <c r="A25" s="584" t="s">
        <v>56</v>
      </c>
      <c r="B25" s="586" t="s">
        <v>113</v>
      </c>
      <c r="C25" s="586"/>
      <c r="D25" s="588"/>
      <c r="E25" s="589" t="s">
        <v>283</v>
      </c>
      <c r="F25" s="586"/>
      <c r="G25" s="588"/>
      <c r="H25" s="586" t="s">
        <v>311</v>
      </c>
    </row>
    <row r="26" spans="1:21" ht="21.75" customHeight="1">
      <c r="A26" s="585"/>
      <c r="B26" s="319" t="s">
        <v>312</v>
      </c>
      <c r="C26" s="319" t="s">
        <v>313</v>
      </c>
      <c r="D26" s="320" t="s">
        <v>41</v>
      </c>
      <c r="E26" s="321" t="s">
        <v>312</v>
      </c>
      <c r="F26" s="319" t="s">
        <v>313</v>
      </c>
      <c r="G26" s="320" t="s">
        <v>41</v>
      </c>
      <c r="H26" s="587"/>
    </row>
    <row r="27" spans="1:21">
      <c r="A27" s="216" t="s">
        <v>234</v>
      </c>
      <c r="B27" s="216"/>
      <c r="C27" s="216"/>
      <c r="D27" s="216"/>
      <c r="E27" s="217"/>
      <c r="F27" s="217"/>
      <c r="G27" s="217"/>
      <c r="H27" s="216"/>
    </row>
    <row r="28" spans="1:21">
      <c r="A28" s="145" t="s">
        <v>41</v>
      </c>
      <c r="B28" s="212">
        <f>K18</f>
        <v>8981</v>
      </c>
      <c r="C28" s="212">
        <f>K19</f>
        <v>7442</v>
      </c>
      <c r="D28" s="213">
        <f>SUM(B28:C28)</f>
        <v>16423</v>
      </c>
      <c r="E28" s="214">
        <f t="shared" ref="E28" si="4">B28/($H28)*100</f>
        <v>15.23261927780322</v>
      </c>
      <c r="F28" s="214">
        <f t="shared" ref="F28" si="5">C28/($H28)*100</f>
        <v>12.622330772231551</v>
      </c>
      <c r="G28" s="214">
        <f t="shared" ref="G28" si="6">D28/($H28)*100</f>
        <v>27.85495005003477</v>
      </c>
      <c r="H28" s="215">
        <f>K21-K20</f>
        <v>58959</v>
      </c>
    </row>
    <row r="29" spans="1:21">
      <c r="A29" s="216" t="str">
        <f>Extra!B2</f>
        <v>Age group (years)</v>
      </c>
      <c r="B29" s="216"/>
      <c r="C29" s="216"/>
      <c r="D29" s="216"/>
      <c r="E29" s="217"/>
      <c r="F29" s="217"/>
      <c r="G29" s="217"/>
      <c r="H29" s="216"/>
    </row>
    <row r="30" spans="1:21">
      <c r="A30" s="145" t="str">
        <f>Extra!B3</f>
        <v xml:space="preserve"> &lt;20</v>
      </c>
      <c r="B30" s="212">
        <v>291</v>
      </c>
      <c r="C30" s="212">
        <v>42</v>
      </c>
      <c r="D30" s="213">
        <f t="shared" ref="D30:D35" si="7">SUM(B30:C30)</f>
        <v>333</v>
      </c>
      <c r="E30" s="214">
        <f t="shared" ref="E30:G35" si="8">B30/($H30)*100</f>
        <v>12.735229759299783</v>
      </c>
      <c r="F30" s="214">
        <f t="shared" si="8"/>
        <v>1.8380743982494527</v>
      </c>
      <c r="G30" s="214">
        <f t="shared" si="8"/>
        <v>14.573304157549233</v>
      </c>
      <c r="H30" s="215">
        <v>2285</v>
      </c>
      <c r="I30" s="68"/>
    </row>
    <row r="31" spans="1:21">
      <c r="A31" s="145" t="str">
        <f>Extra!B4</f>
        <v>20−24</v>
      </c>
      <c r="B31" s="212">
        <v>1276</v>
      </c>
      <c r="C31" s="212">
        <v>514</v>
      </c>
      <c r="D31" s="213">
        <f t="shared" si="7"/>
        <v>1790</v>
      </c>
      <c r="E31" s="214">
        <f t="shared" si="8"/>
        <v>13.794594594594594</v>
      </c>
      <c r="F31" s="214">
        <f t="shared" si="8"/>
        <v>5.5567567567567568</v>
      </c>
      <c r="G31" s="214">
        <f t="shared" si="8"/>
        <v>19.351351351351351</v>
      </c>
      <c r="H31" s="215">
        <v>9250</v>
      </c>
      <c r="I31" s="68"/>
    </row>
    <row r="32" spans="1:21">
      <c r="A32" s="145" t="str">
        <f>Extra!B5</f>
        <v>25−29</v>
      </c>
      <c r="B32" s="212">
        <v>2473</v>
      </c>
      <c r="C32" s="212">
        <v>1562</v>
      </c>
      <c r="D32" s="213">
        <f t="shared" si="7"/>
        <v>4035</v>
      </c>
      <c r="E32" s="214">
        <f t="shared" si="8"/>
        <v>14.970639869241479</v>
      </c>
      <c r="F32" s="214">
        <f t="shared" si="8"/>
        <v>9.4557781948059798</v>
      </c>
      <c r="G32" s="214">
        <f t="shared" si="8"/>
        <v>24.426418064047461</v>
      </c>
      <c r="H32" s="215">
        <v>16519</v>
      </c>
      <c r="I32" s="68"/>
    </row>
    <row r="33" spans="1:9">
      <c r="A33" s="145" t="str">
        <f>Extra!B6</f>
        <v>30−34</v>
      </c>
      <c r="B33" s="212">
        <v>2985</v>
      </c>
      <c r="C33" s="212">
        <v>2627</v>
      </c>
      <c r="D33" s="213">
        <f t="shared" si="7"/>
        <v>5612</v>
      </c>
      <c r="E33" s="143">
        <f t="shared" si="8"/>
        <v>16.041487532244194</v>
      </c>
      <c r="F33" s="143">
        <f t="shared" si="8"/>
        <v>14.117583834909716</v>
      </c>
      <c r="G33" s="143">
        <f t="shared" si="8"/>
        <v>30.15907136715391</v>
      </c>
      <c r="H33" s="215">
        <v>18608</v>
      </c>
      <c r="I33" s="68"/>
    </row>
    <row r="34" spans="1:9">
      <c r="A34" s="145" t="str">
        <f>Extra!B7</f>
        <v>35−39</v>
      </c>
      <c r="B34" s="212">
        <v>1504</v>
      </c>
      <c r="C34" s="212">
        <v>2011</v>
      </c>
      <c r="D34" s="213">
        <f t="shared" si="7"/>
        <v>3515</v>
      </c>
      <c r="E34" s="143">
        <f t="shared" si="8"/>
        <v>15.258192147712284</v>
      </c>
      <c r="F34" s="143">
        <f t="shared" si="8"/>
        <v>20.401744952825403</v>
      </c>
      <c r="G34" s="143">
        <f t="shared" si="8"/>
        <v>35.65993710053769</v>
      </c>
      <c r="H34" s="215">
        <v>9857</v>
      </c>
      <c r="I34" s="68"/>
    </row>
    <row r="35" spans="1:9">
      <c r="A35" s="145" t="str">
        <f>Extra!B8</f>
        <v>40+</v>
      </c>
      <c r="B35" s="218">
        <v>452</v>
      </c>
      <c r="C35" s="218">
        <v>686</v>
      </c>
      <c r="D35" s="219">
        <f t="shared" si="7"/>
        <v>1138</v>
      </c>
      <c r="E35" s="143">
        <f t="shared" si="8"/>
        <v>18.524590163934427</v>
      </c>
      <c r="F35" s="143">
        <f t="shared" si="8"/>
        <v>28.114754098360656</v>
      </c>
      <c r="G35" s="143">
        <f t="shared" si="8"/>
        <v>46.639344262295083</v>
      </c>
      <c r="H35" s="215">
        <v>2440</v>
      </c>
      <c r="I35" s="68"/>
    </row>
    <row r="36" spans="1:9">
      <c r="A36" s="216" t="str">
        <f>Extra!B9</f>
        <v>Ethnic group</v>
      </c>
      <c r="B36" s="216"/>
      <c r="C36" s="216"/>
      <c r="D36" s="216"/>
      <c r="E36" s="217"/>
      <c r="F36" s="217"/>
      <c r="G36" s="217"/>
      <c r="H36" s="216"/>
      <c r="I36" s="68"/>
    </row>
    <row r="37" spans="1:9">
      <c r="A37" s="212" t="str">
        <f>Extra!B10</f>
        <v>Māori</v>
      </c>
      <c r="B37" s="212">
        <v>1753</v>
      </c>
      <c r="C37" s="212">
        <v>1296</v>
      </c>
      <c r="D37" s="213">
        <f t="shared" ref="D37:D42" si="9">SUM(B37:C37)</f>
        <v>3049</v>
      </c>
      <c r="E37" s="214">
        <f t="shared" ref="E37:G41" si="10">B37/($H37)*100</f>
        <v>11.98714442013129</v>
      </c>
      <c r="F37" s="214">
        <f t="shared" si="10"/>
        <v>8.8621444201312904</v>
      </c>
      <c r="G37" s="214">
        <f t="shared" si="10"/>
        <v>20.849288840262581</v>
      </c>
      <c r="H37" s="215">
        <v>14624</v>
      </c>
      <c r="I37" s="68"/>
    </row>
    <row r="38" spans="1:9">
      <c r="A38" s="212" t="str">
        <f>Extra!B11</f>
        <v>Pacific</v>
      </c>
      <c r="B38" s="212">
        <v>1010</v>
      </c>
      <c r="C38" s="212">
        <v>550</v>
      </c>
      <c r="D38" s="213">
        <f t="shared" si="9"/>
        <v>1560</v>
      </c>
      <c r="E38" s="214">
        <f t="shared" si="10"/>
        <v>17.072346179851252</v>
      </c>
      <c r="F38" s="214">
        <f t="shared" si="10"/>
        <v>9.296822177146721</v>
      </c>
      <c r="G38" s="214">
        <f t="shared" si="10"/>
        <v>26.369168356997974</v>
      </c>
      <c r="H38" s="215">
        <v>5916</v>
      </c>
      <c r="I38" s="68"/>
    </row>
    <row r="39" spans="1:9">
      <c r="A39" s="212" t="str">
        <f>Extra!B12</f>
        <v>Indian</v>
      </c>
      <c r="B39" s="212">
        <v>944</v>
      </c>
      <c r="C39" s="212">
        <v>510</v>
      </c>
      <c r="D39" s="213">
        <f t="shared" si="9"/>
        <v>1454</v>
      </c>
      <c r="E39" s="214">
        <f t="shared" ref="E39" si="11">B39/($H39)*100</f>
        <v>25.153210764721557</v>
      </c>
      <c r="F39" s="214">
        <f t="shared" ref="F39:F40" si="12">C39/($H39)*100</f>
        <v>13.589128697042366</v>
      </c>
      <c r="G39" s="214">
        <f t="shared" ref="G39" si="13">D39/($H39)*100</f>
        <v>38.742339461763926</v>
      </c>
      <c r="H39" s="215">
        <v>3753</v>
      </c>
      <c r="I39" s="68"/>
    </row>
    <row r="40" spans="1:9">
      <c r="A40" s="212" t="str">
        <f>Extra!B13</f>
        <v>Asian (excl. Indian)</v>
      </c>
      <c r="B40" s="212">
        <v>1236</v>
      </c>
      <c r="C40" s="212">
        <v>991</v>
      </c>
      <c r="D40" s="213">
        <f t="shared" si="9"/>
        <v>2227</v>
      </c>
      <c r="E40" s="214">
        <f t="shared" si="10"/>
        <v>18.24623560673162</v>
      </c>
      <c r="F40" s="214">
        <f t="shared" si="12"/>
        <v>14.629465603779154</v>
      </c>
      <c r="G40" s="214">
        <f t="shared" si="10"/>
        <v>32.875701210510776</v>
      </c>
      <c r="H40" s="215">
        <v>6774</v>
      </c>
      <c r="I40" s="68"/>
    </row>
    <row r="41" spans="1:9">
      <c r="A41" s="212" t="str">
        <f>Extra!B14</f>
        <v>European or Other</v>
      </c>
      <c r="B41" s="212">
        <v>4038</v>
      </c>
      <c r="C41" s="212">
        <v>4094</v>
      </c>
      <c r="D41" s="213">
        <f t="shared" si="9"/>
        <v>8132</v>
      </c>
      <c r="E41" s="143">
        <f t="shared" si="10"/>
        <v>14.47830763714593</v>
      </c>
      <c r="F41" s="143">
        <f t="shared" si="10"/>
        <v>14.679096450340623</v>
      </c>
      <c r="G41" s="143">
        <f t="shared" si="10"/>
        <v>29.157404087486555</v>
      </c>
      <c r="H41" s="215">
        <v>27890</v>
      </c>
      <c r="I41" s="68"/>
    </row>
    <row r="42" spans="1:9">
      <c r="A42" s="161" t="str">
        <f>Extra!B15</f>
        <v>Unknown</v>
      </c>
      <c r="B42" s="218">
        <v>0</v>
      </c>
      <c r="C42" s="218">
        <v>1</v>
      </c>
      <c r="D42" s="219">
        <f t="shared" si="9"/>
        <v>1</v>
      </c>
      <c r="E42" s="220" t="s">
        <v>81</v>
      </c>
      <c r="F42" s="221" t="s">
        <v>81</v>
      </c>
      <c r="G42" s="221" t="s">
        <v>81</v>
      </c>
      <c r="H42" s="215">
        <v>2</v>
      </c>
      <c r="I42" s="68"/>
    </row>
    <row r="43" spans="1:9">
      <c r="A43" s="216" t="str">
        <f>Extra!B16</f>
        <v>Deprivation quintile</v>
      </c>
      <c r="B43" s="216"/>
      <c r="C43" s="216"/>
      <c r="D43" s="216"/>
      <c r="E43" s="217"/>
      <c r="F43" s="217"/>
      <c r="G43" s="217"/>
      <c r="H43" s="216"/>
      <c r="I43" s="68"/>
    </row>
    <row r="44" spans="1:9">
      <c r="A44" s="239" t="str">
        <f>Extra!B17</f>
        <v>1 (least deprived)</v>
      </c>
      <c r="B44" s="212">
        <v>1295</v>
      </c>
      <c r="C44" s="212">
        <v>1452</v>
      </c>
      <c r="D44" s="213">
        <f t="shared" ref="D44:D49" si="14">SUM(B44:C44)</f>
        <v>2747</v>
      </c>
      <c r="E44" s="214">
        <f t="shared" ref="E44:G48" si="15">B44/($H44)*100</f>
        <v>14.825414997137951</v>
      </c>
      <c r="F44" s="214">
        <f t="shared" si="15"/>
        <v>16.622781911848882</v>
      </c>
      <c r="G44" s="214">
        <f t="shared" si="15"/>
        <v>31.448196908986837</v>
      </c>
      <c r="H44" s="215">
        <v>8735</v>
      </c>
      <c r="I44" s="68"/>
    </row>
    <row r="45" spans="1:9">
      <c r="A45" s="239">
        <f>Extra!B18</f>
        <v>2</v>
      </c>
      <c r="B45" s="212">
        <v>1489</v>
      </c>
      <c r="C45" s="212">
        <v>1391</v>
      </c>
      <c r="D45" s="213">
        <f t="shared" si="14"/>
        <v>2880</v>
      </c>
      <c r="E45" s="214">
        <f t="shared" si="15"/>
        <v>15.604695032487948</v>
      </c>
      <c r="F45" s="214">
        <f t="shared" si="15"/>
        <v>14.577656675749317</v>
      </c>
      <c r="G45" s="214">
        <f t="shared" si="15"/>
        <v>30.182351708237263</v>
      </c>
      <c r="H45" s="215">
        <v>9542</v>
      </c>
      <c r="I45" s="68"/>
    </row>
    <row r="46" spans="1:9">
      <c r="A46" s="239">
        <f>Extra!B19</f>
        <v>3</v>
      </c>
      <c r="B46" s="212">
        <v>1685</v>
      </c>
      <c r="C46" s="212">
        <v>1439</v>
      </c>
      <c r="D46" s="213">
        <f t="shared" si="14"/>
        <v>3124</v>
      </c>
      <c r="E46" s="214">
        <f t="shared" si="15"/>
        <v>15.774199588092117</v>
      </c>
      <c r="F46" s="214">
        <f t="shared" si="15"/>
        <v>13.471260063658491</v>
      </c>
      <c r="G46" s="214">
        <f t="shared" si="15"/>
        <v>29.245459651750611</v>
      </c>
      <c r="H46" s="215">
        <v>10682</v>
      </c>
      <c r="I46" s="68"/>
    </row>
    <row r="47" spans="1:9">
      <c r="A47" s="239">
        <f>Extra!B20</f>
        <v>4</v>
      </c>
      <c r="B47" s="212">
        <v>2000</v>
      </c>
      <c r="C47" s="212">
        <v>1551</v>
      </c>
      <c r="D47" s="213">
        <f t="shared" si="14"/>
        <v>3551</v>
      </c>
      <c r="E47" s="143">
        <f t="shared" si="15"/>
        <v>15.284677111196027</v>
      </c>
      <c r="F47" s="143">
        <f t="shared" si="15"/>
        <v>11.853267099732518</v>
      </c>
      <c r="G47" s="143">
        <f t="shared" si="15"/>
        <v>27.137944210928545</v>
      </c>
      <c r="H47" s="215">
        <v>13085</v>
      </c>
      <c r="I47" s="68"/>
    </row>
    <row r="48" spans="1:9">
      <c r="A48" s="239" t="str">
        <f>Extra!B21</f>
        <v>5 (most deprived)</v>
      </c>
      <c r="B48" s="212">
        <v>2499</v>
      </c>
      <c r="C48" s="212">
        <v>1602</v>
      </c>
      <c r="D48" s="213">
        <f t="shared" si="14"/>
        <v>4101</v>
      </c>
      <c r="E48" s="143">
        <f t="shared" si="15"/>
        <v>14.949748743718594</v>
      </c>
      <c r="F48" s="143">
        <f t="shared" si="15"/>
        <v>9.5836324479540558</v>
      </c>
      <c r="G48" s="143">
        <f t="shared" si="15"/>
        <v>24.53338119167265</v>
      </c>
      <c r="H48" s="215">
        <v>16716</v>
      </c>
      <c r="I48" s="68"/>
    </row>
    <row r="49" spans="1:17">
      <c r="A49" s="218" t="str">
        <f>Extra!B22</f>
        <v>Unknown</v>
      </c>
      <c r="B49" s="218">
        <v>13</v>
      </c>
      <c r="C49" s="218">
        <v>7</v>
      </c>
      <c r="D49" s="219">
        <f t="shared" si="14"/>
        <v>20</v>
      </c>
      <c r="E49" s="222" t="s">
        <v>81</v>
      </c>
      <c r="F49" s="223" t="s">
        <v>81</v>
      </c>
      <c r="G49" s="223" t="s">
        <v>81</v>
      </c>
      <c r="H49" s="224">
        <v>199</v>
      </c>
      <c r="I49" s="68"/>
    </row>
    <row r="50" spans="1:17">
      <c r="A50" s="333" t="s">
        <v>30</v>
      </c>
      <c r="B50" s="333"/>
      <c r="C50" s="333"/>
      <c r="D50" s="333"/>
      <c r="E50" s="333"/>
      <c r="F50" s="333"/>
      <c r="G50" s="333"/>
      <c r="H50" s="333"/>
      <c r="I50" s="68"/>
    </row>
    <row r="51" spans="1:17">
      <c r="A51" s="238">
        <v>0</v>
      </c>
      <c r="B51" s="212">
        <v>5471</v>
      </c>
      <c r="C51" s="212">
        <v>1486</v>
      </c>
      <c r="D51" s="213">
        <f t="shared" ref="D51:D53" si="16">SUM(B51:C51)</f>
        <v>6957</v>
      </c>
      <c r="E51" s="143">
        <f t="shared" ref="E51:E52" si="17">B51/($H51)*100</f>
        <v>24.236920214415452</v>
      </c>
      <c r="F51" s="143">
        <f t="shared" ref="F51:F52" si="18">C51/($H51)*100</f>
        <v>6.5830859876844023</v>
      </c>
      <c r="G51" s="167">
        <f t="shared" ref="G51:G52" si="19">D51/($H51)*100</f>
        <v>30.820006202099854</v>
      </c>
      <c r="H51" s="212">
        <v>22573</v>
      </c>
      <c r="I51" s="68"/>
    </row>
    <row r="52" spans="1:17">
      <c r="A52" s="360" t="s">
        <v>363</v>
      </c>
      <c r="B52" s="212">
        <v>2768</v>
      </c>
      <c r="C52" s="212">
        <v>5502</v>
      </c>
      <c r="D52" s="213">
        <f t="shared" si="16"/>
        <v>8270</v>
      </c>
      <c r="E52" s="143">
        <f t="shared" si="17"/>
        <v>8.387116322758537</v>
      </c>
      <c r="F52" s="143">
        <f t="shared" si="18"/>
        <v>16.671211708026544</v>
      </c>
      <c r="G52" s="167">
        <f t="shared" si="19"/>
        <v>25.058328030785081</v>
      </c>
      <c r="H52" s="212">
        <v>33003</v>
      </c>
      <c r="I52" s="68"/>
    </row>
    <row r="53" spans="1:17">
      <c r="A53" s="301" t="s">
        <v>48</v>
      </c>
      <c r="B53" s="218">
        <v>163</v>
      </c>
      <c r="C53" s="218">
        <v>34</v>
      </c>
      <c r="D53" s="219">
        <f t="shared" si="16"/>
        <v>197</v>
      </c>
      <c r="E53" s="222" t="s">
        <v>81</v>
      </c>
      <c r="F53" s="223" t="s">
        <v>81</v>
      </c>
      <c r="G53" s="371" t="s">
        <v>81</v>
      </c>
      <c r="H53" s="218">
        <v>508</v>
      </c>
      <c r="I53" s="68"/>
    </row>
    <row r="54" spans="1:17">
      <c r="A54" s="190" t="s">
        <v>268</v>
      </c>
    </row>
    <row r="55" spans="1:17">
      <c r="A55" s="190" t="s">
        <v>269</v>
      </c>
    </row>
    <row r="56" spans="1:17">
      <c r="A56" s="190" t="s">
        <v>270</v>
      </c>
    </row>
    <row r="57" spans="1:17">
      <c r="A57" s="190" t="s">
        <v>348</v>
      </c>
    </row>
    <row r="60" spans="1:17" s="39" customFormat="1" ht="15" customHeight="1">
      <c r="A60" s="87" t="str">
        <f>Contents!B43</f>
        <v>Table 35: Number and percentage of emergency caesarean sections, by DHB of residence, 2013–2017</v>
      </c>
    </row>
    <row r="61" spans="1:17">
      <c r="A61" s="554" t="s">
        <v>217</v>
      </c>
      <c r="B61" s="542" t="s">
        <v>114</v>
      </c>
      <c r="C61" s="542"/>
      <c r="D61" s="542"/>
      <c r="E61" s="542"/>
      <c r="F61" s="543"/>
      <c r="G61" s="560" t="s">
        <v>284</v>
      </c>
      <c r="H61" s="542"/>
      <c r="I61" s="542"/>
      <c r="J61" s="542"/>
      <c r="K61" s="543"/>
      <c r="L61" s="542" t="s">
        <v>25</v>
      </c>
      <c r="M61" s="542"/>
      <c r="N61" s="542"/>
      <c r="O61" s="542"/>
      <c r="P61" s="542"/>
      <c r="Q61" s="68"/>
    </row>
    <row r="62" spans="1:17">
      <c r="A62" s="547"/>
      <c r="B62" s="132">
        <f>Extra!P3</f>
        <v>2013</v>
      </c>
      <c r="C62" s="132">
        <f>Extra!Q3</f>
        <v>2014</v>
      </c>
      <c r="D62" s="132">
        <f>Extra!R3</f>
        <v>2015</v>
      </c>
      <c r="E62" s="132">
        <f>Extra!S3</f>
        <v>2016</v>
      </c>
      <c r="F62" s="413">
        <f>Extra!T3</f>
        <v>2017</v>
      </c>
      <c r="G62" s="132">
        <f>B62</f>
        <v>2013</v>
      </c>
      <c r="H62" s="132">
        <f t="shared" ref="H62:P62" si="20">C62</f>
        <v>2014</v>
      </c>
      <c r="I62" s="132">
        <f t="shared" si="20"/>
        <v>2015</v>
      </c>
      <c r="J62" s="132">
        <f t="shared" si="20"/>
        <v>2016</v>
      </c>
      <c r="K62" s="166">
        <f t="shared" si="20"/>
        <v>2017</v>
      </c>
      <c r="L62" s="132">
        <f t="shared" si="20"/>
        <v>2013</v>
      </c>
      <c r="M62" s="132">
        <f t="shared" si="20"/>
        <v>2014</v>
      </c>
      <c r="N62" s="132">
        <f t="shared" si="20"/>
        <v>2015</v>
      </c>
      <c r="O62" s="132">
        <f t="shared" si="20"/>
        <v>2016</v>
      </c>
      <c r="P62" s="132">
        <f t="shared" si="20"/>
        <v>2017</v>
      </c>
      <c r="Q62" s="68"/>
    </row>
    <row r="63" spans="1:17">
      <c r="A63" s="196" t="s">
        <v>61</v>
      </c>
      <c r="B63" s="88">
        <v>213</v>
      </c>
      <c r="C63" s="88">
        <v>232</v>
      </c>
      <c r="D63" s="88">
        <v>226</v>
      </c>
      <c r="E63" s="88">
        <v>258</v>
      </c>
      <c r="F63" s="89">
        <v>257</v>
      </c>
      <c r="G63" s="90">
        <f>B63/L63*100</f>
        <v>10.23546371936569</v>
      </c>
      <c r="H63" s="91">
        <f t="shared" ref="H63:K78" si="21">C63/M63*100</f>
        <v>11.251212415130942</v>
      </c>
      <c r="I63" s="91">
        <f t="shared" si="21"/>
        <v>10.680529300567109</v>
      </c>
      <c r="J63" s="91">
        <f t="shared" si="21"/>
        <v>11.533303531515422</v>
      </c>
      <c r="K63" s="92">
        <f t="shared" si="21"/>
        <v>11.592241768155166</v>
      </c>
      <c r="L63" s="149">
        <v>2081</v>
      </c>
      <c r="M63" s="88">
        <v>2062</v>
      </c>
      <c r="N63" s="88">
        <v>2116</v>
      </c>
      <c r="O63" s="88">
        <v>2237</v>
      </c>
      <c r="P63" s="88">
        <v>2217</v>
      </c>
      <c r="Q63" s="68"/>
    </row>
    <row r="64" spans="1:17">
      <c r="A64" s="88" t="s">
        <v>62</v>
      </c>
      <c r="B64" s="88">
        <v>1206</v>
      </c>
      <c r="C64" s="88">
        <v>1244</v>
      </c>
      <c r="D64" s="88">
        <v>1163</v>
      </c>
      <c r="E64" s="88">
        <v>1256</v>
      </c>
      <c r="F64" s="89">
        <v>1377</v>
      </c>
      <c r="G64" s="90">
        <f t="shared" ref="G64:K82" si="22">B64/L64*100</f>
        <v>15.952380952380951</v>
      </c>
      <c r="H64" s="91">
        <f t="shared" si="21"/>
        <v>16.016479979400025</v>
      </c>
      <c r="I64" s="91">
        <f t="shared" si="21"/>
        <v>15.488080969503262</v>
      </c>
      <c r="J64" s="91">
        <f t="shared" si="21"/>
        <v>15.971515768056967</v>
      </c>
      <c r="K64" s="92">
        <f t="shared" si="21"/>
        <v>17.992943943551548</v>
      </c>
      <c r="L64" s="149">
        <v>7560</v>
      </c>
      <c r="M64" s="88">
        <v>7767</v>
      </c>
      <c r="N64" s="88">
        <v>7509</v>
      </c>
      <c r="O64" s="88">
        <v>7864</v>
      </c>
      <c r="P64" s="88">
        <v>7653</v>
      </c>
      <c r="Q64" s="68"/>
    </row>
    <row r="65" spans="1:17">
      <c r="A65" s="88" t="s">
        <v>63</v>
      </c>
      <c r="B65" s="88">
        <v>954</v>
      </c>
      <c r="C65" s="88">
        <v>978</v>
      </c>
      <c r="D65" s="88">
        <v>902</v>
      </c>
      <c r="E65" s="88">
        <v>1019</v>
      </c>
      <c r="F65" s="89">
        <v>1073</v>
      </c>
      <c r="G65" s="90">
        <f t="shared" si="22"/>
        <v>15.404488939124819</v>
      </c>
      <c r="H65" s="91">
        <f t="shared" si="21"/>
        <v>15.6957149735195</v>
      </c>
      <c r="I65" s="91">
        <f t="shared" si="21"/>
        <v>15.405636208368914</v>
      </c>
      <c r="J65" s="91">
        <f t="shared" si="21"/>
        <v>17.400956284153004</v>
      </c>
      <c r="K65" s="92">
        <f t="shared" si="21"/>
        <v>19.194991055456171</v>
      </c>
      <c r="L65" s="149">
        <v>6193</v>
      </c>
      <c r="M65" s="88">
        <v>6231</v>
      </c>
      <c r="N65" s="88">
        <v>5855</v>
      </c>
      <c r="O65" s="88">
        <v>5856</v>
      </c>
      <c r="P65" s="88">
        <v>5590</v>
      </c>
      <c r="Q65" s="68"/>
    </row>
    <row r="66" spans="1:17">
      <c r="A66" s="88" t="s">
        <v>64</v>
      </c>
      <c r="B66" s="88">
        <v>1200</v>
      </c>
      <c r="C66" s="88">
        <v>1197</v>
      </c>
      <c r="D66" s="88">
        <v>1228</v>
      </c>
      <c r="E66" s="88">
        <v>1290</v>
      </c>
      <c r="F66" s="89">
        <v>1489</v>
      </c>
      <c r="G66" s="90">
        <f t="shared" si="22"/>
        <v>14.921661278288983</v>
      </c>
      <c r="H66" s="91">
        <f t="shared" si="21"/>
        <v>14.665523156089193</v>
      </c>
      <c r="I66" s="91">
        <f t="shared" si="21"/>
        <v>15.179233621755253</v>
      </c>
      <c r="J66" s="91">
        <f t="shared" si="21"/>
        <v>15.789473684210526</v>
      </c>
      <c r="K66" s="92">
        <f t="shared" si="21"/>
        <v>18.138628334754539</v>
      </c>
      <c r="L66" s="149">
        <v>8042</v>
      </c>
      <c r="M66" s="88">
        <v>8162</v>
      </c>
      <c r="N66" s="88">
        <v>8090</v>
      </c>
      <c r="O66" s="88">
        <v>8170</v>
      </c>
      <c r="P66" s="88">
        <v>8209</v>
      </c>
      <c r="Q66" s="68"/>
    </row>
    <row r="67" spans="1:17">
      <c r="A67" s="88" t="s">
        <v>65</v>
      </c>
      <c r="B67" s="88">
        <v>514</v>
      </c>
      <c r="C67" s="88">
        <v>547</v>
      </c>
      <c r="D67" s="88">
        <v>534</v>
      </c>
      <c r="E67" s="88">
        <v>537</v>
      </c>
      <c r="F67" s="89">
        <v>613</v>
      </c>
      <c r="G67" s="90">
        <f t="shared" si="22"/>
        <v>10.001945903872349</v>
      </c>
      <c r="H67" s="91">
        <f t="shared" si="21"/>
        <v>10.60077519379845</v>
      </c>
      <c r="I67" s="91">
        <f t="shared" si="21"/>
        <v>10.277136258660507</v>
      </c>
      <c r="J67" s="91">
        <f t="shared" si="21"/>
        <v>10.285385941390539</v>
      </c>
      <c r="K67" s="92">
        <f t="shared" si="21"/>
        <v>11.682866399847532</v>
      </c>
      <c r="L67" s="149">
        <v>5139</v>
      </c>
      <c r="M67" s="88">
        <v>5160</v>
      </c>
      <c r="N67" s="88">
        <v>5196</v>
      </c>
      <c r="O67" s="88">
        <v>5221</v>
      </c>
      <c r="P67" s="88">
        <v>5247</v>
      </c>
      <c r="Q67" s="68"/>
    </row>
    <row r="68" spans="1:17">
      <c r="A68" s="88" t="s">
        <v>66</v>
      </c>
      <c r="B68" s="88">
        <v>159</v>
      </c>
      <c r="C68" s="88">
        <v>170</v>
      </c>
      <c r="D68" s="88">
        <v>180</v>
      </c>
      <c r="E68" s="88">
        <v>225</v>
      </c>
      <c r="F68" s="89">
        <v>208</v>
      </c>
      <c r="G68" s="90">
        <f t="shared" si="22"/>
        <v>11.373390557939913</v>
      </c>
      <c r="H68" s="91">
        <f t="shared" si="21"/>
        <v>12.309920347574222</v>
      </c>
      <c r="I68" s="91">
        <f t="shared" si="21"/>
        <v>12.064343163538874</v>
      </c>
      <c r="J68" s="91">
        <f t="shared" si="21"/>
        <v>14.65798045602606</v>
      </c>
      <c r="K68" s="92">
        <f t="shared" si="21"/>
        <v>13.445378151260504</v>
      </c>
      <c r="L68" s="149">
        <v>1398</v>
      </c>
      <c r="M68" s="88">
        <v>1381</v>
      </c>
      <c r="N68" s="88">
        <v>1492</v>
      </c>
      <c r="O68" s="88">
        <v>1535</v>
      </c>
      <c r="P68" s="88">
        <v>1547</v>
      </c>
      <c r="Q68" s="68"/>
    </row>
    <row r="69" spans="1:17">
      <c r="A69" s="88" t="s">
        <v>67</v>
      </c>
      <c r="B69" s="88">
        <v>355</v>
      </c>
      <c r="C69" s="88">
        <v>340</v>
      </c>
      <c r="D69" s="88">
        <v>347</v>
      </c>
      <c r="E69" s="88">
        <v>330</v>
      </c>
      <c r="F69" s="89">
        <v>385</v>
      </c>
      <c r="G69" s="90">
        <f t="shared" si="22"/>
        <v>13.02274394717535</v>
      </c>
      <c r="H69" s="91">
        <f t="shared" si="21"/>
        <v>12.363636363636363</v>
      </c>
      <c r="I69" s="91">
        <f t="shared" si="21"/>
        <v>12.627365356622999</v>
      </c>
      <c r="J69" s="91">
        <f t="shared" si="21"/>
        <v>11.506276150627615</v>
      </c>
      <c r="K69" s="92">
        <f t="shared" si="21"/>
        <v>12.557077625570775</v>
      </c>
      <c r="L69" s="149">
        <v>2726</v>
      </c>
      <c r="M69" s="88">
        <v>2750</v>
      </c>
      <c r="N69" s="88">
        <v>2748</v>
      </c>
      <c r="O69" s="88">
        <v>2868</v>
      </c>
      <c r="P69" s="88">
        <v>3066</v>
      </c>
      <c r="Q69" s="68"/>
    </row>
    <row r="70" spans="1:17">
      <c r="A70" s="69" t="s">
        <v>376</v>
      </c>
      <c r="B70" s="88">
        <v>82</v>
      </c>
      <c r="C70" s="88">
        <v>71</v>
      </c>
      <c r="D70" s="88">
        <v>81</v>
      </c>
      <c r="E70" s="88">
        <v>73</v>
      </c>
      <c r="F70" s="89">
        <v>59</v>
      </c>
      <c r="G70" s="90">
        <f t="shared" si="22"/>
        <v>11.76470588235294</v>
      </c>
      <c r="H70" s="91">
        <f t="shared" si="21"/>
        <v>10.364963503649635</v>
      </c>
      <c r="I70" s="91">
        <f t="shared" si="21"/>
        <v>11.126373626373626</v>
      </c>
      <c r="J70" s="91">
        <f t="shared" si="21"/>
        <v>9.5424836601307188</v>
      </c>
      <c r="K70" s="92">
        <f t="shared" si="21"/>
        <v>8.5014409221902021</v>
      </c>
      <c r="L70" s="149">
        <v>697</v>
      </c>
      <c r="M70" s="88">
        <v>685</v>
      </c>
      <c r="N70" s="88">
        <v>728</v>
      </c>
      <c r="O70" s="88">
        <v>765</v>
      </c>
      <c r="P70" s="88">
        <v>694</v>
      </c>
      <c r="Q70" s="68"/>
    </row>
    <row r="71" spans="1:17">
      <c r="A71" s="88" t="s">
        <v>69</v>
      </c>
      <c r="B71" s="88">
        <v>289</v>
      </c>
      <c r="C71" s="88">
        <v>274</v>
      </c>
      <c r="D71" s="88">
        <v>266</v>
      </c>
      <c r="E71" s="88">
        <v>307</v>
      </c>
      <c r="F71" s="89">
        <v>288</v>
      </c>
      <c r="G71" s="90">
        <f t="shared" si="22"/>
        <v>13.683712121212121</v>
      </c>
      <c r="H71" s="91">
        <f t="shared" si="21"/>
        <v>13.424791768740812</v>
      </c>
      <c r="I71" s="91">
        <f t="shared" si="21"/>
        <v>13.613101330603888</v>
      </c>
      <c r="J71" s="91">
        <f t="shared" si="21"/>
        <v>14.97560975609756</v>
      </c>
      <c r="K71" s="92">
        <f t="shared" si="21"/>
        <v>13.636363636363635</v>
      </c>
      <c r="L71" s="149">
        <v>2112</v>
      </c>
      <c r="M71" s="88">
        <v>2041</v>
      </c>
      <c r="N71" s="88">
        <v>1954</v>
      </c>
      <c r="O71" s="88">
        <v>2050</v>
      </c>
      <c r="P71" s="88">
        <v>2112</v>
      </c>
      <c r="Q71" s="68"/>
    </row>
    <row r="72" spans="1:17">
      <c r="A72" s="88" t="s">
        <v>70</v>
      </c>
      <c r="B72" s="88">
        <v>181</v>
      </c>
      <c r="C72" s="88">
        <v>182</v>
      </c>
      <c r="D72" s="88">
        <v>196</v>
      </c>
      <c r="E72" s="88">
        <v>152</v>
      </c>
      <c r="F72" s="89">
        <v>173</v>
      </c>
      <c r="G72" s="90">
        <f t="shared" si="22"/>
        <v>12.026578073089702</v>
      </c>
      <c r="H72" s="91">
        <f t="shared" si="21"/>
        <v>12.109115103127079</v>
      </c>
      <c r="I72" s="91">
        <f t="shared" si="21"/>
        <v>13.040585495675316</v>
      </c>
      <c r="J72" s="91">
        <f t="shared" si="21"/>
        <v>10.659186535764375</v>
      </c>
      <c r="K72" s="92">
        <f t="shared" si="21"/>
        <v>12.401433691756273</v>
      </c>
      <c r="L72" s="149">
        <v>1505</v>
      </c>
      <c r="M72" s="88">
        <v>1503</v>
      </c>
      <c r="N72" s="88">
        <v>1503</v>
      </c>
      <c r="O72" s="88">
        <v>1426</v>
      </c>
      <c r="P72" s="88">
        <v>1395</v>
      </c>
      <c r="Q72" s="68"/>
    </row>
    <row r="73" spans="1:17">
      <c r="A73" s="88" t="s">
        <v>71</v>
      </c>
      <c r="B73" s="88">
        <v>331</v>
      </c>
      <c r="C73" s="88">
        <v>349</v>
      </c>
      <c r="D73" s="88">
        <v>336</v>
      </c>
      <c r="E73" s="88">
        <v>347</v>
      </c>
      <c r="F73" s="89">
        <v>318</v>
      </c>
      <c r="G73" s="90">
        <f t="shared" si="22"/>
        <v>15.776930409914202</v>
      </c>
      <c r="H73" s="91">
        <f t="shared" si="21"/>
        <v>16.827386692381872</v>
      </c>
      <c r="I73" s="91">
        <f t="shared" si="21"/>
        <v>16.045845272206304</v>
      </c>
      <c r="J73" s="91">
        <f t="shared" si="21"/>
        <v>16.803874092009686</v>
      </c>
      <c r="K73" s="92">
        <f t="shared" si="21"/>
        <v>15.014164305949009</v>
      </c>
      <c r="L73" s="149">
        <v>2098</v>
      </c>
      <c r="M73" s="88">
        <v>2074</v>
      </c>
      <c r="N73" s="88">
        <v>2094</v>
      </c>
      <c r="O73" s="88">
        <v>2065</v>
      </c>
      <c r="P73" s="88">
        <v>2118</v>
      </c>
      <c r="Q73" s="68"/>
    </row>
    <row r="74" spans="1:17">
      <c r="A74" s="88" t="s">
        <v>72</v>
      </c>
      <c r="B74" s="88">
        <v>66</v>
      </c>
      <c r="C74" s="88">
        <v>77</v>
      </c>
      <c r="D74" s="88">
        <v>76</v>
      </c>
      <c r="E74" s="88">
        <v>82</v>
      </c>
      <c r="F74" s="89">
        <v>82</v>
      </c>
      <c r="G74" s="90">
        <f t="shared" si="22"/>
        <v>8.1081081081081088</v>
      </c>
      <c r="H74" s="91">
        <f t="shared" si="21"/>
        <v>9.4944512946979032</v>
      </c>
      <c r="I74" s="91">
        <f t="shared" si="21"/>
        <v>9.3943139678615584</v>
      </c>
      <c r="J74" s="91">
        <f t="shared" si="21"/>
        <v>10.379746835443038</v>
      </c>
      <c r="K74" s="92">
        <f t="shared" si="21"/>
        <v>9.8795180722891569</v>
      </c>
      <c r="L74" s="149">
        <v>814</v>
      </c>
      <c r="M74" s="88">
        <v>811</v>
      </c>
      <c r="N74" s="88">
        <v>809</v>
      </c>
      <c r="O74" s="88">
        <v>790</v>
      </c>
      <c r="P74" s="88">
        <v>830</v>
      </c>
      <c r="Q74" s="68"/>
    </row>
    <row r="75" spans="1:17">
      <c r="A75" s="88" t="s">
        <v>73</v>
      </c>
      <c r="B75" s="88">
        <v>585</v>
      </c>
      <c r="C75" s="88">
        <v>587</v>
      </c>
      <c r="D75" s="88">
        <v>575</v>
      </c>
      <c r="E75" s="88">
        <v>569</v>
      </c>
      <c r="F75" s="89">
        <v>581</v>
      </c>
      <c r="G75" s="90">
        <f t="shared" si="22"/>
        <v>16.259032795997776</v>
      </c>
      <c r="H75" s="91">
        <f t="shared" si="21"/>
        <v>16.814666284732169</v>
      </c>
      <c r="I75" s="91">
        <f t="shared" si="21"/>
        <v>16.377100541156366</v>
      </c>
      <c r="J75" s="91">
        <f t="shared" si="21"/>
        <v>16.511897852582706</v>
      </c>
      <c r="K75" s="92">
        <f t="shared" si="21"/>
        <v>16.714614499424627</v>
      </c>
      <c r="L75" s="149">
        <v>3598</v>
      </c>
      <c r="M75" s="88">
        <v>3491</v>
      </c>
      <c r="N75" s="88">
        <v>3511</v>
      </c>
      <c r="O75" s="88">
        <v>3446</v>
      </c>
      <c r="P75" s="88">
        <v>3476</v>
      </c>
      <c r="Q75" s="68"/>
    </row>
    <row r="76" spans="1:17">
      <c r="A76" s="88" t="s">
        <v>74</v>
      </c>
      <c r="B76" s="88">
        <v>267</v>
      </c>
      <c r="C76" s="88">
        <v>248</v>
      </c>
      <c r="D76" s="88">
        <v>369</v>
      </c>
      <c r="E76" s="88">
        <v>387</v>
      </c>
      <c r="F76" s="89">
        <v>395</v>
      </c>
      <c r="G76" s="90">
        <f t="shared" si="22"/>
        <v>14.13446267866596</v>
      </c>
      <c r="H76" s="91">
        <f t="shared" si="21"/>
        <v>13.544511196067724</v>
      </c>
      <c r="I76" s="91">
        <f t="shared" si="21"/>
        <v>18.826530612244898</v>
      </c>
      <c r="J76" s="91">
        <f t="shared" si="21"/>
        <v>19.805527123848517</v>
      </c>
      <c r="K76" s="92">
        <f t="shared" si="21"/>
        <v>20.413436692506458</v>
      </c>
      <c r="L76" s="149">
        <v>1889</v>
      </c>
      <c r="M76" s="88">
        <v>1831</v>
      </c>
      <c r="N76" s="88">
        <v>1960</v>
      </c>
      <c r="O76" s="88">
        <v>1954</v>
      </c>
      <c r="P76" s="88">
        <v>1935</v>
      </c>
      <c r="Q76" s="68"/>
    </row>
    <row r="77" spans="1:17">
      <c r="A77" s="88" t="s">
        <v>75</v>
      </c>
      <c r="B77" s="88">
        <v>88</v>
      </c>
      <c r="C77" s="88">
        <v>81</v>
      </c>
      <c r="D77" s="88">
        <v>96</v>
      </c>
      <c r="E77" s="88">
        <v>75</v>
      </c>
      <c r="F77" s="89">
        <v>77</v>
      </c>
      <c r="G77" s="90">
        <f t="shared" si="22"/>
        <v>17.741935483870968</v>
      </c>
      <c r="H77" s="91">
        <f t="shared" si="21"/>
        <v>17.419354838709676</v>
      </c>
      <c r="I77" s="91">
        <f t="shared" si="21"/>
        <v>20.915032679738562</v>
      </c>
      <c r="J77" s="91">
        <f t="shared" si="21"/>
        <v>16.411378555798688</v>
      </c>
      <c r="K77" s="92">
        <f t="shared" si="21"/>
        <v>14.500941619585687</v>
      </c>
      <c r="L77" s="149">
        <v>496</v>
      </c>
      <c r="M77" s="88">
        <v>465</v>
      </c>
      <c r="N77" s="88">
        <v>459</v>
      </c>
      <c r="O77" s="88">
        <v>457</v>
      </c>
      <c r="P77" s="88">
        <v>531</v>
      </c>
      <c r="Q77" s="68"/>
    </row>
    <row r="78" spans="1:17">
      <c r="A78" s="88" t="s">
        <v>76</v>
      </c>
      <c r="B78" s="88">
        <v>222</v>
      </c>
      <c r="C78" s="88">
        <v>191</v>
      </c>
      <c r="D78" s="88">
        <v>185</v>
      </c>
      <c r="E78" s="88">
        <v>235</v>
      </c>
      <c r="F78" s="89">
        <v>227</v>
      </c>
      <c r="G78" s="90">
        <f t="shared" si="22"/>
        <v>14.434330299089726</v>
      </c>
      <c r="H78" s="91">
        <f t="shared" si="21"/>
        <v>13.613684960798288</v>
      </c>
      <c r="I78" s="91">
        <f t="shared" si="21"/>
        <v>13.148542999289267</v>
      </c>
      <c r="J78" s="91">
        <f t="shared" si="21"/>
        <v>15.259740259740258</v>
      </c>
      <c r="K78" s="92">
        <f t="shared" si="21"/>
        <v>16.087880935506732</v>
      </c>
      <c r="L78" s="149">
        <v>1538</v>
      </c>
      <c r="M78" s="88">
        <v>1403</v>
      </c>
      <c r="N78" s="88">
        <v>1407</v>
      </c>
      <c r="O78" s="88">
        <v>1540</v>
      </c>
      <c r="P78" s="88">
        <v>1411</v>
      </c>
      <c r="Q78" s="68"/>
    </row>
    <row r="79" spans="1:17">
      <c r="A79" s="88" t="s">
        <v>77</v>
      </c>
      <c r="B79" s="88">
        <v>64</v>
      </c>
      <c r="C79" s="88">
        <v>55</v>
      </c>
      <c r="D79" s="88">
        <v>59</v>
      </c>
      <c r="E79" s="88">
        <v>54</v>
      </c>
      <c r="F79" s="89">
        <v>51</v>
      </c>
      <c r="G79" s="90">
        <f t="shared" si="22"/>
        <v>17.20430107526882</v>
      </c>
      <c r="H79" s="91">
        <f t="shared" si="22"/>
        <v>15.804597701149426</v>
      </c>
      <c r="I79" s="91">
        <f t="shared" si="22"/>
        <v>16.71388101983003</v>
      </c>
      <c r="J79" s="91">
        <f t="shared" si="22"/>
        <v>17.363344051446948</v>
      </c>
      <c r="K79" s="92">
        <f t="shared" si="22"/>
        <v>14.447592067988669</v>
      </c>
      <c r="L79" s="149">
        <v>372</v>
      </c>
      <c r="M79" s="88">
        <v>348</v>
      </c>
      <c r="N79" s="88">
        <v>353</v>
      </c>
      <c r="O79" s="88">
        <v>311</v>
      </c>
      <c r="P79" s="88">
        <v>353</v>
      </c>
      <c r="Q79" s="68"/>
    </row>
    <row r="80" spans="1:17">
      <c r="A80" s="88" t="s">
        <v>78</v>
      </c>
      <c r="B80" s="88">
        <v>899</v>
      </c>
      <c r="C80" s="88">
        <v>689</v>
      </c>
      <c r="D80" s="88">
        <v>721</v>
      </c>
      <c r="E80" s="88">
        <v>795</v>
      </c>
      <c r="F80" s="89">
        <v>845</v>
      </c>
      <c r="G80" s="90">
        <f t="shared" si="22"/>
        <v>15.634782608695652</v>
      </c>
      <c r="H80" s="91">
        <f t="shared" si="22"/>
        <v>11.550712489522214</v>
      </c>
      <c r="I80" s="91">
        <f t="shared" si="22"/>
        <v>11.662892267874474</v>
      </c>
      <c r="J80" s="91">
        <f t="shared" si="22"/>
        <v>12.661251791686572</v>
      </c>
      <c r="K80" s="92">
        <f t="shared" si="22"/>
        <v>13.26530612244898</v>
      </c>
      <c r="L80" s="149">
        <v>5750</v>
      </c>
      <c r="M80" s="88">
        <v>5965</v>
      </c>
      <c r="N80" s="88">
        <v>6182</v>
      </c>
      <c r="O80" s="88">
        <v>6279</v>
      </c>
      <c r="P80" s="88">
        <v>6370</v>
      </c>
      <c r="Q80" s="68"/>
    </row>
    <row r="81" spans="1:17">
      <c r="A81" s="88" t="s">
        <v>79</v>
      </c>
      <c r="B81" s="88">
        <v>91</v>
      </c>
      <c r="C81" s="88">
        <v>87</v>
      </c>
      <c r="D81" s="88">
        <v>74</v>
      </c>
      <c r="E81" s="88">
        <v>85</v>
      </c>
      <c r="F81" s="89">
        <v>86</v>
      </c>
      <c r="G81" s="90">
        <f t="shared" si="22"/>
        <v>14.444444444444443</v>
      </c>
      <c r="H81" s="91">
        <f t="shared" si="22"/>
        <v>13.46749226006192</v>
      </c>
      <c r="I81" s="91">
        <f t="shared" si="22"/>
        <v>11.280487804878049</v>
      </c>
      <c r="J81" s="91">
        <f t="shared" si="22"/>
        <v>13.157894736842104</v>
      </c>
      <c r="K81" s="92">
        <f t="shared" si="22"/>
        <v>13.672496025437203</v>
      </c>
      <c r="L81" s="149">
        <v>630</v>
      </c>
      <c r="M81" s="88">
        <v>646</v>
      </c>
      <c r="N81" s="88">
        <v>656</v>
      </c>
      <c r="O81" s="88">
        <v>646</v>
      </c>
      <c r="P81" s="88">
        <v>629</v>
      </c>
      <c r="Q81" s="68"/>
    </row>
    <row r="82" spans="1:17">
      <c r="A82" s="88" t="s">
        <v>80</v>
      </c>
      <c r="B82" s="88">
        <v>455</v>
      </c>
      <c r="C82" s="88">
        <v>412</v>
      </c>
      <c r="D82" s="88">
        <v>364</v>
      </c>
      <c r="E82" s="88">
        <v>382</v>
      </c>
      <c r="F82" s="89">
        <v>388</v>
      </c>
      <c r="G82" s="90">
        <f t="shared" si="22"/>
        <v>13.323572474377746</v>
      </c>
      <c r="H82" s="91">
        <f t="shared" si="22"/>
        <v>12.630288166768851</v>
      </c>
      <c r="I82" s="91">
        <f t="shared" si="22"/>
        <v>10.737463126843657</v>
      </c>
      <c r="J82" s="91">
        <f t="shared" si="22"/>
        <v>11.614472484037702</v>
      </c>
      <c r="K82" s="92">
        <f t="shared" si="22"/>
        <v>11.395007342143906</v>
      </c>
      <c r="L82" s="149">
        <v>3415</v>
      </c>
      <c r="M82" s="88">
        <v>3262</v>
      </c>
      <c r="N82" s="88">
        <v>3390</v>
      </c>
      <c r="O82" s="88">
        <v>3289</v>
      </c>
      <c r="P82" s="88">
        <v>3405</v>
      </c>
      <c r="Q82" s="68"/>
    </row>
    <row r="83" spans="1:17">
      <c r="A83" s="88" t="s">
        <v>48</v>
      </c>
      <c r="B83" s="88">
        <v>9</v>
      </c>
      <c r="C83" s="88">
        <v>15</v>
      </c>
      <c r="D83" s="88">
        <v>7</v>
      </c>
      <c r="E83" s="88">
        <v>10</v>
      </c>
      <c r="F83" s="89">
        <v>9</v>
      </c>
      <c r="G83" s="184" t="s">
        <v>81</v>
      </c>
      <c r="H83" s="185" t="s">
        <v>81</v>
      </c>
      <c r="I83" s="185" t="s">
        <v>81</v>
      </c>
      <c r="J83" s="185" t="s">
        <v>81</v>
      </c>
      <c r="K83" s="186" t="s">
        <v>81</v>
      </c>
      <c r="L83" s="187">
        <v>172</v>
      </c>
      <c r="M83" s="185">
        <v>231</v>
      </c>
      <c r="N83" s="185">
        <v>196</v>
      </c>
      <c r="O83" s="185">
        <v>192</v>
      </c>
      <c r="P83" s="185">
        <v>171</v>
      </c>
      <c r="Q83" s="68"/>
    </row>
    <row r="84" spans="1:17">
      <c r="A84" s="151" t="s">
        <v>41</v>
      </c>
      <c r="B84" s="151">
        <f>SUM(B63:B83)</f>
        <v>8230</v>
      </c>
      <c r="C84" s="151">
        <f t="shared" ref="C84:F84" si="23">SUM(C63:C83)</f>
        <v>8026</v>
      </c>
      <c r="D84" s="151">
        <f t="shared" si="23"/>
        <v>7985</v>
      </c>
      <c r="E84" s="151">
        <f t="shared" si="23"/>
        <v>8468</v>
      </c>
      <c r="F84" s="417">
        <f t="shared" si="23"/>
        <v>8981</v>
      </c>
      <c r="G84" s="188">
        <f t="shared" ref="G84:K84" si="24">B84/L84*100</f>
        <v>14.134821811936455</v>
      </c>
      <c r="H84" s="188">
        <f t="shared" si="24"/>
        <v>13.774047950024885</v>
      </c>
      <c r="I84" s="188">
        <f t="shared" si="24"/>
        <v>13.71804562946674</v>
      </c>
      <c r="J84" s="188">
        <f t="shared" si="24"/>
        <v>14.362035922050168</v>
      </c>
      <c r="K84" s="189">
        <f t="shared" si="24"/>
        <v>15.23261927780322</v>
      </c>
      <c r="L84" s="151">
        <f>SUM(L63:L83)</f>
        <v>58225</v>
      </c>
      <c r="M84" s="151">
        <f t="shared" ref="M84:P84" si="25">SUM(M63:M83)</f>
        <v>58269</v>
      </c>
      <c r="N84" s="151">
        <f t="shared" si="25"/>
        <v>58208</v>
      </c>
      <c r="O84" s="151">
        <f t="shared" si="25"/>
        <v>58961</v>
      </c>
      <c r="P84" s="151">
        <f t="shared" si="25"/>
        <v>58959</v>
      </c>
      <c r="Q84" s="68"/>
    </row>
    <row r="85" spans="1:17">
      <c r="A85" s="190" t="s">
        <v>271</v>
      </c>
      <c r="Q85" s="68"/>
    </row>
    <row r="86" spans="1:17">
      <c r="A86" s="190"/>
    </row>
    <row r="88" spans="1:17" s="39" customFormat="1" ht="15" customHeight="1">
      <c r="A88" s="87" t="str">
        <f>Contents!B44</f>
        <v>Table 36: Number and percentage of elective caesarean sections, by DHB of residence, 2013–2017</v>
      </c>
    </row>
    <row r="89" spans="1:17">
      <c r="A89" s="554" t="s">
        <v>217</v>
      </c>
      <c r="B89" s="542" t="s">
        <v>115</v>
      </c>
      <c r="C89" s="542"/>
      <c r="D89" s="542"/>
      <c r="E89" s="542"/>
      <c r="F89" s="543"/>
      <c r="G89" s="560" t="s">
        <v>285</v>
      </c>
      <c r="H89" s="542"/>
      <c r="I89" s="542"/>
      <c r="J89" s="542"/>
      <c r="K89" s="543"/>
      <c r="L89" s="542" t="s">
        <v>25</v>
      </c>
      <c r="M89" s="542"/>
      <c r="N89" s="542"/>
      <c r="O89" s="542"/>
      <c r="P89" s="542"/>
    </row>
    <row r="90" spans="1:17">
      <c r="A90" s="547"/>
      <c r="B90" s="132">
        <f>B62</f>
        <v>2013</v>
      </c>
      <c r="C90" s="132">
        <f t="shared" ref="C90:F90" si="26">C62</f>
        <v>2014</v>
      </c>
      <c r="D90" s="132">
        <f t="shared" si="26"/>
        <v>2015</v>
      </c>
      <c r="E90" s="132">
        <f t="shared" si="26"/>
        <v>2016</v>
      </c>
      <c r="F90" s="166">
        <f t="shared" si="26"/>
        <v>2017</v>
      </c>
      <c r="G90" s="194">
        <f>B90</f>
        <v>2013</v>
      </c>
      <c r="H90" s="132">
        <f t="shared" ref="H90" si="27">C90</f>
        <v>2014</v>
      </c>
      <c r="I90" s="132">
        <f t="shared" ref="I90" si="28">D90</f>
        <v>2015</v>
      </c>
      <c r="J90" s="132">
        <f t="shared" ref="J90" si="29">E90</f>
        <v>2016</v>
      </c>
      <c r="K90" s="166">
        <f t="shared" ref="K90" si="30">F90</f>
        <v>2017</v>
      </c>
      <c r="L90" s="132">
        <f t="shared" ref="L90" si="31">G90</f>
        <v>2013</v>
      </c>
      <c r="M90" s="132">
        <f t="shared" ref="M90" si="32">H90</f>
        <v>2014</v>
      </c>
      <c r="N90" s="132">
        <f t="shared" ref="N90" si="33">I90</f>
        <v>2015</v>
      </c>
      <c r="O90" s="132">
        <f t="shared" ref="O90" si="34">J90</f>
        <v>2016</v>
      </c>
      <c r="P90" s="132">
        <f t="shared" ref="P90" si="35">K90</f>
        <v>2017</v>
      </c>
    </row>
    <row r="91" spans="1:17">
      <c r="A91" s="196" t="s">
        <v>61</v>
      </c>
      <c r="B91" s="88">
        <v>116</v>
      </c>
      <c r="C91" s="88">
        <v>87</v>
      </c>
      <c r="D91" s="88">
        <v>93</v>
      </c>
      <c r="E91" s="88">
        <v>119</v>
      </c>
      <c r="F91" s="89">
        <v>116</v>
      </c>
      <c r="G91" s="90">
        <f>B91/L91*100</f>
        <v>5.5742431523306104</v>
      </c>
      <c r="H91" s="91">
        <f t="shared" ref="H91:H110" si="36">C91/M91*100</f>
        <v>4.219204655674103</v>
      </c>
      <c r="I91" s="91">
        <f t="shared" ref="I91:I110" si="37">D91/N91*100</f>
        <v>4.3950850661625713</v>
      </c>
      <c r="J91" s="91">
        <f t="shared" ref="J91:J110" si="38">E91/O91*100</f>
        <v>5.3196244970943223</v>
      </c>
      <c r="K91" s="92">
        <f t="shared" ref="K91:K110" si="39">F91/P91*100</f>
        <v>5.2322958953540821</v>
      </c>
      <c r="L91" s="149">
        <v>2081</v>
      </c>
      <c r="M91" s="88">
        <v>2062</v>
      </c>
      <c r="N91" s="88">
        <v>2116</v>
      </c>
      <c r="O91" s="88">
        <v>2237</v>
      </c>
      <c r="P91" s="88">
        <v>2217</v>
      </c>
    </row>
    <row r="92" spans="1:17">
      <c r="A92" s="88" t="s">
        <v>62</v>
      </c>
      <c r="B92" s="88">
        <v>1026</v>
      </c>
      <c r="C92" s="88">
        <v>1100</v>
      </c>
      <c r="D92" s="88">
        <v>999</v>
      </c>
      <c r="E92" s="88">
        <v>1069</v>
      </c>
      <c r="F92" s="89">
        <v>1127</v>
      </c>
      <c r="G92" s="90">
        <f t="shared" ref="G92:G110" si="40">B92/L92*100</f>
        <v>13.571428571428571</v>
      </c>
      <c r="H92" s="91">
        <f t="shared" si="36"/>
        <v>14.162482296897128</v>
      </c>
      <c r="I92" s="91">
        <f t="shared" si="37"/>
        <v>13.304035157810629</v>
      </c>
      <c r="J92" s="91">
        <f t="shared" si="38"/>
        <v>13.593591047812817</v>
      </c>
      <c r="K92" s="92">
        <f t="shared" si="39"/>
        <v>14.726251143342481</v>
      </c>
      <c r="L92" s="149">
        <v>7560</v>
      </c>
      <c r="M92" s="88">
        <v>7767</v>
      </c>
      <c r="N92" s="88">
        <v>7509</v>
      </c>
      <c r="O92" s="88">
        <v>7864</v>
      </c>
      <c r="P92" s="88">
        <v>7653</v>
      </c>
      <c r="Q92" s="68"/>
    </row>
    <row r="93" spans="1:17">
      <c r="A93" s="88" t="s">
        <v>63</v>
      </c>
      <c r="B93" s="88">
        <v>849</v>
      </c>
      <c r="C93" s="88">
        <v>838</v>
      </c>
      <c r="D93" s="88">
        <v>868</v>
      </c>
      <c r="E93" s="88">
        <v>851</v>
      </c>
      <c r="F93" s="89">
        <v>872</v>
      </c>
      <c r="G93" s="90">
        <f t="shared" si="40"/>
        <v>13.709026320038753</v>
      </c>
      <c r="H93" s="91">
        <f t="shared" si="36"/>
        <v>13.448884609212005</v>
      </c>
      <c r="I93" s="91">
        <f t="shared" si="37"/>
        <v>14.824935952177626</v>
      </c>
      <c r="J93" s="91">
        <f t="shared" si="38"/>
        <v>14.532103825136611</v>
      </c>
      <c r="K93" s="92">
        <f t="shared" si="39"/>
        <v>15.599284436493738</v>
      </c>
      <c r="L93" s="149">
        <v>6193</v>
      </c>
      <c r="M93" s="88">
        <v>6231</v>
      </c>
      <c r="N93" s="88">
        <v>5855</v>
      </c>
      <c r="O93" s="88">
        <v>5856</v>
      </c>
      <c r="P93" s="88">
        <v>5590</v>
      </c>
      <c r="Q93" s="68"/>
    </row>
    <row r="94" spans="1:17">
      <c r="A94" s="88" t="s">
        <v>64</v>
      </c>
      <c r="B94" s="88">
        <v>817</v>
      </c>
      <c r="C94" s="88">
        <v>815</v>
      </c>
      <c r="D94" s="88">
        <v>780</v>
      </c>
      <c r="E94" s="88">
        <v>876</v>
      </c>
      <c r="F94" s="89">
        <v>889</v>
      </c>
      <c r="G94" s="90">
        <f t="shared" si="40"/>
        <v>10.159164386968415</v>
      </c>
      <c r="H94" s="91">
        <f t="shared" si="36"/>
        <v>9.9852977211467788</v>
      </c>
      <c r="I94" s="91">
        <f t="shared" si="37"/>
        <v>9.641532756489493</v>
      </c>
      <c r="J94" s="91">
        <f t="shared" si="38"/>
        <v>10.722154222766218</v>
      </c>
      <c r="K94" s="92">
        <f t="shared" si="39"/>
        <v>10.829577293214765</v>
      </c>
      <c r="L94" s="149">
        <v>8042</v>
      </c>
      <c r="M94" s="88">
        <v>8162</v>
      </c>
      <c r="N94" s="88">
        <v>8090</v>
      </c>
      <c r="O94" s="88">
        <v>8170</v>
      </c>
      <c r="P94" s="88">
        <v>8209</v>
      </c>
      <c r="Q94" s="68"/>
    </row>
    <row r="95" spans="1:17">
      <c r="A95" s="88" t="s">
        <v>65</v>
      </c>
      <c r="B95" s="88">
        <v>472</v>
      </c>
      <c r="C95" s="88">
        <v>426</v>
      </c>
      <c r="D95" s="88">
        <v>445</v>
      </c>
      <c r="E95" s="88">
        <v>466</v>
      </c>
      <c r="F95" s="89">
        <v>550</v>
      </c>
      <c r="G95" s="90">
        <f t="shared" si="40"/>
        <v>9.184666277485892</v>
      </c>
      <c r="H95" s="91">
        <f t="shared" si="36"/>
        <v>8.2558139534883725</v>
      </c>
      <c r="I95" s="91">
        <f t="shared" si="37"/>
        <v>8.5642802155504238</v>
      </c>
      <c r="J95" s="91">
        <f t="shared" si="38"/>
        <v>8.9254932005362964</v>
      </c>
      <c r="K95" s="92">
        <f t="shared" si="39"/>
        <v>10.482180293501047</v>
      </c>
      <c r="L95" s="149">
        <v>5139</v>
      </c>
      <c r="M95" s="88">
        <v>5160</v>
      </c>
      <c r="N95" s="88">
        <v>5196</v>
      </c>
      <c r="O95" s="88">
        <v>5221</v>
      </c>
      <c r="P95" s="88">
        <v>5247</v>
      </c>
      <c r="Q95" s="68"/>
    </row>
    <row r="96" spans="1:17">
      <c r="A96" s="88" t="s">
        <v>66</v>
      </c>
      <c r="B96" s="88">
        <v>193</v>
      </c>
      <c r="C96" s="88">
        <v>177</v>
      </c>
      <c r="D96" s="88">
        <v>156</v>
      </c>
      <c r="E96" s="88">
        <v>198</v>
      </c>
      <c r="F96" s="89">
        <v>185</v>
      </c>
      <c r="G96" s="90">
        <f t="shared" si="40"/>
        <v>13.80543633762518</v>
      </c>
      <c r="H96" s="91">
        <f t="shared" si="36"/>
        <v>12.816799420709632</v>
      </c>
      <c r="I96" s="91">
        <f t="shared" si="37"/>
        <v>10.455764075067025</v>
      </c>
      <c r="J96" s="91">
        <f t="shared" si="38"/>
        <v>12.899022801302932</v>
      </c>
      <c r="K96" s="92">
        <f t="shared" si="39"/>
        <v>11.958629605688429</v>
      </c>
      <c r="L96" s="149">
        <v>1398</v>
      </c>
      <c r="M96" s="88">
        <v>1381</v>
      </c>
      <c r="N96" s="88">
        <v>1492</v>
      </c>
      <c r="O96" s="88">
        <v>1535</v>
      </c>
      <c r="P96" s="88">
        <v>1547</v>
      </c>
      <c r="Q96" s="68"/>
    </row>
    <row r="97" spans="1:17">
      <c r="A97" s="88" t="s">
        <v>67</v>
      </c>
      <c r="B97" s="88">
        <v>284</v>
      </c>
      <c r="C97" s="88">
        <v>313</v>
      </c>
      <c r="D97" s="88">
        <v>302</v>
      </c>
      <c r="E97" s="88">
        <v>340</v>
      </c>
      <c r="F97" s="89">
        <v>397</v>
      </c>
      <c r="G97" s="90">
        <f t="shared" si="40"/>
        <v>10.418195157740278</v>
      </c>
      <c r="H97" s="91">
        <f t="shared" si="36"/>
        <v>11.381818181818183</v>
      </c>
      <c r="I97" s="91">
        <f t="shared" si="37"/>
        <v>10.989810771470159</v>
      </c>
      <c r="J97" s="91">
        <f t="shared" si="38"/>
        <v>11.85495118549512</v>
      </c>
      <c r="K97" s="92">
        <f t="shared" si="39"/>
        <v>12.948467058056098</v>
      </c>
      <c r="L97" s="149">
        <v>2726</v>
      </c>
      <c r="M97" s="88">
        <v>2750</v>
      </c>
      <c r="N97" s="88">
        <v>2748</v>
      </c>
      <c r="O97" s="88">
        <v>2868</v>
      </c>
      <c r="P97" s="88">
        <v>3066</v>
      </c>
      <c r="Q97" s="68"/>
    </row>
    <row r="98" spans="1:17">
      <c r="A98" s="69" t="s">
        <v>376</v>
      </c>
      <c r="B98" s="88">
        <v>59</v>
      </c>
      <c r="C98" s="88">
        <v>90</v>
      </c>
      <c r="D98" s="88">
        <v>67</v>
      </c>
      <c r="E98" s="88">
        <v>76</v>
      </c>
      <c r="F98" s="89">
        <v>80</v>
      </c>
      <c r="G98" s="90">
        <f t="shared" si="40"/>
        <v>8.4648493543758967</v>
      </c>
      <c r="H98" s="91">
        <f t="shared" si="36"/>
        <v>13.138686131386862</v>
      </c>
      <c r="I98" s="91">
        <f t="shared" si="37"/>
        <v>9.2032967032967044</v>
      </c>
      <c r="J98" s="91">
        <f t="shared" si="38"/>
        <v>9.9346405228758172</v>
      </c>
      <c r="K98" s="92">
        <f t="shared" si="39"/>
        <v>11.527377521613833</v>
      </c>
      <c r="L98" s="149">
        <v>697</v>
      </c>
      <c r="M98" s="88">
        <v>685</v>
      </c>
      <c r="N98" s="88">
        <v>728</v>
      </c>
      <c r="O98" s="88">
        <v>765</v>
      </c>
      <c r="P98" s="88">
        <v>694</v>
      </c>
      <c r="Q98" s="68"/>
    </row>
    <row r="99" spans="1:17">
      <c r="A99" s="88" t="s">
        <v>69</v>
      </c>
      <c r="B99" s="88">
        <v>236</v>
      </c>
      <c r="C99" s="88">
        <v>236</v>
      </c>
      <c r="D99" s="88">
        <v>217</v>
      </c>
      <c r="E99" s="88">
        <v>210</v>
      </c>
      <c r="F99" s="89">
        <v>212</v>
      </c>
      <c r="G99" s="90">
        <f t="shared" si="40"/>
        <v>11.174242424242424</v>
      </c>
      <c r="H99" s="91">
        <f t="shared" si="36"/>
        <v>11.56295933365997</v>
      </c>
      <c r="I99" s="91">
        <f t="shared" si="37"/>
        <v>11.105424769703173</v>
      </c>
      <c r="J99" s="91">
        <f t="shared" si="38"/>
        <v>10.24390243902439</v>
      </c>
      <c r="K99" s="92">
        <f t="shared" si="39"/>
        <v>10.037878787878787</v>
      </c>
      <c r="L99" s="149">
        <v>2112</v>
      </c>
      <c r="M99" s="88">
        <v>2041</v>
      </c>
      <c r="N99" s="88">
        <v>1954</v>
      </c>
      <c r="O99" s="88">
        <v>2050</v>
      </c>
      <c r="P99" s="88">
        <v>2112</v>
      </c>
      <c r="Q99" s="68"/>
    </row>
    <row r="100" spans="1:17">
      <c r="A100" s="88" t="s">
        <v>70</v>
      </c>
      <c r="B100" s="88">
        <v>183</v>
      </c>
      <c r="C100" s="88">
        <v>194</v>
      </c>
      <c r="D100" s="88">
        <v>186</v>
      </c>
      <c r="E100" s="88">
        <v>182</v>
      </c>
      <c r="F100" s="89">
        <v>185</v>
      </c>
      <c r="G100" s="90">
        <f t="shared" si="40"/>
        <v>12.159468438538205</v>
      </c>
      <c r="H100" s="91">
        <f t="shared" si="36"/>
        <v>12.907518296739854</v>
      </c>
      <c r="I100" s="91">
        <f t="shared" si="37"/>
        <v>12.375249500998004</v>
      </c>
      <c r="J100" s="91">
        <f t="shared" si="38"/>
        <v>12.76297335203366</v>
      </c>
      <c r="K100" s="92">
        <f t="shared" si="39"/>
        <v>13.261648745519713</v>
      </c>
      <c r="L100" s="149">
        <v>1505</v>
      </c>
      <c r="M100" s="88">
        <v>1503</v>
      </c>
      <c r="N100" s="88">
        <v>1503</v>
      </c>
      <c r="O100" s="88">
        <v>1426</v>
      </c>
      <c r="P100" s="88">
        <v>1395</v>
      </c>
      <c r="Q100" s="68"/>
    </row>
    <row r="101" spans="1:17">
      <c r="A101" s="88" t="s">
        <v>71</v>
      </c>
      <c r="B101" s="88">
        <v>250</v>
      </c>
      <c r="C101" s="88">
        <v>238</v>
      </c>
      <c r="D101" s="88">
        <v>227</v>
      </c>
      <c r="E101" s="88">
        <v>258</v>
      </c>
      <c r="F101" s="89">
        <v>255</v>
      </c>
      <c r="G101" s="90">
        <f t="shared" si="40"/>
        <v>11.916110581506196</v>
      </c>
      <c r="H101" s="91">
        <f t="shared" si="36"/>
        <v>11.475409836065573</v>
      </c>
      <c r="I101" s="91">
        <f t="shared" si="37"/>
        <v>10.840496657115569</v>
      </c>
      <c r="J101" s="91">
        <f t="shared" si="38"/>
        <v>12.493946731234868</v>
      </c>
      <c r="K101" s="92">
        <f t="shared" si="39"/>
        <v>12.039660056657224</v>
      </c>
      <c r="L101" s="149">
        <v>2098</v>
      </c>
      <c r="M101" s="88">
        <v>2074</v>
      </c>
      <c r="N101" s="88">
        <v>2094</v>
      </c>
      <c r="O101" s="88">
        <v>2065</v>
      </c>
      <c r="P101" s="88">
        <v>2118</v>
      </c>
      <c r="Q101" s="68"/>
    </row>
    <row r="102" spans="1:17">
      <c r="A102" s="88" t="s">
        <v>72</v>
      </c>
      <c r="B102" s="88">
        <v>67</v>
      </c>
      <c r="C102" s="88">
        <v>57</v>
      </c>
      <c r="D102" s="88">
        <v>61</v>
      </c>
      <c r="E102" s="88">
        <v>70</v>
      </c>
      <c r="F102" s="89">
        <v>78</v>
      </c>
      <c r="G102" s="90">
        <f t="shared" si="40"/>
        <v>8.2309582309582314</v>
      </c>
      <c r="H102" s="91">
        <f t="shared" si="36"/>
        <v>7.0283600493218241</v>
      </c>
      <c r="I102" s="91">
        <f t="shared" si="37"/>
        <v>7.5401730531520395</v>
      </c>
      <c r="J102" s="91">
        <f t="shared" si="38"/>
        <v>8.8607594936708853</v>
      </c>
      <c r="K102" s="92">
        <f t="shared" si="39"/>
        <v>9.3975903614457827</v>
      </c>
      <c r="L102" s="149">
        <v>814</v>
      </c>
      <c r="M102" s="88">
        <v>811</v>
      </c>
      <c r="N102" s="88">
        <v>809</v>
      </c>
      <c r="O102" s="88">
        <v>790</v>
      </c>
      <c r="P102" s="88">
        <v>830</v>
      </c>
      <c r="Q102" s="68"/>
    </row>
    <row r="103" spans="1:17">
      <c r="A103" s="88" t="s">
        <v>73</v>
      </c>
      <c r="B103" s="88">
        <v>478</v>
      </c>
      <c r="C103" s="88">
        <v>444</v>
      </c>
      <c r="D103" s="88">
        <v>424</v>
      </c>
      <c r="E103" s="88">
        <v>493</v>
      </c>
      <c r="F103" s="89">
        <v>459</v>
      </c>
      <c r="G103" s="90">
        <f t="shared" si="40"/>
        <v>13.285158421345193</v>
      </c>
      <c r="H103" s="91">
        <f t="shared" si="36"/>
        <v>12.718418791177314</v>
      </c>
      <c r="I103" s="91">
        <f t="shared" si="37"/>
        <v>12.076331529478782</v>
      </c>
      <c r="J103" s="91">
        <f t="shared" si="38"/>
        <v>14.306442251886246</v>
      </c>
      <c r="K103" s="92">
        <f t="shared" si="39"/>
        <v>13.204833141542002</v>
      </c>
      <c r="L103" s="149">
        <v>3598</v>
      </c>
      <c r="M103" s="88">
        <v>3491</v>
      </c>
      <c r="N103" s="88">
        <v>3511</v>
      </c>
      <c r="O103" s="88">
        <v>3446</v>
      </c>
      <c r="P103" s="88">
        <v>3476</v>
      </c>
      <c r="Q103" s="68"/>
    </row>
    <row r="104" spans="1:17">
      <c r="A104" s="88" t="s">
        <v>74</v>
      </c>
      <c r="B104" s="88">
        <v>220</v>
      </c>
      <c r="C104" s="88">
        <v>232</v>
      </c>
      <c r="D104" s="88">
        <v>220</v>
      </c>
      <c r="E104" s="88">
        <v>226</v>
      </c>
      <c r="F104" s="89">
        <v>235</v>
      </c>
      <c r="G104" s="90">
        <f t="shared" si="40"/>
        <v>11.646373742721018</v>
      </c>
      <c r="H104" s="91">
        <f t="shared" si="36"/>
        <v>12.670671764063353</v>
      </c>
      <c r="I104" s="91">
        <f t="shared" si="37"/>
        <v>11.224489795918368</v>
      </c>
      <c r="J104" s="91">
        <f t="shared" si="38"/>
        <v>11.566018423746161</v>
      </c>
      <c r="K104" s="92">
        <f t="shared" si="39"/>
        <v>12.144702842377262</v>
      </c>
      <c r="L104" s="149">
        <v>1889</v>
      </c>
      <c r="M104" s="88">
        <v>1831</v>
      </c>
      <c r="N104" s="88">
        <v>1960</v>
      </c>
      <c r="O104" s="88">
        <v>1954</v>
      </c>
      <c r="P104" s="88">
        <v>1935</v>
      </c>
      <c r="Q104" s="68"/>
    </row>
    <row r="105" spans="1:17">
      <c r="A105" s="88" t="s">
        <v>75</v>
      </c>
      <c r="B105" s="88">
        <v>59</v>
      </c>
      <c r="C105" s="88">
        <v>52</v>
      </c>
      <c r="D105" s="88">
        <v>59</v>
      </c>
      <c r="E105" s="88">
        <v>60</v>
      </c>
      <c r="F105" s="89">
        <v>70</v>
      </c>
      <c r="G105" s="90">
        <f t="shared" si="40"/>
        <v>11.895161290322582</v>
      </c>
      <c r="H105" s="91">
        <f t="shared" si="36"/>
        <v>11.182795698924732</v>
      </c>
      <c r="I105" s="91">
        <f t="shared" si="37"/>
        <v>12.854030501089325</v>
      </c>
      <c r="J105" s="91">
        <f t="shared" si="38"/>
        <v>13.129102844638949</v>
      </c>
      <c r="K105" s="92">
        <f t="shared" si="39"/>
        <v>13.182674199623351</v>
      </c>
      <c r="L105" s="149">
        <v>496</v>
      </c>
      <c r="M105" s="88">
        <v>465</v>
      </c>
      <c r="N105" s="88">
        <v>459</v>
      </c>
      <c r="O105" s="88">
        <v>457</v>
      </c>
      <c r="P105" s="88">
        <v>531</v>
      </c>
      <c r="Q105" s="68"/>
    </row>
    <row r="106" spans="1:17">
      <c r="A106" s="88" t="s">
        <v>76</v>
      </c>
      <c r="B106" s="88">
        <v>231</v>
      </c>
      <c r="C106" s="88">
        <v>210</v>
      </c>
      <c r="D106" s="88">
        <v>223</v>
      </c>
      <c r="E106" s="88">
        <v>188</v>
      </c>
      <c r="F106" s="89">
        <v>198</v>
      </c>
      <c r="G106" s="90">
        <f t="shared" si="40"/>
        <v>15.019505851755527</v>
      </c>
      <c r="H106" s="91">
        <f t="shared" si="36"/>
        <v>14.96792587312901</v>
      </c>
      <c r="I106" s="91">
        <f t="shared" si="37"/>
        <v>15.849324804548685</v>
      </c>
      <c r="J106" s="91">
        <f t="shared" si="38"/>
        <v>12.207792207792208</v>
      </c>
      <c r="K106" s="92">
        <f t="shared" si="39"/>
        <v>14.032600992204111</v>
      </c>
      <c r="L106" s="149">
        <v>1538</v>
      </c>
      <c r="M106" s="88">
        <v>1403</v>
      </c>
      <c r="N106" s="88">
        <v>1407</v>
      </c>
      <c r="O106" s="88">
        <v>1540</v>
      </c>
      <c r="P106" s="88">
        <v>1411</v>
      </c>
      <c r="Q106" s="68"/>
    </row>
    <row r="107" spans="1:17">
      <c r="A107" s="88" t="s">
        <v>77</v>
      </c>
      <c r="B107" s="88">
        <v>35</v>
      </c>
      <c r="C107" s="88">
        <v>44</v>
      </c>
      <c r="D107" s="88">
        <v>39</v>
      </c>
      <c r="E107" s="88">
        <v>41</v>
      </c>
      <c r="F107" s="89">
        <v>49</v>
      </c>
      <c r="G107" s="90">
        <f t="shared" si="40"/>
        <v>9.408602150537634</v>
      </c>
      <c r="H107" s="91">
        <f t="shared" si="36"/>
        <v>12.643678160919542</v>
      </c>
      <c r="I107" s="91">
        <f t="shared" si="37"/>
        <v>11.048158640226628</v>
      </c>
      <c r="J107" s="91">
        <f t="shared" si="38"/>
        <v>13.183279742765272</v>
      </c>
      <c r="K107" s="92">
        <f t="shared" si="39"/>
        <v>13.881019830028329</v>
      </c>
      <c r="L107" s="149">
        <v>372</v>
      </c>
      <c r="M107" s="88">
        <v>348</v>
      </c>
      <c r="N107" s="88">
        <v>353</v>
      </c>
      <c r="O107" s="88">
        <v>311</v>
      </c>
      <c r="P107" s="88">
        <v>353</v>
      </c>
      <c r="Q107" s="68"/>
    </row>
    <row r="108" spans="1:17">
      <c r="A108" s="88" t="s">
        <v>78</v>
      </c>
      <c r="B108" s="88">
        <v>845</v>
      </c>
      <c r="C108" s="88">
        <v>900</v>
      </c>
      <c r="D108" s="88">
        <v>916</v>
      </c>
      <c r="E108" s="88">
        <v>877</v>
      </c>
      <c r="F108" s="89">
        <v>881</v>
      </c>
      <c r="G108" s="90">
        <f t="shared" si="40"/>
        <v>14.695652173913043</v>
      </c>
      <c r="H108" s="91">
        <f t="shared" si="36"/>
        <v>15.088013411567477</v>
      </c>
      <c r="I108" s="91">
        <f t="shared" si="37"/>
        <v>14.817211258492396</v>
      </c>
      <c r="J108" s="91">
        <f t="shared" si="38"/>
        <v>13.967192228061792</v>
      </c>
      <c r="K108" s="92">
        <f t="shared" si="39"/>
        <v>13.830455259026689</v>
      </c>
      <c r="L108" s="149">
        <v>5750</v>
      </c>
      <c r="M108" s="88">
        <v>5965</v>
      </c>
      <c r="N108" s="88">
        <v>6182</v>
      </c>
      <c r="O108" s="88">
        <v>6279</v>
      </c>
      <c r="P108" s="88">
        <v>6370</v>
      </c>
      <c r="Q108" s="68"/>
    </row>
    <row r="109" spans="1:17">
      <c r="A109" s="88" t="s">
        <v>79</v>
      </c>
      <c r="B109" s="88">
        <v>60</v>
      </c>
      <c r="C109" s="88">
        <v>77</v>
      </c>
      <c r="D109" s="88">
        <v>79</v>
      </c>
      <c r="E109" s="88">
        <v>66</v>
      </c>
      <c r="F109" s="89">
        <v>72</v>
      </c>
      <c r="G109" s="90">
        <f t="shared" si="40"/>
        <v>9.5238095238095237</v>
      </c>
      <c r="H109" s="91">
        <f t="shared" si="36"/>
        <v>11.919504643962849</v>
      </c>
      <c r="I109" s="91">
        <f t="shared" si="37"/>
        <v>12.042682926829269</v>
      </c>
      <c r="J109" s="91">
        <f t="shared" si="38"/>
        <v>10.216718266253871</v>
      </c>
      <c r="K109" s="92">
        <f t="shared" si="39"/>
        <v>11.446740858505565</v>
      </c>
      <c r="L109" s="149">
        <v>630</v>
      </c>
      <c r="M109" s="88">
        <v>646</v>
      </c>
      <c r="N109" s="88">
        <v>656</v>
      </c>
      <c r="O109" s="88">
        <v>646</v>
      </c>
      <c r="P109" s="88">
        <v>629</v>
      </c>
      <c r="Q109" s="68"/>
    </row>
    <row r="110" spans="1:17">
      <c r="A110" s="88" t="s">
        <v>80</v>
      </c>
      <c r="B110" s="88">
        <v>512</v>
      </c>
      <c r="C110" s="88">
        <v>511</v>
      </c>
      <c r="D110" s="88">
        <v>505</v>
      </c>
      <c r="E110" s="88">
        <v>500</v>
      </c>
      <c r="F110" s="89">
        <v>527</v>
      </c>
      <c r="G110" s="90">
        <f t="shared" si="40"/>
        <v>14.992679355783309</v>
      </c>
      <c r="H110" s="91">
        <f t="shared" si="36"/>
        <v>15.665236051502147</v>
      </c>
      <c r="I110" s="91">
        <f t="shared" si="37"/>
        <v>14.896755162241886</v>
      </c>
      <c r="J110" s="91">
        <f t="shared" si="38"/>
        <v>15.202189115232592</v>
      </c>
      <c r="K110" s="92">
        <f t="shared" si="39"/>
        <v>15.477239353891337</v>
      </c>
      <c r="L110" s="149">
        <v>3415</v>
      </c>
      <c r="M110" s="88">
        <v>3262</v>
      </c>
      <c r="N110" s="88">
        <v>3390</v>
      </c>
      <c r="O110" s="88">
        <v>3289</v>
      </c>
      <c r="P110" s="88">
        <v>3405</v>
      </c>
      <c r="Q110" s="68"/>
    </row>
    <row r="111" spans="1:17">
      <c r="A111" s="88" t="s">
        <v>48</v>
      </c>
      <c r="B111" s="88">
        <v>9</v>
      </c>
      <c r="C111" s="88">
        <v>9</v>
      </c>
      <c r="D111" s="88">
        <v>6</v>
      </c>
      <c r="E111" s="88">
        <v>5</v>
      </c>
      <c r="F111" s="89">
        <v>5</v>
      </c>
      <c r="G111" s="184" t="s">
        <v>81</v>
      </c>
      <c r="H111" s="185" t="s">
        <v>81</v>
      </c>
      <c r="I111" s="185" t="s">
        <v>81</v>
      </c>
      <c r="J111" s="185" t="s">
        <v>81</v>
      </c>
      <c r="K111" s="186" t="s">
        <v>81</v>
      </c>
      <c r="L111" s="149">
        <v>172</v>
      </c>
      <c r="M111" s="185">
        <v>231</v>
      </c>
      <c r="N111" s="185">
        <v>196</v>
      </c>
      <c r="O111" s="185">
        <v>192</v>
      </c>
      <c r="P111" s="185">
        <v>171</v>
      </c>
      <c r="Q111" s="68"/>
    </row>
    <row r="112" spans="1:17">
      <c r="A112" s="151" t="s">
        <v>41</v>
      </c>
      <c r="B112" s="151">
        <f>SUM(B91:B111)</f>
        <v>7001</v>
      </c>
      <c r="C112" s="151">
        <f t="shared" ref="C112:F112" si="41">SUM(C91:C111)</f>
        <v>7050</v>
      </c>
      <c r="D112" s="151">
        <f t="shared" si="41"/>
        <v>6872</v>
      </c>
      <c r="E112" s="151">
        <f t="shared" si="41"/>
        <v>7171</v>
      </c>
      <c r="F112" s="417">
        <f t="shared" si="41"/>
        <v>7442</v>
      </c>
      <c r="G112" s="188">
        <f t="shared" ref="G112" si="42">B112/L112*100</f>
        <v>12.024044654358093</v>
      </c>
      <c r="H112" s="188">
        <f t="shared" ref="H112" si="43">C112/M112*100</f>
        <v>12.099057818050765</v>
      </c>
      <c r="I112" s="188">
        <f t="shared" ref="I112" si="44">D112/N112*100</f>
        <v>11.80593732820231</v>
      </c>
      <c r="J112" s="188">
        <f t="shared" ref="J112" si="45">E112/O112*100</f>
        <v>12.162276759213718</v>
      </c>
      <c r="K112" s="189">
        <f t="shared" ref="K112" si="46">F112/P112*100</f>
        <v>12.622330772231551</v>
      </c>
      <c r="L112" s="151">
        <f>SUM(L91:L111)</f>
        <v>58225</v>
      </c>
      <c r="M112" s="151">
        <f t="shared" ref="M112:P112" si="47">SUM(M91:M111)</f>
        <v>58269</v>
      </c>
      <c r="N112" s="151">
        <f t="shared" si="47"/>
        <v>58208</v>
      </c>
      <c r="O112" s="151">
        <f t="shared" si="47"/>
        <v>58961</v>
      </c>
      <c r="P112" s="151">
        <f t="shared" si="47"/>
        <v>58959</v>
      </c>
      <c r="Q112" s="68"/>
    </row>
    <row r="113" spans="1:1">
      <c r="A113" s="190" t="s">
        <v>271</v>
      </c>
    </row>
  </sheetData>
  <mergeCells count="15">
    <mergeCell ref="A89:A90"/>
    <mergeCell ref="B89:F89"/>
    <mergeCell ref="G89:K89"/>
    <mergeCell ref="L89:P89"/>
    <mergeCell ref="B25:D25"/>
    <mergeCell ref="E25:G25"/>
    <mergeCell ref="A61:A62"/>
    <mergeCell ref="B61:F61"/>
    <mergeCell ref="G61:K61"/>
    <mergeCell ref="L61:P61"/>
    <mergeCell ref="B6:K6"/>
    <mergeCell ref="L6:U6"/>
    <mergeCell ref="A6:A7"/>
    <mergeCell ref="A25:A26"/>
    <mergeCell ref="H25:H2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9" fitToHeight="0" orientation="landscape" r:id="rId1"/>
  <headerFooter>
    <oddFooter>&amp;L&amp;8&amp;K01+021Report on Maternity, 2014: accompanying tables&amp;R&amp;8&amp;K01+021Page &amp;P of &amp;N</oddFooter>
  </headerFooter>
  <rowBreaks count="3" manualBreakCount="3">
    <brk id="22" max="16383" man="1"/>
    <brk id="58" max="16383" man="1"/>
    <brk id="8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zoomScaleNormal="100" workbookViewId="0">
      <pane ySplit="3" topLeftCell="A25" activePane="bottomLeft" state="frozen"/>
      <selection activeCell="B31" sqref="B31"/>
      <selection pane="bottomLeft" activeCell="A4" sqref="A4"/>
    </sheetView>
  </sheetViews>
  <sheetFormatPr defaultColWidth="9.140625" defaultRowHeight="12"/>
  <cols>
    <col min="1" max="1" width="15.7109375" style="70" customWidth="1"/>
    <col min="2" max="11" width="12.28515625" style="70" customWidth="1"/>
    <col min="12" max="12" width="14.140625" style="70" customWidth="1"/>
    <col min="13" max="14" width="17.28515625" style="70" customWidth="1"/>
    <col min="15" max="15" width="14.140625" style="70" customWidth="1"/>
    <col min="16" max="16384" width="9.140625" style="70"/>
  </cols>
  <sheetData>
    <row r="1" spans="1:16">
      <c r="A1" s="291" t="s">
        <v>24</v>
      </c>
      <c r="B1" s="144"/>
      <c r="C1" s="144"/>
      <c r="D1" s="291" t="s">
        <v>34</v>
      </c>
      <c r="E1" s="144"/>
      <c r="F1" s="144"/>
    </row>
    <row r="2" spans="1:16" ht="10.5" customHeight="1"/>
    <row r="3" spans="1:16" ht="19.5">
      <c r="A3" s="19" t="s">
        <v>126</v>
      </c>
    </row>
    <row r="5" spans="1:16" s="39" customFormat="1" ht="15" customHeight="1">
      <c r="A5" s="87" t="str">
        <f>Contents!B45</f>
        <v>Table 37: Number and percentage of women having a normal birth, induction, augmentation, epidural or episiotomy, 2008–2017</v>
      </c>
      <c r="O5" s="37"/>
      <c r="P5" s="37"/>
    </row>
    <row r="6" spans="1:16" ht="18" customHeight="1">
      <c r="A6" s="552" t="s">
        <v>37</v>
      </c>
      <c r="B6" s="550" t="s">
        <v>25</v>
      </c>
      <c r="C6" s="550"/>
      <c r="D6" s="550"/>
      <c r="E6" s="550"/>
      <c r="F6" s="551"/>
      <c r="G6" s="563" t="s">
        <v>277</v>
      </c>
      <c r="H6" s="550"/>
      <c r="I6" s="550"/>
      <c r="J6" s="550"/>
      <c r="K6" s="551"/>
      <c r="L6" s="593" t="s">
        <v>357</v>
      </c>
      <c r="M6" s="591" t="s">
        <v>132</v>
      </c>
      <c r="N6" s="563" t="s">
        <v>131</v>
      </c>
      <c r="O6" s="335"/>
      <c r="P6" s="68"/>
    </row>
    <row r="7" spans="1:16" ht="18" customHeight="1">
      <c r="A7" s="553"/>
      <c r="B7" s="125" t="s">
        <v>365</v>
      </c>
      <c r="C7" s="332" t="s">
        <v>127</v>
      </c>
      <c r="D7" s="125" t="s">
        <v>128</v>
      </c>
      <c r="E7" s="125" t="s">
        <v>129</v>
      </c>
      <c r="F7" s="126" t="s">
        <v>130</v>
      </c>
      <c r="G7" s="127" t="str">
        <f>B7</f>
        <v>Normal</v>
      </c>
      <c r="H7" s="332" t="str">
        <f t="shared" ref="H7:K7" si="0">C7</f>
        <v>Induction</v>
      </c>
      <c r="I7" s="125" t="str">
        <f t="shared" si="0"/>
        <v>Augmentation</v>
      </c>
      <c r="J7" s="125" t="str">
        <f t="shared" si="0"/>
        <v>Epidural</v>
      </c>
      <c r="K7" s="126" t="str">
        <f t="shared" si="0"/>
        <v>Episiotomy</v>
      </c>
      <c r="L7" s="592"/>
      <c r="M7" s="592"/>
      <c r="N7" s="590"/>
      <c r="O7" s="335"/>
      <c r="P7" s="68"/>
    </row>
    <row r="8" spans="1:16">
      <c r="A8" s="156">
        <f>Extra!K4</f>
        <v>2008</v>
      </c>
      <c r="B8" s="154">
        <v>22635</v>
      </c>
      <c r="C8" s="154">
        <v>10218</v>
      </c>
      <c r="D8" s="154">
        <v>17117</v>
      </c>
      <c r="E8" s="154">
        <v>14253</v>
      </c>
      <c r="F8" s="172">
        <v>5700</v>
      </c>
      <c r="G8" s="147">
        <f>B8/$L8*100</f>
        <v>35.023519217676544</v>
      </c>
      <c r="H8" s="148">
        <f t="shared" ref="H8:H17" si="1">C8/$M8*100</f>
        <v>18.012904135669711</v>
      </c>
      <c r="I8" s="148">
        <f t="shared" ref="I8:I17" si="2">D8/$M8*100</f>
        <v>30.174875718365474</v>
      </c>
      <c r="J8" s="148">
        <f t="shared" ref="J8:J17" si="3">E8/$M8*100</f>
        <v>25.126044494588019</v>
      </c>
      <c r="K8" s="225">
        <f>F8/N8*100</f>
        <v>11.807109122545365</v>
      </c>
      <c r="L8" s="375">
        <v>64628</v>
      </c>
      <c r="M8" s="229">
        <v>56726</v>
      </c>
      <c r="N8" s="372">
        <v>48276</v>
      </c>
      <c r="O8" s="154"/>
      <c r="P8" s="68"/>
    </row>
    <row r="9" spans="1:16">
      <c r="A9" s="156">
        <f>Extra!K5</f>
        <v>2009</v>
      </c>
      <c r="B9" s="154">
        <v>22091</v>
      </c>
      <c r="C9" s="154">
        <v>10953</v>
      </c>
      <c r="D9" s="154">
        <v>16072</v>
      </c>
      <c r="E9" s="154">
        <v>13888</v>
      </c>
      <c r="F9" s="172">
        <v>5826</v>
      </c>
      <c r="G9" s="90">
        <f t="shared" ref="G9:G17" si="4">B9/$L9*100</f>
        <v>34.390372999564107</v>
      </c>
      <c r="H9" s="91">
        <f t="shared" si="1"/>
        <v>19.566265921149004</v>
      </c>
      <c r="I9" s="91">
        <f t="shared" si="2"/>
        <v>28.710766537451544</v>
      </c>
      <c r="J9" s="91">
        <f t="shared" si="3"/>
        <v>24.809303488808304</v>
      </c>
      <c r="K9" s="92">
        <f t="shared" ref="K9:K17" si="5">F9/N9*100</f>
        <v>12.283105985536885</v>
      </c>
      <c r="L9" s="375">
        <v>64236</v>
      </c>
      <c r="M9" s="229">
        <v>55979</v>
      </c>
      <c r="N9" s="372">
        <v>47431</v>
      </c>
      <c r="O9" s="154"/>
      <c r="P9" s="68"/>
    </row>
    <row r="10" spans="1:16">
      <c r="A10" s="156">
        <f>Extra!K6</f>
        <v>2010</v>
      </c>
      <c r="B10" s="154">
        <v>21945</v>
      </c>
      <c r="C10" s="154">
        <v>11135</v>
      </c>
      <c r="D10" s="154">
        <v>16228</v>
      </c>
      <c r="E10" s="154">
        <v>13769</v>
      </c>
      <c r="F10" s="172">
        <v>6104</v>
      </c>
      <c r="G10" s="90">
        <f t="shared" si="4"/>
        <v>34.044368600682596</v>
      </c>
      <c r="H10" s="91">
        <f t="shared" si="1"/>
        <v>19.875410538340709</v>
      </c>
      <c r="I10" s="91">
        <f t="shared" si="2"/>
        <v>28.966157361130946</v>
      </c>
      <c r="J10" s="91">
        <f t="shared" si="3"/>
        <v>24.576967014136798</v>
      </c>
      <c r="K10" s="92">
        <f t="shared" si="5"/>
        <v>12.800671070567265</v>
      </c>
      <c r="L10" s="375">
        <v>64460</v>
      </c>
      <c r="M10" s="229">
        <v>56024</v>
      </c>
      <c r="N10" s="372">
        <v>47685</v>
      </c>
      <c r="O10" s="154"/>
      <c r="P10" s="68"/>
    </row>
    <row r="11" spans="1:16">
      <c r="A11" s="156">
        <f>Extra!K7</f>
        <v>2011</v>
      </c>
      <c r="B11" s="154">
        <v>21194</v>
      </c>
      <c r="C11" s="154">
        <v>11787</v>
      </c>
      <c r="D11" s="154">
        <v>14861</v>
      </c>
      <c r="E11" s="154">
        <v>13274</v>
      </c>
      <c r="F11" s="172">
        <v>5614</v>
      </c>
      <c r="G11" s="90">
        <f t="shared" si="4"/>
        <v>34.0208998828194</v>
      </c>
      <c r="H11" s="91">
        <f t="shared" si="1"/>
        <v>21.787833416514168</v>
      </c>
      <c r="I11" s="91">
        <f t="shared" si="2"/>
        <v>27.470008687776115</v>
      </c>
      <c r="J11" s="91">
        <f t="shared" si="3"/>
        <v>24.53649790199449</v>
      </c>
      <c r="K11" s="92">
        <f t="shared" si="5"/>
        <v>12.193479724593297</v>
      </c>
      <c r="L11" s="375">
        <v>62297</v>
      </c>
      <c r="M11" s="229">
        <v>54099</v>
      </c>
      <c r="N11" s="372">
        <v>46041</v>
      </c>
      <c r="O11" s="154"/>
      <c r="P11" s="68"/>
    </row>
    <row r="12" spans="1:16">
      <c r="A12" s="156">
        <f>Extra!K8</f>
        <v>2012</v>
      </c>
      <c r="B12" s="154">
        <v>20673</v>
      </c>
      <c r="C12" s="154">
        <v>12160</v>
      </c>
      <c r="D12" s="154">
        <v>15131</v>
      </c>
      <c r="E12" s="154">
        <v>13770</v>
      </c>
      <c r="F12" s="172">
        <v>5629</v>
      </c>
      <c r="G12" s="90">
        <f t="shared" si="4"/>
        <v>33.158502550283899</v>
      </c>
      <c r="H12" s="91">
        <f t="shared" si="1"/>
        <v>22.427562293660895</v>
      </c>
      <c r="I12" s="91">
        <f t="shared" si="2"/>
        <v>27.907191206034788</v>
      </c>
      <c r="J12" s="91">
        <f t="shared" si="3"/>
        <v>25.397001051291983</v>
      </c>
      <c r="K12" s="92">
        <f t="shared" si="5"/>
        <v>12.282079814972398</v>
      </c>
      <c r="L12" s="375">
        <v>62346</v>
      </c>
      <c r="M12" s="229">
        <v>54219</v>
      </c>
      <c r="N12" s="372">
        <v>45831</v>
      </c>
      <c r="O12" s="154"/>
      <c r="P12" s="68"/>
    </row>
    <row r="13" spans="1:16">
      <c r="A13" s="156">
        <f>Extra!K9</f>
        <v>2013</v>
      </c>
      <c r="B13" s="154">
        <v>19332</v>
      </c>
      <c r="C13" s="154">
        <v>12275</v>
      </c>
      <c r="D13" s="154">
        <v>13572</v>
      </c>
      <c r="E13" s="154">
        <v>13453</v>
      </c>
      <c r="F13" s="172">
        <v>5664</v>
      </c>
      <c r="G13" s="90">
        <f t="shared" si="4"/>
        <v>32.633906716858824</v>
      </c>
      <c r="H13" s="91">
        <f t="shared" si="1"/>
        <v>23.963376542245822</v>
      </c>
      <c r="I13" s="91">
        <f t="shared" si="2"/>
        <v>26.495392784632205</v>
      </c>
      <c r="J13" s="91">
        <f t="shared" si="3"/>
        <v>26.263079806340777</v>
      </c>
      <c r="K13" s="92">
        <f t="shared" si="5"/>
        <v>13.173931246220402</v>
      </c>
      <c r="L13" s="375">
        <v>59239</v>
      </c>
      <c r="M13" s="229">
        <v>51224</v>
      </c>
      <c r="N13" s="372">
        <v>42994</v>
      </c>
      <c r="O13" s="154"/>
      <c r="P13" s="68"/>
    </row>
    <row r="14" spans="1:16">
      <c r="A14" s="156">
        <f>Extra!K10</f>
        <v>2014</v>
      </c>
      <c r="B14" s="154">
        <v>19618</v>
      </c>
      <c r="C14" s="154">
        <v>12317</v>
      </c>
      <c r="D14" s="154">
        <v>13025</v>
      </c>
      <c r="E14" s="154">
        <v>13565</v>
      </c>
      <c r="F14" s="172">
        <v>6285</v>
      </c>
      <c r="G14" s="90">
        <f t="shared" si="4"/>
        <v>33.148032374161502</v>
      </c>
      <c r="H14" s="91">
        <f t="shared" si="1"/>
        <v>24.047716667642867</v>
      </c>
      <c r="I14" s="91">
        <f t="shared" si="2"/>
        <v>25.430016204923955</v>
      </c>
      <c r="J14" s="91">
        <f t="shared" si="3"/>
        <v>26.484312462172237</v>
      </c>
      <c r="K14" s="92">
        <f t="shared" si="5"/>
        <v>14.550968906998818</v>
      </c>
      <c r="L14" s="375">
        <v>59183</v>
      </c>
      <c r="M14" s="229">
        <v>51219</v>
      </c>
      <c r="N14" s="372">
        <v>43193</v>
      </c>
      <c r="O14" s="154"/>
      <c r="P14" s="68"/>
    </row>
    <row r="15" spans="1:16">
      <c r="A15" s="156">
        <f>Extra!K11</f>
        <v>2015</v>
      </c>
      <c r="B15" s="154">
        <v>20189</v>
      </c>
      <c r="C15" s="154">
        <v>12223</v>
      </c>
      <c r="D15" s="154">
        <v>12614</v>
      </c>
      <c r="E15" s="154">
        <v>13559</v>
      </c>
      <c r="F15" s="172">
        <v>6167</v>
      </c>
      <c r="G15" s="90">
        <f t="shared" si="4"/>
        <v>34.263942160822779</v>
      </c>
      <c r="H15" s="91">
        <f t="shared" si="1"/>
        <v>23.80980208820321</v>
      </c>
      <c r="I15" s="91">
        <f t="shared" si="2"/>
        <v>24.571450833722924</v>
      </c>
      <c r="J15" s="91">
        <f t="shared" si="3"/>
        <v>26.412264297958547</v>
      </c>
      <c r="K15" s="92">
        <f t="shared" si="5"/>
        <v>14.225738737284029</v>
      </c>
      <c r="L15" s="375">
        <v>58922</v>
      </c>
      <c r="M15" s="229">
        <v>51336</v>
      </c>
      <c r="N15" s="372">
        <v>43351</v>
      </c>
      <c r="O15" s="154"/>
      <c r="P15" s="68"/>
    </row>
    <row r="16" spans="1:16">
      <c r="A16" s="156">
        <f>Extra!K12</f>
        <v>2016</v>
      </c>
      <c r="B16" s="154">
        <v>20201</v>
      </c>
      <c r="C16" s="154">
        <v>12503</v>
      </c>
      <c r="D16" s="154">
        <v>12664</v>
      </c>
      <c r="E16" s="154">
        <v>13735</v>
      </c>
      <c r="F16" s="172">
        <v>6373</v>
      </c>
      <c r="G16" s="90">
        <f t="shared" si="4"/>
        <v>33.801850643374664</v>
      </c>
      <c r="H16" s="91">
        <f t="shared" si="1"/>
        <v>24.141726201969494</v>
      </c>
      <c r="I16" s="91">
        <f t="shared" si="2"/>
        <v>24.452597026452981</v>
      </c>
      <c r="J16" s="91">
        <f t="shared" si="3"/>
        <v>26.520563815408384</v>
      </c>
      <c r="K16" s="92">
        <f t="shared" si="5"/>
        <v>14.7107705092101</v>
      </c>
      <c r="L16" s="375">
        <v>59763</v>
      </c>
      <c r="M16" s="229">
        <v>51790</v>
      </c>
      <c r="N16" s="372">
        <v>43322</v>
      </c>
      <c r="O16" s="154"/>
      <c r="P16" s="68"/>
    </row>
    <row r="17" spans="1:16">
      <c r="A17" s="406">
        <f>Extra!K13</f>
        <v>2017</v>
      </c>
      <c r="B17" s="170">
        <v>19773</v>
      </c>
      <c r="C17" s="170">
        <v>13141</v>
      </c>
      <c r="D17" s="170">
        <v>11759</v>
      </c>
      <c r="E17" s="170">
        <v>13721</v>
      </c>
      <c r="F17" s="173">
        <v>6770</v>
      </c>
      <c r="G17" s="96">
        <f t="shared" si="4"/>
        <v>33.142253733594814</v>
      </c>
      <c r="H17" s="97">
        <f t="shared" si="1"/>
        <v>25.508084709901585</v>
      </c>
      <c r="I17" s="97">
        <f t="shared" si="2"/>
        <v>22.825475085893977</v>
      </c>
      <c r="J17" s="97">
        <f t="shared" si="3"/>
        <v>26.633926664984376</v>
      </c>
      <c r="K17" s="98">
        <f t="shared" si="5"/>
        <v>15.915930035734437</v>
      </c>
      <c r="L17" s="376">
        <v>59661</v>
      </c>
      <c r="M17" s="230">
        <v>51517</v>
      </c>
      <c r="N17" s="373">
        <v>42536</v>
      </c>
      <c r="O17" s="154"/>
      <c r="P17" s="68"/>
    </row>
    <row r="18" spans="1:16">
      <c r="A18" s="100" t="s">
        <v>262</v>
      </c>
      <c r="O18" s="68"/>
      <c r="P18" s="68"/>
    </row>
    <row r="19" spans="1:16">
      <c r="A19" s="190" t="s">
        <v>133</v>
      </c>
      <c r="O19" s="68"/>
      <c r="P19" s="68"/>
    </row>
    <row r="20" spans="1:16">
      <c r="A20" s="190" t="s">
        <v>134</v>
      </c>
      <c r="O20" s="68"/>
      <c r="P20" s="68"/>
    </row>
    <row r="21" spans="1:16">
      <c r="A21" s="190" t="s">
        <v>135</v>
      </c>
    </row>
    <row r="24" spans="1:16" s="39" customFormat="1" ht="15" customHeight="1">
      <c r="A24" s="87" t="str">
        <f>Contents!B46</f>
        <v>Table 38: Number and percentage of women having a normal birth, induction, augmentation, epidural or episiotomy, by age group, ethnic group, neighbourhood deprivation quintile, parity and DHB of residence, 2017</v>
      </c>
    </row>
    <row r="25" spans="1:16" ht="18" customHeight="1">
      <c r="A25" s="552" t="s">
        <v>56</v>
      </c>
      <c r="B25" s="550" t="str">
        <f>B6</f>
        <v>Women giving birth</v>
      </c>
      <c r="C25" s="550"/>
      <c r="D25" s="550"/>
      <c r="E25" s="550"/>
      <c r="F25" s="551"/>
      <c r="G25" s="563" t="str">
        <f>G6</f>
        <v>Percentage of women giving birth</v>
      </c>
      <c r="H25" s="550"/>
      <c r="I25" s="550"/>
      <c r="J25" s="550"/>
      <c r="K25" s="551"/>
      <c r="L25" s="593" t="s">
        <v>357</v>
      </c>
      <c r="M25" s="591" t="s">
        <v>132</v>
      </c>
      <c r="N25" s="550" t="s">
        <v>131</v>
      </c>
    </row>
    <row r="26" spans="1:16" ht="18" customHeight="1">
      <c r="A26" s="553"/>
      <c r="B26" s="125" t="str">
        <f>B7</f>
        <v>Normal</v>
      </c>
      <c r="C26" s="332" t="str">
        <f t="shared" ref="C26:K26" si="6">C7</f>
        <v>Induction</v>
      </c>
      <c r="D26" s="125" t="str">
        <f t="shared" si="6"/>
        <v>Augmentation</v>
      </c>
      <c r="E26" s="125" t="str">
        <f t="shared" si="6"/>
        <v>Epidural</v>
      </c>
      <c r="F26" s="126" t="str">
        <f t="shared" si="6"/>
        <v>Episiotomy</v>
      </c>
      <c r="G26" s="127" t="str">
        <f t="shared" si="6"/>
        <v>Normal</v>
      </c>
      <c r="H26" s="332" t="str">
        <f t="shared" si="6"/>
        <v>Induction</v>
      </c>
      <c r="I26" s="125" t="str">
        <f t="shared" si="6"/>
        <v>Augmentation</v>
      </c>
      <c r="J26" s="125" t="str">
        <f t="shared" si="6"/>
        <v>Epidural</v>
      </c>
      <c r="K26" s="126" t="str">
        <f t="shared" si="6"/>
        <v>Episiotomy</v>
      </c>
      <c r="L26" s="592"/>
      <c r="M26" s="592"/>
      <c r="N26" s="582"/>
    </row>
    <row r="27" spans="1:16">
      <c r="A27" s="129" t="s">
        <v>234</v>
      </c>
      <c r="B27" s="129"/>
      <c r="C27" s="333"/>
      <c r="D27" s="129"/>
      <c r="E27" s="129"/>
      <c r="F27" s="129"/>
      <c r="G27" s="129"/>
      <c r="H27" s="333"/>
      <c r="I27" s="129"/>
      <c r="J27" s="129"/>
      <c r="K27" s="129"/>
      <c r="L27" s="333"/>
      <c r="M27" s="129"/>
      <c r="N27" s="129"/>
    </row>
    <row r="28" spans="1:16">
      <c r="A28" s="145" t="s">
        <v>41</v>
      </c>
      <c r="B28" s="145">
        <f>B17</f>
        <v>19773</v>
      </c>
      <c r="C28" s="145">
        <f>C17</f>
        <v>13141</v>
      </c>
      <c r="D28" s="145">
        <f>D17</f>
        <v>11759</v>
      </c>
      <c r="E28" s="145">
        <f>E17</f>
        <v>13721</v>
      </c>
      <c r="F28" s="164">
        <f>F17</f>
        <v>6770</v>
      </c>
      <c r="G28" s="231">
        <f>B28/$L28*100</f>
        <v>33.142253733594814</v>
      </c>
      <c r="H28" s="232">
        <f>C28/$M28*100</f>
        <v>25.508084709901585</v>
      </c>
      <c r="I28" s="232">
        <f>D28/$M28*100</f>
        <v>22.825475085893977</v>
      </c>
      <c r="J28" s="232">
        <f>E28/$M28*100</f>
        <v>26.633926664984376</v>
      </c>
      <c r="K28" s="233">
        <f>F28/N28*100</f>
        <v>15.915930035734437</v>
      </c>
      <c r="L28" s="164">
        <f>L17</f>
        <v>59661</v>
      </c>
      <c r="M28" s="164">
        <f>M17</f>
        <v>51517</v>
      </c>
      <c r="N28" s="144">
        <f>N17</f>
        <v>42536</v>
      </c>
    </row>
    <row r="29" spans="1:16">
      <c r="A29" s="129" t="str">
        <f>Extra!B2</f>
        <v>Age group (years)</v>
      </c>
      <c r="B29" s="129"/>
      <c r="C29" s="333"/>
      <c r="D29" s="129"/>
      <c r="E29" s="129"/>
      <c r="F29" s="129"/>
      <c r="G29" s="129"/>
      <c r="H29" s="333"/>
      <c r="I29" s="129"/>
      <c r="J29" s="129"/>
      <c r="K29" s="129"/>
      <c r="L29" s="333"/>
      <c r="M29" s="129"/>
      <c r="N29" s="129"/>
    </row>
    <row r="30" spans="1:16">
      <c r="A30" s="145" t="str">
        <f>Extra!B3</f>
        <v xml:space="preserve"> &lt;20</v>
      </c>
      <c r="B30" s="145">
        <v>855</v>
      </c>
      <c r="C30" s="145">
        <v>494</v>
      </c>
      <c r="D30" s="145">
        <v>655</v>
      </c>
      <c r="E30" s="145">
        <v>611</v>
      </c>
      <c r="F30" s="164">
        <v>265</v>
      </c>
      <c r="G30" s="231">
        <f t="shared" ref="G30:G35" si="7">B30/$L30*100</f>
        <v>37.029016890428757</v>
      </c>
      <c r="H30" s="232">
        <f>C30/$M30*100</f>
        <v>22.024074899687918</v>
      </c>
      <c r="I30" s="232">
        <f>D30/$M30*100</f>
        <v>29.20196165849309</v>
      </c>
      <c r="J30" s="232">
        <f>E30/$M30*100</f>
        <v>27.240303165403478</v>
      </c>
      <c r="K30" s="233">
        <f>F30/N30*100</f>
        <v>13.575819672131148</v>
      </c>
      <c r="L30" s="377">
        <f>PrimMatCare!E29</f>
        <v>2309</v>
      </c>
      <c r="M30" s="164">
        <v>2243</v>
      </c>
      <c r="N30" s="144">
        <v>1952</v>
      </c>
    </row>
    <row r="31" spans="1:16">
      <c r="A31" s="145" t="str">
        <f>Extra!B4</f>
        <v>20−24</v>
      </c>
      <c r="B31" s="145">
        <v>3555</v>
      </c>
      <c r="C31" s="145">
        <v>1989</v>
      </c>
      <c r="D31" s="145">
        <v>2255</v>
      </c>
      <c r="E31" s="145">
        <v>2145</v>
      </c>
      <c r="F31" s="164">
        <v>948</v>
      </c>
      <c r="G31" s="234">
        <f t="shared" si="7"/>
        <v>37.88363171355499</v>
      </c>
      <c r="H31" s="143">
        <f t="shared" ref="H31:I35" si="8">C31/$M31*100</f>
        <v>22.767857142857142</v>
      </c>
      <c r="I31" s="143">
        <f t="shared" si="8"/>
        <v>25.812728937728942</v>
      </c>
      <c r="J31" s="143">
        <f t="shared" ref="J31:J35" si="9">E31/$M31*100</f>
        <v>24.553571428571427</v>
      </c>
      <c r="K31" s="167">
        <f t="shared" ref="K31:K35" si="10">F31/N31*100</f>
        <v>12.707774798927614</v>
      </c>
      <c r="L31" s="377">
        <f>PrimMatCare!E30</f>
        <v>9384</v>
      </c>
      <c r="M31" s="164">
        <v>8736</v>
      </c>
      <c r="N31" s="144">
        <v>7460</v>
      </c>
    </row>
    <row r="32" spans="1:16">
      <c r="A32" s="145" t="str">
        <f>Extra!B5</f>
        <v>25−29</v>
      </c>
      <c r="B32" s="145">
        <v>5910</v>
      </c>
      <c r="C32" s="145">
        <v>3673</v>
      </c>
      <c r="D32" s="145">
        <v>3492</v>
      </c>
      <c r="E32" s="145">
        <v>3973</v>
      </c>
      <c r="F32" s="164">
        <v>2083</v>
      </c>
      <c r="G32" s="234">
        <f t="shared" si="7"/>
        <v>35.323650708266094</v>
      </c>
      <c r="H32" s="143">
        <f t="shared" si="8"/>
        <v>24.557063582269173</v>
      </c>
      <c r="I32" s="143">
        <f t="shared" si="8"/>
        <v>23.346927859864948</v>
      </c>
      <c r="J32" s="143">
        <f t="shared" si="9"/>
        <v>26.562813398408775</v>
      </c>
      <c r="K32" s="167">
        <f t="shared" si="10"/>
        <v>16.685357257289329</v>
      </c>
      <c r="L32" s="377">
        <f>PrimMatCare!E31</f>
        <v>16731</v>
      </c>
      <c r="M32" s="164">
        <v>14957</v>
      </c>
      <c r="N32" s="144">
        <v>12484</v>
      </c>
    </row>
    <row r="33" spans="1:14">
      <c r="A33" s="145" t="str">
        <f>Extra!B6</f>
        <v>30−34</v>
      </c>
      <c r="B33" s="145">
        <v>6069</v>
      </c>
      <c r="C33" s="145">
        <v>4005</v>
      </c>
      <c r="D33" s="145">
        <v>3541</v>
      </c>
      <c r="E33" s="145">
        <v>4504</v>
      </c>
      <c r="F33" s="164">
        <v>2311</v>
      </c>
      <c r="G33" s="234">
        <f t="shared" si="7"/>
        <v>32.292220921570717</v>
      </c>
      <c r="H33" s="143">
        <f t="shared" si="8"/>
        <v>25.061009949314812</v>
      </c>
      <c r="I33" s="143">
        <f t="shared" si="8"/>
        <v>22.157562104999688</v>
      </c>
      <c r="J33" s="143">
        <f t="shared" si="9"/>
        <v>28.183467868093359</v>
      </c>
      <c r="K33" s="167">
        <f t="shared" si="10"/>
        <v>17.782394582948598</v>
      </c>
      <c r="L33" s="377">
        <f>PrimMatCare!E32</f>
        <v>18794</v>
      </c>
      <c r="M33" s="164">
        <v>15981</v>
      </c>
      <c r="N33" s="144">
        <v>12996</v>
      </c>
    </row>
    <row r="34" spans="1:14">
      <c r="A34" s="145" t="str">
        <f>Extra!B7</f>
        <v>35−39</v>
      </c>
      <c r="B34" s="145">
        <v>2907</v>
      </c>
      <c r="C34" s="145">
        <v>2228</v>
      </c>
      <c r="D34" s="145">
        <v>1556</v>
      </c>
      <c r="E34" s="145">
        <v>2039</v>
      </c>
      <c r="F34" s="164">
        <v>987</v>
      </c>
      <c r="G34" s="234">
        <f t="shared" si="7"/>
        <v>29.230769230769234</v>
      </c>
      <c r="H34" s="143">
        <f t="shared" si="8"/>
        <v>28.396635228141726</v>
      </c>
      <c r="I34" s="143">
        <f t="shared" si="8"/>
        <v>19.831761407086411</v>
      </c>
      <c r="J34" s="143">
        <f t="shared" si="9"/>
        <v>25.987764465969921</v>
      </c>
      <c r="K34" s="167">
        <f t="shared" si="10"/>
        <v>15.562913907284766</v>
      </c>
      <c r="L34" s="377">
        <f>PrimMatCare!E33</f>
        <v>9945</v>
      </c>
      <c r="M34" s="164">
        <v>7846</v>
      </c>
      <c r="N34" s="144">
        <v>6342</v>
      </c>
    </row>
    <row r="35" spans="1:14">
      <c r="A35" s="145" t="str">
        <f>Extra!B8</f>
        <v>40+</v>
      </c>
      <c r="B35" s="145">
        <v>477</v>
      </c>
      <c r="C35" s="145">
        <v>752</v>
      </c>
      <c r="D35" s="145">
        <v>260</v>
      </c>
      <c r="E35" s="145">
        <v>449</v>
      </c>
      <c r="F35" s="164">
        <v>176</v>
      </c>
      <c r="G35" s="234">
        <f t="shared" si="7"/>
        <v>19.095276220976782</v>
      </c>
      <c r="H35" s="143">
        <f t="shared" si="8"/>
        <v>42.873432155074113</v>
      </c>
      <c r="I35" s="143">
        <f t="shared" si="8"/>
        <v>14.823261117445838</v>
      </c>
      <c r="J35" s="143">
        <f t="shared" si="9"/>
        <v>25.598631698973772</v>
      </c>
      <c r="K35" s="167">
        <f t="shared" si="10"/>
        <v>13.517665130568357</v>
      </c>
      <c r="L35" s="378">
        <f>PrimMatCare!E34</f>
        <v>2498</v>
      </c>
      <c r="M35" s="164">
        <v>1754</v>
      </c>
      <c r="N35" s="144">
        <v>1302</v>
      </c>
    </row>
    <row r="36" spans="1:14">
      <c r="A36" s="129" t="str">
        <f>Extra!B9</f>
        <v>Ethnic group</v>
      </c>
      <c r="B36" s="129"/>
      <c r="C36" s="333"/>
      <c r="D36" s="129"/>
      <c r="E36" s="129"/>
      <c r="F36" s="129"/>
      <c r="G36" s="33"/>
      <c r="H36" s="33"/>
      <c r="I36" s="33"/>
      <c r="J36" s="33"/>
      <c r="K36" s="33"/>
      <c r="L36" s="33"/>
      <c r="M36" s="129"/>
      <c r="N36" s="129"/>
    </row>
    <row r="37" spans="1:14">
      <c r="A37" s="212" t="str">
        <f>Extra!B10</f>
        <v>Māori</v>
      </c>
      <c r="B37" s="145">
        <v>6315</v>
      </c>
      <c r="C37" s="145">
        <v>2806</v>
      </c>
      <c r="D37" s="145">
        <v>2941</v>
      </c>
      <c r="E37" s="145">
        <v>2393</v>
      </c>
      <c r="F37" s="164">
        <v>777</v>
      </c>
      <c r="G37" s="234">
        <f t="shared" ref="G37:G41" si="11">B37/$L37*100</f>
        <v>42.40531829170024</v>
      </c>
      <c r="H37" s="143">
        <f t="shared" ref="H37:I41" si="12">C37/$M37*100</f>
        <v>21.053421368547419</v>
      </c>
      <c r="I37" s="143">
        <f t="shared" si="12"/>
        <v>22.066326530612244</v>
      </c>
      <c r="J37" s="143">
        <f t="shared" ref="J37:J41" si="13">E37/$M37*100</f>
        <v>17.954681872749102</v>
      </c>
      <c r="K37" s="167">
        <f t="shared" ref="K37:K41" si="14">F37/N37*100</f>
        <v>6.7127429805615551</v>
      </c>
      <c r="L37" s="378">
        <f>PrimMatCare!E36</f>
        <v>14892</v>
      </c>
      <c r="M37" s="164">
        <v>13328</v>
      </c>
      <c r="N37" s="144">
        <v>11575</v>
      </c>
    </row>
    <row r="38" spans="1:14">
      <c r="A38" s="212" t="str">
        <f>Extra!B11</f>
        <v>Pacific</v>
      </c>
      <c r="B38" s="145">
        <v>1938</v>
      </c>
      <c r="C38" s="145">
        <v>1518</v>
      </c>
      <c r="D38" s="145">
        <v>1326</v>
      </c>
      <c r="E38" s="145">
        <v>1172</v>
      </c>
      <c r="F38" s="164">
        <v>463</v>
      </c>
      <c r="G38" s="234">
        <f t="shared" si="11"/>
        <v>32.256990679094535</v>
      </c>
      <c r="H38" s="143">
        <f t="shared" si="12"/>
        <v>28.289228475587031</v>
      </c>
      <c r="I38" s="143">
        <f t="shared" si="12"/>
        <v>24.711144241520685</v>
      </c>
      <c r="J38" s="143">
        <f t="shared" si="13"/>
        <v>21.841222512113305</v>
      </c>
      <c r="K38" s="167">
        <f t="shared" si="14"/>
        <v>10.629017447199265</v>
      </c>
      <c r="L38" s="378">
        <f>PrimMatCare!E37</f>
        <v>6008</v>
      </c>
      <c r="M38" s="164">
        <v>5366</v>
      </c>
      <c r="N38" s="144">
        <v>4356</v>
      </c>
    </row>
    <row r="39" spans="1:14">
      <c r="A39" s="212" t="str">
        <f>Extra!B12</f>
        <v>Indian</v>
      </c>
      <c r="B39" s="145">
        <v>637</v>
      </c>
      <c r="C39" s="145">
        <v>1130</v>
      </c>
      <c r="D39" s="145">
        <v>840</v>
      </c>
      <c r="E39" s="145">
        <v>1373</v>
      </c>
      <c r="F39" s="164">
        <v>849</v>
      </c>
      <c r="G39" s="234">
        <f t="shared" si="11"/>
        <v>16.869703389830509</v>
      </c>
      <c r="H39" s="143">
        <f t="shared" si="12"/>
        <v>34.844279987665743</v>
      </c>
      <c r="I39" s="143">
        <f t="shared" si="12"/>
        <v>25.901942645698426</v>
      </c>
      <c r="J39" s="143">
        <f t="shared" si="13"/>
        <v>42.33734196731421</v>
      </c>
      <c r="K39" s="167">
        <f t="shared" si="14"/>
        <v>36.929099608525448</v>
      </c>
      <c r="L39" s="378">
        <f>PrimMatCare!E38</f>
        <v>3776</v>
      </c>
      <c r="M39" s="164">
        <v>3243</v>
      </c>
      <c r="N39" s="144">
        <v>2299</v>
      </c>
    </row>
    <row r="40" spans="1:14">
      <c r="A40" s="212" t="str">
        <f>Extra!B13</f>
        <v>Asian (excl. Indian)</v>
      </c>
      <c r="B40" s="145">
        <v>1761</v>
      </c>
      <c r="C40" s="145">
        <v>1415</v>
      </c>
      <c r="D40" s="145">
        <v>1580</v>
      </c>
      <c r="E40" s="145">
        <v>1901</v>
      </c>
      <c r="F40" s="164">
        <v>1399</v>
      </c>
      <c r="G40" s="234">
        <f t="shared" si="11"/>
        <v>25.79841781423967</v>
      </c>
      <c r="H40" s="143">
        <f t="shared" ref="H40" si="15">C40/$M40*100</f>
        <v>24.468269064499395</v>
      </c>
      <c r="I40" s="143">
        <f t="shared" ref="I40" si="16">D40/$M40*100</f>
        <v>27.3214594501124</v>
      </c>
      <c r="J40" s="143">
        <f t="shared" ref="J40" si="17">E40/$M40*100</f>
        <v>32.872211654850425</v>
      </c>
      <c r="K40" s="167">
        <f t="shared" ref="K40" si="18">F40/N40*100</f>
        <v>30.767539036727516</v>
      </c>
      <c r="L40" s="378">
        <f>PrimMatCare!E39</f>
        <v>6826</v>
      </c>
      <c r="M40" s="164">
        <v>5783</v>
      </c>
      <c r="N40" s="144">
        <v>4547</v>
      </c>
    </row>
    <row r="41" spans="1:14">
      <c r="A41" s="212" t="str">
        <f>Extra!B14</f>
        <v>European or Other</v>
      </c>
      <c r="B41" s="145">
        <v>9122</v>
      </c>
      <c r="C41" s="145">
        <v>6272</v>
      </c>
      <c r="D41" s="145">
        <v>5071</v>
      </c>
      <c r="E41" s="145">
        <v>6882</v>
      </c>
      <c r="F41" s="164">
        <v>3282</v>
      </c>
      <c r="G41" s="234">
        <f t="shared" si="11"/>
        <v>32.407275827767513</v>
      </c>
      <c r="H41" s="143">
        <f t="shared" si="12"/>
        <v>26.357370986720458</v>
      </c>
      <c r="I41" s="143">
        <f t="shared" si="12"/>
        <v>21.310304252815598</v>
      </c>
      <c r="J41" s="143">
        <f t="shared" si="13"/>
        <v>28.9208270297529</v>
      </c>
      <c r="K41" s="167">
        <f t="shared" si="14"/>
        <v>16.610993015487395</v>
      </c>
      <c r="L41" s="378">
        <f>PrimMatCare!E40</f>
        <v>28148</v>
      </c>
      <c r="M41" s="164">
        <v>23796</v>
      </c>
      <c r="N41" s="144">
        <v>19758</v>
      </c>
    </row>
    <row r="42" spans="1:14">
      <c r="A42" s="161" t="str">
        <f>Extra!B15</f>
        <v>Unknown</v>
      </c>
      <c r="B42" s="145">
        <v>0</v>
      </c>
      <c r="C42" s="145">
        <v>0</v>
      </c>
      <c r="D42" s="145">
        <v>1</v>
      </c>
      <c r="E42" s="145">
        <v>0</v>
      </c>
      <c r="F42" s="164">
        <v>0</v>
      </c>
      <c r="G42" s="235" t="s">
        <v>81</v>
      </c>
      <c r="H42" s="236" t="s">
        <v>81</v>
      </c>
      <c r="I42" s="236" t="s">
        <v>81</v>
      </c>
      <c r="J42" s="236" t="s">
        <v>81</v>
      </c>
      <c r="K42" s="237" t="s">
        <v>81</v>
      </c>
      <c r="L42" s="378">
        <f>PrimMatCare!E41</f>
        <v>11</v>
      </c>
      <c r="M42" s="164">
        <v>1</v>
      </c>
      <c r="N42" s="144">
        <v>1</v>
      </c>
    </row>
    <row r="43" spans="1:14">
      <c r="A43" s="129" t="str">
        <f>Extra!B16</f>
        <v>Deprivation quintile</v>
      </c>
      <c r="B43" s="129"/>
      <c r="C43" s="333"/>
      <c r="D43" s="129"/>
      <c r="E43" s="129"/>
      <c r="F43" s="129"/>
      <c r="G43" s="33"/>
      <c r="H43" s="33"/>
      <c r="I43" s="33"/>
      <c r="J43" s="33"/>
      <c r="K43" s="33"/>
      <c r="L43" s="33"/>
      <c r="M43" s="129"/>
      <c r="N43" s="129"/>
    </row>
    <row r="44" spans="1:14">
      <c r="A44" s="238" t="str">
        <f>Extra!B17</f>
        <v>1 (least deprived)</v>
      </c>
      <c r="B44" s="145">
        <v>2532</v>
      </c>
      <c r="C44" s="145">
        <v>1996</v>
      </c>
      <c r="D44" s="145">
        <v>1665</v>
      </c>
      <c r="E44" s="145">
        <v>2374</v>
      </c>
      <c r="F44" s="164">
        <v>1253</v>
      </c>
      <c r="G44" s="234">
        <f t="shared" ref="G44:G48" si="19">B44/$L44*100</f>
        <v>28.82185543540125</v>
      </c>
      <c r="H44" s="143">
        <f t="shared" ref="H44:I48" si="20">C44/$M44*100</f>
        <v>27.406288617328023</v>
      </c>
      <c r="I44" s="143">
        <f t="shared" si="20"/>
        <v>22.861458190306191</v>
      </c>
      <c r="J44" s="143">
        <f t="shared" ref="J44:J48" si="21">E44/$M44*100</f>
        <v>32.596457503775916</v>
      </c>
      <c r="K44" s="167">
        <f t="shared" ref="K44:K48" si="22">F44/N44*100</f>
        <v>20.925183700734802</v>
      </c>
      <c r="L44" s="378">
        <f>PrimMatCare!E43</f>
        <v>8785</v>
      </c>
      <c r="M44" s="164">
        <v>7283</v>
      </c>
      <c r="N44" s="144">
        <v>5988</v>
      </c>
    </row>
    <row r="45" spans="1:14">
      <c r="A45" s="238">
        <f>Extra!B18</f>
        <v>2</v>
      </c>
      <c r="B45" s="145">
        <v>2909</v>
      </c>
      <c r="C45" s="145">
        <v>2134</v>
      </c>
      <c r="D45" s="145">
        <v>1890</v>
      </c>
      <c r="E45" s="145">
        <v>2492</v>
      </c>
      <c r="F45" s="164">
        <v>1335</v>
      </c>
      <c r="G45" s="234">
        <f t="shared" si="19"/>
        <v>30.264253017062003</v>
      </c>
      <c r="H45" s="143">
        <f t="shared" si="20"/>
        <v>26.180836707152494</v>
      </c>
      <c r="I45" s="143">
        <f t="shared" si="20"/>
        <v>23.187338976812661</v>
      </c>
      <c r="J45" s="143">
        <f t="shared" si="21"/>
        <v>30.572935836093727</v>
      </c>
      <c r="K45" s="167">
        <f t="shared" si="22"/>
        <v>20.039027319123388</v>
      </c>
      <c r="L45" s="378">
        <f>PrimMatCare!E44</f>
        <v>9612</v>
      </c>
      <c r="M45" s="164">
        <v>8151</v>
      </c>
      <c r="N45" s="144">
        <v>6662</v>
      </c>
    </row>
    <row r="46" spans="1:14">
      <c r="A46" s="238">
        <f>Extra!B19</f>
        <v>3</v>
      </c>
      <c r="B46" s="145">
        <v>3548</v>
      </c>
      <c r="C46" s="145">
        <v>2394</v>
      </c>
      <c r="D46" s="145">
        <v>2050</v>
      </c>
      <c r="E46" s="145">
        <v>2630</v>
      </c>
      <c r="F46" s="164">
        <v>1295</v>
      </c>
      <c r="G46" s="234">
        <f t="shared" si="19"/>
        <v>32.973977695167285</v>
      </c>
      <c r="H46" s="143">
        <f t="shared" si="20"/>
        <v>25.90068159688413</v>
      </c>
      <c r="I46" s="143">
        <f t="shared" si="20"/>
        <v>22.17894622957914</v>
      </c>
      <c r="J46" s="143">
        <f t="shared" si="21"/>
        <v>28.453965162825924</v>
      </c>
      <c r="K46" s="167">
        <f t="shared" si="22"/>
        <v>17.134162476845727</v>
      </c>
      <c r="L46" s="378">
        <f>PrimMatCare!E45</f>
        <v>10760</v>
      </c>
      <c r="M46" s="164">
        <v>9243</v>
      </c>
      <c r="N46" s="144">
        <v>7558</v>
      </c>
    </row>
    <row r="47" spans="1:14">
      <c r="A47" s="238">
        <f>Extra!B20</f>
        <v>4</v>
      </c>
      <c r="B47" s="145">
        <v>4537</v>
      </c>
      <c r="C47" s="145">
        <v>2855</v>
      </c>
      <c r="D47" s="145">
        <v>2583</v>
      </c>
      <c r="E47" s="145">
        <v>2882</v>
      </c>
      <c r="F47" s="164">
        <v>1443</v>
      </c>
      <c r="G47" s="234">
        <f t="shared" si="19"/>
        <v>34.376420669798449</v>
      </c>
      <c r="H47" s="143">
        <f t="shared" si="20"/>
        <v>24.752904456389803</v>
      </c>
      <c r="I47" s="143">
        <f t="shared" si="20"/>
        <v>22.39465926825039</v>
      </c>
      <c r="J47" s="143">
        <f t="shared" si="21"/>
        <v>24.986994971388938</v>
      </c>
      <c r="K47" s="167">
        <f t="shared" si="22"/>
        <v>15.135305223410949</v>
      </c>
      <c r="L47" s="378">
        <f>PrimMatCare!E46</f>
        <v>13198</v>
      </c>
      <c r="M47" s="164">
        <v>11534</v>
      </c>
      <c r="N47" s="144">
        <v>9534</v>
      </c>
    </row>
    <row r="48" spans="1:14">
      <c r="A48" s="239" t="str">
        <f>Extra!B21</f>
        <v>5 (most deprived)</v>
      </c>
      <c r="B48" s="145">
        <v>6095</v>
      </c>
      <c r="C48" s="145">
        <v>3748</v>
      </c>
      <c r="D48" s="145">
        <v>3560</v>
      </c>
      <c r="E48" s="145">
        <v>3329</v>
      </c>
      <c r="F48" s="164">
        <v>1433</v>
      </c>
      <c r="G48" s="234">
        <f t="shared" si="19"/>
        <v>36.077897478394696</v>
      </c>
      <c r="H48" s="143">
        <f t="shared" si="20"/>
        <v>24.798200344051871</v>
      </c>
      <c r="I48" s="143">
        <f t="shared" si="20"/>
        <v>23.554320497551938</v>
      </c>
      <c r="J48" s="143">
        <f t="shared" si="21"/>
        <v>22.025936218075955</v>
      </c>
      <c r="K48" s="167">
        <f t="shared" si="22"/>
        <v>11.359492667459374</v>
      </c>
      <c r="L48" s="378">
        <f>PrimMatCare!E47</f>
        <v>16894</v>
      </c>
      <c r="M48" s="164">
        <v>15114</v>
      </c>
      <c r="N48" s="144">
        <v>12615</v>
      </c>
    </row>
    <row r="49" spans="1:14">
      <c r="A49" s="218" t="str">
        <f>Extra!B22</f>
        <v>Unknown</v>
      </c>
      <c r="B49" s="161">
        <v>152</v>
      </c>
      <c r="C49" s="161">
        <v>14</v>
      </c>
      <c r="D49" s="161">
        <v>11</v>
      </c>
      <c r="E49" s="161">
        <v>14</v>
      </c>
      <c r="F49" s="165">
        <v>11</v>
      </c>
      <c r="G49" s="240" t="s">
        <v>81</v>
      </c>
      <c r="H49" s="241" t="s">
        <v>81</v>
      </c>
      <c r="I49" s="241" t="s">
        <v>81</v>
      </c>
      <c r="J49" s="241" t="s">
        <v>81</v>
      </c>
      <c r="K49" s="242" t="s">
        <v>81</v>
      </c>
      <c r="L49" s="378">
        <f>PrimMatCare!E48</f>
        <v>412</v>
      </c>
      <c r="M49" s="165">
        <v>192</v>
      </c>
      <c r="N49" s="161">
        <v>179</v>
      </c>
    </row>
    <row r="50" spans="1:14" ht="13.5">
      <c r="A50" s="505" t="s">
        <v>503</v>
      </c>
      <c r="B50" s="129"/>
      <c r="C50" s="333"/>
      <c r="D50" s="129"/>
      <c r="E50" s="129"/>
      <c r="F50" s="129"/>
      <c r="G50" s="33"/>
      <c r="H50" s="33"/>
      <c r="I50" s="33"/>
      <c r="J50" s="33"/>
      <c r="K50" s="33"/>
      <c r="L50" s="33"/>
      <c r="M50" s="129"/>
      <c r="N50" s="129"/>
    </row>
    <row r="51" spans="1:14">
      <c r="A51" s="238">
        <v>0</v>
      </c>
      <c r="B51" s="145">
        <v>5180</v>
      </c>
      <c r="C51" s="145">
        <v>6334</v>
      </c>
      <c r="D51" s="145">
        <v>6010</v>
      </c>
      <c r="E51" s="145">
        <v>8743</v>
      </c>
      <c r="F51" s="164">
        <v>4886</v>
      </c>
      <c r="G51" s="234">
        <f t="shared" ref="G51:G52" si="23">B51/$L51*100</f>
        <v>22.810339512968429</v>
      </c>
      <c r="H51" s="143">
        <f t="shared" ref="H51:I52" si="24">C51/$M51*100</f>
        <v>30.037463840280743</v>
      </c>
      <c r="I51" s="143">
        <f t="shared" si="24"/>
        <v>28.500972162943995</v>
      </c>
      <c r="J51" s="143">
        <f t="shared" ref="J51:J52" si="25">E51/$M51*100</f>
        <v>41.461563996775261</v>
      </c>
      <c r="K51" s="167">
        <f t="shared" ref="K51:K52" si="26">F51/N51*100</f>
        <v>31.288422131147541</v>
      </c>
      <c r="L51" s="378">
        <v>22709</v>
      </c>
      <c r="M51" s="164">
        <v>21087</v>
      </c>
      <c r="N51" s="144">
        <v>15616</v>
      </c>
    </row>
    <row r="52" spans="1:14">
      <c r="A52" s="360" t="s">
        <v>363</v>
      </c>
      <c r="B52" s="145">
        <v>13760</v>
      </c>
      <c r="C52" s="145">
        <v>5837</v>
      </c>
      <c r="D52" s="145">
        <v>5098</v>
      </c>
      <c r="E52" s="145">
        <v>4046</v>
      </c>
      <c r="F52" s="164">
        <v>1474</v>
      </c>
      <c r="G52" s="234">
        <f t="shared" si="23"/>
        <v>41.154478839539408</v>
      </c>
      <c r="H52" s="143">
        <f t="shared" si="24"/>
        <v>21.224682738809499</v>
      </c>
      <c r="I52" s="143">
        <f t="shared" si="24"/>
        <v>18.537507726991745</v>
      </c>
      <c r="J52" s="143">
        <f t="shared" si="25"/>
        <v>14.712192283916947</v>
      </c>
      <c r="K52" s="167">
        <f t="shared" si="26"/>
        <v>5.9596490518740142</v>
      </c>
      <c r="L52" s="378">
        <v>33435</v>
      </c>
      <c r="M52" s="164">
        <v>27501</v>
      </c>
      <c r="N52" s="144">
        <v>24733</v>
      </c>
    </row>
    <row r="53" spans="1:14">
      <c r="A53" s="301" t="s">
        <v>48</v>
      </c>
      <c r="B53" s="161">
        <v>63</v>
      </c>
      <c r="C53" s="161">
        <v>196</v>
      </c>
      <c r="D53" s="161">
        <v>131</v>
      </c>
      <c r="E53" s="161">
        <v>254</v>
      </c>
      <c r="F53" s="165">
        <v>122</v>
      </c>
      <c r="G53" s="240" t="s">
        <v>81</v>
      </c>
      <c r="H53" s="241" t="s">
        <v>81</v>
      </c>
      <c r="I53" s="241" t="s">
        <v>81</v>
      </c>
      <c r="J53" s="241" t="s">
        <v>81</v>
      </c>
      <c r="K53" s="242" t="s">
        <v>81</v>
      </c>
      <c r="L53" s="378">
        <v>534</v>
      </c>
      <c r="M53" s="165">
        <v>474</v>
      </c>
      <c r="N53" s="161">
        <v>311</v>
      </c>
    </row>
    <row r="54" spans="1:14">
      <c r="A54" s="333" t="str">
        <f>Extra!B23</f>
        <v>DHB of residence</v>
      </c>
      <c r="B54" s="333"/>
      <c r="C54" s="333"/>
      <c r="D54" s="333"/>
      <c r="E54" s="333"/>
      <c r="F54" s="333"/>
      <c r="G54" s="33"/>
      <c r="H54" s="33"/>
      <c r="I54" s="33"/>
      <c r="J54" s="33"/>
      <c r="K54" s="33"/>
      <c r="L54" s="33"/>
      <c r="M54" s="333"/>
      <c r="N54" s="333"/>
    </row>
    <row r="55" spans="1:14">
      <c r="A55" s="238" t="str">
        <f>Extra!B24</f>
        <v>Northland</v>
      </c>
      <c r="B55" s="145">
        <v>1162</v>
      </c>
      <c r="C55" s="145">
        <v>304</v>
      </c>
      <c r="D55" s="145">
        <v>426</v>
      </c>
      <c r="E55" s="145">
        <v>319</v>
      </c>
      <c r="F55" s="164">
        <v>115</v>
      </c>
      <c r="G55" s="234">
        <f t="shared" ref="G55:G75" si="27">B55/$L55*100</f>
        <v>51.875000000000007</v>
      </c>
      <c r="H55" s="143">
        <f t="shared" ref="H55:I55" si="28">C55/$M55*100</f>
        <v>14.469300333174678</v>
      </c>
      <c r="I55" s="143">
        <f t="shared" si="28"/>
        <v>20.276059019514516</v>
      </c>
      <c r="J55" s="143">
        <f t="shared" ref="J55" si="29">E55/$M55*100</f>
        <v>15.183246073298429</v>
      </c>
      <c r="K55" s="167">
        <f t="shared" ref="K55" si="30">F55/N55*100</f>
        <v>6.2364425162689807</v>
      </c>
      <c r="L55" s="378">
        <f>RegLMC!P23</f>
        <v>2240</v>
      </c>
      <c r="M55" s="164">
        <v>2101</v>
      </c>
      <c r="N55" s="144">
        <v>1844</v>
      </c>
    </row>
    <row r="56" spans="1:14">
      <c r="A56" s="238" t="str">
        <f>Extra!B25</f>
        <v>Waitemata</v>
      </c>
      <c r="B56" s="145">
        <v>2177</v>
      </c>
      <c r="C56" s="145">
        <v>1765</v>
      </c>
      <c r="D56" s="145">
        <v>1498</v>
      </c>
      <c r="E56" s="145">
        <v>2229</v>
      </c>
      <c r="F56" s="164">
        <v>1052</v>
      </c>
      <c r="G56" s="234">
        <f t="shared" si="27"/>
        <v>28.217757615035644</v>
      </c>
      <c r="H56" s="143">
        <f t="shared" ref="H56:I75" si="31">C56/$M56*100</f>
        <v>27.045663499846768</v>
      </c>
      <c r="I56" s="143">
        <f t="shared" si="31"/>
        <v>22.954336500153232</v>
      </c>
      <c r="J56" s="143">
        <f t="shared" ref="J56:J75" si="32">E56/$M56*100</f>
        <v>34.155684952497701</v>
      </c>
      <c r="K56" s="167">
        <f t="shared" ref="K56:K75" si="33">F56/N56*100</f>
        <v>20.431151679937852</v>
      </c>
      <c r="L56" s="378">
        <f>RegLMC!P24</f>
        <v>7715</v>
      </c>
      <c r="M56" s="164">
        <v>6526</v>
      </c>
      <c r="N56" s="144">
        <v>5149</v>
      </c>
    </row>
    <row r="57" spans="1:14">
      <c r="A57" s="238" t="str">
        <f>Extra!B26</f>
        <v>Auckland</v>
      </c>
      <c r="B57" s="145">
        <v>1172</v>
      </c>
      <c r="C57" s="145">
        <v>1615</v>
      </c>
      <c r="D57" s="145">
        <v>1228</v>
      </c>
      <c r="E57" s="145">
        <v>2028</v>
      </c>
      <c r="F57" s="164">
        <v>1076</v>
      </c>
      <c r="G57" s="234">
        <f t="shared" si="27"/>
        <v>20.805964849991124</v>
      </c>
      <c r="H57" s="143">
        <f t="shared" si="31"/>
        <v>34.23060618906316</v>
      </c>
      <c r="I57" s="143">
        <f t="shared" si="31"/>
        <v>26.02797795676134</v>
      </c>
      <c r="J57" s="143">
        <f t="shared" si="32"/>
        <v>42.984315387876222</v>
      </c>
      <c r="K57" s="167">
        <f t="shared" si="33"/>
        <v>29.519890260630998</v>
      </c>
      <c r="L57" s="378">
        <f>RegLMC!P25</f>
        <v>5633</v>
      </c>
      <c r="M57" s="164">
        <v>4718</v>
      </c>
      <c r="N57" s="144">
        <v>3645</v>
      </c>
    </row>
    <row r="58" spans="1:14">
      <c r="A58" s="238" t="str">
        <f>Extra!B27</f>
        <v>Counties Manukau</v>
      </c>
      <c r="B58" s="145">
        <v>2401</v>
      </c>
      <c r="C58" s="145">
        <v>2195</v>
      </c>
      <c r="D58" s="145">
        <v>1751</v>
      </c>
      <c r="E58" s="145">
        <v>2148</v>
      </c>
      <c r="F58" s="164">
        <v>1077</v>
      </c>
      <c r="G58" s="234">
        <f t="shared" si="27"/>
        <v>29.011599806669892</v>
      </c>
      <c r="H58" s="143">
        <f t="shared" si="31"/>
        <v>29.986338797814209</v>
      </c>
      <c r="I58" s="143">
        <f t="shared" si="31"/>
        <v>23.920765027322403</v>
      </c>
      <c r="J58" s="143">
        <f t="shared" si="32"/>
        <v>29.344262295081968</v>
      </c>
      <c r="K58" s="167">
        <f t="shared" si="33"/>
        <v>18.470245240953524</v>
      </c>
      <c r="L58" s="378">
        <f>RegLMC!P26</f>
        <v>8276</v>
      </c>
      <c r="M58" s="164">
        <v>7320</v>
      </c>
      <c r="N58" s="144">
        <v>5831</v>
      </c>
    </row>
    <row r="59" spans="1:14">
      <c r="A59" s="238" t="str">
        <f>Extra!B28</f>
        <v>Waikato</v>
      </c>
      <c r="B59" s="145">
        <v>2267</v>
      </c>
      <c r="C59" s="145">
        <v>1050</v>
      </c>
      <c r="D59" s="145">
        <v>927</v>
      </c>
      <c r="E59" s="145">
        <v>1040</v>
      </c>
      <c r="F59" s="164">
        <v>427</v>
      </c>
      <c r="G59" s="234">
        <f t="shared" si="27"/>
        <v>42.612781954887218</v>
      </c>
      <c r="H59" s="143">
        <f t="shared" si="31"/>
        <v>22.354694485842028</v>
      </c>
      <c r="I59" s="143">
        <f t="shared" si="31"/>
        <v>19.736001703214818</v>
      </c>
      <c r="J59" s="143">
        <f t="shared" si="32"/>
        <v>22.141792633595912</v>
      </c>
      <c r="K59" s="167">
        <f t="shared" si="33"/>
        <v>10.455435847208619</v>
      </c>
      <c r="L59" s="378">
        <f>RegLMC!P27</f>
        <v>5320</v>
      </c>
      <c r="M59" s="164">
        <v>4697</v>
      </c>
      <c r="N59" s="144">
        <v>4084</v>
      </c>
    </row>
    <row r="60" spans="1:14">
      <c r="A60" s="238" t="str">
        <f>Extra!B29</f>
        <v>Lakes</v>
      </c>
      <c r="B60" s="145">
        <v>534</v>
      </c>
      <c r="C60" s="145">
        <v>332</v>
      </c>
      <c r="D60" s="145">
        <v>373</v>
      </c>
      <c r="E60" s="145">
        <v>53</v>
      </c>
      <c r="F60" s="164">
        <v>61</v>
      </c>
      <c r="G60" s="234">
        <f t="shared" si="27"/>
        <v>34.318766066838045</v>
      </c>
      <c r="H60" s="143">
        <f t="shared" si="31"/>
        <v>24.375917767988252</v>
      </c>
      <c r="I60" s="143">
        <f t="shared" si="31"/>
        <v>27.386196769456681</v>
      </c>
      <c r="J60" s="143">
        <f t="shared" si="32"/>
        <v>3.8913362701908953</v>
      </c>
      <c r="K60" s="167">
        <f t="shared" si="33"/>
        <v>5.2859618717504331</v>
      </c>
      <c r="L60" s="378">
        <f>RegLMC!P28</f>
        <v>1556</v>
      </c>
      <c r="M60" s="164">
        <v>1362</v>
      </c>
      <c r="N60" s="144">
        <v>1154</v>
      </c>
    </row>
    <row r="61" spans="1:14">
      <c r="A61" s="238" t="str">
        <f>Extra!B30</f>
        <v>Bay of Plenty</v>
      </c>
      <c r="B61" s="145">
        <v>1103</v>
      </c>
      <c r="C61" s="145">
        <v>617</v>
      </c>
      <c r="D61" s="145">
        <v>655</v>
      </c>
      <c r="E61" s="145">
        <v>496</v>
      </c>
      <c r="F61" s="164">
        <v>272</v>
      </c>
      <c r="G61" s="234">
        <f t="shared" si="27"/>
        <v>35.580645161290327</v>
      </c>
      <c r="H61" s="143">
        <f t="shared" si="31"/>
        <v>23.117272386661671</v>
      </c>
      <c r="I61" s="143">
        <f t="shared" si="31"/>
        <v>24.541026601723491</v>
      </c>
      <c r="J61" s="143">
        <f t="shared" si="32"/>
        <v>18.583739228175347</v>
      </c>
      <c r="K61" s="167">
        <f t="shared" si="33"/>
        <v>11.908931698774081</v>
      </c>
      <c r="L61" s="378">
        <f>RegLMC!P29</f>
        <v>3100</v>
      </c>
      <c r="M61" s="164">
        <v>2669</v>
      </c>
      <c r="N61" s="144">
        <v>2284</v>
      </c>
    </row>
    <row r="62" spans="1:14">
      <c r="A62" s="238" t="str">
        <f>Extra!B31</f>
        <v>Tairāwhiti</v>
      </c>
      <c r="B62" s="145">
        <v>335</v>
      </c>
      <c r="C62" s="145">
        <v>130</v>
      </c>
      <c r="D62" s="145">
        <v>96</v>
      </c>
      <c r="E62" s="145">
        <v>78</v>
      </c>
      <c r="F62" s="164">
        <v>6</v>
      </c>
      <c r="G62" s="234">
        <f t="shared" si="27"/>
        <v>47.652916073968704</v>
      </c>
      <c r="H62" s="143">
        <f t="shared" si="31"/>
        <v>21.172638436482085</v>
      </c>
      <c r="I62" s="143">
        <f t="shared" si="31"/>
        <v>15.635179153094461</v>
      </c>
      <c r="J62" s="143">
        <f t="shared" si="32"/>
        <v>12.703583061889251</v>
      </c>
      <c r="K62" s="167">
        <f t="shared" si="33"/>
        <v>1.0810810810810811</v>
      </c>
      <c r="L62" s="378">
        <f>RegLMC!P30</f>
        <v>703</v>
      </c>
      <c r="M62" s="164">
        <v>614</v>
      </c>
      <c r="N62" s="144">
        <v>555</v>
      </c>
    </row>
    <row r="63" spans="1:14">
      <c r="A63" s="238" t="str">
        <f>Extra!B32</f>
        <v>Hawke's Bay</v>
      </c>
      <c r="B63" s="145">
        <v>819</v>
      </c>
      <c r="C63" s="145">
        <v>394</v>
      </c>
      <c r="D63" s="145">
        <v>423</v>
      </c>
      <c r="E63" s="145">
        <v>527</v>
      </c>
      <c r="F63" s="164">
        <v>139</v>
      </c>
      <c r="G63" s="234">
        <f t="shared" si="27"/>
        <v>38.378631677600751</v>
      </c>
      <c r="H63" s="143">
        <f t="shared" si="31"/>
        <v>20.736842105263158</v>
      </c>
      <c r="I63" s="143">
        <f t="shared" si="31"/>
        <v>22.263157894736842</v>
      </c>
      <c r="J63" s="143">
        <f t="shared" si="32"/>
        <v>27.736842105263161</v>
      </c>
      <c r="K63" s="167">
        <f t="shared" si="33"/>
        <v>8.6228287841191058</v>
      </c>
      <c r="L63" s="378">
        <f>RegLMC!P31</f>
        <v>2134</v>
      </c>
      <c r="M63" s="164">
        <v>1900</v>
      </c>
      <c r="N63" s="144">
        <v>1612</v>
      </c>
    </row>
    <row r="64" spans="1:14">
      <c r="A64" s="238" t="str">
        <f>Extra!B33</f>
        <v>Taranaki</v>
      </c>
      <c r="B64" s="145">
        <v>510</v>
      </c>
      <c r="C64" s="145">
        <v>340</v>
      </c>
      <c r="D64" s="145">
        <v>265</v>
      </c>
      <c r="E64" s="145">
        <v>231</v>
      </c>
      <c r="F64" s="164">
        <v>94</v>
      </c>
      <c r="G64" s="234">
        <f t="shared" si="27"/>
        <v>36.402569593147746</v>
      </c>
      <c r="H64" s="143">
        <f t="shared" si="31"/>
        <v>28.099173553719009</v>
      </c>
      <c r="I64" s="143">
        <f t="shared" si="31"/>
        <v>21.900826446280991</v>
      </c>
      <c r="J64" s="143">
        <f t="shared" si="32"/>
        <v>19.090909090909093</v>
      </c>
      <c r="K64" s="167">
        <f t="shared" si="33"/>
        <v>9.0646094503375121</v>
      </c>
      <c r="L64" s="378">
        <f>RegLMC!P32</f>
        <v>1401</v>
      </c>
      <c r="M64" s="164">
        <v>1210</v>
      </c>
      <c r="N64" s="144">
        <v>1037</v>
      </c>
    </row>
    <row r="65" spans="1:14">
      <c r="A65" s="238" t="str">
        <f>Extra!B34</f>
        <v>MidCentral</v>
      </c>
      <c r="B65" s="145">
        <v>786</v>
      </c>
      <c r="C65" s="145">
        <v>384</v>
      </c>
      <c r="D65" s="145">
        <v>403</v>
      </c>
      <c r="E65" s="145">
        <v>451</v>
      </c>
      <c r="F65" s="164">
        <v>209</v>
      </c>
      <c r="G65" s="234">
        <f t="shared" si="27"/>
        <v>36.814988290398126</v>
      </c>
      <c r="H65" s="143">
        <f t="shared" si="31"/>
        <v>20.611916264090176</v>
      </c>
      <c r="I65" s="143">
        <f t="shared" si="31"/>
        <v>21.631776704240472</v>
      </c>
      <c r="J65" s="143">
        <f t="shared" si="32"/>
        <v>24.208266237251745</v>
      </c>
      <c r="K65" s="167">
        <f t="shared" si="33"/>
        <v>13.527508090614887</v>
      </c>
      <c r="L65" s="378">
        <f>RegLMC!P33</f>
        <v>2135</v>
      </c>
      <c r="M65" s="164">
        <v>1863</v>
      </c>
      <c r="N65" s="144">
        <v>1545</v>
      </c>
    </row>
    <row r="66" spans="1:14">
      <c r="A66" s="238" t="str">
        <f>Extra!B35</f>
        <v>Whanganui</v>
      </c>
      <c r="B66" s="145">
        <v>356</v>
      </c>
      <c r="C66" s="145">
        <v>166</v>
      </c>
      <c r="D66" s="145">
        <v>171</v>
      </c>
      <c r="E66" s="145">
        <v>117</v>
      </c>
      <c r="F66" s="164">
        <v>28</v>
      </c>
      <c r="G66" s="234">
        <f t="shared" si="27"/>
        <v>42.130177514792898</v>
      </c>
      <c r="H66" s="143">
        <f t="shared" si="31"/>
        <v>22.074468085106382</v>
      </c>
      <c r="I66" s="143">
        <f t="shared" si="31"/>
        <v>22.73936170212766</v>
      </c>
      <c r="J66" s="143">
        <f t="shared" si="32"/>
        <v>15.558510638297873</v>
      </c>
      <c r="K66" s="167">
        <f t="shared" si="33"/>
        <v>4.1791044776119408</v>
      </c>
      <c r="L66" s="378">
        <f>RegLMC!P34</f>
        <v>845</v>
      </c>
      <c r="M66" s="164">
        <v>752</v>
      </c>
      <c r="N66" s="144">
        <v>670</v>
      </c>
    </row>
    <row r="67" spans="1:14">
      <c r="A67" s="238" t="str">
        <f>Extra!B36</f>
        <v>Capital &amp; Coast</v>
      </c>
      <c r="B67" s="145">
        <v>1003</v>
      </c>
      <c r="C67" s="145">
        <v>766</v>
      </c>
      <c r="D67" s="145">
        <v>776</v>
      </c>
      <c r="E67" s="145">
        <v>1114</v>
      </c>
      <c r="F67" s="164">
        <v>575</v>
      </c>
      <c r="G67" s="234">
        <f t="shared" si="27"/>
        <v>28.739255014326648</v>
      </c>
      <c r="H67" s="143">
        <f t="shared" si="31"/>
        <v>25.389459728206827</v>
      </c>
      <c r="I67" s="143">
        <f t="shared" si="31"/>
        <v>25.720914816042427</v>
      </c>
      <c r="J67" s="143">
        <f t="shared" si="32"/>
        <v>36.924096784885649</v>
      </c>
      <c r="K67" s="167">
        <f t="shared" si="33"/>
        <v>23.604269293924464</v>
      </c>
      <c r="L67" s="378">
        <f>RegLMC!P35</f>
        <v>3490</v>
      </c>
      <c r="M67" s="164">
        <v>3017</v>
      </c>
      <c r="N67" s="144">
        <v>2436</v>
      </c>
    </row>
    <row r="68" spans="1:14">
      <c r="A68" s="238" t="str">
        <f>Extra!B37</f>
        <v>Hutt Valley</v>
      </c>
      <c r="B68" s="145">
        <v>504</v>
      </c>
      <c r="C68" s="145">
        <v>426</v>
      </c>
      <c r="D68" s="145">
        <v>461</v>
      </c>
      <c r="E68" s="145">
        <v>583</v>
      </c>
      <c r="F68" s="164">
        <v>217</v>
      </c>
      <c r="G68" s="234">
        <f t="shared" si="27"/>
        <v>25.885978428351308</v>
      </c>
      <c r="H68" s="143">
        <f t="shared" si="31"/>
        <v>25.058823529411768</v>
      </c>
      <c r="I68" s="143">
        <f t="shared" si="31"/>
        <v>27.117647058823529</v>
      </c>
      <c r="J68" s="143">
        <f t="shared" si="32"/>
        <v>34.294117647058826</v>
      </c>
      <c r="K68" s="167">
        <f t="shared" si="33"/>
        <v>16.628352490421456</v>
      </c>
      <c r="L68" s="378">
        <f>RegLMC!P36</f>
        <v>1947</v>
      </c>
      <c r="M68" s="164">
        <v>1700</v>
      </c>
      <c r="N68" s="144">
        <v>1305</v>
      </c>
    </row>
    <row r="69" spans="1:14">
      <c r="A69" s="238" t="str">
        <f>Extra!B38</f>
        <v>Wairarapa</v>
      </c>
      <c r="B69" s="145">
        <v>217</v>
      </c>
      <c r="C69" s="145">
        <v>79</v>
      </c>
      <c r="D69" s="145">
        <v>75</v>
      </c>
      <c r="E69" s="145">
        <v>83</v>
      </c>
      <c r="F69" s="164">
        <v>59</v>
      </c>
      <c r="G69" s="234">
        <f t="shared" si="27"/>
        <v>40.485074626865668</v>
      </c>
      <c r="H69" s="143">
        <f t="shared" si="31"/>
        <v>17.136659436008678</v>
      </c>
      <c r="I69" s="143">
        <f t="shared" si="31"/>
        <v>16.268980477223426</v>
      </c>
      <c r="J69" s="143">
        <f t="shared" si="32"/>
        <v>18.004338394793926</v>
      </c>
      <c r="K69" s="167">
        <f t="shared" si="33"/>
        <v>15.364583333333334</v>
      </c>
      <c r="L69" s="378">
        <f>RegLMC!P37</f>
        <v>536</v>
      </c>
      <c r="M69" s="164">
        <v>461</v>
      </c>
      <c r="N69" s="144">
        <v>384</v>
      </c>
    </row>
    <row r="70" spans="1:14">
      <c r="A70" s="238" t="str">
        <f>Extra!B39</f>
        <v>Nelson Marlborough</v>
      </c>
      <c r="B70" s="145">
        <v>528</v>
      </c>
      <c r="C70" s="145">
        <v>194</v>
      </c>
      <c r="D70" s="145">
        <v>237</v>
      </c>
      <c r="E70" s="145">
        <v>319</v>
      </c>
      <c r="F70" s="164">
        <v>117</v>
      </c>
      <c r="G70" s="234">
        <f t="shared" si="27"/>
        <v>37.130801687763714</v>
      </c>
      <c r="H70" s="143">
        <f t="shared" si="31"/>
        <v>15.993404781533387</v>
      </c>
      <c r="I70" s="143">
        <f t="shared" si="31"/>
        <v>19.538334707337178</v>
      </c>
      <c r="J70" s="143">
        <f t="shared" si="32"/>
        <v>26.298433635614181</v>
      </c>
      <c r="K70" s="167">
        <f t="shared" si="33"/>
        <v>11.866125760649087</v>
      </c>
      <c r="L70" s="378">
        <f>RegLMC!P38</f>
        <v>1422</v>
      </c>
      <c r="M70" s="164">
        <v>1213</v>
      </c>
      <c r="N70" s="144">
        <v>986</v>
      </c>
    </row>
    <row r="71" spans="1:14">
      <c r="A71" s="238" t="str">
        <f>Extra!B40</f>
        <v>West Coast</v>
      </c>
      <c r="B71" s="145">
        <v>138</v>
      </c>
      <c r="C71" s="145">
        <v>68</v>
      </c>
      <c r="D71" s="145">
        <v>74</v>
      </c>
      <c r="E71" s="145">
        <v>54</v>
      </c>
      <c r="F71" s="164">
        <v>36</v>
      </c>
      <c r="G71" s="234">
        <f t="shared" si="27"/>
        <v>38.764044943820224</v>
      </c>
      <c r="H71" s="143">
        <f t="shared" si="31"/>
        <v>22.368421052631579</v>
      </c>
      <c r="I71" s="143">
        <f t="shared" si="31"/>
        <v>24.342105263157894</v>
      </c>
      <c r="J71" s="143">
        <f t="shared" si="32"/>
        <v>17.763157894736842</v>
      </c>
      <c r="K71" s="167">
        <f t="shared" si="33"/>
        <v>14.229249011857709</v>
      </c>
      <c r="L71" s="378">
        <f>RegLMC!P39</f>
        <v>356</v>
      </c>
      <c r="M71" s="164">
        <v>304</v>
      </c>
      <c r="N71" s="144">
        <v>253</v>
      </c>
    </row>
    <row r="72" spans="1:14">
      <c r="A72" s="238" t="str">
        <f>Extra!B41</f>
        <v>Canterbury</v>
      </c>
      <c r="B72" s="145">
        <v>2274</v>
      </c>
      <c r="C72" s="145">
        <v>1335</v>
      </c>
      <c r="D72" s="145">
        <v>1194</v>
      </c>
      <c r="E72" s="145">
        <v>1053</v>
      </c>
      <c r="F72" s="164">
        <v>840</v>
      </c>
      <c r="G72" s="234">
        <f t="shared" si="27"/>
        <v>35.53125</v>
      </c>
      <c r="H72" s="143">
        <f t="shared" ref="H72:I74" si="34">C72/$M72*100</f>
        <v>24.321370012752777</v>
      </c>
      <c r="I72" s="143">
        <f t="shared" si="34"/>
        <v>21.752596101293495</v>
      </c>
      <c r="J72" s="143">
        <f t="shared" ref="J72:J74" si="35">E72/$M72*100</f>
        <v>19.183822189834213</v>
      </c>
      <c r="K72" s="167">
        <f t="shared" ref="K72:K74" si="36">F72/N72*100</f>
        <v>18.087855297157624</v>
      </c>
      <c r="L72" s="378">
        <f>RegLMC!P40</f>
        <v>6400</v>
      </c>
      <c r="M72" s="164">
        <v>5489</v>
      </c>
      <c r="N72" s="144">
        <v>4644</v>
      </c>
    </row>
    <row r="73" spans="1:14">
      <c r="A73" s="238" t="str">
        <f>Extra!B42</f>
        <v>South Canterbury</v>
      </c>
      <c r="B73" s="145">
        <v>215</v>
      </c>
      <c r="C73" s="145">
        <v>129</v>
      </c>
      <c r="D73" s="145">
        <v>121</v>
      </c>
      <c r="E73" s="145">
        <v>139</v>
      </c>
      <c r="F73" s="164">
        <v>48</v>
      </c>
      <c r="G73" s="234">
        <f t="shared" si="27"/>
        <v>34.072900158478603</v>
      </c>
      <c r="H73" s="143">
        <f t="shared" si="34"/>
        <v>23.159784560143628</v>
      </c>
      <c r="I73" s="143">
        <f t="shared" si="34"/>
        <v>21.723518850987432</v>
      </c>
      <c r="J73" s="143">
        <f t="shared" si="35"/>
        <v>24.95511669658887</v>
      </c>
      <c r="K73" s="167">
        <f t="shared" si="36"/>
        <v>10.191082802547772</v>
      </c>
      <c r="L73" s="378">
        <f>RegLMC!P41</f>
        <v>631</v>
      </c>
      <c r="M73" s="164">
        <v>557</v>
      </c>
      <c r="N73" s="144">
        <v>471</v>
      </c>
    </row>
    <row r="74" spans="1:14">
      <c r="A74" s="238" t="str">
        <f>Extra!B43</f>
        <v>Southern</v>
      </c>
      <c r="B74" s="145">
        <v>1132</v>
      </c>
      <c r="C74" s="145">
        <v>843</v>
      </c>
      <c r="D74" s="145">
        <v>598</v>
      </c>
      <c r="E74" s="145">
        <v>654</v>
      </c>
      <c r="F74" s="164">
        <v>317</v>
      </c>
      <c r="G74" s="234">
        <f t="shared" si="27"/>
        <v>32.926119837114605</v>
      </c>
      <c r="H74" s="143">
        <f t="shared" si="34"/>
        <v>29.291174426685195</v>
      </c>
      <c r="I74" s="143">
        <f t="shared" si="34"/>
        <v>20.778318276580958</v>
      </c>
      <c r="J74" s="143">
        <f t="shared" si="35"/>
        <v>22.724113968033357</v>
      </c>
      <c r="K74" s="167">
        <f t="shared" si="36"/>
        <v>12.730923694779117</v>
      </c>
      <c r="L74" s="378">
        <f>RegLMC!P42</f>
        <v>3438</v>
      </c>
      <c r="M74" s="164">
        <v>2878</v>
      </c>
      <c r="N74" s="144">
        <v>2490</v>
      </c>
    </row>
    <row r="75" spans="1:14">
      <c r="A75" s="243" t="str">
        <f>Extra!B44</f>
        <v>Unknown</v>
      </c>
      <c r="B75" s="161">
        <v>140</v>
      </c>
      <c r="C75" s="161">
        <v>9</v>
      </c>
      <c r="D75" s="161">
        <v>7</v>
      </c>
      <c r="E75" s="161">
        <v>5</v>
      </c>
      <c r="F75" s="165">
        <v>5</v>
      </c>
      <c r="G75" s="374">
        <f t="shared" si="27"/>
        <v>36.553524804177542</v>
      </c>
      <c r="H75" s="162">
        <f t="shared" si="31"/>
        <v>5.4216867469879517</v>
      </c>
      <c r="I75" s="162">
        <f t="shared" si="31"/>
        <v>4.2168674698795181</v>
      </c>
      <c r="J75" s="162">
        <f t="shared" si="32"/>
        <v>3.0120481927710845</v>
      </c>
      <c r="K75" s="168">
        <f t="shared" si="33"/>
        <v>3.1847133757961785</v>
      </c>
      <c r="L75" s="379">
        <f>RegLMC!P43</f>
        <v>383</v>
      </c>
      <c r="M75" s="165">
        <v>166</v>
      </c>
      <c r="N75" s="161">
        <v>157</v>
      </c>
    </row>
    <row r="76" spans="1:14">
      <c r="A76" s="100" t="s">
        <v>262</v>
      </c>
    </row>
    <row r="77" spans="1:14">
      <c r="A77" s="100" t="s">
        <v>504</v>
      </c>
    </row>
    <row r="78" spans="1:14">
      <c r="A78" s="190" t="s">
        <v>133</v>
      </c>
    </row>
    <row r="79" spans="1:14">
      <c r="A79" s="190" t="s">
        <v>134</v>
      </c>
    </row>
    <row r="80" spans="1:14">
      <c r="A80" s="190" t="s">
        <v>366</v>
      </c>
    </row>
    <row r="81" spans="1:1">
      <c r="A81" s="190" t="s">
        <v>135</v>
      </c>
    </row>
  </sheetData>
  <mergeCells count="12">
    <mergeCell ref="N6:N7"/>
    <mergeCell ref="A25:A26"/>
    <mergeCell ref="B25:F25"/>
    <mergeCell ref="G25:K25"/>
    <mergeCell ref="M25:M26"/>
    <mergeCell ref="N25:N26"/>
    <mergeCell ref="A6:A7"/>
    <mergeCell ref="G6:K6"/>
    <mergeCell ref="B6:F6"/>
    <mergeCell ref="M6:M7"/>
    <mergeCell ref="L6:L7"/>
    <mergeCell ref="L25:L26"/>
  </mergeCells>
  <hyperlinks>
    <hyperlink ref="A1" location="Contents!A1" display="Contents"/>
    <hyperlink ref="D1" location="About!A1" display="About the publication"/>
  </hyperlinks>
  <pageMargins left="0.51181102362204722" right="0.51181102362204722" top="0.55118110236220474" bottom="0.55118110236220474" header="0.11811023622047245" footer="0.11811023622047245"/>
  <pageSetup paperSize="9" scale="75" fitToHeight="0" orientation="landscape" r:id="rId1"/>
  <headerFooter>
    <oddFooter>&amp;L&amp;8&amp;K01+021Report on Maternity, 2014: accompanying tables&amp;R&amp;8&amp;K01+021Page &amp;P of &amp;N</oddFooter>
  </headerFooter>
  <rowBreaks count="1" manualBreakCount="1">
    <brk id="22"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pane ySplit="3" topLeftCell="A4" activePane="bottomLeft" state="frozen"/>
      <selection activeCell="B31" sqref="B31"/>
      <selection pane="bottomLeft" activeCell="A4" sqref="A4"/>
    </sheetView>
  </sheetViews>
  <sheetFormatPr defaultColWidth="9.140625" defaultRowHeight="12"/>
  <cols>
    <col min="1" max="1" width="9.140625" style="70"/>
    <col min="2" max="9" width="13.140625" style="70" customWidth="1"/>
    <col min="10" max="16384" width="9.140625" style="70"/>
  </cols>
  <sheetData>
    <row r="1" spans="1:9">
      <c r="A1" s="291" t="s">
        <v>24</v>
      </c>
      <c r="B1" s="144"/>
      <c r="C1" s="291" t="s">
        <v>34</v>
      </c>
      <c r="D1" s="144"/>
      <c r="E1" s="144"/>
    </row>
    <row r="2" spans="1:9" ht="10.5" customHeight="1"/>
    <row r="3" spans="1:9" ht="19.5">
      <c r="A3" s="19" t="s">
        <v>116</v>
      </c>
    </row>
    <row r="5" spans="1:9" s="39" customFormat="1" ht="15" customHeight="1">
      <c r="A5" s="87" t="str">
        <f>Contents!B47</f>
        <v>Table 39: Number and percentage of women giving birth, by plurality, 2008–2017</v>
      </c>
    </row>
    <row r="6" spans="1:9">
      <c r="A6" s="554" t="s">
        <v>37</v>
      </c>
      <c r="B6" s="542" t="s">
        <v>25</v>
      </c>
      <c r="C6" s="542"/>
      <c r="D6" s="542"/>
      <c r="E6" s="542"/>
      <c r="F6" s="543"/>
      <c r="G6" s="542" t="s">
        <v>277</v>
      </c>
      <c r="H6" s="542"/>
      <c r="I6" s="542"/>
    </row>
    <row r="7" spans="1:9">
      <c r="A7" s="547"/>
      <c r="B7" s="132" t="s">
        <v>123</v>
      </c>
      <c r="C7" s="132" t="s">
        <v>124</v>
      </c>
      <c r="D7" s="132" t="s">
        <v>125</v>
      </c>
      <c r="E7" s="132" t="s">
        <v>48</v>
      </c>
      <c r="F7" s="166" t="s">
        <v>41</v>
      </c>
      <c r="G7" s="132" t="str">
        <f>B7</f>
        <v>Singleton</v>
      </c>
      <c r="H7" s="132" t="str">
        <f>C7</f>
        <v>Twin</v>
      </c>
      <c r="I7" s="132" t="str">
        <f>D7</f>
        <v>Multiple</v>
      </c>
    </row>
    <row r="8" spans="1:9">
      <c r="A8" s="156">
        <f>Extra!K4</f>
        <v>2008</v>
      </c>
      <c r="B8" s="154">
        <v>63096</v>
      </c>
      <c r="C8" s="154">
        <v>940</v>
      </c>
      <c r="D8" s="154">
        <v>13</v>
      </c>
      <c r="E8" s="154">
        <v>579</v>
      </c>
      <c r="F8" s="172">
        <v>64628</v>
      </c>
      <c r="G8" s="199">
        <f>B8/($F8-$E8)*100</f>
        <v>98.512076691283241</v>
      </c>
      <c r="H8" s="199">
        <f>C8/($F8-$E8)*100</f>
        <v>1.4676263485768708</v>
      </c>
      <c r="I8" s="226">
        <f>D8/($F8-$E8)*100</f>
        <v>2.0296960139892895E-2</v>
      </c>
    </row>
    <row r="9" spans="1:9">
      <c r="A9" s="156">
        <f>Extra!K5</f>
        <v>2009</v>
      </c>
      <c r="B9" s="154">
        <v>62750</v>
      </c>
      <c r="C9" s="154">
        <v>893</v>
      </c>
      <c r="D9" s="154">
        <v>20</v>
      </c>
      <c r="E9" s="154">
        <v>573</v>
      </c>
      <c r="F9" s="172">
        <v>64236</v>
      </c>
      <c r="G9" s="155">
        <f t="shared" ref="G9:I17" si="0">B9/($F9-$E9)*100</f>
        <v>98.565885993434179</v>
      </c>
      <c r="H9" s="155">
        <f t="shared" si="0"/>
        <v>1.4026985847352464</v>
      </c>
      <c r="I9" s="227">
        <f t="shared" si="0"/>
        <v>3.1415421830576627E-2</v>
      </c>
    </row>
    <row r="10" spans="1:9">
      <c r="A10" s="156">
        <f>Extra!K6</f>
        <v>2010</v>
      </c>
      <c r="B10" s="154">
        <v>63030</v>
      </c>
      <c r="C10" s="154">
        <v>927</v>
      </c>
      <c r="D10" s="154">
        <v>18</v>
      </c>
      <c r="E10" s="154">
        <v>485</v>
      </c>
      <c r="F10" s="172">
        <v>64460</v>
      </c>
      <c r="G10" s="155">
        <f t="shared" si="0"/>
        <v>98.522860492379834</v>
      </c>
      <c r="H10" s="155">
        <f t="shared" si="0"/>
        <v>1.4490035169988278</v>
      </c>
      <c r="I10" s="227">
        <f t="shared" si="0"/>
        <v>2.8135990621336461E-2</v>
      </c>
    </row>
    <row r="11" spans="1:9">
      <c r="A11" s="156">
        <f>Extra!K7</f>
        <v>2011</v>
      </c>
      <c r="B11" s="154">
        <v>60958</v>
      </c>
      <c r="C11" s="154">
        <v>887</v>
      </c>
      <c r="D11" s="154">
        <v>15</v>
      </c>
      <c r="E11" s="154">
        <v>437</v>
      </c>
      <c r="F11" s="172">
        <v>62297</v>
      </c>
      <c r="G11" s="155">
        <f t="shared" si="0"/>
        <v>98.541868735855161</v>
      </c>
      <c r="H11" s="155">
        <f t="shared" si="0"/>
        <v>1.4338829615260265</v>
      </c>
      <c r="I11" s="227">
        <f t="shared" si="0"/>
        <v>2.4248302618816685E-2</v>
      </c>
    </row>
    <row r="12" spans="1:9">
      <c r="A12" s="156">
        <f>Extra!K8</f>
        <v>2012</v>
      </c>
      <c r="B12" s="154">
        <v>61061</v>
      </c>
      <c r="C12" s="154">
        <v>877</v>
      </c>
      <c r="D12" s="154">
        <v>17</v>
      </c>
      <c r="E12" s="154">
        <v>391</v>
      </c>
      <c r="F12" s="172">
        <v>62346</v>
      </c>
      <c r="G12" s="155">
        <f t="shared" si="0"/>
        <v>98.557017189895888</v>
      </c>
      <c r="H12" s="155">
        <f t="shared" si="0"/>
        <v>1.4155435396658864</v>
      </c>
      <c r="I12" s="227">
        <f t="shared" si="0"/>
        <v>2.7439270438221291E-2</v>
      </c>
    </row>
    <row r="13" spans="1:9">
      <c r="A13" s="156">
        <f>Extra!K9</f>
        <v>2013</v>
      </c>
      <c r="B13" s="154">
        <v>57990</v>
      </c>
      <c r="C13" s="154">
        <v>853</v>
      </c>
      <c r="D13" s="154">
        <v>13</v>
      </c>
      <c r="E13" s="154">
        <v>383</v>
      </c>
      <c r="F13" s="172">
        <v>59239</v>
      </c>
      <c r="G13" s="155">
        <f t="shared" si="0"/>
        <v>98.528612206062249</v>
      </c>
      <c r="H13" s="155">
        <f t="shared" si="0"/>
        <v>1.4492999864075029</v>
      </c>
      <c r="I13" s="227">
        <f t="shared" si="0"/>
        <v>2.2087807530243305E-2</v>
      </c>
    </row>
    <row r="14" spans="1:9">
      <c r="A14" s="156">
        <f>Extra!K10</f>
        <v>2014</v>
      </c>
      <c r="B14" s="154">
        <v>57934</v>
      </c>
      <c r="C14" s="154">
        <v>846</v>
      </c>
      <c r="D14" s="154">
        <v>10</v>
      </c>
      <c r="E14" s="154">
        <v>393</v>
      </c>
      <c r="F14" s="172">
        <v>59183</v>
      </c>
      <c r="G14" s="155">
        <f t="shared" si="0"/>
        <v>98.54397006293587</v>
      </c>
      <c r="H14" s="155">
        <f t="shared" si="0"/>
        <v>1.4390202415376765</v>
      </c>
      <c r="I14" s="227">
        <f t="shared" si="0"/>
        <v>1.7009695526450076E-2</v>
      </c>
    </row>
    <row r="15" spans="1:9">
      <c r="A15" s="156">
        <f>Extra!K11</f>
        <v>2015</v>
      </c>
      <c r="B15" s="154">
        <v>57787</v>
      </c>
      <c r="C15" s="154">
        <v>809</v>
      </c>
      <c r="D15" s="154">
        <v>14</v>
      </c>
      <c r="E15" s="154">
        <v>312</v>
      </c>
      <c r="F15" s="172">
        <v>58922</v>
      </c>
      <c r="G15" s="155">
        <f t="shared" si="0"/>
        <v>98.595802764033451</v>
      </c>
      <c r="H15" s="155">
        <f t="shared" si="0"/>
        <v>1.3803105272137861</v>
      </c>
      <c r="I15" s="227">
        <f t="shared" si="0"/>
        <v>2.3886708752772566E-2</v>
      </c>
    </row>
    <row r="16" spans="1:9">
      <c r="A16" s="156">
        <f>Extra!K12</f>
        <v>2016</v>
      </c>
      <c r="B16" s="154">
        <v>58570</v>
      </c>
      <c r="C16" s="154">
        <v>805</v>
      </c>
      <c r="D16" s="154">
        <v>6</v>
      </c>
      <c r="E16" s="154">
        <v>382</v>
      </c>
      <c r="F16" s="172">
        <v>59763</v>
      </c>
      <c r="G16" s="155">
        <f t="shared" si="0"/>
        <v>98.634243276468908</v>
      </c>
      <c r="H16" s="155">
        <f t="shared" si="0"/>
        <v>1.3556524814334552</v>
      </c>
      <c r="I16" s="227">
        <f t="shared" si="0"/>
        <v>1.0104242097640659E-2</v>
      </c>
    </row>
    <row r="17" spans="1:9">
      <c r="A17" s="406">
        <f>Extra!K13</f>
        <v>2017</v>
      </c>
      <c r="B17" s="170">
        <v>58481</v>
      </c>
      <c r="C17" s="170">
        <v>767</v>
      </c>
      <c r="D17" s="170">
        <v>6</v>
      </c>
      <c r="E17" s="170">
        <v>407</v>
      </c>
      <c r="F17" s="173">
        <v>59661</v>
      </c>
      <c r="G17" s="171">
        <f t="shared" si="0"/>
        <v>98.695446720896484</v>
      </c>
      <c r="H17" s="171">
        <f t="shared" si="0"/>
        <v>1.294427380430013</v>
      </c>
      <c r="I17" s="228">
        <f t="shared" si="0"/>
        <v>1.0125898673507274E-2</v>
      </c>
    </row>
    <row r="18" spans="1:9" ht="12.75">
      <c r="A18" s="109"/>
    </row>
  </sheetData>
  <mergeCells count="3">
    <mergeCell ref="A6:A7"/>
    <mergeCell ref="B6:F6"/>
    <mergeCell ref="G6:I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&amp;L&amp;8&amp;K01+021Report on Maternity, 2014: accompanying tables&amp;R&amp;8&amp;K01+021Page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6"/>
  <sheetViews>
    <sheetView zoomScaleNormal="100" workbookViewId="0">
      <pane ySplit="3" topLeftCell="A19" activePane="bottomLeft" state="frozen"/>
      <selection activeCell="B31" sqref="B31"/>
      <selection pane="bottomLeft" activeCell="L29" sqref="L29"/>
    </sheetView>
  </sheetViews>
  <sheetFormatPr defaultColWidth="9.140625" defaultRowHeight="12"/>
  <cols>
    <col min="1" max="1" width="17.7109375" style="70" customWidth="1"/>
    <col min="2" max="21" width="10.85546875" style="70" customWidth="1"/>
    <col min="22" max="22" width="7.7109375" style="70" customWidth="1"/>
    <col min="23" max="16384" width="9.140625" style="70"/>
  </cols>
  <sheetData>
    <row r="1" spans="1:12">
      <c r="A1" s="291" t="s">
        <v>24</v>
      </c>
      <c r="B1" s="144"/>
      <c r="C1" s="291" t="s">
        <v>34</v>
      </c>
      <c r="D1" s="144"/>
      <c r="E1" s="144"/>
    </row>
    <row r="2" spans="1:12" ht="10.5" customHeight="1"/>
    <row r="3" spans="1:12" ht="19.5">
      <c r="A3" s="19" t="s">
        <v>136</v>
      </c>
    </row>
    <row r="5" spans="1:12" s="39" customFormat="1" ht="15" customHeight="1">
      <c r="A5" s="87" t="str">
        <f>Contents!B48</f>
        <v>Table 40: Number and percentage of women giving birth, by place of birth, 2008–2017</v>
      </c>
    </row>
    <row r="6" spans="1:12">
      <c r="A6" s="565" t="s">
        <v>37</v>
      </c>
      <c r="B6" s="566" t="s">
        <v>25</v>
      </c>
      <c r="C6" s="566"/>
      <c r="D6" s="566"/>
      <c r="E6" s="566"/>
      <c r="F6" s="566"/>
      <c r="G6" s="604"/>
      <c r="H6" s="566" t="s">
        <v>43</v>
      </c>
      <c r="I6" s="566"/>
      <c r="J6" s="566"/>
      <c r="K6" s="566"/>
      <c r="L6" s="566"/>
    </row>
    <row r="7" spans="1:12" ht="15" customHeight="1">
      <c r="A7" s="559"/>
      <c r="B7" s="605" t="s">
        <v>218</v>
      </c>
      <c r="C7" s="606" t="s">
        <v>143</v>
      </c>
      <c r="D7" s="606"/>
      <c r="E7" s="606"/>
      <c r="F7" s="606"/>
      <c r="G7" s="607" t="s">
        <v>48</v>
      </c>
      <c r="H7" s="605" t="s">
        <v>218</v>
      </c>
      <c r="I7" s="606" t="s">
        <v>143</v>
      </c>
      <c r="J7" s="606"/>
      <c r="K7" s="606"/>
      <c r="L7" s="606"/>
    </row>
    <row r="8" spans="1:12">
      <c r="A8" s="559"/>
      <c r="B8" s="605"/>
      <c r="C8" s="244" t="s">
        <v>137</v>
      </c>
      <c r="D8" s="244" t="s">
        <v>138</v>
      </c>
      <c r="E8" s="244" t="s">
        <v>139</v>
      </c>
      <c r="F8" s="244" t="s">
        <v>41</v>
      </c>
      <c r="G8" s="607"/>
      <c r="H8" s="605"/>
      <c r="I8" s="244" t="s">
        <v>137</v>
      </c>
      <c r="J8" s="244" t="s">
        <v>138</v>
      </c>
      <c r="K8" s="244" t="s">
        <v>139</v>
      </c>
      <c r="L8" s="244" t="s">
        <v>41</v>
      </c>
    </row>
    <row r="9" spans="1:12">
      <c r="A9" s="245">
        <f>Extra!K4</f>
        <v>2008</v>
      </c>
      <c r="B9" s="154">
        <v>2109</v>
      </c>
      <c r="C9" s="154">
        <v>8313</v>
      </c>
      <c r="D9" s="154">
        <v>25929</v>
      </c>
      <c r="E9" s="154">
        <v>27154</v>
      </c>
      <c r="F9" s="154">
        <f>SUM(C9:E9)</f>
        <v>61396</v>
      </c>
      <c r="G9" s="172">
        <v>1123</v>
      </c>
      <c r="H9" s="246">
        <f>B9/SUM($B9,$F9)*100</f>
        <v>3.3209983465868826</v>
      </c>
      <c r="I9" s="246">
        <f t="shared" ref="I9:L18" si="0">C9/SUM($B9,$F9)*100</f>
        <v>13.090307849775609</v>
      </c>
      <c r="J9" s="246">
        <f t="shared" si="0"/>
        <v>40.829855916856935</v>
      </c>
      <c r="K9" s="246">
        <f t="shared" si="0"/>
        <v>42.758837886780569</v>
      </c>
      <c r="L9" s="246">
        <f>F9/SUM($B9,$F9)*100</f>
        <v>96.679001653413124</v>
      </c>
    </row>
    <row r="10" spans="1:12">
      <c r="A10" s="245">
        <f>Extra!K5</f>
        <v>2009</v>
      </c>
      <c r="B10" s="154">
        <v>2101</v>
      </c>
      <c r="C10" s="154">
        <v>6692</v>
      </c>
      <c r="D10" s="154">
        <v>25775</v>
      </c>
      <c r="E10" s="154">
        <v>28476</v>
      </c>
      <c r="F10" s="154">
        <f t="shared" ref="F10:F18" si="1">SUM(C10:E10)</f>
        <v>60943</v>
      </c>
      <c r="G10" s="172">
        <v>1192</v>
      </c>
      <c r="H10" s="246">
        <f t="shared" ref="H10:H18" si="2">B10/SUM($B10,$F10)*100</f>
        <v>3.3325931095742654</v>
      </c>
      <c r="I10" s="246">
        <f t="shared" si="0"/>
        <v>10.614808705031406</v>
      </c>
      <c r="J10" s="246">
        <f t="shared" si="0"/>
        <v>40.884144407080768</v>
      </c>
      <c r="K10" s="246">
        <f t="shared" si="0"/>
        <v>45.168453778313562</v>
      </c>
      <c r="L10" s="246">
        <f t="shared" si="0"/>
        <v>96.667406890425738</v>
      </c>
    </row>
    <row r="11" spans="1:12">
      <c r="A11" s="245">
        <f>Extra!K6</f>
        <v>2010</v>
      </c>
      <c r="B11" s="154">
        <v>2061</v>
      </c>
      <c r="C11" s="154">
        <v>6763</v>
      </c>
      <c r="D11" s="154">
        <v>25972</v>
      </c>
      <c r="E11" s="154">
        <v>28476</v>
      </c>
      <c r="F11" s="154">
        <f t="shared" si="1"/>
        <v>61211</v>
      </c>
      <c r="G11" s="172">
        <v>1188</v>
      </c>
      <c r="H11" s="246">
        <f t="shared" si="2"/>
        <v>3.2573650271842203</v>
      </c>
      <c r="I11" s="246">
        <f t="shared" si="0"/>
        <v>10.688772284738905</v>
      </c>
      <c r="J11" s="246">
        <f t="shared" si="0"/>
        <v>41.048172967505373</v>
      </c>
      <c r="K11" s="246">
        <f t="shared" si="0"/>
        <v>45.005689720571503</v>
      </c>
      <c r="L11" s="246">
        <f t="shared" si="0"/>
        <v>96.742634972815779</v>
      </c>
    </row>
    <row r="12" spans="1:12">
      <c r="A12" s="245">
        <f>Extra!K7</f>
        <v>2011</v>
      </c>
      <c r="B12" s="154">
        <v>2021</v>
      </c>
      <c r="C12" s="154">
        <v>6180</v>
      </c>
      <c r="D12" s="154">
        <v>25073</v>
      </c>
      <c r="E12" s="154">
        <v>27977</v>
      </c>
      <c r="F12" s="154">
        <f t="shared" si="1"/>
        <v>59230</v>
      </c>
      <c r="G12" s="172">
        <v>1046</v>
      </c>
      <c r="H12" s="246">
        <f t="shared" si="2"/>
        <v>3.2995379667270739</v>
      </c>
      <c r="I12" s="246">
        <f t="shared" si="0"/>
        <v>10.089631189694861</v>
      </c>
      <c r="J12" s="246">
        <f t="shared" si="0"/>
        <v>40.934841880132574</v>
      </c>
      <c r="K12" s="246">
        <f t="shared" si="0"/>
        <v>45.675988963445498</v>
      </c>
      <c r="L12" s="246">
        <f t="shared" si="0"/>
        <v>96.700462033272927</v>
      </c>
    </row>
    <row r="13" spans="1:12">
      <c r="A13" s="245">
        <f>Extra!K8</f>
        <v>2012</v>
      </c>
      <c r="B13" s="154">
        <v>1926</v>
      </c>
      <c r="C13" s="154">
        <v>5985</v>
      </c>
      <c r="D13" s="154">
        <v>25138</v>
      </c>
      <c r="E13" s="154">
        <v>28418</v>
      </c>
      <c r="F13" s="154">
        <f t="shared" si="1"/>
        <v>59541</v>
      </c>
      <c r="G13" s="172">
        <v>879</v>
      </c>
      <c r="H13" s="246">
        <f t="shared" si="2"/>
        <v>3.1333886475669868</v>
      </c>
      <c r="I13" s="246">
        <f t="shared" si="0"/>
        <v>9.7369320122992811</v>
      </c>
      <c r="J13" s="246">
        <f t="shared" si="0"/>
        <v>40.896741340882095</v>
      </c>
      <c r="K13" s="246">
        <f t="shared" si="0"/>
        <v>46.232937999251632</v>
      </c>
      <c r="L13" s="246">
        <f t="shared" si="0"/>
        <v>96.866611352433011</v>
      </c>
    </row>
    <row r="14" spans="1:12">
      <c r="A14" s="245">
        <f>Extra!K9</f>
        <v>2013</v>
      </c>
      <c r="B14" s="154">
        <v>1968</v>
      </c>
      <c r="C14" s="154">
        <v>5309</v>
      </c>
      <c r="D14" s="154">
        <v>24186</v>
      </c>
      <c r="E14" s="154">
        <v>27044</v>
      </c>
      <c r="F14" s="154">
        <f t="shared" si="1"/>
        <v>56539</v>
      </c>
      <c r="G14" s="172">
        <v>732</v>
      </c>
      <c r="H14" s="246">
        <f t="shared" si="2"/>
        <v>3.3637000700770852</v>
      </c>
      <c r="I14" s="246">
        <f t="shared" si="0"/>
        <v>9.0741278821337623</v>
      </c>
      <c r="J14" s="246">
        <f t="shared" si="0"/>
        <v>41.338643239270517</v>
      </c>
      <c r="K14" s="246">
        <f t="shared" si="0"/>
        <v>46.223528808518637</v>
      </c>
      <c r="L14" s="246">
        <f t="shared" si="0"/>
        <v>96.636299929922913</v>
      </c>
    </row>
    <row r="15" spans="1:12">
      <c r="A15" s="245">
        <f>Extra!K10</f>
        <v>2014</v>
      </c>
      <c r="B15" s="154">
        <v>1941</v>
      </c>
      <c r="C15" s="154">
        <v>5308</v>
      </c>
      <c r="D15" s="154">
        <v>23990</v>
      </c>
      <c r="E15" s="154">
        <v>27220</v>
      </c>
      <c r="F15" s="154">
        <f t="shared" si="1"/>
        <v>56518</v>
      </c>
      <c r="G15" s="172">
        <v>724</v>
      </c>
      <c r="H15" s="246">
        <f t="shared" si="2"/>
        <v>3.3202757488154093</v>
      </c>
      <c r="I15" s="246">
        <f t="shared" si="0"/>
        <v>9.0798679416343084</v>
      </c>
      <c r="J15" s="246">
        <f t="shared" si="0"/>
        <v>41.037308198908633</v>
      </c>
      <c r="K15" s="246">
        <f t="shared" si="0"/>
        <v>46.562548110641643</v>
      </c>
      <c r="L15" s="246">
        <f t="shared" si="0"/>
        <v>96.679724251184595</v>
      </c>
    </row>
    <row r="16" spans="1:12">
      <c r="A16" s="245">
        <f>Extra!K11</f>
        <v>2015</v>
      </c>
      <c r="B16" s="154">
        <v>2108</v>
      </c>
      <c r="C16" s="154">
        <v>5762</v>
      </c>
      <c r="D16" s="154">
        <v>23564</v>
      </c>
      <c r="E16" s="154">
        <v>26820</v>
      </c>
      <c r="F16" s="154">
        <f t="shared" si="1"/>
        <v>56146</v>
      </c>
      <c r="G16" s="172">
        <v>668</v>
      </c>
      <c r="H16" s="246">
        <f t="shared" si="2"/>
        <v>3.6186356301713185</v>
      </c>
      <c r="I16" s="246">
        <f t="shared" si="0"/>
        <v>9.8911662718439928</v>
      </c>
      <c r="J16" s="246">
        <f t="shared" si="0"/>
        <v>40.450441171421701</v>
      </c>
      <c r="K16" s="246">
        <f t="shared" si="0"/>
        <v>46.03975692656298</v>
      </c>
      <c r="L16" s="246">
        <f t="shared" si="0"/>
        <v>96.381364369828688</v>
      </c>
    </row>
    <row r="17" spans="1:14">
      <c r="A17" s="245">
        <f>Extra!K12</f>
        <v>2016</v>
      </c>
      <c r="B17" s="154">
        <v>2045</v>
      </c>
      <c r="C17" s="154">
        <v>5731</v>
      </c>
      <c r="D17" s="154">
        <v>24207</v>
      </c>
      <c r="E17" s="154">
        <v>27024</v>
      </c>
      <c r="F17" s="154">
        <f t="shared" si="1"/>
        <v>56962</v>
      </c>
      <c r="G17" s="172">
        <v>756</v>
      </c>
      <c r="H17" s="246">
        <f t="shared" si="2"/>
        <v>3.4656905112952696</v>
      </c>
      <c r="I17" s="246">
        <f t="shared" si="0"/>
        <v>9.7124070025590186</v>
      </c>
      <c r="J17" s="246">
        <f t="shared" si="0"/>
        <v>41.023946311454573</v>
      </c>
      <c r="K17" s="246">
        <f t="shared" si="0"/>
        <v>45.797956174691137</v>
      </c>
      <c r="L17" s="246">
        <f t="shared" si="0"/>
        <v>96.534309488704722</v>
      </c>
    </row>
    <row r="18" spans="1:14">
      <c r="A18" s="169">
        <f>Extra!K13</f>
        <v>2017</v>
      </c>
      <c r="B18" s="170">
        <v>1994</v>
      </c>
      <c r="C18" s="170">
        <v>5886</v>
      </c>
      <c r="D18" s="170">
        <v>24230</v>
      </c>
      <c r="E18" s="170">
        <v>26913</v>
      </c>
      <c r="F18" s="170">
        <f t="shared" si="1"/>
        <v>57029</v>
      </c>
      <c r="G18" s="173">
        <v>638</v>
      </c>
      <c r="H18" s="175">
        <f t="shared" si="2"/>
        <v>3.3783440353760401</v>
      </c>
      <c r="I18" s="175">
        <f t="shared" si="0"/>
        <v>9.972383647052844</v>
      </c>
      <c r="J18" s="175">
        <f t="shared" si="0"/>
        <v>41.051793368686788</v>
      </c>
      <c r="K18" s="175">
        <f t="shared" si="0"/>
        <v>45.597478948884337</v>
      </c>
      <c r="L18" s="175">
        <f t="shared" si="0"/>
        <v>96.621655964623969</v>
      </c>
    </row>
    <row r="19" spans="1:14" ht="12.75">
      <c r="A19" s="12"/>
      <c r="B19" s="12"/>
      <c r="C19" s="12"/>
      <c r="D19" s="12"/>
      <c r="E19" s="12"/>
      <c r="F19" s="12"/>
      <c r="G19" s="12"/>
      <c r="H19" s="84"/>
      <c r="I19" s="84"/>
      <c r="J19" s="84"/>
      <c r="K19" s="84"/>
      <c r="L19" s="84"/>
    </row>
    <row r="21" spans="1:14" s="39" customFormat="1" ht="15" customHeight="1">
      <c r="A21" s="87" t="str">
        <f>Contents!B49</f>
        <v>Table 41: Number of women giving birth at a maternity facility, by facility of birth, 2013–2017</v>
      </c>
    </row>
    <row r="22" spans="1:14">
      <c r="A22" s="133" t="s">
        <v>143</v>
      </c>
      <c r="B22" s="134">
        <f>Extra!P3</f>
        <v>2013</v>
      </c>
      <c r="C22" s="476">
        <f>Extra!Q3</f>
        <v>2014</v>
      </c>
      <c r="D22" s="476">
        <f>Extra!R3</f>
        <v>2015</v>
      </c>
      <c r="E22" s="476">
        <f>Extra!S3</f>
        <v>2016</v>
      </c>
      <c r="F22" s="476">
        <f>Extra!T3</f>
        <v>2017</v>
      </c>
      <c r="H22" s="565" t="s">
        <v>143</v>
      </c>
      <c r="I22" s="565"/>
      <c r="J22" s="134">
        <f>B22</f>
        <v>2013</v>
      </c>
      <c r="K22" s="134">
        <f t="shared" ref="K22:N22" si="3">C22</f>
        <v>2014</v>
      </c>
      <c r="L22" s="134">
        <f t="shared" si="3"/>
        <v>2015</v>
      </c>
      <c r="M22" s="134">
        <f t="shared" si="3"/>
        <v>2016</v>
      </c>
      <c r="N22" s="134">
        <f t="shared" si="3"/>
        <v>2017</v>
      </c>
    </row>
    <row r="23" spans="1:14">
      <c r="A23" s="129" t="s">
        <v>140</v>
      </c>
      <c r="B23" s="129">
        <f>SUM(B24:B82)</f>
        <v>5309</v>
      </c>
      <c r="C23" s="333">
        <f>SUM(C24:C82)</f>
        <v>5308</v>
      </c>
      <c r="D23" s="333">
        <f>SUM(D24:D82)</f>
        <v>5762</v>
      </c>
      <c r="E23" s="333">
        <f>SUM(E24:E82)</f>
        <v>5731</v>
      </c>
      <c r="F23" s="333">
        <f>SUM(F24:F82)</f>
        <v>5886</v>
      </c>
      <c r="H23" s="608" t="s">
        <v>141</v>
      </c>
      <c r="I23" s="608"/>
      <c r="J23" s="129">
        <f>SUM(J24:J41)</f>
        <v>24186</v>
      </c>
      <c r="K23" s="489">
        <f t="shared" ref="K23:N23" si="4">SUM(K24:K41)</f>
        <v>23990</v>
      </c>
      <c r="L23" s="489">
        <f t="shared" si="4"/>
        <v>23564</v>
      </c>
      <c r="M23" s="489">
        <f t="shared" si="4"/>
        <v>24207</v>
      </c>
      <c r="N23" s="489">
        <f t="shared" si="4"/>
        <v>24230</v>
      </c>
    </row>
    <row r="24" spans="1:14">
      <c r="A24" s="248" t="s">
        <v>144</v>
      </c>
      <c r="B24" s="248">
        <v>114</v>
      </c>
      <c r="C24" s="248">
        <v>119</v>
      </c>
      <c r="D24" s="248">
        <v>132</v>
      </c>
      <c r="E24" s="248">
        <v>143</v>
      </c>
      <c r="F24" s="248">
        <v>133</v>
      </c>
      <c r="H24" s="596" t="s">
        <v>198</v>
      </c>
      <c r="I24" s="596"/>
      <c r="J24" s="70">
        <v>660</v>
      </c>
      <c r="K24" s="70">
        <v>628</v>
      </c>
      <c r="L24" s="70">
        <v>669</v>
      </c>
      <c r="M24" s="70">
        <v>697</v>
      </c>
      <c r="N24" s="70">
        <v>650</v>
      </c>
    </row>
    <row r="25" spans="1:14">
      <c r="A25" s="248" t="s">
        <v>145</v>
      </c>
      <c r="B25" s="248">
        <v>182</v>
      </c>
      <c r="C25" s="248">
        <v>177</v>
      </c>
      <c r="D25" s="248">
        <v>175</v>
      </c>
      <c r="E25" s="248">
        <v>179</v>
      </c>
      <c r="F25" s="248">
        <v>201</v>
      </c>
      <c r="H25" s="596" t="s">
        <v>199</v>
      </c>
      <c r="I25" s="596"/>
      <c r="J25" s="70">
        <v>270</v>
      </c>
      <c r="K25" s="70">
        <v>266</v>
      </c>
      <c r="L25" s="70">
        <v>228</v>
      </c>
      <c r="M25" s="70">
        <v>218</v>
      </c>
      <c r="N25" s="70">
        <v>250</v>
      </c>
    </row>
    <row r="26" spans="1:14">
      <c r="A26" s="248" t="s">
        <v>367</v>
      </c>
      <c r="B26" s="433" t="s">
        <v>81</v>
      </c>
      <c r="C26" s="433">
        <v>37</v>
      </c>
      <c r="D26" s="433">
        <v>258</v>
      </c>
      <c r="E26" s="248">
        <v>327</v>
      </c>
      <c r="F26" s="248">
        <v>354</v>
      </c>
      <c r="H26" s="596" t="s">
        <v>69</v>
      </c>
      <c r="I26" s="596"/>
      <c r="J26" s="70">
        <v>2012</v>
      </c>
      <c r="K26" s="70">
        <v>1937</v>
      </c>
      <c r="L26" s="70">
        <v>1817</v>
      </c>
      <c r="M26" s="70">
        <v>1912</v>
      </c>
      <c r="N26" s="70">
        <v>1957</v>
      </c>
    </row>
    <row r="27" spans="1:14">
      <c r="A27" s="248" t="s">
        <v>146</v>
      </c>
      <c r="B27" s="433">
        <v>340</v>
      </c>
      <c r="C27" s="248">
        <v>331</v>
      </c>
      <c r="D27" s="248">
        <v>303</v>
      </c>
      <c r="E27" s="248">
        <v>311</v>
      </c>
      <c r="F27" s="248">
        <v>304</v>
      </c>
      <c r="H27" s="596" t="s">
        <v>200</v>
      </c>
      <c r="I27" s="596"/>
      <c r="J27" s="70">
        <v>1846</v>
      </c>
      <c r="K27" s="70">
        <v>1790</v>
      </c>
      <c r="L27" s="70">
        <v>1856</v>
      </c>
      <c r="M27" s="70">
        <v>1871</v>
      </c>
      <c r="N27" s="70">
        <v>1848</v>
      </c>
    </row>
    <row r="28" spans="1:14">
      <c r="A28" s="248" t="s">
        <v>147</v>
      </c>
      <c r="B28" s="248">
        <v>110</v>
      </c>
      <c r="C28" s="248">
        <v>112</v>
      </c>
      <c r="D28" s="248">
        <v>112</v>
      </c>
      <c r="E28" s="248">
        <v>105</v>
      </c>
      <c r="F28" s="248">
        <v>100</v>
      </c>
      <c r="H28" s="596" t="s">
        <v>201</v>
      </c>
      <c r="I28" s="596"/>
      <c r="J28" s="70">
        <v>928</v>
      </c>
      <c r="K28" s="70">
        <v>822</v>
      </c>
      <c r="L28" s="70">
        <v>822</v>
      </c>
      <c r="M28" s="70">
        <v>903</v>
      </c>
      <c r="N28" s="70">
        <v>850</v>
      </c>
    </row>
    <row r="29" spans="1:14">
      <c r="A29" s="248" t="s">
        <v>148</v>
      </c>
      <c r="B29" s="248">
        <v>377</v>
      </c>
      <c r="C29" s="248">
        <v>324</v>
      </c>
      <c r="D29" s="248">
        <v>336</v>
      </c>
      <c r="E29" s="248">
        <v>315</v>
      </c>
      <c r="F29" s="248">
        <v>315</v>
      </c>
      <c r="H29" s="596" t="s">
        <v>202</v>
      </c>
      <c r="I29" s="596"/>
      <c r="J29" s="70">
        <v>3710</v>
      </c>
      <c r="K29" s="70">
        <v>3956</v>
      </c>
      <c r="L29" s="70">
        <v>3750</v>
      </c>
      <c r="M29" s="70">
        <v>3989</v>
      </c>
      <c r="N29" s="70">
        <v>3952</v>
      </c>
    </row>
    <row r="30" spans="1:14">
      <c r="A30" s="248" t="s">
        <v>149</v>
      </c>
      <c r="B30" s="248">
        <v>8</v>
      </c>
      <c r="C30" s="248">
        <v>14</v>
      </c>
      <c r="D30" s="248">
        <v>23</v>
      </c>
      <c r="E30" s="248">
        <v>24</v>
      </c>
      <c r="F30" s="248">
        <v>20</v>
      </c>
      <c r="H30" s="596" t="s">
        <v>203</v>
      </c>
      <c r="I30" s="596"/>
      <c r="J30" s="70">
        <v>1886</v>
      </c>
      <c r="K30" s="70">
        <v>1854</v>
      </c>
      <c r="L30" s="70">
        <v>1846</v>
      </c>
      <c r="M30" s="70">
        <v>1805</v>
      </c>
      <c r="N30" s="70">
        <v>1838</v>
      </c>
    </row>
    <row r="31" spans="1:14">
      <c r="A31" s="248" t="s">
        <v>150</v>
      </c>
      <c r="B31" s="248">
        <v>184</v>
      </c>
      <c r="C31" s="248">
        <v>146</v>
      </c>
      <c r="D31" s="248">
        <v>184</v>
      </c>
      <c r="E31" s="248">
        <v>54</v>
      </c>
      <c r="F31" s="433" t="s">
        <v>81</v>
      </c>
      <c r="H31" s="596" t="s">
        <v>204</v>
      </c>
      <c r="I31" s="596"/>
      <c r="J31" s="70">
        <v>1219</v>
      </c>
      <c r="K31" s="70">
        <v>1229</v>
      </c>
      <c r="L31" s="70">
        <v>1253</v>
      </c>
      <c r="M31" s="70">
        <v>1303</v>
      </c>
      <c r="N31" s="70">
        <v>1308</v>
      </c>
    </row>
    <row r="32" spans="1:14">
      <c r="A32" s="248" t="s">
        <v>151</v>
      </c>
      <c r="B32" s="248">
        <v>64</v>
      </c>
      <c r="C32" s="248">
        <v>56</v>
      </c>
      <c r="D32" s="248">
        <v>53</v>
      </c>
      <c r="E32" s="248">
        <v>56</v>
      </c>
      <c r="F32" s="433">
        <v>59</v>
      </c>
      <c r="H32" s="596" t="s">
        <v>205</v>
      </c>
      <c r="I32" s="596"/>
      <c r="J32" s="70">
        <v>1230</v>
      </c>
      <c r="K32" s="70">
        <v>1161</v>
      </c>
      <c r="L32" s="70">
        <v>1186</v>
      </c>
      <c r="M32" s="70">
        <v>1213</v>
      </c>
      <c r="N32" s="70">
        <v>1239</v>
      </c>
    </row>
    <row r="33" spans="1:14">
      <c r="A33" s="248" t="s">
        <v>152</v>
      </c>
      <c r="B33" s="248">
        <v>33</v>
      </c>
      <c r="C33" s="248">
        <v>38</v>
      </c>
      <c r="D33" s="248">
        <v>45</v>
      </c>
      <c r="E33" s="248">
        <v>44</v>
      </c>
      <c r="F33" s="248">
        <v>56</v>
      </c>
      <c r="H33" s="596" t="s">
        <v>206</v>
      </c>
      <c r="I33" s="596"/>
      <c r="J33" s="70">
        <v>1295</v>
      </c>
      <c r="K33" s="70">
        <v>1302</v>
      </c>
      <c r="L33" s="70">
        <v>1352</v>
      </c>
      <c r="M33" s="70">
        <v>1261</v>
      </c>
      <c r="N33" s="70">
        <v>1240</v>
      </c>
    </row>
    <row r="34" spans="1:14">
      <c r="A34" s="248" t="s">
        <v>153</v>
      </c>
      <c r="B34" s="248">
        <v>44</v>
      </c>
      <c r="C34" s="248">
        <v>33</v>
      </c>
      <c r="D34" s="248">
        <v>44</v>
      </c>
      <c r="E34" s="248">
        <v>40</v>
      </c>
      <c r="F34" s="248">
        <v>47</v>
      </c>
      <c r="H34" s="596" t="s">
        <v>207</v>
      </c>
      <c r="I34" s="596"/>
      <c r="J34" s="70">
        <v>1955</v>
      </c>
      <c r="K34" s="70">
        <v>1931</v>
      </c>
      <c r="L34" s="70">
        <v>1765</v>
      </c>
      <c r="M34" s="70">
        <v>1767</v>
      </c>
      <c r="N34" s="70">
        <v>1922</v>
      </c>
    </row>
    <row r="35" spans="1:14">
      <c r="A35" s="248" t="s">
        <v>154</v>
      </c>
      <c r="B35" s="248">
        <v>4</v>
      </c>
      <c r="C35" s="248">
        <v>5</v>
      </c>
      <c r="D35" s="248">
        <v>5</v>
      </c>
      <c r="E35" s="248">
        <v>4</v>
      </c>
      <c r="F35" s="248">
        <v>2</v>
      </c>
      <c r="H35" s="596" t="s">
        <v>208</v>
      </c>
      <c r="I35" s="596"/>
      <c r="J35" s="70">
        <v>587</v>
      </c>
      <c r="K35" s="70">
        <v>615</v>
      </c>
      <c r="L35" s="70">
        <v>592</v>
      </c>
      <c r="M35" s="70">
        <v>601</v>
      </c>
      <c r="N35" s="70">
        <v>587</v>
      </c>
    </row>
    <row r="36" spans="1:14">
      <c r="A36" s="248" t="s">
        <v>155</v>
      </c>
      <c r="B36" s="248">
        <v>2</v>
      </c>
      <c r="C36" s="248">
        <v>4</v>
      </c>
      <c r="D36" s="248">
        <v>4</v>
      </c>
      <c r="E36" s="433" t="s">
        <v>81</v>
      </c>
      <c r="F36" s="248">
        <v>2</v>
      </c>
      <c r="H36" s="596" t="s">
        <v>75</v>
      </c>
      <c r="I36" s="596"/>
      <c r="J36" s="70">
        <v>456</v>
      </c>
      <c r="K36" s="70">
        <v>425</v>
      </c>
      <c r="L36" s="70">
        <v>410</v>
      </c>
      <c r="M36" s="70">
        <v>411</v>
      </c>
      <c r="N36" s="70">
        <v>488</v>
      </c>
    </row>
    <row r="37" spans="1:14">
      <c r="A37" s="248" t="s">
        <v>156</v>
      </c>
      <c r="B37" s="433" t="s">
        <v>81</v>
      </c>
      <c r="C37" s="433" t="s">
        <v>81</v>
      </c>
      <c r="D37" s="433" t="s">
        <v>81</v>
      </c>
      <c r="E37" s="433" t="s">
        <v>81</v>
      </c>
      <c r="F37" s="433">
        <v>1</v>
      </c>
      <c r="H37" s="596" t="s">
        <v>209</v>
      </c>
      <c r="I37" s="596"/>
      <c r="J37" s="70">
        <v>476</v>
      </c>
      <c r="K37" s="70">
        <v>445</v>
      </c>
      <c r="L37" s="70">
        <v>453</v>
      </c>
      <c r="M37" s="70">
        <v>490</v>
      </c>
      <c r="N37" s="70">
        <v>450</v>
      </c>
    </row>
    <row r="38" spans="1:14">
      <c r="A38" s="248" t="s">
        <v>157</v>
      </c>
      <c r="B38" s="248">
        <v>63</v>
      </c>
      <c r="C38" s="248">
        <v>52</v>
      </c>
      <c r="D38" s="433" t="s">
        <v>81</v>
      </c>
      <c r="E38" s="433" t="s">
        <v>81</v>
      </c>
      <c r="F38" s="433" t="s">
        <v>81</v>
      </c>
      <c r="H38" s="596" t="s">
        <v>210</v>
      </c>
      <c r="I38" s="596"/>
      <c r="J38" s="70">
        <v>2937</v>
      </c>
      <c r="K38" s="70">
        <v>2894</v>
      </c>
      <c r="L38" s="70">
        <v>2888</v>
      </c>
      <c r="M38" s="70">
        <v>2865</v>
      </c>
      <c r="N38" s="70">
        <v>2719</v>
      </c>
    </row>
    <row r="39" spans="1:14">
      <c r="A39" s="248" t="s">
        <v>158</v>
      </c>
      <c r="B39" s="248">
        <v>13</v>
      </c>
      <c r="C39" s="248">
        <v>9</v>
      </c>
      <c r="D39" s="248">
        <v>12</v>
      </c>
      <c r="E39" s="248">
        <v>13</v>
      </c>
      <c r="F39" s="248">
        <v>10</v>
      </c>
      <c r="H39" s="596" t="s">
        <v>211</v>
      </c>
      <c r="I39" s="596"/>
      <c r="J39" s="70">
        <v>548</v>
      </c>
      <c r="K39" s="70">
        <v>598</v>
      </c>
      <c r="L39" s="70">
        <v>534</v>
      </c>
      <c r="M39" s="70">
        <v>593</v>
      </c>
      <c r="N39" s="70">
        <v>612</v>
      </c>
    </row>
    <row r="40" spans="1:14">
      <c r="A40" s="248" t="s">
        <v>159</v>
      </c>
      <c r="B40" s="433">
        <v>83</v>
      </c>
      <c r="C40" s="433">
        <v>76</v>
      </c>
      <c r="D40" s="433">
        <v>78</v>
      </c>
      <c r="E40" s="433">
        <v>70</v>
      </c>
      <c r="F40" s="248">
        <v>82</v>
      </c>
      <c r="H40" s="596" t="s">
        <v>72</v>
      </c>
      <c r="I40" s="596"/>
      <c r="J40" s="70">
        <v>675</v>
      </c>
      <c r="K40" s="70">
        <v>659</v>
      </c>
      <c r="L40" s="70">
        <v>681</v>
      </c>
      <c r="M40" s="70">
        <v>686</v>
      </c>
      <c r="N40" s="70">
        <v>733</v>
      </c>
    </row>
    <row r="41" spans="1:14">
      <c r="A41" s="248" t="s">
        <v>160</v>
      </c>
      <c r="B41" s="248">
        <v>75</v>
      </c>
      <c r="C41" s="248">
        <v>81</v>
      </c>
      <c r="D41" s="433">
        <v>88</v>
      </c>
      <c r="E41" s="433">
        <v>97</v>
      </c>
      <c r="F41" s="433">
        <v>79</v>
      </c>
      <c r="H41" s="597" t="s">
        <v>212</v>
      </c>
      <c r="I41" s="597"/>
      <c r="J41" s="70">
        <v>1496</v>
      </c>
      <c r="K41" s="70">
        <v>1478</v>
      </c>
      <c r="L41" s="70">
        <v>1462</v>
      </c>
      <c r="M41" s="70">
        <v>1622</v>
      </c>
      <c r="N41" s="70">
        <v>1587</v>
      </c>
    </row>
    <row r="42" spans="1:14">
      <c r="A42" s="248" t="s">
        <v>161</v>
      </c>
      <c r="B42" s="248">
        <v>46</v>
      </c>
      <c r="C42" s="248">
        <v>39</v>
      </c>
      <c r="D42" s="248">
        <v>45</v>
      </c>
      <c r="E42" s="248">
        <v>39</v>
      </c>
      <c r="F42" s="248">
        <v>60</v>
      </c>
      <c r="H42" s="608" t="s">
        <v>142</v>
      </c>
      <c r="I42" s="608"/>
      <c r="J42" s="129">
        <f>SUM(J43:J48)</f>
        <v>27044</v>
      </c>
      <c r="K42" s="333">
        <f t="shared" ref="K42:N42" si="5">SUM(K43:K48)</f>
        <v>27220</v>
      </c>
      <c r="L42" s="333">
        <f t="shared" si="5"/>
        <v>26820</v>
      </c>
      <c r="M42" s="333">
        <f t="shared" si="5"/>
        <v>27024</v>
      </c>
      <c r="N42" s="333">
        <f t="shared" si="5"/>
        <v>26913</v>
      </c>
    </row>
    <row r="43" spans="1:14">
      <c r="A43" s="248" t="s">
        <v>162</v>
      </c>
      <c r="B43" s="248">
        <v>41</v>
      </c>
      <c r="C43" s="248">
        <v>31</v>
      </c>
      <c r="D43" s="248">
        <v>45</v>
      </c>
      <c r="E43" s="248">
        <v>41</v>
      </c>
      <c r="F43" s="248">
        <v>38</v>
      </c>
      <c r="H43" s="596" t="s">
        <v>213</v>
      </c>
      <c r="I43" s="596"/>
      <c r="J43" s="249">
        <v>7159</v>
      </c>
      <c r="K43" s="249">
        <v>7338</v>
      </c>
      <c r="L43" s="249">
        <v>6879</v>
      </c>
      <c r="M43" s="249">
        <v>7183</v>
      </c>
      <c r="N43" s="249">
        <v>6799</v>
      </c>
    </row>
    <row r="44" spans="1:14">
      <c r="A44" s="248" t="s">
        <v>163</v>
      </c>
      <c r="B44" s="248">
        <v>105</v>
      </c>
      <c r="C44" s="248">
        <v>122</v>
      </c>
      <c r="D44" s="248">
        <v>115</v>
      </c>
      <c r="E44" s="248">
        <v>111</v>
      </c>
      <c r="F44" s="248">
        <v>97</v>
      </c>
      <c r="H44" s="596" t="s">
        <v>214</v>
      </c>
      <c r="I44" s="596"/>
      <c r="J44" s="249">
        <v>5151</v>
      </c>
      <c r="K44" s="249">
        <v>5116</v>
      </c>
      <c r="L44" s="249">
        <v>5152</v>
      </c>
      <c r="M44" s="249">
        <v>5175</v>
      </c>
      <c r="N44" s="249">
        <v>5217</v>
      </c>
    </row>
    <row r="45" spans="1:14">
      <c r="A45" s="248" t="s">
        <v>164</v>
      </c>
      <c r="B45" s="248">
        <v>15</v>
      </c>
      <c r="C45" s="248">
        <v>11</v>
      </c>
      <c r="D45" s="248">
        <v>9</v>
      </c>
      <c r="E45" s="248">
        <v>13</v>
      </c>
      <c r="F45" s="248">
        <v>16</v>
      </c>
      <c r="H45" s="596" t="s">
        <v>215</v>
      </c>
      <c r="I45" s="596"/>
      <c r="J45" s="249">
        <v>1664</v>
      </c>
      <c r="K45" s="249">
        <v>1648</v>
      </c>
      <c r="L45" s="249">
        <v>1689</v>
      </c>
      <c r="M45" s="249">
        <v>1646</v>
      </c>
      <c r="N45" s="249">
        <v>1671</v>
      </c>
    </row>
    <row r="46" spans="1:14">
      <c r="A46" s="248" t="s">
        <v>165</v>
      </c>
      <c r="B46" s="248">
        <v>156</v>
      </c>
      <c r="C46" s="248">
        <v>152</v>
      </c>
      <c r="D46" s="248">
        <v>171</v>
      </c>
      <c r="E46" s="248">
        <v>139</v>
      </c>
      <c r="F46" s="248">
        <v>142</v>
      </c>
      <c r="H46" s="596" t="s">
        <v>216</v>
      </c>
      <c r="I46" s="596"/>
      <c r="J46" s="249">
        <v>6345</v>
      </c>
      <c r="K46" s="249">
        <v>6402</v>
      </c>
      <c r="L46" s="249">
        <v>6308</v>
      </c>
      <c r="M46" s="249">
        <v>6294</v>
      </c>
      <c r="N46" s="249">
        <v>6445</v>
      </c>
    </row>
    <row r="47" spans="1:14">
      <c r="A47" s="248" t="s">
        <v>458</v>
      </c>
      <c r="B47" s="248">
        <v>108</v>
      </c>
      <c r="C47" s="248">
        <v>104</v>
      </c>
      <c r="D47" s="248">
        <v>97</v>
      </c>
      <c r="E47" s="248">
        <v>105</v>
      </c>
      <c r="F47" s="248">
        <v>133</v>
      </c>
      <c r="H47" s="596" t="s">
        <v>65</v>
      </c>
      <c r="I47" s="596"/>
      <c r="J47" s="249">
        <v>3404</v>
      </c>
      <c r="K47" s="249">
        <v>3464</v>
      </c>
      <c r="L47" s="249">
        <v>3503</v>
      </c>
      <c r="M47" s="249">
        <v>3493</v>
      </c>
      <c r="N47" s="249">
        <v>3552</v>
      </c>
    </row>
    <row r="48" spans="1:14">
      <c r="A48" s="248" t="s">
        <v>166</v>
      </c>
      <c r="B48" s="248">
        <v>187</v>
      </c>
      <c r="C48" s="248">
        <v>209</v>
      </c>
      <c r="D48" s="248">
        <v>207</v>
      </c>
      <c r="E48" s="248">
        <v>194</v>
      </c>
      <c r="F48" s="248">
        <v>224</v>
      </c>
      <c r="H48" s="597" t="s">
        <v>17</v>
      </c>
      <c r="I48" s="597"/>
      <c r="J48" s="170">
        <v>3321</v>
      </c>
      <c r="K48" s="170">
        <v>3252</v>
      </c>
      <c r="L48" s="170">
        <v>3289</v>
      </c>
      <c r="M48" s="170">
        <v>3233</v>
      </c>
      <c r="N48" s="170">
        <v>3229</v>
      </c>
    </row>
    <row r="49" spans="1:8">
      <c r="A49" s="248" t="s">
        <v>167</v>
      </c>
      <c r="B49" s="248">
        <v>48</v>
      </c>
      <c r="C49" s="248">
        <v>74</v>
      </c>
      <c r="D49" s="248">
        <v>65</v>
      </c>
      <c r="E49" s="248">
        <v>60</v>
      </c>
      <c r="F49" s="248">
        <v>71</v>
      </c>
    </row>
    <row r="50" spans="1:8">
      <c r="A50" s="248" t="s">
        <v>168</v>
      </c>
      <c r="B50" s="248">
        <v>80</v>
      </c>
      <c r="C50" s="248">
        <v>107</v>
      </c>
      <c r="D50" s="248">
        <v>129</v>
      </c>
      <c r="E50" s="248">
        <v>139</v>
      </c>
      <c r="F50" s="248">
        <v>169</v>
      </c>
      <c r="H50" s="434" t="s">
        <v>368</v>
      </c>
    </row>
    <row r="51" spans="1:8">
      <c r="A51" s="248" t="s">
        <v>169</v>
      </c>
      <c r="B51" s="248">
        <v>10</v>
      </c>
      <c r="C51" s="248">
        <v>17</v>
      </c>
      <c r="D51" s="248">
        <v>41</v>
      </c>
      <c r="E51" s="248">
        <v>17</v>
      </c>
      <c r="F51" s="248">
        <v>34</v>
      </c>
    </row>
    <row r="52" spans="1:8">
      <c r="A52" s="248" t="s">
        <v>170</v>
      </c>
      <c r="B52" s="433" t="s">
        <v>81</v>
      </c>
      <c r="C52" s="248">
        <v>1</v>
      </c>
      <c r="D52" s="248">
        <v>3</v>
      </c>
      <c r="E52" s="248">
        <v>1</v>
      </c>
      <c r="F52" s="433" t="s">
        <v>81</v>
      </c>
    </row>
    <row r="53" spans="1:8">
      <c r="A53" s="248" t="s">
        <v>171</v>
      </c>
      <c r="B53" s="248">
        <v>73</v>
      </c>
      <c r="C53" s="248">
        <v>50</v>
      </c>
      <c r="D53" s="248">
        <v>8</v>
      </c>
      <c r="E53" s="433" t="s">
        <v>81</v>
      </c>
      <c r="F53" s="433" t="s">
        <v>81</v>
      </c>
    </row>
    <row r="54" spans="1:8">
      <c r="A54" s="248" t="s">
        <v>172</v>
      </c>
      <c r="B54" s="248">
        <v>45</v>
      </c>
      <c r="C54" s="248">
        <v>39</v>
      </c>
      <c r="D54" s="248">
        <v>42</v>
      </c>
      <c r="E54" s="248">
        <v>31</v>
      </c>
      <c r="F54" s="248">
        <v>19</v>
      </c>
    </row>
    <row r="55" spans="1:8">
      <c r="A55" s="248" t="s">
        <v>173</v>
      </c>
      <c r="B55" s="248">
        <v>2</v>
      </c>
      <c r="C55" s="248">
        <v>2</v>
      </c>
      <c r="D55" s="433" t="s">
        <v>81</v>
      </c>
      <c r="E55" s="248">
        <v>1</v>
      </c>
      <c r="F55" s="248">
        <v>1</v>
      </c>
    </row>
    <row r="56" spans="1:8">
      <c r="A56" s="248" t="s">
        <v>174</v>
      </c>
      <c r="B56" s="248">
        <v>12</v>
      </c>
      <c r="C56" s="248">
        <v>26</v>
      </c>
      <c r="D56" s="248">
        <v>23</v>
      </c>
      <c r="E56" s="248">
        <v>34</v>
      </c>
      <c r="F56" s="248">
        <v>16</v>
      </c>
    </row>
    <row r="57" spans="1:8">
      <c r="A57" s="248" t="s">
        <v>175</v>
      </c>
      <c r="B57" s="248">
        <v>103</v>
      </c>
      <c r="C57" s="248">
        <v>75</v>
      </c>
      <c r="D57" s="248">
        <v>83</v>
      </c>
      <c r="E57" s="248">
        <v>77</v>
      </c>
      <c r="F57" s="248">
        <v>68</v>
      </c>
    </row>
    <row r="58" spans="1:8">
      <c r="A58" s="248" t="s">
        <v>176</v>
      </c>
      <c r="B58" s="248">
        <v>42</v>
      </c>
      <c r="C58" s="248">
        <v>55</v>
      </c>
      <c r="D58" s="248">
        <v>60</v>
      </c>
      <c r="E58" s="248">
        <v>62</v>
      </c>
      <c r="F58" s="248">
        <v>48</v>
      </c>
    </row>
    <row r="59" spans="1:8">
      <c r="A59" s="248" t="s">
        <v>177</v>
      </c>
      <c r="B59" s="248">
        <v>26</v>
      </c>
      <c r="C59" s="248">
        <v>38</v>
      </c>
      <c r="D59" s="248">
        <v>25</v>
      </c>
      <c r="E59" s="248">
        <v>21</v>
      </c>
      <c r="F59" s="248">
        <v>16</v>
      </c>
    </row>
    <row r="60" spans="1:8">
      <c r="A60" s="248" t="s">
        <v>178</v>
      </c>
      <c r="B60" s="248">
        <v>311</v>
      </c>
      <c r="C60" s="248">
        <v>262</v>
      </c>
      <c r="D60" s="248">
        <v>254</v>
      </c>
      <c r="E60" s="248">
        <v>258</v>
      </c>
      <c r="F60" s="248">
        <v>253</v>
      </c>
    </row>
    <row r="61" spans="1:8">
      <c r="A61" s="248" t="s">
        <v>179</v>
      </c>
      <c r="B61" s="433">
        <v>88</v>
      </c>
      <c r="C61" s="248">
        <v>112</v>
      </c>
      <c r="D61" s="248">
        <v>110</v>
      </c>
      <c r="E61" s="248">
        <v>93</v>
      </c>
      <c r="F61" s="433">
        <v>65</v>
      </c>
    </row>
    <row r="62" spans="1:8">
      <c r="A62" s="248" t="s">
        <v>180</v>
      </c>
      <c r="B62" s="248">
        <v>322</v>
      </c>
      <c r="C62" s="248">
        <v>298</v>
      </c>
      <c r="D62" s="248">
        <v>270</v>
      </c>
      <c r="E62" s="433">
        <v>273</v>
      </c>
      <c r="F62" s="433">
        <v>250</v>
      </c>
    </row>
    <row r="63" spans="1:8">
      <c r="A63" s="248" t="s">
        <v>181</v>
      </c>
      <c r="B63" s="248">
        <v>90</v>
      </c>
      <c r="C63" s="248">
        <v>123</v>
      </c>
      <c r="D63" s="248">
        <v>178</v>
      </c>
      <c r="E63" s="248">
        <v>214</v>
      </c>
      <c r="F63" s="248">
        <v>240</v>
      </c>
    </row>
    <row r="64" spans="1:8">
      <c r="A64" s="248" t="s">
        <v>459</v>
      </c>
      <c r="B64" s="433" t="s">
        <v>81</v>
      </c>
      <c r="C64" s="433" t="s">
        <v>81</v>
      </c>
      <c r="D64" s="433" t="s">
        <v>81</v>
      </c>
      <c r="E64" s="248">
        <v>1</v>
      </c>
      <c r="F64" s="433" t="s">
        <v>81</v>
      </c>
    </row>
    <row r="65" spans="1:6">
      <c r="A65" s="248" t="s">
        <v>182</v>
      </c>
      <c r="B65" s="248">
        <v>76</v>
      </c>
      <c r="C65" s="248">
        <v>53</v>
      </c>
      <c r="D65" s="248">
        <v>5</v>
      </c>
      <c r="E65" s="433" t="s">
        <v>81</v>
      </c>
      <c r="F65" s="433" t="s">
        <v>81</v>
      </c>
    </row>
    <row r="66" spans="1:6">
      <c r="A66" s="248" t="s">
        <v>183</v>
      </c>
      <c r="B66" s="248">
        <v>477</v>
      </c>
      <c r="C66" s="248">
        <v>474</v>
      </c>
      <c r="D66" s="248">
        <v>489</v>
      </c>
      <c r="E66" s="248">
        <v>505</v>
      </c>
      <c r="F66" s="248">
        <v>505</v>
      </c>
    </row>
    <row r="67" spans="1:6">
      <c r="A67" s="248" t="s">
        <v>184</v>
      </c>
      <c r="B67" s="433" t="s">
        <v>81</v>
      </c>
      <c r="C67" s="248">
        <v>141</v>
      </c>
      <c r="D67" s="248">
        <v>205</v>
      </c>
      <c r="E67" s="248">
        <v>271</v>
      </c>
      <c r="F67" s="248">
        <v>321</v>
      </c>
    </row>
    <row r="68" spans="1:6">
      <c r="A68" s="248" t="s">
        <v>185</v>
      </c>
      <c r="B68" s="248">
        <v>61</v>
      </c>
      <c r="C68" s="248">
        <v>54</v>
      </c>
      <c r="D68" s="248">
        <v>69</v>
      </c>
      <c r="E68" s="248">
        <v>47</v>
      </c>
      <c r="F68" s="248">
        <v>65</v>
      </c>
    </row>
    <row r="69" spans="1:6">
      <c r="A69" s="248" t="s">
        <v>186</v>
      </c>
      <c r="B69" s="248">
        <v>160</v>
      </c>
      <c r="C69" s="248">
        <v>140</v>
      </c>
      <c r="D69" s="248">
        <v>190</v>
      </c>
      <c r="E69" s="248">
        <v>171</v>
      </c>
      <c r="F69" s="248">
        <v>188</v>
      </c>
    </row>
    <row r="70" spans="1:6">
      <c r="A70" s="248" t="s">
        <v>378</v>
      </c>
      <c r="B70" s="433" t="s">
        <v>81</v>
      </c>
      <c r="C70" s="433" t="s">
        <v>81</v>
      </c>
      <c r="D70" s="248">
        <v>89</v>
      </c>
      <c r="E70" s="248">
        <v>154</v>
      </c>
      <c r="F70" s="248">
        <v>229</v>
      </c>
    </row>
    <row r="71" spans="1:6">
      <c r="A71" s="248" t="s">
        <v>187</v>
      </c>
      <c r="B71" s="248">
        <v>43</v>
      </c>
      <c r="C71" s="248">
        <v>34</v>
      </c>
      <c r="D71" s="248">
        <v>28</v>
      </c>
      <c r="E71" s="248">
        <v>40</v>
      </c>
      <c r="F71" s="248">
        <v>14</v>
      </c>
    </row>
    <row r="72" spans="1:6">
      <c r="A72" s="248" t="s">
        <v>460</v>
      </c>
      <c r="B72" s="433" t="s">
        <v>81</v>
      </c>
      <c r="C72" s="433" t="s">
        <v>81</v>
      </c>
      <c r="D72" s="433" t="s">
        <v>81</v>
      </c>
      <c r="E72" s="433" t="s">
        <v>81</v>
      </c>
      <c r="F72" s="248">
        <v>23</v>
      </c>
    </row>
    <row r="73" spans="1:6">
      <c r="A73" s="248" t="s">
        <v>188</v>
      </c>
      <c r="B73" s="248">
        <v>111</v>
      </c>
      <c r="C73" s="248">
        <v>104</v>
      </c>
      <c r="D73" s="248">
        <v>104</v>
      </c>
      <c r="E73" s="248">
        <v>124</v>
      </c>
      <c r="F73" s="248">
        <v>98</v>
      </c>
    </row>
    <row r="74" spans="1:6">
      <c r="A74" s="248" t="s">
        <v>189</v>
      </c>
      <c r="B74" s="248">
        <v>85</v>
      </c>
      <c r="C74" s="248">
        <v>91</v>
      </c>
      <c r="D74" s="248">
        <v>64</v>
      </c>
      <c r="E74" s="248">
        <v>56</v>
      </c>
      <c r="F74" s="248">
        <v>78</v>
      </c>
    </row>
    <row r="75" spans="1:6">
      <c r="A75" s="248" t="s">
        <v>190</v>
      </c>
      <c r="B75" s="248">
        <v>19</v>
      </c>
      <c r="C75" s="248">
        <v>14</v>
      </c>
      <c r="D75" s="248">
        <v>9</v>
      </c>
      <c r="E75" s="248">
        <v>7</v>
      </c>
      <c r="F75" s="433" t="s">
        <v>81</v>
      </c>
    </row>
    <row r="76" spans="1:6">
      <c r="A76" s="248" t="s">
        <v>191</v>
      </c>
      <c r="B76" s="248">
        <v>52</v>
      </c>
      <c r="C76" s="248">
        <v>31</v>
      </c>
      <c r="D76" s="248">
        <v>45</v>
      </c>
      <c r="E76" s="248">
        <v>6</v>
      </c>
      <c r="F76" s="248">
        <v>30</v>
      </c>
    </row>
    <row r="77" spans="1:6">
      <c r="A77" s="248" t="s">
        <v>192</v>
      </c>
      <c r="B77" s="433">
        <v>13</v>
      </c>
      <c r="C77" s="433">
        <v>16</v>
      </c>
      <c r="D77" s="433">
        <v>16</v>
      </c>
      <c r="E77" s="248">
        <v>13</v>
      </c>
      <c r="F77" s="433">
        <v>12</v>
      </c>
    </row>
    <row r="78" spans="1:6">
      <c r="A78" s="248" t="s">
        <v>193</v>
      </c>
      <c r="B78" s="248">
        <v>31</v>
      </c>
      <c r="C78" s="248">
        <v>31</v>
      </c>
      <c r="D78" s="248">
        <v>40</v>
      </c>
      <c r="E78" s="433">
        <v>39</v>
      </c>
      <c r="F78" s="433">
        <v>46</v>
      </c>
    </row>
    <row r="79" spans="1:6">
      <c r="A79" s="248" t="s">
        <v>194</v>
      </c>
      <c r="B79" s="248">
        <v>123</v>
      </c>
      <c r="C79" s="248">
        <v>124</v>
      </c>
      <c r="D79" s="248">
        <v>120</v>
      </c>
      <c r="E79" s="248">
        <v>139</v>
      </c>
      <c r="F79" s="248">
        <v>134</v>
      </c>
    </row>
    <row r="80" spans="1:6">
      <c r="A80" s="248" t="s">
        <v>195</v>
      </c>
      <c r="B80" s="248">
        <v>394</v>
      </c>
      <c r="C80" s="248">
        <v>388</v>
      </c>
      <c r="D80" s="248">
        <v>393</v>
      </c>
      <c r="E80" s="248">
        <v>399</v>
      </c>
      <c r="F80" s="248">
        <v>366</v>
      </c>
    </row>
    <row r="81" spans="1:16">
      <c r="A81" s="248" t="s">
        <v>196</v>
      </c>
      <c r="B81" s="248">
        <v>18</v>
      </c>
      <c r="C81" s="248">
        <v>22</v>
      </c>
      <c r="D81" s="248">
        <v>29</v>
      </c>
      <c r="E81" s="248">
        <v>22</v>
      </c>
      <c r="F81" s="248">
        <v>20</v>
      </c>
    </row>
    <row r="82" spans="1:16">
      <c r="A82" s="428" t="s">
        <v>197</v>
      </c>
      <c r="B82" s="428">
        <v>40</v>
      </c>
      <c r="C82" s="428">
        <v>30</v>
      </c>
      <c r="D82" s="428">
        <v>35</v>
      </c>
      <c r="E82" s="428">
        <v>32</v>
      </c>
      <c r="F82" s="428">
        <v>32</v>
      </c>
      <c r="G82" s="68"/>
    </row>
    <row r="85" spans="1:16">
      <c r="A85" s="87" t="str">
        <f>Contents!B50</f>
        <v>Table 42: Number and percentage of women giving birth, by place of birth, age group, ethnic group, neighbourhood deprivation quintile, parity and DHB of residence, 2017</v>
      </c>
      <c r="B85" s="39"/>
      <c r="C85" s="39"/>
      <c r="D85" s="39"/>
      <c r="E85" s="39"/>
      <c r="F85" s="39"/>
    </row>
    <row r="86" spans="1:16" ht="24">
      <c r="A86" s="609" t="s">
        <v>37</v>
      </c>
      <c r="B86" s="477" t="s">
        <v>25</v>
      </c>
      <c r="C86" s="477"/>
      <c r="D86" s="477"/>
      <c r="E86" s="477"/>
      <c r="F86" s="477"/>
      <c r="G86" s="478"/>
      <c r="H86" s="603" t="s">
        <v>277</v>
      </c>
      <c r="I86" s="570"/>
      <c r="J86" s="570"/>
      <c r="K86" s="570"/>
      <c r="L86" s="571"/>
      <c r="M86" s="611" t="s">
        <v>374</v>
      </c>
      <c r="N86" s="612"/>
      <c r="O86" s="612"/>
    </row>
    <row r="87" spans="1:16">
      <c r="A87" s="610"/>
      <c r="B87" s="612" t="s">
        <v>218</v>
      </c>
      <c r="C87" s="570" t="s">
        <v>143</v>
      </c>
      <c r="D87" s="570"/>
      <c r="E87" s="570"/>
      <c r="F87" s="570"/>
      <c r="G87" s="614" t="s">
        <v>48</v>
      </c>
      <c r="H87" s="616" t="s">
        <v>218</v>
      </c>
      <c r="I87" s="605" t="s">
        <v>143</v>
      </c>
      <c r="J87" s="605"/>
      <c r="K87" s="605"/>
      <c r="L87" s="615"/>
      <c r="M87" s="613"/>
      <c r="N87" s="605"/>
      <c r="O87" s="605"/>
    </row>
    <row r="88" spans="1:16">
      <c r="A88" s="569"/>
      <c r="B88" s="605"/>
      <c r="C88" s="479" t="s">
        <v>137</v>
      </c>
      <c r="D88" s="479" t="s">
        <v>138</v>
      </c>
      <c r="E88" s="479" t="s">
        <v>139</v>
      </c>
      <c r="F88" s="479" t="s">
        <v>41</v>
      </c>
      <c r="G88" s="615"/>
      <c r="H88" s="613"/>
      <c r="I88" s="387" t="s">
        <v>137</v>
      </c>
      <c r="J88" s="387" t="s">
        <v>138</v>
      </c>
      <c r="K88" s="387" t="s">
        <v>139</v>
      </c>
      <c r="L88" s="388" t="s">
        <v>41</v>
      </c>
      <c r="M88" s="387" t="s">
        <v>137</v>
      </c>
      <c r="N88" s="387" t="s">
        <v>138</v>
      </c>
      <c r="O88" s="387" t="s">
        <v>139</v>
      </c>
    </row>
    <row r="89" spans="1:16">
      <c r="A89" s="216" t="s">
        <v>234</v>
      </c>
      <c r="B89" s="216"/>
      <c r="C89" s="216"/>
      <c r="D89" s="216"/>
      <c r="E89" s="216"/>
      <c r="F89" s="216"/>
      <c r="G89" s="216"/>
      <c r="H89" s="216"/>
      <c r="I89" s="216"/>
      <c r="J89" s="216"/>
      <c r="K89" s="216"/>
      <c r="L89" s="391"/>
      <c r="M89" s="216"/>
      <c r="N89" s="216"/>
      <c r="O89" s="216"/>
    </row>
    <row r="90" spans="1:16">
      <c r="A90" s="145" t="s">
        <v>41</v>
      </c>
      <c r="B90" s="144">
        <f>B18</f>
        <v>1994</v>
      </c>
      <c r="C90" s="145">
        <f>C18</f>
        <v>5886</v>
      </c>
      <c r="D90" s="145">
        <f>D18</f>
        <v>24230</v>
      </c>
      <c r="E90" s="145">
        <f>E18</f>
        <v>26913</v>
      </c>
      <c r="F90" s="145">
        <f>SUM(C90:E90)</f>
        <v>57029</v>
      </c>
      <c r="G90" s="164">
        <f>G18</f>
        <v>638</v>
      </c>
      <c r="H90" s="214">
        <f>B90/SUM($B90,$F90)*100</f>
        <v>3.3783440353760401</v>
      </c>
      <c r="I90" s="214">
        <f>C90/SUM($B90,$F90)*100</f>
        <v>9.972383647052844</v>
      </c>
      <c r="J90" s="214">
        <f>D90/SUM($B90,$F90)*100</f>
        <v>41.051793368686788</v>
      </c>
      <c r="K90" s="214">
        <f>E90/SUM($B90,$F90)*100</f>
        <v>45.597478948884337</v>
      </c>
      <c r="L90" s="237">
        <f>F90/SUM($B90,$F90)*100</f>
        <v>96.621655964623969</v>
      </c>
      <c r="M90" s="214">
        <f>C90/$F90*100</f>
        <v>10.321064721457503</v>
      </c>
      <c r="N90" s="214">
        <f>D90/$F90*100</f>
        <v>42.487155657647861</v>
      </c>
      <c r="O90" s="214">
        <f>E90/$F90*100</f>
        <v>47.191779620894629</v>
      </c>
    </row>
    <row r="91" spans="1:16">
      <c r="A91" s="216" t="str">
        <f>Extra!B2</f>
        <v>Age group (years)</v>
      </c>
      <c r="B91" s="216"/>
      <c r="C91" s="216"/>
      <c r="D91" s="216"/>
      <c r="E91" s="216"/>
      <c r="F91" s="216"/>
      <c r="G91" s="216"/>
      <c r="H91" s="216"/>
      <c r="I91" s="216"/>
      <c r="J91" s="216"/>
      <c r="K91" s="216"/>
      <c r="L91" s="391"/>
      <c r="M91" s="216"/>
      <c r="N91" s="216"/>
      <c r="O91" s="216"/>
    </row>
    <row r="92" spans="1:16">
      <c r="A92" s="145" t="str">
        <f>Extra!B3</f>
        <v xml:space="preserve"> &lt;20</v>
      </c>
      <c r="B92" s="144">
        <v>36</v>
      </c>
      <c r="C92" s="145">
        <v>293</v>
      </c>
      <c r="D92" s="145">
        <v>1085</v>
      </c>
      <c r="E92" s="145">
        <v>873</v>
      </c>
      <c r="F92" s="145">
        <f t="shared" ref="F92:F97" si="6">SUM(C92:E92)</f>
        <v>2251</v>
      </c>
      <c r="G92" s="164">
        <v>22</v>
      </c>
      <c r="H92" s="214">
        <f t="shared" ref="H92:L97" si="7">B92/SUM($B92,$F92)*100</f>
        <v>1.5741145605596851</v>
      </c>
      <c r="I92" s="214">
        <f t="shared" si="7"/>
        <v>12.811543506777436</v>
      </c>
      <c r="J92" s="214">
        <f t="shared" si="7"/>
        <v>47.442063839090508</v>
      </c>
      <c r="K92" s="214">
        <f t="shared" si="7"/>
        <v>38.172278093572366</v>
      </c>
      <c r="L92" s="237">
        <f t="shared" si="7"/>
        <v>98.425885439440322</v>
      </c>
      <c r="M92" s="214">
        <f t="shared" ref="M92:O97" si="8">C92/$F92*100</f>
        <v>13.016437139049311</v>
      </c>
      <c r="N92" s="214">
        <f t="shared" si="8"/>
        <v>48.200799644602398</v>
      </c>
      <c r="O92" s="214">
        <f t="shared" si="8"/>
        <v>38.782763216348286</v>
      </c>
    </row>
    <row r="93" spans="1:16" s="39" customFormat="1" ht="15" customHeight="1">
      <c r="A93" s="145" t="str">
        <f>Extra!B4</f>
        <v>20−24</v>
      </c>
      <c r="B93" s="144">
        <v>246</v>
      </c>
      <c r="C93" s="145">
        <v>1201</v>
      </c>
      <c r="D93" s="145">
        <v>4131</v>
      </c>
      <c r="E93" s="145">
        <v>3683</v>
      </c>
      <c r="F93" s="145">
        <f t="shared" si="6"/>
        <v>9015</v>
      </c>
      <c r="G93" s="164">
        <v>123</v>
      </c>
      <c r="H93" s="214">
        <f t="shared" si="7"/>
        <v>2.6563006154842888</v>
      </c>
      <c r="I93" s="214">
        <f t="shared" si="7"/>
        <v>12.968361947953785</v>
      </c>
      <c r="J93" s="214">
        <f t="shared" si="7"/>
        <v>44.606413994169095</v>
      </c>
      <c r="K93" s="214">
        <f t="shared" si="7"/>
        <v>39.768923442392826</v>
      </c>
      <c r="L93" s="237">
        <f t="shared" si="7"/>
        <v>97.343699384515716</v>
      </c>
      <c r="M93" s="214">
        <f t="shared" si="8"/>
        <v>13.322240709927899</v>
      </c>
      <c r="N93" s="214">
        <f t="shared" si="8"/>
        <v>45.823627287853583</v>
      </c>
      <c r="O93" s="214">
        <f t="shared" si="8"/>
        <v>40.85413200221852</v>
      </c>
    </row>
    <row r="94" spans="1:16" ht="12" customHeight="1">
      <c r="A94" s="145" t="str">
        <f>Extra!B5</f>
        <v>25−29</v>
      </c>
      <c r="B94" s="144">
        <v>560</v>
      </c>
      <c r="C94" s="145">
        <v>1821</v>
      </c>
      <c r="D94" s="145">
        <v>7094</v>
      </c>
      <c r="E94" s="145">
        <v>7071</v>
      </c>
      <c r="F94" s="145">
        <f t="shared" si="6"/>
        <v>15986</v>
      </c>
      <c r="G94" s="164">
        <v>185</v>
      </c>
      <c r="H94" s="214">
        <f t="shared" si="7"/>
        <v>3.3845038075667833</v>
      </c>
      <c r="I94" s="214">
        <f t="shared" si="7"/>
        <v>11.005681131391274</v>
      </c>
      <c r="J94" s="214">
        <f t="shared" si="7"/>
        <v>42.874410733712075</v>
      </c>
      <c r="K94" s="214">
        <f t="shared" si="7"/>
        <v>42.735404327329867</v>
      </c>
      <c r="L94" s="237">
        <f t="shared" si="7"/>
        <v>96.615496192433213</v>
      </c>
      <c r="M94" s="214">
        <f t="shared" si="8"/>
        <v>11.391217315150758</v>
      </c>
      <c r="N94" s="214">
        <f t="shared" si="8"/>
        <v>44.37632928812711</v>
      </c>
      <c r="O94" s="214">
        <f t="shared" si="8"/>
        <v>44.232453396722136</v>
      </c>
    </row>
    <row r="95" spans="1:16" ht="12" customHeight="1">
      <c r="A95" s="145" t="str">
        <f>Extra!B6</f>
        <v>30−34</v>
      </c>
      <c r="B95" s="144">
        <v>692</v>
      </c>
      <c r="C95" s="145">
        <v>1741</v>
      </c>
      <c r="D95" s="145">
        <v>7312</v>
      </c>
      <c r="E95" s="145">
        <v>8876</v>
      </c>
      <c r="F95" s="145">
        <f t="shared" si="6"/>
        <v>17929</v>
      </c>
      <c r="G95" s="164">
        <v>173</v>
      </c>
      <c r="H95" s="214">
        <f t="shared" si="7"/>
        <v>3.7162343590569789</v>
      </c>
      <c r="I95" s="214">
        <f t="shared" si="7"/>
        <v>9.3496589871650286</v>
      </c>
      <c r="J95" s="214">
        <f t="shared" si="7"/>
        <v>39.267493689919988</v>
      </c>
      <c r="K95" s="214">
        <f t="shared" si="7"/>
        <v>47.666612963858007</v>
      </c>
      <c r="L95" s="237">
        <f t="shared" si="7"/>
        <v>96.283765640943017</v>
      </c>
      <c r="M95" s="214">
        <f t="shared" si="8"/>
        <v>9.7105248480116</v>
      </c>
      <c r="N95" s="214">
        <f t="shared" si="8"/>
        <v>40.783088850465724</v>
      </c>
      <c r="O95" s="214">
        <f t="shared" si="8"/>
        <v>49.506386301522667</v>
      </c>
      <c r="P95" s="392"/>
    </row>
    <row r="96" spans="1:16">
      <c r="A96" s="145" t="str">
        <f>Extra!B7</f>
        <v>35−39</v>
      </c>
      <c r="B96" s="144">
        <v>393</v>
      </c>
      <c r="C96" s="145">
        <v>705</v>
      </c>
      <c r="D96" s="145">
        <v>3736</v>
      </c>
      <c r="E96" s="145">
        <v>5033</v>
      </c>
      <c r="F96" s="145">
        <f t="shared" si="6"/>
        <v>9474</v>
      </c>
      <c r="G96" s="164">
        <v>78</v>
      </c>
      <c r="H96" s="214">
        <f t="shared" si="7"/>
        <v>3.9829735481909392</v>
      </c>
      <c r="I96" s="214">
        <f t="shared" si="7"/>
        <v>7.1450288841593181</v>
      </c>
      <c r="J96" s="214">
        <f t="shared" si="7"/>
        <v>37.863585689672647</v>
      </c>
      <c r="K96" s="214">
        <f t="shared" si="7"/>
        <v>51.008411877977103</v>
      </c>
      <c r="L96" s="237">
        <f t="shared" si="7"/>
        <v>96.017026451809059</v>
      </c>
      <c r="M96" s="214">
        <f t="shared" si="8"/>
        <v>7.4414186193793546</v>
      </c>
      <c r="N96" s="214">
        <f t="shared" si="8"/>
        <v>39.434241080852864</v>
      </c>
      <c r="O96" s="214">
        <f t="shared" si="8"/>
        <v>53.12434029976778</v>
      </c>
      <c r="P96" s="386"/>
    </row>
    <row r="97" spans="1:16">
      <c r="A97" s="145" t="str">
        <f>Extra!B8</f>
        <v>40+</v>
      </c>
      <c r="B97" s="144">
        <v>67</v>
      </c>
      <c r="C97" s="145">
        <v>125</v>
      </c>
      <c r="D97" s="145">
        <v>872</v>
      </c>
      <c r="E97" s="145">
        <v>1377</v>
      </c>
      <c r="F97" s="145">
        <f t="shared" si="6"/>
        <v>2374</v>
      </c>
      <c r="G97" s="164">
        <v>57</v>
      </c>
      <c r="H97" s="214">
        <f t="shared" si="7"/>
        <v>2.7447767308480131</v>
      </c>
      <c r="I97" s="214">
        <f t="shared" si="7"/>
        <v>5.1208521097910698</v>
      </c>
      <c r="J97" s="214">
        <f t="shared" si="7"/>
        <v>35.723064317902498</v>
      </c>
      <c r="K97" s="214">
        <f t="shared" si="7"/>
        <v>56.411306841458419</v>
      </c>
      <c r="L97" s="237">
        <f t="shared" si="7"/>
        <v>97.255223269151998</v>
      </c>
      <c r="M97" s="214">
        <f t="shared" si="8"/>
        <v>5.2653748946925019</v>
      </c>
      <c r="N97" s="214">
        <f t="shared" si="8"/>
        <v>36.731255265374898</v>
      </c>
      <c r="O97" s="214">
        <f t="shared" si="8"/>
        <v>58.003369839932603</v>
      </c>
      <c r="P97" s="389"/>
    </row>
    <row r="98" spans="1:16">
      <c r="A98" s="216" t="str">
        <f>Extra!B9</f>
        <v>Ethnic group</v>
      </c>
      <c r="B98" s="216"/>
      <c r="C98" s="216"/>
      <c r="D98" s="216"/>
      <c r="E98" s="216"/>
      <c r="F98" s="216"/>
      <c r="G98" s="216"/>
      <c r="H98" s="217"/>
      <c r="I98" s="217"/>
      <c r="J98" s="217"/>
      <c r="K98" s="217"/>
      <c r="L98" s="391"/>
      <c r="M98" s="217"/>
      <c r="N98" s="217"/>
      <c r="O98" s="217"/>
      <c r="P98" s="143"/>
    </row>
    <row r="99" spans="1:16">
      <c r="A99" s="212" t="str">
        <f>Extra!B10</f>
        <v>Māori</v>
      </c>
      <c r="B99" s="144">
        <v>573</v>
      </c>
      <c r="C99" s="145">
        <v>2232</v>
      </c>
      <c r="D99" s="145">
        <v>7272</v>
      </c>
      <c r="E99" s="145">
        <v>4566</v>
      </c>
      <c r="F99" s="145">
        <f t="shared" ref="F99:F104" si="9">SUM(C99:E99)</f>
        <v>14070</v>
      </c>
      <c r="G99" s="164">
        <v>249</v>
      </c>
      <c r="H99" s="214">
        <f t="shared" ref="H99:L103" si="10">B99/SUM($B99,$F99)*100</f>
        <v>3.913132554804343</v>
      </c>
      <c r="I99" s="214">
        <f t="shared" si="10"/>
        <v>15.24277811923786</v>
      </c>
      <c r="J99" s="214">
        <f t="shared" si="10"/>
        <v>49.661954517516904</v>
      </c>
      <c r="K99" s="214">
        <f t="shared" si="10"/>
        <v>31.182134808440892</v>
      </c>
      <c r="L99" s="237">
        <f t="shared" si="10"/>
        <v>96.086867445195651</v>
      </c>
      <c r="M99" s="214">
        <f t="shared" ref="M99:O103" si="11">C99/$F99*100</f>
        <v>15.863539445629</v>
      </c>
      <c r="N99" s="214">
        <f t="shared" si="11"/>
        <v>51.684434968017058</v>
      </c>
      <c r="O99" s="214">
        <f t="shared" si="11"/>
        <v>32.452025586353948</v>
      </c>
      <c r="P99" s="389"/>
    </row>
    <row r="100" spans="1:16">
      <c r="A100" s="212" t="str">
        <f>Extra!B11</f>
        <v>Pacific</v>
      </c>
      <c r="B100" s="144">
        <v>90</v>
      </c>
      <c r="C100" s="145">
        <v>426</v>
      </c>
      <c r="D100" s="145">
        <v>1468</v>
      </c>
      <c r="E100" s="145">
        <v>3937</v>
      </c>
      <c r="F100" s="145">
        <f t="shared" si="9"/>
        <v>5831</v>
      </c>
      <c r="G100" s="164">
        <v>87</v>
      </c>
      <c r="H100" s="214">
        <f t="shared" si="10"/>
        <v>1.520013511231211</v>
      </c>
      <c r="I100" s="214">
        <f t="shared" si="10"/>
        <v>7.1947306198277312</v>
      </c>
      <c r="J100" s="214">
        <f t="shared" si="10"/>
        <v>24.793109272082418</v>
      </c>
      <c r="K100" s="214">
        <f t="shared" si="10"/>
        <v>66.492146596858632</v>
      </c>
      <c r="L100" s="237">
        <f t="shared" si="10"/>
        <v>98.479986488768787</v>
      </c>
      <c r="M100" s="214">
        <f t="shared" si="11"/>
        <v>7.3057794546389987</v>
      </c>
      <c r="N100" s="214">
        <f t="shared" si="11"/>
        <v>25.175784599554106</v>
      </c>
      <c r="O100" s="214">
        <f t="shared" si="11"/>
        <v>67.5184359458069</v>
      </c>
      <c r="P100" s="143"/>
    </row>
    <row r="101" spans="1:16">
      <c r="A101" s="212" t="str">
        <f>Extra!B12</f>
        <v>Indian</v>
      </c>
      <c r="B101" s="144">
        <v>24</v>
      </c>
      <c r="C101" s="145">
        <v>116</v>
      </c>
      <c r="D101" s="145">
        <v>1217</v>
      </c>
      <c r="E101" s="145">
        <v>2397</v>
      </c>
      <c r="F101" s="145">
        <f t="shared" si="9"/>
        <v>3730</v>
      </c>
      <c r="G101" s="164">
        <v>22</v>
      </c>
      <c r="H101" s="214">
        <f t="shared" si="10"/>
        <v>0.63931806073521569</v>
      </c>
      <c r="I101" s="214">
        <f t="shared" si="10"/>
        <v>3.090037293553543</v>
      </c>
      <c r="J101" s="214">
        <f t="shared" si="10"/>
        <v>32.418753329781566</v>
      </c>
      <c r="K101" s="214">
        <f t="shared" si="10"/>
        <v>63.851891315929677</v>
      </c>
      <c r="L101" s="237">
        <f t="shared" si="10"/>
        <v>99.360681939264779</v>
      </c>
      <c r="M101" s="214">
        <f t="shared" si="11"/>
        <v>3.1099195710455763</v>
      </c>
      <c r="N101" s="214">
        <f t="shared" si="11"/>
        <v>32.627345844504021</v>
      </c>
      <c r="O101" s="214">
        <f t="shared" si="11"/>
        <v>64.262734584450399</v>
      </c>
      <c r="P101" s="143"/>
    </row>
    <row r="102" spans="1:16">
      <c r="A102" s="212" t="str">
        <f>Extra!B13</f>
        <v>Asian (excl. Indian)</v>
      </c>
      <c r="B102" s="144">
        <v>83</v>
      </c>
      <c r="C102" s="145">
        <v>324</v>
      </c>
      <c r="D102" s="145">
        <v>2545</v>
      </c>
      <c r="E102" s="145">
        <v>3829</v>
      </c>
      <c r="F102" s="145">
        <f t="shared" si="9"/>
        <v>6698</v>
      </c>
      <c r="G102" s="164">
        <v>45</v>
      </c>
      <c r="H102" s="214">
        <f t="shared" si="10"/>
        <v>1.224008258368972</v>
      </c>
      <c r="I102" s="214">
        <f t="shared" si="10"/>
        <v>4.7780563338740594</v>
      </c>
      <c r="J102" s="214">
        <f t="shared" si="10"/>
        <v>37.531337560831737</v>
      </c>
      <c r="K102" s="214">
        <f t="shared" si="10"/>
        <v>56.466597846925239</v>
      </c>
      <c r="L102" s="237">
        <f t="shared" si="10"/>
        <v>98.775991741631032</v>
      </c>
      <c r="M102" s="214">
        <f t="shared" si="11"/>
        <v>4.837264855180651</v>
      </c>
      <c r="N102" s="214">
        <f t="shared" si="11"/>
        <v>37.996416840848013</v>
      </c>
      <c r="O102" s="214">
        <f t="shared" si="11"/>
        <v>57.16631830397133</v>
      </c>
      <c r="P102" s="143"/>
    </row>
    <row r="103" spans="1:16">
      <c r="A103" s="212" t="str">
        <f>Extra!B14</f>
        <v>European or Other</v>
      </c>
      <c r="B103" s="144">
        <v>1224</v>
      </c>
      <c r="C103" s="145">
        <v>2788</v>
      </c>
      <c r="D103" s="145">
        <v>11728</v>
      </c>
      <c r="E103" s="145">
        <v>12182</v>
      </c>
      <c r="F103" s="145">
        <f t="shared" si="9"/>
        <v>26698</v>
      </c>
      <c r="G103" s="164">
        <v>226</v>
      </c>
      <c r="H103" s="214">
        <f t="shared" si="10"/>
        <v>4.3836401403910896</v>
      </c>
      <c r="I103" s="214">
        <f t="shared" si="10"/>
        <v>9.984958097557481</v>
      </c>
      <c r="J103" s="214">
        <f t="shared" si="10"/>
        <v>42.00272186806103</v>
      </c>
      <c r="K103" s="214">
        <f t="shared" si="10"/>
        <v>43.628679893990402</v>
      </c>
      <c r="L103" s="237">
        <f t="shared" si="10"/>
        <v>95.616359859608906</v>
      </c>
      <c r="M103" s="214">
        <f t="shared" si="11"/>
        <v>10.44272979249382</v>
      </c>
      <c r="N103" s="214">
        <f t="shared" si="11"/>
        <v>43.928384148625369</v>
      </c>
      <c r="O103" s="214">
        <f t="shared" si="11"/>
        <v>45.628886058880816</v>
      </c>
      <c r="P103" s="143"/>
    </row>
    <row r="104" spans="1:16">
      <c r="A104" s="161" t="str">
        <f>Extra!B15</f>
        <v>Unknown</v>
      </c>
      <c r="B104" s="144">
        <v>0</v>
      </c>
      <c r="C104" s="145">
        <v>0</v>
      </c>
      <c r="D104" s="145">
        <v>0</v>
      </c>
      <c r="E104" s="145">
        <v>2</v>
      </c>
      <c r="F104" s="145">
        <f t="shared" si="9"/>
        <v>2</v>
      </c>
      <c r="G104" s="164">
        <v>9</v>
      </c>
      <c r="H104" s="266" t="s">
        <v>81</v>
      </c>
      <c r="I104" s="275" t="s">
        <v>81</v>
      </c>
      <c r="J104" s="275" t="s">
        <v>81</v>
      </c>
      <c r="K104" s="275" t="s">
        <v>81</v>
      </c>
      <c r="L104" s="237" t="s">
        <v>81</v>
      </c>
      <c r="M104" s="275" t="s">
        <v>81</v>
      </c>
      <c r="N104" s="275" t="s">
        <v>81</v>
      </c>
      <c r="O104" s="275" t="s">
        <v>81</v>
      </c>
      <c r="P104" s="143"/>
    </row>
    <row r="105" spans="1:16">
      <c r="A105" s="216" t="str">
        <f>Extra!B16</f>
        <v>Deprivation quintile</v>
      </c>
      <c r="B105" s="216"/>
      <c r="C105" s="216"/>
      <c r="D105" s="216"/>
      <c r="E105" s="216"/>
      <c r="F105" s="216"/>
      <c r="G105" s="216"/>
      <c r="H105" s="217"/>
      <c r="I105" s="217"/>
      <c r="J105" s="217"/>
      <c r="K105" s="217"/>
      <c r="L105" s="391"/>
      <c r="M105" s="217"/>
      <c r="N105" s="217"/>
      <c r="O105" s="217"/>
      <c r="P105" s="143"/>
    </row>
    <row r="106" spans="1:16">
      <c r="A106" s="238" t="str">
        <f>Extra!B17</f>
        <v>1 (least deprived)</v>
      </c>
      <c r="B106" s="144">
        <v>282</v>
      </c>
      <c r="C106" s="145">
        <v>728</v>
      </c>
      <c r="D106" s="145">
        <v>2927</v>
      </c>
      <c r="E106" s="145">
        <v>4813</v>
      </c>
      <c r="F106" s="145">
        <f t="shared" ref="F106:F111" si="12">SUM(C106:E106)</f>
        <v>8468</v>
      </c>
      <c r="G106" s="164">
        <v>35</v>
      </c>
      <c r="H106" s="214">
        <f t="shared" ref="H106:L110" si="13">B106/SUM($B106,$F106)*100</f>
        <v>3.2228571428571424</v>
      </c>
      <c r="I106" s="214">
        <f t="shared" si="13"/>
        <v>8.32</v>
      </c>
      <c r="J106" s="214">
        <f t="shared" si="13"/>
        <v>33.451428571428572</v>
      </c>
      <c r="K106" s="214">
        <f t="shared" si="13"/>
        <v>55.005714285714291</v>
      </c>
      <c r="L106" s="237">
        <f t="shared" si="13"/>
        <v>96.777142857142863</v>
      </c>
      <c r="M106" s="214">
        <f t="shared" ref="M106:O110" si="14">C106/$F106*100</f>
        <v>8.5970713273500241</v>
      </c>
      <c r="N106" s="214">
        <f t="shared" si="14"/>
        <v>34.565422768068018</v>
      </c>
      <c r="O106" s="214">
        <f t="shared" si="14"/>
        <v>56.837505904581953</v>
      </c>
      <c r="P106" s="390"/>
    </row>
    <row r="107" spans="1:16">
      <c r="A107" s="238">
        <f>Extra!B18</f>
        <v>2</v>
      </c>
      <c r="B107" s="144">
        <v>310</v>
      </c>
      <c r="C107" s="145">
        <v>802</v>
      </c>
      <c r="D107" s="145">
        <v>3922</v>
      </c>
      <c r="E107" s="145">
        <v>4515</v>
      </c>
      <c r="F107" s="145">
        <f t="shared" si="12"/>
        <v>9239</v>
      </c>
      <c r="G107" s="164">
        <v>63</v>
      </c>
      <c r="H107" s="214">
        <f t="shared" si="13"/>
        <v>3.246413236988166</v>
      </c>
      <c r="I107" s="214">
        <f t="shared" si="13"/>
        <v>8.3987852131113208</v>
      </c>
      <c r="J107" s="214">
        <f t="shared" si="13"/>
        <v>41.072363598282543</v>
      </c>
      <c r="K107" s="214">
        <f t="shared" si="13"/>
        <v>47.282437951617972</v>
      </c>
      <c r="L107" s="237">
        <f t="shared" si="13"/>
        <v>96.753586763011839</v>
      </c>
      <c r="M107" s="214">
        <f t="shared" si="14"/>
        <v>8.6805931377854755</v>
      </c>
      <c r="N107" s="214">
        <f t="shared" si="14"/>
        <v>42.450481653858638</v>
      </c>
      <c r="O107" s="214">
        <f t="shared" si="14"/>
        <v>48.868925208355883</v>
      </c>
      <c r="P107" s="143"/>
    </row>
    <row r="108" spans="1:16">
      <c r="A108" s="238">
        <f>Extra!B19</f>
        <v>3</v>
      </c>
      <c r="B108" s="144">
        <v>359</v>
      </c>
      <c r="C108" s="145">
        <v>1129</v>
      </c>
      <c r="D108" s="145">
        <v>4751</v>
      </c>
      <c r="E108" s="145">
        <v>4448</v>
      </c>
      <c r="F108" s="145">
        <f t="shared" si="12"/>
        <v>10328</v>
      </c>
      <c r="G108" s="164">
        <v>73</v>
      </c>
      <c r="H108" s="214">
        <f t="shared" si="13"/>
        <v>3.3592214840460368</v>
      </c>
      <c r="I108" s="214">
        <f t="shared" si="13"/>
        <v>10.564236923364836</v>
      </c>
      <c r="J108" s="214">
        <f t="shared" si="13"/>
        <v>44.455880976887805</v>
      </c>
      <c r="K108" s="214">
        <f t="shared" si="13"/>
        <v>41.620660615701318</v>
      </c>
      <c r="L108" s="237">
        <f t="shared" si="13"/>
        <v>96.640778515953969</v>
      </c>
      <c r="M108" s="214">
        <f t="shared" si="14"/>
        <v>10.931448489542991</v>
      </c>
      <c r="N108" s="214">
        <f t="shared" si="14"/>
        <v>46.001161890007744</v>
      </c>
      <c r="O108" s="214">
        <f t="shared" si="14"/>
        <v>43.067389620449262</v>
      </c>
      <c r="P108" s="143"/>
    </row>
    <row r="109" spans="1:16">
      <c r="A109" s="238">
        <f>Extra!B20</f>
        <v>4</v>
      </c>
      <c r="B109" s="144">
        <v>483</v>
      </c>
      <c r="C109" s="145">
        <v>1292</v>
      </c>
      <c r="D109" s="145">
        <v>5838</v>
      </c>
      <c r="E109" s="145">
        <v>5487</v>
      </c>
      <c r="F109" s="145">
        <f t="shared" si="12"/>
        <v>12617</v>
      </c>
      <c r="G109" s="164">
        <v>98</v>
      </c>
      <c r="H109" s="214">
        <f t="shared" si="13"/>
        <v>3.6870229007633584</v>
      </c>
      <c r="I109" s="214">
        <f t="shared" si="13"/>
        <v>9.8625954198473273</v>
      </c>
      <c r="J109" s="214">
        <f t="shared" si="13"/>
        <v>44.564885496183201</v>
      </c>
      <c r="K109" s="214">
        <f t="shared" si="13"/>
        <v>41.885496183206108</v>
      </c>
      <c r="L109" s="237">
        <f t="shared" si="13"/>
        <v>96.312977099236647</v>
      </c>
      <c r="M109" s="214">
        <f t="shared" si="14"/>
        <v>10.240152175636046</v>
      </c>
      <c r="N109" s="214">
        <f t="shared" si="14"/>
        <v>46.270904335420468</v>
      </c>
      <c r="O109" s="214">
        <f t="shared" si="14"/>
        <v>43.488943488943491</v>
      </c>
      <c r="P109" s="143"/>
    </row>
    <row r="110" spans="1:16">
      <c r="A110" s="239" t="str">
        <f>Extra!B21</f>
        <v>5 (most deprived)</v>
      </c>
      <c r="B110" s="144">
        <v>430</v>
      </c>
      <c r="C110" s="145">
        <v>1928</v>
      </c>
      <c r="D110" s="145">
        <v>6758</v>
      </c>
      <c r="E110" s="145">
        <v>7622</v>
      </c>
      <c r="F110" s="145">
        <f t="shared" si="12"/>
        <v>16308</v>
      </c>
      <c r="G110" s="164">
        <v>156</v>
      </c>
      <c r="H110" s="214">
        <f t="shared" si="13"/>
        <v>2.5690046600549645</v>
      </c>
      <c r="I110" s="214">
        <f t="shared" si="13"/>
        <v>11.518699964153424</v>
      </c>
      <c r="J110" s="214">
        <f t="shared" si="13"/>
        <v>40.37519416895686</v>
      </c>
      <c r="K110" s="214">
        <f t="shared" si="13"/>
        <v>45.537101206834748</v>
      </c>
      <c r="L110" s="237">
        <f t="shared" si="13"/>
        <v>97.430995339945042</v>
      </c>
      <c r="M110" s="214">
        <f t="shared" si="14"/>
        <v>11.822418444935002</v>
      </c>
      <c r="N110" s="214">
        <f t="shared" si="14"/>
        <v>41.439784155015943</v>
      </c>
      <c r="O110" s="214">
        <f t="shared" si="14"/>
        <v>46.737797400049061</v>
      </c>
      <c r="P110" s="143"/>
    </row>
    <row r="111" spans="1:16">
      <c r="A111" s="218" t="str">
        <f>Extra!B22</f>
        <v>Unknown</v>
      </c>
      <c r="B111" s="161">
        <v>130</v>
      </c>
      <c r="C111" s="161">
        <v>7</v>
      </c>
      <c r="D111" s="161">
        <v>34</v>
      </c>
      <c r="E111" s="161">
        <v>28</v>
      </c>
      <c r="F111" s="161">
        <f t="shared" si="12"/>
        <v>69</v>
      </c>
      <c r="G111" s="165">
        <v>213</v>
      </c>
      <c r="H111" s="240" t="s">
        <v>81</v>
      </c>
      <c r="I111" s="241" t="s">
        <v>81</v>
      </c>
      <c r="J111" s="241" t="s">
        <v>81</v>
      </c>
      <c r="K111" s="241" t="s">
        <v>81</v>
      </c>
      <c r="L111" s="242" t="s">
        <v>81</v>
      </c>
      <c r="M111" s="241" t="s">
        <v>81</v>
      </c>
      <c r="N111" s="241" t="s">
        <v>81</v>
      </c>
      <c r="O111" s="241" t="s">
        <v>81</v>
      </c>
      <c r="P111" s="143"/>
    </row>
    <row r="112" spans="1:16">
      <c r="A112" s="216" t="s">
        <v>30</v>
      </c>
      <c r="B112" s="216"/>
      <c r="C112" s="216"/>
      <c r="D112" s="216"/>
      <c r="E112" s="216"/>
      <c r="F112" s="216"/>
      <c r="G112" s="216"/>
      <c r="H112" s="217"/>
      <c r="I112" s="217"/>
      <c r="J112" s="217"/>
      <c r="K112" s="217"/>
      <c r="L112" s="391"/>
      <c r="M112" s="217"/>
      <c r="N112" s="217"/>
      <c r="O112" s="217"/>
      <c r="P112" s="236"/>
    </row>
    <row r="113" spans="1:16">
      <c r="A113" s="238">
        <v>0</v>
      </c>
      <c r="B113" s="144">
        <v>387</v>
      </c>
      <c r="C113" s="145">
        <v>1650</v>
      </c>
      <c r="D113" s="145">
        <v>9706</v>
      </c>
      <c r="E113" s="145">
        <v>10856</v>
      </c>
      <c r="F113" s="145">
        <f t="shared" ref="F113:F115" si="15">SUM(C113:E113)</f>
        <v>22212</v>
      </c>
      <c r="G113" s="490">
        <v>112</v>
      </c>
      <c r="H113" s="214">
        <f t="shared" ref="H113:L114" si="16">B113/SUM($B113,$F113)*100</f>
        <v>1.7124651533253685</v>
      </c>
      <c r="I113" s="214">
        <f t="shared" si="16"/>
        <v>7.301208018053897</v>
      </c>
      <c r="J113" s="214">
        <f t="shared" si="16"/>
        <v>42.948803044382494</v>
      </c>
      <c r="K113" s="214">
        <f t="shared" si="16"/>
        <v>48.037523784238239</v>
      </c>
      <c r="L113" s="237">
        <f t="shared" si="16"/>
        <v>98.287534846674632</v>
      </c>
      <c r="M113" s="214">
        <f t="shared" ref="M113:O114" si="17">C113/$F113*100</f>
        <v>7.428417071853052</v>
      </c>
      <c r="N113" s="214">
        <f t="shared" si="17"/>
        <v>43.697100666306497</v>
      </c>
      <c r="O113" s="214">
        <f t="shared" si="17"/>
        <v>48.874482261840448</v>
      </c>
      <c r="P113" s="390"/>
    </row>
    <row r="114" spans="1:16">
      <c r="A114" s="360" t="s">
        <v>363</v>
      </c>
      <c r="B114" s="144">
        <v>1602</v>
      </c>
      <c r="C114" s="145">
        <v>4042</v>
      </c>
      <c r="D114" s="145">
        <v>13924</v>
      </c>
      <c r="E114" s="145">
        <v>13471</v>
      </c>
      <c r="F114" s="145">
        <f t="shared" si="15"/>
        <v>31437</v>
      </c>
      <c r="G114" s="164">
        <v>397</v>
      </c>
      <c r="H114" s="214">
        <f t="shared" si="16"/>
        <v>4.8488150367747211</v>
      </c>
      <c r="I114" s="214">
        <f t="shared" si="16"/>
        <v>12.234026453585157</v>
      </c>
      <c r="J114" s="214">
        <f t="shared" si="16"/>
        <v>42.144132691667423</v>
      </c>
      <c r="K114" s="214">
        <f t="shared" si="16"/>
        <v>40.773025817972695</v>
      </c>
      <c r="L114" s="237">
        <f t="shared" si="16"/>
        <v>95.151184963225276</v>
      </c>
      <c r="M114" s="214">
        <f t="shared" si="17"/>
        <v>12.857460953653337</v>
      </c>
      <c r="N114" s="214">
        <f t="shared" si="17"/>
        <v>44.29175811941343</v>
      </c>
      <c r="O114" s="214">
        <f t="shared" si="17"/>
        <v>42.850780926933233</v>
      </c>
      <c r="P114" s="143"/>
    </row>
    <row r="115" spans="1:16">
      <c r="A115" s="360" t="s">
        <v>48</v>
      </c>
      <c r="B115" s="144">
        <v>5</v>
      </c>
      <c r="C115" s="145">
        <v>194</v>
      </c>
      <c r="D115" s="145">
        <v>600</v>
      </c>
      <c r="E115" s="145">
        <v>2586</v>
      </c>
      <c r="F115" s="145">
        <f t="shared" si="15"/>
        <v>3380</v>
      </c>
      <c r="G115" s="490">
        <v>129</v>
      </c>
      <c r="H115" s="267" t="s">
        <v>81</v>
      </c>
      <c r="I115" s="241" t="s">
        <v>81</v>
      </c>
      <c r="J115" s="241" t="s">
        <v>81</v>
      </c>
      <c r="K115" s="241" t="s">
        <v>81</v>
      </c>
      <c r="L115" s="237" t="s">
        <v>81</v>
      </c>
      <c r="M115" s="241" t="s">
        <v>81</v>
      </c>
      <c r="N115" s="241" t="s">
        <v>81</v>
      </c>
      <c r="O115" s="241" t="s">
        <v>81</v>
      </c>
      <c r="P115" s="143"/>
    </row>
    <row r="116" spans="1:16">
      <c r="A116" s="216" t="str">
        <f>Extra!B23</f>
        <v>DHB of residence</v>
      </c>
      <c r="B116" s="216"/>
      <c r="C116" s="216"/>
      <c r="D116" s="216"/>
      <c r="E116" s="216"/>
      <c r="F116" s="216"/>
      <c r="G116" s="216"/>
      <c r="H116" s="217"/>
      <c r="I116" s="217"/>
      <c r="J116" s="217"/>
      <c r="K116" s="217"/>
      <c r="L116" s="391"/>
      <c r="M116" s="217"/>
      <c r="N116" s="217"/>
      <c r="O116" s="217"/>
      <c r="P116" s="143"/>
    </row>
    <row r="117" spans="1:16">
      <c r="A117" s="212" t="str">
        <f>Extra!B24</f>
        <v>Northland</v>
      </c>
      <c r="B117" s="145">
        <v>172</v>
      </c>
      <c r="C117" s="145">
        <v>416</v>
      </c>
      <c r="D117" s="145">
        <v>1600</v>
      </c>
      <c r="E117" s="145">
        <v>37</v>
      </c>
      <c r="F117" s="145">
        <f t="shared" ref="F117:F137" si="18">SUM(C117:E117)</f>
        <v>2053</v>
      </c>
      <c r="G117" s="164">
        <v>15</v>
      </c>
      <c r="H117" s="214">
        <f t="shared" ref="H117:H136" si="19">B117/SUM($B117,$F117)*100</f>
        <v>7.7303370786516847</v>
      </c>
      <c r="I117" s="214">
        <f t="shared" ref="I117:I136" si="20">C117/SUM($B117,$F117)*100</f>
        <v>18.696629213483146</v>
      </c>
      <c r="J117" s="214">
        <f t="shared" ref="J117:J136" si="21">D117/SUM($B117,$F117)*100</f>
        <v>71.910112359550567</v>
      </c>
      <c r="K117" s="214">
        <f t="shared" ref="K117:K136" si="22">E117/SUM($B117,$F117)*100</f>
        <v>1.6629213483146068</v>
      </c>
      <c r="L117" s="237">
        <f t="shared" ref="L117:L136" si="23">F117/SUM($B117,$F117)*100</f>
        <v>92.269662921348313</v>
      </c>
      <c r="M117" s="214">
        <f t="shared" ref="M117:M136" si="24">C117/$F117*100</f>
        <v>20.263029712615683</v>
      </c>
      <c r="N117" s="214">
        <f t="shared" ref="N117:N136" si="25">D117/$F117*100</f>
        <v>77.934729663906481</v>
      </c>
      <c r="O117" s="214">
        <f t="shared" ref="O117:O136" si="26">E117/$F117*100</f>
        <v>1.8022406234778372</v>
      </c>
      <c r="P117" s="143"/>
    </row>
    <row r="118" spans="1:16">
      <c r="A118" s="212" t="str">
        <f>Extra!B25</f>
        <v>Waitemata</v>
      </c>
      <c r="B118" s="145">
        <v>239</v>
      </c>
      <c r="C118" s="145">
        <v>250</v>
      </c>
      <c r="D118" s="145">
        <v>6165</v>
      </c>
      <c r="E118" s="145">
        <v>1009</v>
      </c>
      <c r="F118" s="145">
        <f t="shared" si="18"/>
        <v>7424</v>
      </c>
      <c r="G118" s="164">
        <v>52</v>
      </c>
      <c r="H118" s="214">
        <f t="shared" si="19"/>
        <v>3.1188829440167036</v>
      </c>
      <c r="I118" s="214">
        <f t="shared" si="20"/>
        <v>3.2624298577580584</v>
      </c>
      <c r="J118" s="214">
        <f t="shared" si="21"/>
        <v>80.451520292313717</v>
      </c>
      <c r="K118" s="214">
        <f t="shared" si="22"/>
        <v>13.167166905911524</v>
      </c>
      <c r="L118" s="237">
        <f t="shared" si="23"/>
        <v>96.881117055983296</v>
      </c>
      <c r="M118" s="214">
        <f t="shared" si="24"/>
        <v>3.3674568965517246</v>
      </c>
      <c r="N118" s="214">
        <f t="shared" si="25"/>
        <v>83.041487068965509</v>
      </c>
      <c r="O118" s="214">
        <f t="shared" si="26"/>
        <v>13.59105603448276</v>
      </c>
      <c r="P118" s="143"/>
    </row>
    <row r="119" spans="1:16">
      <c r="A119" s="212" t="str">
        <f>Extra!B26</f>
        <v>Auckland</v>
      </c>
      <c r="B119" s="145">
        <v>88</v>
      </c>
      <c r="C119" s="145">
        <v>220</v>
      </c>
      <c r="D119" s="145">
        <v>435</v>
      </c>
      <c r="E119" s="145">
        <v>4849</v>
      </c>
      <c r="F119" s="145">
        <f t="shared" si="18"/>
        <v>5504</v>
      </c>
      <c r="G119" s="164">
        <v>41</v>
      </c>
      <c r="H119" s="214">
        <f t="shared" si="19"/>
        <v>1.5736766809728182</v>
      </c>
      <c r="I119" s="214">
        <f t="shared" si="20"/>
        <v>3.9341917024320461</v>
      </c>
      <c r="J119" s="214">
        <f t="shared" si="21"/>
        <v>7.7789699570815456</v>
      </c>
      <c r="K119" s="214">
        <f t="shared" si="22"/>
        <v>86.713161659513588</v>
      </c>
      <c r="L119" s="237">
        <f t="shared" si="23"/>
        <v>98.42632331902719</v>
      </c>
      <c r="M119" s="214">
        <f t="shared" si="24"/>
        <v>3.9970930232558142</v>
      </c>
      <c r="N119" s="214">
        <f t="shared" si="25"/>
        <v>7.9033430232558137</v>
      </c>
      <c r="O119" s="214">
        <f t="shared" si="26"/>
        <v>88.099563953488371</v>
      </c>
      <c r="P119" s="236"/>
    </row>
    <row r="120" spans="1:16">
      <c r="A120" s="212" t="str">
        <f>Extra!B27</f>
        <v>Counties Manukau</v>
      </c>
      <c r="B120" s="145">
        <v>93</v>
      </c>
      <c r="C120" s="145">
        <v>842</v>
      </c>
      <c r="D120" s="145">
        <v>67</v>
      </c>
      <c r="E120" s="145">
        <v>7212</v>
      </c>
      <c r="F120" s="145">
        <f t="shared" si="18"/>
        <v>8121</v>
      </c>
      <c r="G120" s="164">
        <v>62</v>
      </c>
      <c r="H120" s="214">
        <f t="shared" si="19"/>
        <v>1.1322132943754566</v>
      </c>
      <c r="I120" s="214">
        <f t="shared" si="20"/>
        <v>10.250791331872412</v>
      </c>
      <c r="J120" s="214">
        <f t="shared" si="21"/>
        <v>0.81568054541027513</v>
      </c>
      <c r="K120" s="214">
        <f t="shared" si="22"/>
        <v>87.801314828341859</v>
      </c>
      <c r="L120" s="237">
        <f t="shared" si="23"/>
        <v>98.867786705624539</v>
      </c>
      <c r="M120" s="214">
        <f t="shared" si="24"/>
        <v>10.368181258465706</v>
      </c>
      <c r="N120" s="214">
        <f t="shared" si="25"/>
        <v>0.82502154907031156</v>
      </c>
      <c r="O120" s="214">
        <f t="shared" si="26"/>
        <v>88.806797192463989</v>
      </c>
      <c r="P120" s="390"/>
    </row>
    <row r="121" spans="1:16">
      <c r="A121" s="212" t="str">
        <f>Extra!B28</f>
        <v>Waikato</v>
      </c>
      <c r="B121" s="145">
        <v>194</v>
      </c>
      <c r="C121" s="145">
        <v>1469</v>
      </c>
      <c r="D121" s="145">
        <v>89</v>
      </c>
      <c r="E121" s="145">
        <v>3501</v>
      </c>
      <c r="F121" s="145">
        <f t="shared" si="18"/>
        <v>5059</v>
      </c>
      <c r="G121" s="164">
        <v>67</v>
      </c>
      <c r="H121" s="214">
        <f t="shared" si="19"/>
        <v>3.6931277365315061</v>
      </c>
      <c r="I121" s="214">
        <f t="shared" si="20"/>
        <v>27.964972396725678</v>
      </c>
      <c r="J121" s="214">
        <f t="shared" si="21"/>
        <v>1.6942699409861033</v>
      </c>
      <c r="K121" s="214">
        <f t="shared" si="22"/>
        <v>66.647629925756718</v>
      </c>
      <c r="L121" s="237">
        <f t="shared" si="23"/>
        <v>96.306872263468492</v>
      </c>
      <c r="M121" s="214">
        <f t="shared" si="24"/>
        <v>29.037359161889704</v>
      </c>
      <c r="N121" s="214">
        <f t="shared" si="25"/>
        <v>1.7592409567108125</v>
      </c>
      <c r="O121" s="214">
        <f t="shared" si="26"/>
        <v>69.203399881399491</v>
      </c>
      <c r="P121" s="143"/>
    </row>
    <row r="122" spans="1:16">
      <c r="A122" s="212" t="str">
        <f>Extra!B29</f>
        <v>Lakes</v>
      </c>
      <c r="B122" s="145">
        <v>55</v>
      </c>
      <c r="C122" s="144">
        <v>206</v>
      </c>
      <c r="D122" s="144">
        <v>1241</v>
      </c>
      <c r="E122" s="144">
        <v>45</v>
      </c>
      <c r="F122" s="144">
        <f t="shared" si="18"/>
        <v>1492</v>
      </c>
      <c r="G122" s="164">
        <v>9</v>
      </c>
      <c r="H122" s="214">
        <f t="shared" si="19"/>
        <v>3.5552682611506139</v>
      </c>
      <c r="I122" s="214">
        <f t="shared" si="20"/>
        <v>13.316095669036846</v>
      </c>
      <c r="J122" s="214">
        <f t="shared" si="21"/>
        <v>80.219780219780219</v>
      </c>
      <c r="K122" s="214">
        <f t="shared" si="22"/>
        <v>2.9088558500323205</v>
      </c>
      <c r="L122" s="237">
        <f t="shared" si="23"/>
        <v>96.444731738849384</v>
      </c>
      <c r="M122" s="214">
        <f t="shared" si="24"/>
        <v>13.80697050938338</v>
      </c>
      <c r="N122" s="214">
        <f t="shared" si="25"/>
        <v>83.176943699731908</v>
      </c>
      <c r="O122" s="214">
        <f t="shared" si="26"/>
        <v>3.0160857908847185</v>
      </c>
      <c r="P122" s="143"/>
    </row>
    <row r="123" spans="1:16">
      <c r="A123" s="212" t="str">
        <f>Extra!B30</f>
        <v>Bay of Plenty</v>
      </c>
      <c r="B123" s="145">
        <v>84</v>
      </c>
      <c r="C123" s="144">
        <v>411</v>
      </c>
      <c r="D123" s="144">
        <v>2516</v>
      </c>
      <c r="E123" s="144">
        <v>58</v>
      </c>
      <c r="F123" s="144">
        <f t="shared" si="18"/>
        <v>2985</v>
      </c>
      <c r="G123" s="164">
        <v>31</v>
      </c>
      <c r="H123" s="214">
        <f t="shared" si="19"/>
        <v>2.7370478983382207</v>
      </c>
      <c r="I123" s="214">
        <f t="shared" si="20"/>
        <v>13.391984359726294</v>
      </c>
      <c r="J123" s="214">
        <f t="shared" si="21"/>
        <v>81.981101335940039</v>
      </c>
      <c r="K123" s="214">
        <f t="shared" si="22"/>
        <v>1.8898664059954384</v>
      </c>
      <c r="L123" s="237">
        <f t="shared" si="23"/>
        <v>97.262952101661782</v>
      </c>
      <c r="M123" s="214">
        <f t="shared" si="24"/>
        <v>13.768844221105528</v>
      </c>
      <c r="N123" s="214">
        <f t="shared" si="25"/>
        <v>84.288107202680067</v>
      </c>
      <c r="O123" s="214">
        <f t="shared" si="26"/>
        <v>1.9430485762144054</v>
      </c>
      <c r="P123" s="236"/>
    </row>
    <row r="124" spans="1:16">
      <c r="A124" s="212" t="str">
        <f>Extra!B31</f>
        <v>Tairāwhiti</v>
      </c>
      <c r="B124" s="145">
        <v>19</v>
      </c>
      <c r="C124" s="144">
        <v>22</v>
      </c>
      <c r="D124" s="144">
        <v>640</v>
      </c>
      <c r="E124" s="144">
        <v>13</v>
      </c>
      <c r="F124" s="144">
        <f t="shared" si="18"/>
        <v>675</v>
      </c>
      <c r="G124" s="164">
        <v>9</v>
      </c>
      <c r="H124" s="214">
        <f t="shared" si="19"/>
        <v>2.7377521613832854</v>
      </c>
      <c r="I124" s="214">
        <f t="shared" si="20"/>
        <v>3.1700288184438041</v>
      </c>
      <c r="J124" s="214">
        <f t="shared" si="21"/>
        <v>92.21902017291066</v>
      </c>
      <c r="K124" s="214">
        <f t="shared" si="22"/>
        <v>1.8731988472622478</v>
      </c>
      <c r="L124" s="237">
        <f t="shared" si="23"/>
        <v>97.262247838616716</v>
      </c>
      <c r="M124" s="214">
        <f t="shared" si="24"/>
        <v>3.2592592592592591</v>
      </c>
      <c r="N124" s="214">
        <f t="shared" si="25"/>
        <v>94.814814814814824</v>
      </c>
      <c r="O124" s="214">
        <f t="shared" si="26"/>
        <v>1.925925925925926</v>
      </c>
      <c r="P124" s="390"/>
    </row>
    <row r="125" spans="1:16">
      <c r="A125" s="212" t="str">
        <f>Extra!B32</f>
        <v>Hawke's Bay</v>
      </c>
      <c r="B125" s="145">
        <v>79</v>
      </c>
      <c r="C125" s="144">
        <v>53</v>
      </c>
      <c r="D125" s="144">
        <v>1952</v>
      </c>
      <c r="E125" s="144">
        <v>31</v>
      </c>
      <c r="F125" s="144">
        <f t="shared" si="18"/>
        <v>2036</v>
      </c>
      <c r="G125" s="164">
        <v>19</v>
      </c>
      <c r="H125" s="214">
        <f t="shared" si="19"/>
        <v>3.7352245862884157</v>
      </c>
      <c r="I125" s="214">
        <f t="shared" si="20"/>
        <v>2.5059101654846336</v>
      </c>
      <c r="J125" s="214">
        <f t="shared" si="21"/>
        <v>92.29314420803783</v>
      </c>
      <c r="K125" s="214">
        <f t="shared" si="22"/>
        <v>1.4657210401891254</v>
      </c>
      <c r="L125" s="237">
        <f t="shared" si="23"/>
        <v>96.264775413711575</v>
      </c>
      <c r="M125" s="214">
        <f t="shared" si="24"/>
        <v>2.6031434184675835</v>
      </c>
      <c r="N125" s="214">
        <f t="shared" si="25"/>
        <v>95.874263261296662</v>
      </c>
      <c r="O125" s="214">
        <f t="shared" si="26"/>
        <v>1.5225933202357564</v>
      </c>
      <c r="P125" s="143"/>
    </row>
    <row r="126" spans="1:16">
      <c r="A126" s="212" t="str">
        <f>Extra!B33</f>
        <v>Taranaki</v>
      </c>
      <c r="B126" s="145">
        <v>49</v>
      </c>
      <c r="C126" s="144">
        <v>82</v>
      </c>
      <c r="D126" s="144">
        <v>1251</v>
      </c>
      <c r="E126" s="144">
        <v>15</v>
      </c>
      <c r="F126" s="144">
        <f t="shared" si="18"/>
        <v>1348</v>
      </c>
      <c r="G126" s="164">
        <v>4</v>
      </c>
      <c r="H126" s="214">
        <f t="shared" si="19"/>
        <v>3.5075161059413031</v>
      </c>
      <c r="I126" s="214">
        <f t="shared" si="20"/>
        <v>5.8697208303507518</v>
      </c>
      <c r="J126" s="214">
        <f t="shared" si="21"/>
        <v>89.549033643521838</v>
      </c>
      <c r="K126" s="214">
        <f t="shared" si="22"/>
        <v>1.0737294201861132</v>
      </c>
      <c r="L126" s="237">
        <f t="shared" si="23"/>
        <v>96.492483894058694</v>
      </c>
      <c r="M126" s="214">
        <f t="shared" si="24"/>
        <v>6.0830860534124627</v>
      </c>
      <c r="N126" s="214">
        <f t="shared" si="25"/>
        <v>92.804154302670625</v>
      </c>
      <c r="O126" s="214">
        <f t="shared" si="26"/>
        <v>1.1127596439169141</v>
      </c>
      <c r="P126" s="143"/>
    </row>
    <row r="127" spans="1:16">
      <c r="A127" s="212" t="str">
        <f>Extra!B34</f>
        <v>MidCentral</v>
      </c>
      <c r="B127" s="145">
        <v>77</v>
      </c>
      <c r="C127" s="144">
        <v>172</v>
      </c>
      <c r="D127" s="144">
        <v>1797</v>
      </c>
      <c r="E127" s="144">
        <v>75</v>
      </c>
      <c r="F127" s="144">
        <f t="shared" si="18"/>
        <v>2044</v>
      </c>
      <c r="G127" s="164">
        <v>14</v>
      </c>
      <c r="H127" s="214">
        <f t="shared" si="19"/>
        <v>3.6303630363036308</v>
      </c>
      <c r="I127" s="214">
        <f t="shared" si="20"/>
        <v>8.1093823668081093</v>
      </c>
      <c r="J127" s="214">
        <f t="shared" si="21"/>
        <v>84.724186704384735</v>
      </c>
      <c r="K127" s="214">
        <f t="shared" si="22"/>
        <v>3.536067892503536</v>
      </c>
      <c r="L127" s="237">
        <f t="shared" si="23"/>
        <v>96.369636963696365</v>
      </c>
      <c r="M127" s="214">
        <f t="shared" si="24"/>
        <v>8.4148727984344411</v>
      </c>
      <c r="N127" s="214">
        <f t="shared" si="25"/>
        <v>87.915851272015658</v>
      </c>
      <c r="O127" s="214">
        <f t="shared" si="26"/>
        <v>3.6692759295499018</v>
      </c>
      <c r="P127" s="143"/>
    </row>
    <row r="128" spans="1:16">
      <c r="A128" s="212" t="str">
        <f>Extra!B35</f>
        <v>Whanganui</v>
      </c>
      <c r="B128" s="145">
        <v>22</v>
      </c>
      <c r="C128" s="144">
        <v>34</v>
      </c>
      <c r="D128" s="144">
        <v>768</v>
      </c>
      <c r="E128" s="144">
        <v>14</v>
      </c>
      <c r="F128" s="144">
        <f t="shared" si="18"/>
        <v>816</v>
      </c>
      <c r="G128" s="164">
        <v>7</v>
      </c>
      <c r="H128" s="214">
        <f t="shared" si="19"/>
        <v>2.6252983293556085</v>
      </c>
      <c r="I128" s="214">
        <f t="shared" si="20"/>
        <v>4.0572792362768499</v>
      </c>
      <c r="J128" s="214">
        <f t="shared" si="21"/>
        <v>91.646778042959426</v>
      </c>
      <c r="K128" s="214">
        <f t="shared" si="22"/>
        <v>1.6706443914081146</v>
      </c>
      <c r="L128" s="237">
        <f t="shared" si="23"/>
        <v>97.374701670644399</v>
      </c>
      <c r="M128" s="214">
        <f t="shared" si="24"/>
        <v>4.1666666666666661</v>
      </c>
      <c r="N128" s="214">
        <f t="shared" si="25"/>
        <v>94.117647058823522</v>
      </c>
      <c r="O128" s="214">
        <f t="shared" si="26"/>
        <v>1.715686274509804</v>
      </c>
      <c r="P128" s="143"/>
    </row>
    <row r="129" spans="1:16">
      <c r="A129" s="212" t="str">
        <f>Extra!B36</f>
        <v>Capital &amp; Coast</v>
      </c>
      <c r="B129" s="145">
        <v>85</v>
      </c>
      <c r="C129" s="144">
        <v>349</v>
      </c>
      <c r="D129" s="144">
        <v>108</v>
      </c>
      <c r="E129" s="144">
        <v>2939</v>
      </c>
      <c r="F129" s="144">
        <f t="shared" si="18"/>
        <v>3396</v>
      </c>
      <c r="G129" s="164">
        <v>9</v>
      </c>
      <c r="H129" s="214">
        <f t="shared" si="19"/>
        <v>2.4418270611893136</v>
      </c>
      <c r="I129" s="214">
        <f t="shared" si="20"/>
        <v>10.025854639471417</v>
      </c>
      <c r="J129" s="214">
        <f t="shared" si="21"/>
        <v>3.1025567365699511</v>
      </c>
      <c r="K129" s="214">
        <f t="shared" si="22"/>
        <v>84.429761562769329</v>
      </c>
      <c r="L129" s="237">
        <f t="shared" si="23"/>
        <v>97.558172938810685</v>
      </c>
      <c r="M129" s="214">
        <f t="shared" si="24"/>
        <v>10.276796230859835</v>
      </c>
      <c r="N129" s="214">
        <f t="shared" si="25"/>
        <v>3.1802120141342751</v>
      </c>
      <c r="O129" s="214">
        <f t="shared" si="26"/>
        <v>86.5429917550059</v>
      </c>
      <c r="P129" s="143"/>
    </row>
    <row r="130" spans="1:16">
      <c r="A130" s="212" t="str">
        <f>Extra!B37</f>
        <v>Hutt Valley</v>
      </c>
      <c r="B130" s="145">
        <v>47</v>
      </c>
      <c r="C130" s="144">
        <v>8</v>
      </c>
      <c r="D130" s="144">
        <v>1733</v>
      </c>
      <c r="E130" s="144">
        <v>149</v>
      </c>
      <c r="F130" s="144">
        <f t="shared" si="18"/>
        <v>1890</v>
      </c>
      <c r="G130" s="164">
        <v>10</v>
      </c>
      <c r="H130" s="214">
        <f t="shared" si="19"/>
        <v>2.4264326277749095</v>
      </c>
      <c r="I130" s="214">
        <f t="shared" si="20"/>
        <v>0.41300980898296336</v>
      </c>
      <c r="J130" s="214">
        <f t="shared" si="21"/>
        <v>89.468249870934429</v>
      </c>
      <c r="K130" s="214">
        <f t="shared" si="22"/>
        <v>7.6923076923076925</v>
      </c>
      <c r="L130" s="237">
        <f t="shared" si="23"/>
        <v>97.573567372225085</v>
      </c>
      <c r="M130" s="214">
        <f t="shared" si="24"/>
        <v>0.42328042328042331</v>
      </c>
      <c r="N130" s="214">
        <f t="shared" si="25"/>
        <v>91.693121693121697</v>
      </c>
      <c r="O130" s="214">
        <f t="shared" si="26"/>
        <v>7.8835978835978846</v>
      </c>
      <c r="P130" s="143"/>
    </row>
    <row r="131" spans="1:16">
      <c r="A131" s="212" t="str">
        <f>Extra!B38</f>
        <v>Wairarapa</v>
      </c>
      <c r="B131" s="145">
        <v>30</v>
      </c>
      <c r="C131" s="144">
        <v>1</v>
      </c>
      <c r="D131" s="144">
        <v>479</v>
      </c>
      <c r="E131" s="144">
        <v>21</v>
      </c>
      <c r="F131" s="144">
        <f t="shared" si="18"/>
        <v>501</v>
      </c>
      <c r="G131" s="164">
        <v>5</v>
      </c>
      <c r="H131" s="214">
        <f t="shared" si="19"/>
        <v>5.6497175141242941</v>
      </c>
      <c r="I131" s="214">
        <f t="shared" si="20"/>
        <v>0.18832391713747645</v>
      </c>
      <c r="J131" s="214">
        <f t="shared" si="21"/>
        <v>90.207156308851225</v>
      </c>
      <c r="K131" s="214">
        <f t="shared" si="22"/>
        <v>3.9548022598870061</v>
      </c>
      <c r="L131" s="237">
        <f t="shared" si="23"/>
        <v>94.350282485875709</v>
      </c>
      <c r="M131" s="214">
        <f t="shared" si="24"/>
        <v>0.19960079840319359</v>
      </c>
      <c r="N131" s="214">
        <f t="shared" si="25"/>
        <v>95.60878243512974</v>
      </c>
      <c r="O131" s="214">
        <f t="shared" si="26"/>
        <v>4.1916167664670656</v>
      </c>
      <c r="P131" s="143"/>
    </row>
    <row r="132" spans="1:16">
      <c r="A132" s="212" t="str">
        <f>Extra!B39</f>
        <v>Nelson Marlborough</v>
      </c>
      <c r="B132" s="145">
        <v>80</v>
      </c>
      <c r="C132" s="144">
        <v>29</v>
      </c>
      <c r="D132" s="144">
        <v>1279</v>
      </c>
      <c r="E132" s="144">
        <v>25</v>
      </c>
      <c r="F132" s="144">
        <f t="shared" si="18"/>
        <v>1333</v>
      </c>
      <c r="G132" s="164">
        <v>9</v>
      </c>
      <c r="H132" s="214">
        <f t="shared" si="19"/>
        <v>5.6617126680820942</v>
      </c>
      <c r="I132" s="214">
        <f t="shared" si="20"/>
        <v>2.0523708421797595</v>
      </c>
      <c r="J132" s="214">
        <f t="shared" si="21"/>
        <v>90.516631280962486</v>
      </c>
      <c r="K132" s="214">
        <f t="shared" si="22"/>
        <v>1.7692852087756548</v>
      </c>
      <c r="L132" s="237">
        <f t="shared" si="23"/>
        <v>94.338287331917897</v>
      </c>
      <c r="M132" s="214">
        <f t="shared" si="24"/>
        <v>2.1755438859714928</v>
      </c>
      <c r="N132" s="214">
        <f t="shared" si="25"/>
        <v>95.948987246811697</v>
      </c>
      <c r="O132" s="214">
        <f t="shared" si="26"/>
        <v>1.8754688672168043</v>
      </c>
      <c r="P132" s="143"/>
    </row>
    <row r="133" spans="1:16">
      <c r="A133" s="212" t="str">
        <f>Extra!B40</f>
        <v>West Coast</v>
      </c>
      <c r="B133" s="145">
        <v>37</v>
      </c>
      <c r="C133" s="144">
        <v>20</v>
      </c>
      <c r="D133" s="144">
        <v>260</v>
      </c>
      <c r="E133" s="144">
        <v>37</v>
      </c>
      <c r="F133" s="144">
        <f t="shared" si="18"/>
        <v>317</v>
      </c>
      <c r="G133" s="164">
        <v>2</v>
      </c>
      <c r="H133" s="214">
        <f t="shared" si="19"/>
        <v>10.451977401129943</v>
      </c>
      <c r="I133" s="214">
        <f t="shared" si="20"/>
        <v>5.6497175141242941</v>
      </c>
      <c r="J133" s="214">
        <f t="shared" si="21"/>
        <v>73.44632768361582</v>
      </c>
      <c r="K133" s="214">
        <f t="shared" si="22"/>
        <v>10.451977401129943</v>
      </c>
      <c r="L133" s="237">
        <f t="shared" si="23"/>
        <v>89.548022598870062</v>
      </c>
      <c r="M133" s="214">
        <f t="shared" si="24"/>
        <v>6.309148264984227</v>
      </c>
      <c r="N133" s="214">
        <f t="shared" si="25"/>
        <v>82.018927444794954</v>
      </c>
      <c r="O133" s="214">
        <f t="shared" si="26"/>
        <v>11.67192429022082</v>
      </c>
      <c r="P133" s="143"/>
    </row>
    <row r="134" spans="1:16">
      <c r="A134" s="212" t="str">
        <f>Extra!B41</f>
        <v>Canterbury</v>
      </c>
      <c r="B134" s="145">
        <v>294</v>
      </c>
      <c r="C134" s="144">
        <v>887</v>
      </c>
      <c r="D134" s="144">
        <v>12</v>
      </c>
      <c r="E134" s="144">
        <v>5179</v>
      </c>
      <c r="F134" s="144">
        <f t="shared" si="18"/>
        <v>6078</v>
      </c>
      <c r="G134" s="164">
        <v>28</v>
      </c>
      <c r="H134" s="214">
        <f t="shared" si="19"/>
        <v>4.6139359698681739</v>
      </c>
      <c r="I134" s="214">
        <f t="shared" si="20"/>
        <v>13.920276208411803</v>
      </c>
      <c r="J134" s="214">
        <f t="shared" si="21"/>
        <v>0.18832391713747645</v>
      </c>
      <c r="K134" s="214">
        <f t="shared" si="22"/>
        <v>81.277463904582547</v>
      </c>
      <c r="L134" s="237">
        <f t="shared" si="23"/>
        <v>95.38606403013182</v>
      </c>
      <c r="M134" s="214">
        <f t="shared" si="24"/>
        <v>14.593616321158276</v>
      </c>
      <c r="N134" s="214">
        <f t="shared" si="25"/>
        <v>0.19743336623889435</v>
      </c>
      <c r="O134" s="214">
        <f t="shared" si="26"/>
        <v>85.208950312602823</v>
      </c>
      <c r="P134" s="143"/>
    </row>
    <row r="135" spans="1:16">
      <c r="A135" s="212" t="str">
        <f>Extra!B42</f>
        <v>South Canterbury</v>
      </c>
      <c r="B135" s="145">
        <v>16</v>
      </c>
      <c r="C135" s="144">
        <v>6</v>
      </c>
      <c r="D135" s="144">
        <v>585</v>
      </c>
      <c r="E135" s="144">
        <v>22</v>
      </c>
      <c r="F135" s="144">
        <f t="shared" si="18"/>
        <v>613</v>
      </c>
      <c r="G135" s="164">
        <v>2</v>
      </c>
      <c r="H135" s="214">
        <f t="shared" si="19"/>
        <v>2.5437201907790143</v>
      </c>
      <c r="I135" s="214">
        <f t="shared" si="20"/>
        <v>0.95389507154213027</v>
      </c>
      <c r="J135" s="214">
        <f t="shared" si="21"/>
        <v>93.004769475357705</v>
      </c>
      <c r="K135" s="214">
        <f t="shared" si="22"/>
        <v>3.4976152623211445</v>
      </c>
      <c r="L135" s="237">
        <f t="shared" si="23"/>
        <v>97.456279809220973</v>
      </c>
      <c r="M135" s="214">
        <f t="shared" si="24"/>
        <v>0.97879282218597052</v>
      </c>
      <c r="N135" s="214">
        <f t="shared" si="25"/>
        <v>95.43230016313214</v>
      </c>
      <c r="O135" s="214">
        <f t="shared" si="26"/>
        <v>3.588907014681892</v>
      </c>
      <c r="P135" s="143"/>
    </row>
    <row r="136" spans="1:16">
      <c r="A136" s="212" t="str">
        <f>Extra!B43</f>
        <v>Southern</v>
      </c>
      <c r="B136" s="145">
        <v>106</v>
      </c>
      <c r="C136" s="144">
        <v>402</v>
      </c>
      <c r="D136" s="144">
        <v>1238</v>
      </c>
      <c r="E136" s="144">
        <v>1661</v>
      </c>
      <c r="F136" s="144">
        <f t="shared" si="18"/>
        <v>3301</v>
      </c>
      <c r="G136" s="164">
        <v>31</v>
      </c>
      <c r="H136" s="214">
        <f t="shared" si="19"/>
        <v>3.1112415614910476</v>
      </c>
      <c r="I136" s="214">
        <f t="shared" si="20"/>
        <v>11.79923686527737</v>
      </c>
      <c r="J136" s="214">
        <f t="shared" si="21"/>
        <v>36.336953331376577</v>
      </c>
      <c r="K136" s="214">
        <f t="shared" si="22"/>
        <v>48.752568241855002</v>
      </c>
      <c r="L136" s="237">
        <f t="shared" si="23"/>
        <v>96.888758438508944</v>
      </c>
      <c r="M136" s="214">
        <f t="shared" si="24"/>
        <v>12.178127840048472</v>
      </c>
      <c r="N136" s="214">
        <f t="shared" si="25"/>
        <v>37.503786731293545</v>
      </c>
      <c r="O136" s="214">
        <f t="shared" si="26"/>
        <v>50.31808542865798</v>
      </c>
      <c r="P136" s="143"/>
    </row>
    <row r="137" spans="1:16">
      <c r="A137" s="218" t="str">
        <f>Extra!B44</f>
        <v>Unknown</v>
      </c>
      <c r="B137" s="161">
        <v>128</v>
      </c>
      <c r="C137" s="161">
        <v>7</v>
      </c>
      <c r="D137" s="161">
        <v>15</v>
      </c>
      <c r="E137" s="161">
        <v>21</v>
      </c>
      <c r="F137" s="161">
        <f t="shared" si="18"/>
        <v>43</v>
      </c>
      <c r="G137" s="165">
        <v>212</v>
      </c>
      <c r="H137" s="267" t="s">
        <v>81</v>
      </c>
      <c r="I137" s="241" t="s">
        <v>81</v>
      </c>
      <c r="J137" s="241" t="s">
        <v>81</v>
      </c>
      <c r="K137" s="241" t="s">
        <v>81</v>
      </c>
      <c r="L137" s="242" t="s">
        <v>81</v>
      </c>
      <c r="M137" s="241" t="s">
        <v>81</v>
      </c>
      <c r="N137" s="241" t="s">
        <v>81</v>
      </c>
      <c r="O137" s="241" t="s">
        <v>81</v>
      </c>
      <c r="P137" s="143"/>
    </row>
    <row r="138" spans="1:16">
      <c r="A138" s="100" t="s">
        <v>348</v>
      </c>
      <c r="B138" s="145"/>
      <c r="C138" s="145"/>
      <c r="D138" s="145"/>
      <c r="E138" s="145"/>
      <c r="F138" s="145"/>
      <c r="G138" s="145"/>
      <c r="H138" s="380"/>
      <c r="I138" s="236"/>
      <c r="J138" s="236"/>
      <c r="K138" s="236"/>
      <c r="L138" s="236"/>
      <c r="P138" s="143"/>
    </row>
    <row r="139" spans="1:16">
      <c r="P139" s="143"/>
    </row>
    <row r="140" spans="1:16">
      <c r="P140" s="143"/>
    </row>
    <row r="141" spans="1:16">
      <c r="A141" s="87" t="str">
        <f>Contents!B51</f>
        <v>Table 43: Number and percentage of home births, by DHB of residence, 2013–2017</v>
      </c>
      <c r="B141" s="39"/>
      <c r="C141" s="39"/>
      <c r="D141" s="39"/>
      <c r="E141" s="39"/>
      <c r="F141" s="39"/>
      <c r="G141" s="39"/>
      <c r="H141" s="39"/>
      <c r="I141" s="39"/>
      <c r="J141" s="39"/>
      <c r="K141" s="39"/>
      <c r="L141" s="39"/>
      <c r="M141" s="39"/>
      <c r="N141" s="39"/>
      <c r="O141" s="39"/>
      <c r="P141" s="143"/>
    </row>
    <row r="142" spans="1:16">
      <c r="A142" s="598" t="s">
        <v>217</v>
      </c>
      <c r="B142" s="600" t="s">
        <v>219</v>
      </c>
      <c r="C142" s="600"/>
      <c r="D142" s="600"/>
      <c r="E142" s="600"/>
      <c r="F142" s="601"/>
      <c r="G142" s="602" t="s">
        <v>220</v>
      </c>
      <c r="H142" s="600"/>
      <c r="I142" s="600"/>
      <c r="J142" s="600"/>
      <c r="K142" s="601"/>
      <c r="L142" s="594" t="s">
        <v>25</v>
      </c>
      <c r="M142" s="595"/>
      <c r="N142" s="595"/>
      <c r="O142" s="595"/>
      <c r="P142" s="595"/>
    </row>
    <row r="143" spans="1:16">
      <c r="A143" s="599"/>
      <c r="B143" s="295">
        <f>Extra!P3</f>
        <v>2013</v>
      </c>
      <c r="C143" s="295">
        <f>Extra!Q3</f>
        <v>2014</v>
      </c>
      <c r="D143" s="295">
        <f>Extra!R3</f>
        <v>2015</v>
      </c>
      <c r="E143" s="295">
        <f>Extra!S3</f>
        <v>2016</v>
      </c>
      <c r="F143" s="295">
        <f>Extra!T3</f>
        <v>2017</v>
      </c>
      <c r="G143" s="297">
        <f>B143</f>
        <v>2013</v>
      </c>
      <c r="H143" s="295">
        <f>C143</f>
        <v>2014</v>
      </c>
      <c r="I143" s="295">
        <f>D143</f>
        <v>2015</v>
      </c>
      <c r="J143" s="295">
        <f>E143</f>
        <v>2016</v>
      </c>
      <c r="K143" s="296">
        <f>F143</f>
        <v>2017</v>
      </c>
      <c r="L143" s="295">
        <f t="shared" ref="L143:O143" si="27">G143</f>
        <v>2013</v>
      </c>
      <c r="M143" s="295">
        <f t="shared" si="27"/>
        <v>2014</v>
      </c>
      <c r="N143" s="295">
        <f t="shared" si="27"/>
        <v>2015</v>
      </c>
      <c r="O143" s="295">
        <f t="shared" si="27"/>
        <v>2016</v>
      </c>
      <c r="P143" s="295">
        <f>K143</f>
        <v>2017</v>
      </c>
    </row>
    <row r="144" spans="1:16">
      <c r="A144" s="212" t="s">
        <v>61</v>
      </c>
      <c r="B144" s="145">
        <v>143</v>
      </c>
      <c r="C144" s="145">
        <v>158</v>
      </c>
      <c r="D144" s="145">
        <v>190</v>
      </c>
      <c r="E144" s="145">
        <v>181</v>
      </c>
      <c r="F144" s="164">
        <v>172</v>
      </c>
      <c r="G144" s="231">
        <f t="shared" ref="G144:G163" si="28">B144/L144*100</f>
        <v>6.7262464722483539</v>
      </c>
      <c r="H144" s="232">
        <f t="shared" ref="H144:H163" si="29">C144/M144*100</f>
        <v>7.5273939971414965</v>
      </c>
      <c r="I144" s="232">
        <f t="shared" ref="I144:I163" si="30">D144/N144*100</f>
        <v>8.895131086142321</v>
      </c>
      <c r="J144" s="232">
        <f t="shared" ref="J144:J163" si="31">E144/O144*100</f>
        <v>7.9735682819383253</v>
      </c>
      <c r="K144" s="233">
        <f t="shared" ref="K144:K163" si="32">F144/P144*100</f>
        <v>7.6785714285714288</v>
      </c>
      <c r="L144" s="212">
        <v>2126</v>
      </c>
      <c r="M144" s="212">
        <v>2099</v>
      </c>
      <c r="N144" s="212">
        <v>2136</v>
      </c>
      <c r="O144" s="212">
        <v>2270</v>
      </c>
      <c r="P144" s="212">
        <v>2240</v>
      </c>
    </row>
    <row r="145" spans="1:16">
      <c r="A145" s="212" t="s">
        <v>62</v>
      </c>
      <c r="B145" s="145">
        <v>199</v>
      </c>
      <c r="C145" s="145">
        <v>195</v>
      </c>
      <c r="D145" s="145">
        <v>231</v>
      </c>
      <c r="E145" s="145">
        <v>214</v>
      </c>
      <c r="F145" s="164">
        <v>239</v>
      </c>
      <c r="G145" s="231">
        <f t="shared" si="28"/>
        <v>2.599947739743925</v>
      </c>
      <c r="H145" s="232">
        <f t="shared" si="29"/>
        <v>2.4843929162950698</v>
      </c>
      <c r="I145" s="232">
        <f t="shared" si="30"/>
        <v>3.0567685589519651</v>
      </c>
      <c r="J145" s="232">
        <f t="shared" si="31"/>
        <v>2.6969124133585383</v>
      </c>
      <c r="K145" s="233">
        <f t="shared" si="32"/>
        <v>3.0978613091380427</v>
      </c>
      <c r="L145" s="212">
        <v>7654</v>
      </c>
      <c r="M145" s="212">
        <v>7849</v>
      </c>
      <c r="N145" s="212">
        <v>7557</v>
      </c>
      <c r="O145" s="212">
        <v>7935</v>
      </c>
      <c r="P145" s="212">
        <v>7715</v>
      </c>
    </row>
    <row r="146" spans="1:16">
      <c r="A146" s="212" t="s">
        <v>63</v>
      </c>
      <c r="B146" s="145">
        <v>94</v>
      </c>
      <c r="C146" s="145">
        <v>96</v>
      </c>
      <c r="D146" s="145">
        <v>121</v>
      </c>
      <c r="E146" s="145">
        <v>78</v>
      </c>
      <c r="F146" s="164">
        <v>88</v>
      </c>
      <c r="G146" s="231">
        <f t="shared" si="28"/>
        <v>1.504963176432917</v>
      </c>
      <c r="H146" s="232">
        <f t="shared" si="29"/>
        <v>1.5230842455973346</v>
      </c>
      <c r="I146" s="232">
        <f t="shared" si="30"/>
        <v>2.0501524906811253</v>
      </c>
      <c r="J146" s="232">
        <f t="shared" si="31"/>
        <v>1.3200203080047386</v>
      </c>
      <c r="K146" s="233">
        <f t="shared" si="32"/>
        <v>1.5622226167228832</v>
      </c>
      <c r="L146" s="212">
        <v>6246</v>
      </c>
      <c r="M146" s="212">
        <v>6303</v>
      </c>
      <c r="N146" s="212">
        <v>5902</v>
      </c>
      <c r="O146" s="212">
        <v>5909</v>
      </c>
      <c r="P146" s="212">
        <v>5633</v>
      </c>
    </row>
    <row r="147" spans="1:16">
      <c r="A147" s="212" t="s">
        <v>64</v>
      </c>
      <c r="B147" s="145">
        <v>87</v>
      </c>
      <c r="C147" s="145">
        <v>99</v>
      </c>
      <c r="D147" s="145">
        <v>111</v>
      </c>
      <c r="E147" s="145">
        <v>114</v>
      </c>
      <c r="F147" s="164">
        <v>93</v>
      </c>
      <c r="G147" s="231">
        <f t="shared" si="28"/>
        <v>1.0640900195694716</v>
      </c>
      <c r="H147" s="232">
        <f t="shared" si="29"/>
        <v>1.1952191235059761</v>
      </c>
      <c r="I147" s="232">
        <f t="shared" si="30"/>
        <v>1.3546497437149134</v>
      </c>
      <c r="J147" s="232">
        <f t="shared" si="31"/>
        <v>1.3824884792626728</v>
      </c>
      <c r="K147" s="233">
        <f t="shared" si="32"/>
        <v>1.123731271145481</v>
      </c>
      <c r="L147" s="212">
        <v>8176</v>
      </c>
      <c r="M147" s="212">
        <v>8283</v>
      </c>
      <c r="N147" s="212">
        <v>8194</v>
      </c>
      <c r="O147" s="212">
        <v>8246</v>
      </c>
      <c r="P147" s="212">
        <v>8276</v>
      </c>
    </row>
    <row r="148" spans="1:16">
      <c r="A148" s="212" t="s">
        <v>65</v>
      </c>
      <c r="B148" s="145">
        <v>191</v>
      </c>
      <c r="C148" s="145">
        <v>199</v>
      </c>
      <c r="D148" s="145">
        <v>191</v>
      </c>
      <c r="E148" s="145">
        <v>203</v>
      </c>
      <c r="F148" s="164">
        <v>194</v>
      </c>
      <c r="G148" s="231">
        <f t="shared" si="28"/>
        <v>3.6611079164270652</v>
      </c>
      <c r="H148" s="232">
        <f t="shared" si="29"/>
        <v>3.7940896091515728</v>
      </c>
      <c r="I148" s="232">
        <f t="shared" si="30"/>
        <v>3.6201667930250188</v>
      </c>
      <c r="J148" s="232">
        <f t="shared" si="31"/>
        <v>3.7929745889387148</v>
      </c>
      <c r="K148" s="233">
        <f t="shared" si="32"/>
        <v>3.6466165413533833</v>
      </c>
      <c r="L148" s="212">
        <v>5217</v>
      </c>
      <c r="M148" s="212">
        <v>5245</v>
      </c>
      <c r="N148" s="212">
        <v>5276</v>
      </c>
      <c r="O148" s="212">
        <v>5352</v>
      </c>
      <c r="P148" s="212">
        <v>5320</v>
      </c>
    </row>
    <row r="149" spans="1:16" s="39" customFormat="1">
      <c r="A149" s="212" t="s">
        <v>66</v>
      </c>
      <c r="B149" s="145">
        <v>44</v>
      </c>
      <c r="C149" s="145">
        <v>39</v>
      </c>
      <c r="D149" s="145">
        <v>45</v>
      </c>
      <c r="E149" s="145">
        <v>43</v>
      </c>
      <c r="F149" s="164">
        <v>55</v>
      </c>
      <c r="G149" s="231">
        <f t="shared" si="28"/>
        <v>3.0964109781843772</v>
      </c>
      <c r="H149" s="232">
        <f t="shared" si="29"/>
        <v>2.7977044476327118</v>
      </c>
      <c r="I149" s="232">
        <f t="shared" si="30"/>
        <v>2.982107355864811</v>
      </c>
      <c r="J149" s="232">
        <f t="shared" si="31"/>
        <v>2.7849740932642484</v>
      </c>
      <c r="K149" s="233">
        <f t="shared" si="32"/>
        <v>3.534704370179949</v>
      </c>
      <c r="L149" s="212">
        <v>1421</v>
      </c>
      <c r="M149" s="212">
        <v>1394</v>
      </c>
      <c r="N149" s="212">
        <v>1509</v>
      </c>
      <c r="O149" s="212">
        <v>1544</v>
      </c>
      <c r="P149" s="212">
        <v>1556</v>
      </c>
    </row>
    <row r="150" spans="1:16">
      <c r="A150" s="212" t="s">
        <v>67</v>
      </c>
      <c r="B150" s="145">
        <v>155</v>
      </c>
      <c r="C150" s="145">
        <v>128</v>
      </c>
      <c r="D150" s="145">
        <v>122</v>
      </c>
      <c r="E150" s="145">
        <v>130</v>
      </c>
      <c r="F150" s="164">
        <v>84</v>
      </c>
      <c r="G150" s="231">
        <f t="shared" si="28"/>
        <v>5.6281771968046481</v>
      </c>
      <c r="H150" s="232">
        <f t="shared" si="29"/>
        <v>4.5927520631503409</v>
      </c>
      <c r="I150" s="232">
        <f t="shared" si="30"/>
        <v>4.3806104129263908</v>
      </c>
      <c r="J150" s="232">
        <f t="shared" si="31"/>
        <v>4.4920525224602628</v>
      </c>
      <c r="K150" s="233">
        <f t="shared" si="32"/>
        <v>2.7096774193548385</v>
      </c>
      <c r="L150" s="212">
        <v>2754</v>
      </c>
      <c r="M150" s="212">
        <v>2787</v>
      </c>
      <c r="N150" s="212">
        <v>2785</v>
      </c>
      <c r="O150" s="212">
        <v>2894</v>
      </c>
      <c r="P150" s="212">
        <v>3100</v>
      </c>
    </row>
    <row r="151" spans="1:16">
      <c r="A151" s="212" t="s">
        <v>68</v>
      </c>
      <c r="B151" s="145">
        <v>27</v>
      </c>
      <c r="C151" s="145">
        <v>27</v>
      </c>
      <c r="D151" s="145">
        <v>26</v>
      </c>
      <c r="E151" s="145">
        <v>24</v>
      </c>
      <c r="F151" s="164">
        <v>19</v>
      </c>
      <c r="G151" s="231">
        <f t="shared" si="28"/>
        <v>3.8406827880512093</v>
      </c>
      <c r="H151" s="232">
        <f t="shared" si="29"/>
        <v>3.9244186046511627</v>
      </c>
      <c r="I151" s="232">
        <f t="shared" si="30"/>
        <v>3.5278154681139755</v>
      </c>
      <c r="J151" s="232">
        <f t="shared" si="31"/>
        <v>3.0927835051546393</v>
      </c>
      <c r="K151" s="233">
        <f t="shared" si="32"/>
        <v>2.7027027027027026</v>
      </c>
      <c r="L151" s="212">
        <v>703</v>
      </c>
      <c r="M151" s="212">
        <v>688</v>
      </c>
      <c r="N151" s="212">
        <v>737</v>
      </c>
      <c r="O151" s="212">
        <v>776</v>
      </c>
      <c r="P151" s="212">
        <v>703</v>
      </c>
    </row>
    <row r="152" spans="1:16">
      <c r="A152" s="212" t="s">
        <v>69</v>
      </c>
      <c r="B152" s="145">
        <v>51</v>
      </c>
      <c r="C152" s="145">
        <v>65</v>
      </c>
      <c r="D152" s="145">
        <v>80</v>
      </c>
      <c r="E152" s="145">
        <v>78</v>
      </c>
      <c r="F152" s="164">
        <v>79</v>
      </c>
      <c r="G152" s="231">
        <f t="shared" si="28"/>
        <v>2.3698884758364311</v>
      </c>
      <c r="H152" s="232">
        <f t="shared" si="29"/>
        <v>3.1507513330101795</v>
      </c>
      <c r="I152" s="232">
        <f t="shared" si="30"/>
        <v>4.0100250626566414</v>
      </c>
      <c r="J152" s="232">
        <f t="shared" si="31"/>
        <v>3.7882467217095677</v>
      </c>
      <c r="K152" s="233">
        <f t="shared" si="32"/>
        <v>3.7019681349578253</v>
      </c>
      <c r="L152" s="212">
        <v>2152</v>
      </c>
      <c r="M152" s="212">
        <v>2063</v>
      </c>
      <c r="N152" s="212">
        <v>1995</v>
      </c>
      <c r="O152" s="212">
        <v>2059</v>
      </c>
      <c r="P152" s="212">
        <v>2134</v>
      </c>
    </row>
    <row r="153" spans="1:16">
      <c r="A153" s="212" t="s">
        <v>70</v>
      </c>
      <c r="B153" s="145">
        <v>51</v>
      </c>
      <c r="C153" s="145">
        <v>55</v>
      </c>
      <c r="D153" s="145">
        <v>57</v>
      </c>
      <c r="E153" s="145">
        <v>58</v>
      </c>
      <c r="F153" s="164">
        <v>49</v>
      </c>
      <c r="G153" s="231">
        <f t="shared" si="28"/>
        <v>3.3530571992110452</v>
      </c>
      <c r="H153" s="232">
        <f t="shared" si="29"/>
        <v>3.6208031599736672</v>
      </c>
      <c r="I153" s="232">
        <f t="shared" si="30"/>
        <v>3.7648612945838837</v>
      </c>
      <c r="J153" s="232">
        <f t="shared" si="31"/>
        <v>4.0446304044630406</v>
      </c>
      <c r="K153" s="233">
        <f t="shared" si="32"/>
        <v>3.4975017844396863</v>
      </c>
      <c r="L153" s="212">
        <v>1521</v>
      </c>
      <c r="M153" s="212">
        <v>1519</v>
      </c>
      <c r="N153" s="212">
        <v>1514</v>
      </c>
      <c r="O153" s="212">
        <v>1434</v>
      </c>
      <c r="P153" s="212">
        <v>1401</v>
      </c>
    </row>
    <row r="154" spans="1:16">
      <c r="A154" s="212" t="s">
        <v>71</v>
      </c>
      <c r="B154" s="145">
        <v>96</v>
      </c>
      <c r="C154" s="145">
        <v>102</v>
      </c>
      <c r="D154" s="145">
        <v>81</v>
      </c>
      <c r="E154" s="145">
        <v>81</v>
      </c>
      <c r="F154" s="164">
        <v>77</v>
      </c>
      <c r="G154" s="231">
        <f t="shared" si="28"/>
        <v>4.5240339302544772</v>
      </c>
      <c r="H154" s="232">
        <f t="shared" si="29"/>
        <v>4.8827190043082815</v>
      </c>
      <c r="I154" s="232">
        <f t="shared" si="30"/>
        <v>3.8388625592417061</v>
      </c>
      <c r="J154" s="232">
        <f t="shared" si="31"/>
        <v>3.8904899135446689</v>
      </c>
      <c r="K154" s="233">
        <f t="shared" si="32"/>
        <v>3.6065573770491808</v>
      </c>
      <c r="L154" s="212">
        <v>2122</v>
      </c>
      <c r="M154" s="212">
        <v>2089</v>
      </c>
      <c r="N154" s="212">
        <v>2110</v>
      </c>
      <c r="O154" s="212">
        <v>2082</v>
      </c>
      <c r="P154" s="212">
        <v>2135</v>
      </c>
    </row>
    <row r="155" spans="1:16">
      <c r="A155" s="212" t="s">
        <v>72</v>
      </c>
      <c r="B155" s="145">
        <v>22</v>
      </c>
      <c r="C155" s="145">
        <v>23</v>
      </c>
      <c r="D155" s="145">
        <v>33</v>
      </c>
      <c r="E155" s="145">
        <v>32</v>
      </c>
      <c r="F155" s="164">
        <v>22</v>
      </c>
      <c r="G155" s="231">
        <f t="shared" si="28"/>
        <v>2.6634382566585959</v>
      </c>
      <c r="H155" s="232">
        <f t="shared" si="29"/>
        <v>2.8117359413202934</v>
      </c>
      <c r="I155" s="232">
        <f t="shared" si="30"/>
        <v>4.0540540540540544</v>
      </c>
      <c r="J155" s="232">
        <f t="shared" si="31"/>
        <v>4</v>
      </c>
      <c r="K155" s="233">
        <f t="shared" si="32"/>
        <v>2.6035502958579881</v>
      </c>
      <c r="L155" s="212">
        <v>826</v>
      </c>
      <c r="M155" s="212">
        <v>818</v>
      </c>
      <c r="N155" s="212">
        <v>814</v>
      </c>
      <c r="O155" s="212">
        <v>800</v>
      </c>
      <c r="P155" s="212">
        <v>845</v>
      </c>
    </row>
    <row r="156" spans="1:16">
      <c r="A156" s="212" t="s">
        <v>73</v>
      </c>
      <c r="B156" s="145">
        <v>149</v>
      </c>
      <c r="C156" s="145">
        <v>90</v>
      </c>
      <c r="D156" s="145">
        <v>112</v>
      </c>
      <c r="E156" s="145">
        <v>105</v>
      </c>
      <c r="F156" s="164">
        <v>85</v>
      </c>
      <c r="G156" s="231">
        <f t="shared" si="28"/>
        <v>4.1046831955922869</v>
      </c>
      <c r="H156" s="232">
        <f t="shared" si="29"/>
        <v>2.5524673851389674</v>
      </c>
      <c r="I156" s="232">
        <f t="shared" si="30"/>
        <v>3.1719059756442936</v>
      </c>
      <c r="J156" s="232">
        <f t="shared" si="31"/>
        <v>3.0338052585957813</v>
      </c>
      <c r="K156" s="233">
        <f t="shared" si="32"/>
        <v>2.4355300859598854</v>
      </c>
      <c r="L156" s="212">
        <v>3630</v>
      </c>
      <c r="M156" s="212">
        <v>3526</v>
      </c>
      <c r="N156" s="212">
        <v>3531</v>
      </c>
      <c r="O156" s="212">
        <v>3461</v>
      </c>
      <c r="P156" s="212">
        <v>3490</v>
      </c>
    </row>
    <row r="157" spans="1:16">
      <c r="A157" s="212" t="s">
        <v>74</v>
      </c>
      <c r="B157" s="145">
        <v>59</v>
      </c>
      <c r="C157" s="145">
        <v>49</v>
      </c>
      <c r="D157" s="145">
        <v>61</v>
      </c>
      <c r="E157" s="145">
        <v>42</v>
      </c>
      <c r="F157" s="164">
        <v>47</v>
      </c>
      <c r="G157" s="231">
        <f t="shared" si="28"/>
        <v>3.0841610036591742</v>
      </c>
      <c r="H157" s="232">
        <f t="shared" si="29"/>
        <v>2.6443604964921748</v>
      </c>
      <c r="I157" s="232">
        <f t="shared" si="30"/>
        <v>3.1027466937945065</v>
      </c>
      <c r="J157" s="232">
        <f t="shared" si="31"/>
        <v>2.1374045801526718</v>
      </c>
      <c r="K157" s="233">
        <f t="shared" si="32"/>
        <v>2.4139702105803802</v>
      </c>
      <c r="L157" s="212">
        <v>1913</v>
      </c>
      <c r="M157" s="212">
        <v>1853</v>
      </c>
      <c r="N157" s="212">
        <v>1966</v>
      </c>
      <c r="O157" s="212">
        <v>1965</v>
      </c>
      <c r="P157" s="212">
        <v>1947</v>
      </c>
    </row>
    <row r="158" spans="1:16">
      <c r="A158" s="212" t="s">
        <v>75</v>
      </c>
      <c r="B158" s="145">
        <v>21</v>
      </c>
      <c r="C158" s="145">
        <v>23</v>
      </c>
      <c r="D158" s="145">
        <v>25</v>
      </c>
      <c r="E158" s="145">
        <v>30</v>
      </c>
      <c r="F158" s="164">
        <v>30</v>
      </c>
      <c r="G158" s="231">
        <f t="shared" si="28"/>
        <v>4.1916167664670656</v>
      </c>
      <c r="H158" s="232">
        <f t="shared" si="29"/>
        <v>4.8625792811839323</v>
      </c>
      <c r="I158" s="232">
        <f t="shared" si="30"/>
        <v>5.4112554112554108</v>
      </c>
      <c r="J158" s="232">
        <f t="shared" si="31"/>
        <v>6.5217391304347823</v>
      </c>
      <c r="K158" s="233">
        <f t="shared" si="32"/>
        <v>5.5970149253731343</v>
      </c>
      <c r="L158" s="212">
        <v>501</v>
      </c>
      <c r="M158" s="212">
        <v>473</v>
      </c>
      <c r="N158" s="212">
        <v>462</v>
      </c>
      <c r="O158" s="212">
        <v>460</v>
      </c>
      <c r="P158" s="212">
        <v>536</v>
      </c>
    </row>
    <row r="159" spans="1:16">
      <c r="A159" s="212" t="s">
        <v>76</v>
      </c>
      <c r="B159" s="145">
        <v>79</v>
      </c>
      <c r="C159" s="145">
        <v>80</v>
      </c>
      <c r="D159" s="145">
        <v>71</v>
      </c>
      <c r="E159" s="145">
        <v>97</v>
      </c>
      <c r="F159" s="164">
        <v>80</v>
      </c>
      <c r="G159" s="231">
        <f t="shared" si="28"/>
        <v>5.1033591731266146</v>
      </c>
      <c r="H159" s="232">
        <f t="shared" si="29"/>
        <v>5.6377730796335452</v>
      </c>
      <c r="I159" s="232">
        <f t="shared" si="30"/>
        <v>5.0141242937853114</v>
      </c>
      <c r="J159" s="232">
        <f t="shared" si="31"/>
        <v>6.2661498708010344</v>
      </c>
      <c r="K159" s="233">
        <f t="shared" si="32"/>
        <v>5.6258790436005626</v>
      </c>
      <c r="L159" s="212">
        <v>1548</v>
      </c>
      <c r="M159" s="212">
        <v>1419</v>
      </c>
      <c r="N159" s="212">
        <v>1416</v>
      </c>
      <c r="O159" s="212">
        <v>1548</v>
      </c>
      <c r="P159" s="212">
        <v>1422</v>
      </c>
    </row>
    <row r="160" spans="1:16">
      <c r="A160" s="212" t="s">
        <v>77</v>
      </c>
      <c r="B160" s="145">
        <v>40</v>
      </c>
      <c r="C160" s="145">
        <v>26</v>
      </c>
      <c r="D160" s="145">
        <v>50</v>
      </c>
      <c r="E160" s="145">
        <v>26</v>
      </c>
      <c r="F160" s="164">
        <v>37</v>
      </c>
      <c r="G160" s="231">
        <f t="shared" si="28"/>
        <v>10.666666666666668</v>
      </c>
      <c r="H160" s="232">
        <f t="shared" si="29"/>
        <v>7.3446327683615822</v>
      </c>
      <c r="I160" s="232">
        <f t="shared" si="30"/>
        <v>13.966480446927374</v>
      </c>
      <c r="J160" s="232">
        <f t="shared" si="31"/>
        <v>8.2539682539682531</v>
      </c>
      <c r="K160" s="233">
        <f t="shared" si="32"/>
        <v>10.393258426966293</v>
      </c>
      <c r="L160" s="212">
        <v>375</v>
      </c>
      <c r="M160" s="212">
        <v>354</v>
      </c>
      <c r="N160" s="212">
        <v>358</v>
      </c>
      <c r="O160" s="212">
        <v>315</v>
      </c>
      <c r="P160" s="212">
        <v>356</v>
      </c>
    </row>
    <row r="161" spans="1:16">
      <c r="A161" s="212" t="s">
        <v>78</v>
      </c>
      <c r="B161" s="145">
        <v>200</v>
      </c>
      <c r="C161" s="145">
        <v>243</v>
      </c>
      <c r="D161" s="145">
        <v>241</v>
      </c>
      <c r="E161" s="145">
        <v>289</v>
      </c>
      <c r="F161" s="164">
        <v>294</v>
      </c>
      <c r="G161" s="231">
        <f t="shared" si="28"/>
        <v>3.4334763948497855</v>
      </c>
      <c r="H161" s="232">
        <f t="shared" si="29"/>
        <v>4.04865044985005</v>
      </c>
      <c r="I161" s="232">
        <f t="shared" si="30"/>
        <v>3.8839645447219984</v>
      </c>
      <c r="J161" s="232">
        <f t="shared" si="31"/>
        <v>4.5843908629441623</v>
      </c>
      <c r="K161" s="233">
        <f t="shared" si="32"/>
        <v>4.59375</v>
      </c>
      <c r="L161" s="212">
        <v>5825</v>
      </c>
      <c r="M161" s="212">
        <v>6002</v>
      </c>
      <c r="N161" s="212">
        <v>6205</v>
      </c>
      <c r="O161" s="212">
        <v>6304</v>
      </c>
      <c r="P161" s="212">
        <v>6400</v>
      </c>
    </row>
    <row r="162" spans="1:16">
      <c r="A162" s="212" t="s">
        <v>79</v>
      </c>
      <c r="B162" s="145">
        <v>13</v>
      </c>
      <c r="C162" s="145">
        <v>16</v>
      </c>
      <c r="D162" s="145">
        <v>23</v>
      </c>
      <c r="E162" s="145">
        <v>15</v>
      </c>
      <c r="F162" s="164">
        <v>16</v>
      </c>
      <c r="G162" s="231">
        <f t="shared" si="28"/>
        <v>2.0376175548589339</v>
      </c>
      <c r="H162" s="232">
        <f t="shared" si="29"/>
        <v>2.4539877300613497</v>
      </c>
      <c r="I162" s="232">
        <f t="shared" si="30"/>
        <v>3.4901365705614569</v>
      </c>
      <c r="J162" s="232">
        <f t="shared" si="31"/>
        <v>2.3076923076923079</v>
      </c>
      <c r="K162" s="233">
        <f t="shared" si="32"/>
        <v>2.5356576862123612</v>
      </c>
      <c r="L162" s="212">
        <v>638</v>
      </c>
      <c r="M162" s="212">
        <v>652</v>
      </c>
      <c r="N162" s="212">
        <v>659</v>
      </c>
      <c r="O162" s="212">
        <v>650</v>
      </c>
      <c r="P162" s="212">
        <v>631</v>
      </c>
    </row>
    <row r="163" spans="1:16">
      <c r="A163" s="212" t="s">
        <v>80</v>
      </c>
      <c r="B163" s="145">
        <v>140</v>
      </c>
      <c r="C163" s="145">
        <v>93</v>
      </c>
      <c r="D163" s="145">
        <v>136</v>
      </c>
      <c r="E163" s="145">
        <v>97</v>
      </c>
      <c r="F163" s="164">
        <v>106</v>
      </c>
      <c r="G163" s="231">
        <f t="shared" si="28"/>
        <v>4.0615027560197277</v>
      </c>
      <c r="H163" s="232">
        <f t="shared" si="29"/>
        <v>2.83363802559415</v>
      </c>
      <c r="I163" s="232">
        <f t="shared" si="30"/>
        <v>3.9859320046893321</v>
      </c>
      <c r="J163" s="232">
        <f t="shared" si="31"/>
        <v>2.9243292131444076</v>
      </c>
      <c r="K163" s="233">
        <f t="shared" si="32"/>
        <v>3.0831878999418265</v>
      </c>
      <c r="L163" s="212">
        <v>3447</v>
      </c>
      <c r="M163" s="212">
        <v>3282</v>
      </c>
      <c r="N163" s="212">
        <v>3412</v>
      </c>
      <c r="O163" s="212">
        <v>3317</v>
      </c>
      <c r="P163" s="212">
        <v>3438</v>
      </c>
    </row>
    <row r="164" spans="1:16">
      <c r="A164" s="218" t="s">
        <v>48</v>
      </c>
      <c r="B164" s="145">
        <v>107</v>
      </c>
      <c r="C164" s="145">
        <v>135</v>
      </c>
      <c r="D164" s="145">
        <v>101</v>
      </c>
      <c r="E164" s="145">
        <v>108</v>
      </c>
      <c r="F164" s="164">
        <v>128</v>
      </c>
      <c r="G164" s="268" t="s">
        <v>81</v>
      </c>
      <c r="H164" s="221" t="s">
        <v>81</v>
      </c>
      <c r="I164" s="221" t="s">
        <v>81</v>
      </c>
      <c r="J164" s="221" t="s">
        <v>81</v>
      </c>
      <c r="K164" s="269" t="s">
        <v>81</v>
      </c>
      <c r="L164" s="221">
        <v>444</v>
      </c>
      <c r="M164" s="221">
        <v>485</v>
      </c>
      <c r="N164" s="221">
        <v>384</v>
      </c>
      <c r="O164" s="221">
        <v>442</v>
      </c>
      <c r="P164" s="221">
        <v>383</v>
      </c>
    </row>
    <row r="165" spans="1:16">
      <c r="A165" s="270" t="s">
        <v>41</v>
      </c>
      <c r="B165" s="270">
        <f>SUM(B144:B164)</f>
        <v>1968</v>
      </c>
      <c r="C165" s="270">
        <f t="shared" ref="C165:F165" si="33">SUM(C144:C164)</f>
        <v>1941</v>
      </c>
      <c r="D165" s="270">
        <f t="shared" si="33"/>
        <v>2108</v>
      </c>
      <c r="E165" s="270">
        <f t="shared" si="33"/>
        <v>2045</v>
      </c>
      <c r="F165" s="270">
        <f t="shared" si="33"/>
        <v>1994</v>
      </c>
      <c r="G165" s="272">
        <f>B165/L165*100</f>
        <v>3.3221357551612956</v>
      </c>
      <c r="H165" s="273">
        <f>C165/M165*100</f>
        <v>3.279658009901492</v>
      </c>
      <c r="I165" s="273">
        <f>D165/N165*100</f>
        <v>3.5776110790536642</v>
      </c>
      <c r="J165" s="273">
        <f>E165/O165*100</f>
        <v>3.421849639408999</v>
      </c>
      <c r="K165" s="274">
        <f>F165/P165*100</f>
        <v>3.3422168585843348</v>
      </c>
      <c r="L165" s="270">
        <f>SUM(L144:L164)</f>
        <v>59239</v>
      </c>
      <c r="M165" s="270">
        <f t="shared" ref="M165:O165" si="34">SUM(M144:M164)</f>
        <v>59183</v>
      </c>
      <c r="N165" s="270">
        <f t="shared" si="34"/>
        <v>58922</v>
      </c>
      <c r="O165" s="270">
        <f t="shared" si="34"/>
        <v>59763</v>
      </c>
      <c r="P165" s="270">
        <f>SUM(P144:P164)</f>
        <v>59661</v>
      </c>
    </row>
    <row r="166" spans="1:16">
      <c r="A166" s="190" t="s">
        <v>272</v>
      </c>
    </row>
  </sheetData>
  <sortState ref="H43:M48">
    <sortCondition ref="H43:H48"/>
  </sortState>
  <mergeCells count="47">
    <mergeCell ref="A86:A88"/>
    <mergeCell ref="M86:O87"/>
    <mergeCell ref="B87:B88"/>
    <mergeCell ref="C87:F87"/>
    <mergeCell ref="G87:G88"/>
    <mergeCell ref="H87:H88"/>
    <mergeCell ref="I87:L87"/>
    <mergeCell ref="A142:A143"/>
    <mergeCell ref="B142:F142"/>
    <mergeCell ref="G142:K142"/>
    <mergeCell ref="H86:L86"/>
    <mergeCell ref="A6:A8"/>
    <mergeCell ref="B6:G6"/>
    <mergeCell ref="H6:L6"/>
    <mergeCell ref="B7:B8"/>
    <mergeCell ref="C7:F7"/>
    <mergeCell ref="G7:G8"/>
    <mergeCell ref="I7:L7"/>
    <mergeCell ref="H7:H8"/>
    <mergeCell ref="H22:I22"/>
    <mergeCell ref="H23:I23"/>
    <mergeCell ref="H42:I42"/>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L142:P142"/>
    <mergeCell ref="H40:I40"/>
    <mergeCell ref="H41:I41"/>
    <mergeCell ref="H48:I48"/>
    <mergeCell ref="H43:I43"/>
    <mergeCell ref="H44:I44"/>
    <mergeCell ref="H45:I45"/>
    <mergeCell ref="H46:I46"/>
    <mergeCell ref="H47:I47"/>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62" fitToHeight="0" orientation="landscape" r:id="rId1"/>
  <headerFooter>
    <oddFooter>&amp;L&amp;8&amp;K01+021Report on Maternity, 2014: accompanying tables&amp;R&amp;8&amp;K01+021Page &amp;P of &amp;N</oddFooter>
  </headerFooter>
  <rowBreaks count="3" manualBreakCount="3">
    <brk id="19" max="21" man="1"/>
    <brk id="90" max="21" man="1"/>
    <brk id="147" max="2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5"/>
  <sheetViews>
    <sheetView topLeftCell="B1" workbookViewId="0">
      <selection activeCell="P5" sqref="P5"/>
    </sheetView>
  </sheetViews>
  <sheetFormatPr defaultRowHeight="12"/>
  <cols>
    <col min="3" max="3" width="9.140625" style="69"/>
  </cols>
  <sheetData>
    <row r="2" spans="1:25">
      <c r="B2" s="341" t="s">
        <v>57</v>
      </c>
      <c r="C2" s="341"/>
      <c r="F2" s="341" t="s">
        <v>225</v>
      </c>
    </row>
    <row r="3" spans="1:25">
      <c r="B3" t="s">
        <v>58</v>
      </c>
      <c r="E3" s="69"/>
      <c r="F3" s="69" t="s">
        <v>58</v>
      </c>
      <c r="M3" s="69">
        <v>2008</v>
      </c>
      <c r="P3" s="69">
        <v>2013</v>
      </c>
      <c r="Q3" s="69">
        <v>2014</v>
      </c>
      <c r="R3" s="69">
        <v>2015</v>
      </c>
      <c r="S3" s="69">
        <v>2016</v>
      </c>
      <c r="T3" s="69">
        <v>2017</v>
      </c>
    </row>
    <row r="4" spans="1:25">
      <c r="B4" t="s">
        <v>42</v>
      </c>
      <c r="E4" s="69"/>
      <c r="F4" s="69" t="s">
        <v>42</v>
      </c>
      <c r="K4" s="69">
        <v>2008</v>
      </c>
      <c r="M4" s="69">
        <v>2009</v>
      </c>
    </row>
    <row r="5" spans="1:25">
      <c r="B5" t="s">
        <v>38</v>
      </c>
      <c r="E5" s="69"/>
      <c r="F5" s="69" t="s">
        <v>38</v>
      </c>
      <c r="K5" s="69">
        <v>2009</v>
      </c>
      <c r="M5" s="69">
        <v>2010</v>
      </c>
      <c r="O5" s="69"/>
      <c r="P5">
        <v>2008</v>
      </c>
      <c r="Q5" s="69">
        <v>2009</v>
      </c>
      <c r="R5" s="69">
        <v>2010</v>
      </c>
      <c r="S5" s="69">
        <v>2011</v>
      </c>
      <c r="T5" s="69">
        <v>2012</v>
      </c>
      <c r="U5" s="69">
        <v>2013</v>
      </c>
      <c r="V5" s="69">
        <v>2014</v>
      </c>
      <c r="W5" s="69">
        <v>2015</v>
      </c>
      <c r="X5" s="69">
        <v>2016</v>
      </c>
      <c r="Y5" s="69">
        <v>2017</v>
      </c>
    </row>
    <row r="6" spans="1:25">
      <c r="B6" t="s">
        <v>39</v>
      </c>
      <c r="E6" s="69"/>
      <c r="F6" s="69" t="s">
        <v>39</v>
      </c>
      <c r="K6" s="69">
        <v>2010</v>
      </c>
      <c r="M6" s="69">
        <v>2011</v>
      </c>
    </row>
    <row r="7" spans="1:25">
      <c r="B7" t="s">
        <v>40</v>
      </c>
      <c r="E7" s="69"/>
      <c r="F7" s="69" t="s">
        <v>40</v>
      </c>
      <c r="K7" s="69">
        <v>2011</v>
      </c>
      <c r="M7" s="69">
        <v>2012</v>
      </c>
    </row>
    <row r="8" spans="1:25">
      <c r="B8" t="s">
        <v>36</v>
      </c>
      <c r="E8" s="69"/>
      <c r="F8" s="69" t="s">
        <v>36</v>
      </c>
      <c r="K8" s="69">
        <v>2012</v>
      </c>
      <c r="M8" s="69">
        <v>2013</v>
      </c>
    </row>
    <row r="9" spans="1:25">
      <c r="B9" s="341" t="s">
        <v>59</v>
      </c>
      <c r="C9" s="341"/>
      <c r="E9" s="69"/>
      <c r="F9" t="s">
        <v>48</v>
      </c>
      <c r="K9" s="69">
        <v>2013</v>
      </c>
      <c r="M9" s="69">
        <v>2014</v>
      </c>
    </row>
    <row r="10" spans="1:25">
      <c r="B10" t="s">
        <v>60</v>
      </c>
      <c r="E10" s="69"/>
      <c r="F10" s="341" t="s">
        <v>59</v>
      </c>
      <c r="K10" s="69">
        <v>2014</v>
      </c>
      <c r="M10" s="69">
        <v>2015</v>
      </c>
    </row>
    <row r="11" spans="1:25">
      <c r="B11" t="s">
        <v>308</v>
      </c>
      <c r="E11" s="69"/>
      <c r="F11" s="69" t="s">
        <v>60</v>
      </c>
      <c r="K11" s="69">
        <v>2015</v>
      </c>
      <c r="M11" s="69"/>
    </row>
    <row r="12" spans="1:25">
      <c r="A12" s="69"/>
      <c r="B12" t="s">
        <v>338</v>
      </c>
      <c r="D12" s="69"/>
      <c r="E12" s="69"/>
      <c r="F12" s="69" t="s">
        <v>308</v>
      </c>
      <c r="K12" s="69">
        <v>2016</v>
      </c>
      <c r="M12" s="69"/>
    </row>
    <row r="13" spans="1:25">
      <c r="B13" s="69" t="s">
        <v>339</v>
      </c>
      <c r="E13" s="69"/>
      <c r="F13" s="69" t="s">
        <v>338</v>
      </c>
      <c r="K13" s="69">
        <v>2017</v>
      </c>
    </row>
    <row r="14" spans="1:25">
      <c r="B14" t="s">
        <v>49</v>
      </c>
      <c r="E14" s="69"/>
      <c r="F14" s="69" t="s">
        <v>339</v>
      </c>
      <c r="K14" s="69"/>
    </row>
    <row r="15" spans="1:25">
      <c r="B15" t="s">
        <v>48</v>
      </c>
      <c r="E15" s="69"/>
      <c r="F15" s="69" t="s">
        <v>49</v>
      </c>
      <c r="K15" s="69"/>
    </row>
    <row r="16" spans="1:25">
      <c r="B16" s="341" t="s">
        <v>84</v>
      </c>
      <c r="C16" s="341"/>
      <c r="E16" s="69"/>
      <c r="F16" s="69" t="s">
        <v>48</v>
      </c>
      <c r="K16" s="69"/>
    </row>
    <row r="17" spans="2:15">
      <c r="B17" s="289" t="s">
        <v>85</v>
      </c>
      <c r="C17" s="289"/>
      <c r="E17" s="69"/>
      <c r="F17" s="341" t="s">
        <v>84</v>
      </c>
      <c r="K17" s="69" t="s">
        <v>57</v>
      </c>
      <c r="L17" t="s">
        <v>58</v>
      </c>
      <c r="N17" t="s">
        <v>225</v>
      </c>
      <c r="O17" t="s">
        <v>58</v>
      </c>
    </row>
    <row r="18" spans="2:15">
      <c r="B18" s="289">
        <v>2</v>
      </c>
      <c r="C18" s="289"/>
      <c r="E18" s="69"/>
      <c r="F18" s="289" t="s">
        <v>85</v>
      </c>
      <c r="L18" t="s">
        <v>42</v>
      </c>
      <c r="O18" t="s">
        <v>42</v>
      </c>
    </row>
    <row r="19" spans="2:15">
      <c r="B19" s="289">
        <v>3</v>
      </c>
      <c r="C19" s="289"/>
      <c r="F19" s="289">
        <v>2</v>
      </c>
      <c r="L19" t="s">
        <v>38</v>
      </c>
      <c r="O19" t="s">
        <v>38</v>
      </c>
    </row>
    <row r="20" spans="2:15">
      <c r="B20" s="289">
        <v>4</v>
      </c>
      <c r="C20" s="289"/>
      <c r="F20" s="289">
        <v>3</v>
      </c>
      <c r="L20" t="s">
        <v>39</v>
      </c>
      <c r="O20" t="s">
        <v>39</v>
      </c>
    </row>
    <row r="21" spans="2:15">
      <c r="B21" s="289" t="s">
        <v>86</v>
      </c>
      <c r="C21" s="289"/>
      <c r="F21" s="289">
        <v>4</v>
      </c>
      <c r="L21" t="s">
        <v>40</v>
      </c>
      <c r="O21" t="s">
        <v>40</v>
      </c>
    </row>
    <row r="22" spans="2:15">
      <c r="B22" s="69" t="s">
        <v>48</v>
      </c>
      <c r="F22" s="289" t="s">
        <v>86</v>
      </c>
      <c r="L22" t="s">
        <v>36</v>
      </c>
      <c r="O22" t="s">
        <v>36</v>
      </c>
    </row>
    <row r="23" spans="2:15">
      <c r="B23" s="341" t="s">
        <v>217</v>
      </c>
      <c r="C23" s="341"/>
      <c r="F23" s="69" t="s">
        <v>48</v>
      </c>
      <c r="K23" t="s">
        <v>59</v>
      </c>
      <c r="L23" t="s">
        <v>60</v>
      </c>
      <c r="N23" t="s">
        <v>59</v>
      </c>
      <c r="O23" t="s">
        <v>60</v>
      </c>
    </row>
    <row r="24" spans="2:15">
      <c r="B24" t="s">
        <v>61</v>
      </c>
      <c r="F24" s="341" t="s">
        <v>217</v>
      </c>
      <c r="L24" t="s">
        <v>375</v>
      </c>
      <c r="O24" t="s">
        <v>375</v>
      </c>
    </row>
    <row r="25" spans="2:15">
      <c r="B25" t="s">
        <v>62</v>
      </c>
      <c r="F25" s="69" t="s">
        <v>61</v>
      </c>
      <c r="L25" t="s">
        <v>338</v>
      </c>
      <c r="O25" t="s">
        <v>338</v>
      </c>
    </row>
    <row r="26" spans="2:15">
      <c r="B26" t="s">
        <v>63</v>
      </c>
      <c r="F26" s="69" t="s">
        <v>62</v>
      </c>
      <c r="L26" t="s">
        <v>339</v>
      </c>
      <c r="O26" s="69" t="s">
        <v>339</v>
      </c>
    </row>
    <row r="27" spans="2:15">
      <c r="B27" t="s">
        <v>64</v>
      </c>
      <c r="F27" s="69" t="s">
        <v>63</v>
      </c>
      <c r="L27" t="s">
        <v>49</v>
      </c>
      <c r="O27" t="s">
        <v>49</v>
      </c>
    </row>
    <row r="28" spans="2:15">
      <c r="B28" t="s">
        <v>65</v>
      </c>
      <c r="F28" s="69" t="s">
        <v>64</v>
      </c>
      <c r="K28" t="s">
        <v>84</v>
      </c>
      <c r="L28" t="s">
        <v>85</v>
      </c>
      <c r="N28" t="s">
        <v>84</v>
      </c>
      <c r="O28" t="s">
        <v>85</v>
      </c>
    </row>
    <row r="29" spans="2:15">
      <c r="B29" t="s">
        <v>66</v>
      </c>
      <c r="F29" s="69" t="s">
        <v>65</v>
      </c>
      <c r="L29">
        <v>2</v>
      </c>
      <c r="O29">
        <v>2</v>
      </c>
    </row>
    <row r="30" spans="2:15">
      <c r="B30" t="s">
        <v>67</v>
      </c>
      <c r="F30" s="69" t="s">
        <v>66</v>
      </c>
      <c r="L30">
        <v>3</v>
      </c>
      <c r="O30">
        <v>3</v>
      </c>
    </row>
    <row r="31" spans="2:15">
      <c r="B31" t="s">
        <v>376</v>
      </c>
      <c r="F31" s="69" t="s">
        <v>67</v>
      </c>
      <c r="L31">
        <v>4</v>
      </c>
      <c r="O31">
        <v>4</v>
      </c>
    </row>
    <row r="32" spans="2:15">
      <c r="B32" t="s">
        <v>69</v>
      </c>
      <c r="F32" s="69" t="s">
        <v>376</v>
      </c>
      <c r="L32" t="s">
        <v>86</v>
      </c>
      <c r="O32" t="s">
        <v>86</v>
      </c>
    </row>
    <row r="33" spans="2:6">
      <c r="B33" t="s">
        <v>70</v>
      </c>
      <c r="F33" s="69" t="s">
        <v>69</v>
      </c>
    </row>
    <row r="34" spans="2:6">
      <c r="B34" t="s">
        <v>71</v>
      </c>
      <c r="F34" s="69" t="s">
        <v>70</v>
      </c>
    </row>
    <row r="35" spans="2:6">
      <c r="B35" t="s">
        <v>72</v>
      </c>
      <c r="F35" s="69" t="s">
        <v>71</v>
      </c>
    </row>
    <row r="36" spans="2:6">
      <c r="B36" t="s">
        <v>73</v>
      </c>
      <c r="F36" s="69" t="s">
        <v>72</v>
      </c>
    </row>
    <row r="37" spans="2:6">
      <c r="B37" t="s">
        <v>74</v>
      </c>
      <c r="F37" s="69" t="s">
        <v>73</v>
      </c>
    </row>
    <row r="38" spans="2:6">
      <c r="B38" t="s">
        <v>75</v>
      </c>
      <c r="F38" s="69" t="s">
        <v>74</v>
      </c>
    </row>
    <row r="39" spans="2:6">
      <c r="B39" t="s">
        <v>76</v>
      </c>
      <c r="F39" s="69" t="s">
        <v>75</v>
      </c>
    </row>
    <row r="40" spans="2:6">
      <c r="B40" t="s">
        <v>77</v>
      </c>
      <c r="F40" s="69" t="s">
        <v>76</v>
      </c>
    </row>
    <row r="41" spans="2:6">
      <c r="B41" t="s">
        <v>78</v>
      </c>
      <c r="F41" s="69" t="s">
        <v>77</v>
      </c>
    </row>
    <row r="42" spans="2:6">
      <c r="B42" t="s">
        <v>79</v>
      </c>
      <c r="F42" s="69" t="s">
        <v>78</v>
      </c>
    </row>
    <row r="43" spans="2:6">
      <c r="B43" t="s">
        <v>80</v>
      </c>
      <c r="F43" s="69" t="s">
        <v>79</v>
      </c>
    </row>
    <row r="44" spans="2:6">
      <c r="B44" t="s">
        <v>48</v>
      </c>
      <c r="F44" s="69" t="s">
        <v>80</v>
      </c>
    </row>
    <row r="45" spans="2:6">
      <c r="F45" s="69" t="s">
        <v>48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pane ySplit="3" topLeftCell="A4" activePane="bottomLeft" state="frozen"/>
      <selection activeCell="B31" sqref="B31"/>
      <selection pane="bottomLeft" activeCell="A4" sqref="A4"/>
    </sheetView>
  </sheetViews>
  <sheetFormatPr defaultColWidth="9.140625" defaultRowHeight="12"/>
  <cols>
    <col min="1" max="1" width="40.5703125" style="53" bestFit="1" customWidth="1"/>
    <col min="2" max="2" width="142" style="53" bestFit="1" customWidth="1"/>
    <col min="3" max="3" width="17.42578125" style="112" hidden="1" customWidth="1"/>
    <col min="4" max="4" width="122.28515625" style="112" hidden="1" customWidth="1"/>
    <col min="5" max="5" width="55.5703125" style="112" hidden="1" customWidth="1"/>
    <col min="6" max="6" width="9.85546875" style="53" customWidth="1"/>
    <col min="7" max="10" width="9.140625" style="53"/>
    <col min="11" max="11" width="15.5703125" style="53" customWidth="1"/>
    <col min="12" max="16384" width="9.140625" style="53"/>
  </cols>
  <sheetData>
    <row r="1" spans="1:8" ht="19.5">
      <c r="A1" s="19" t="s">
        <v>24</v>
      </c>
      <c r="C1" s="249"/>
      <c r="D1" s="249"/>
      <c r="E1" s="249"/>
    </row>
    <row r="2" spans="1:8" ht="15">
      <c r="A2" s="60"/>
      <c r="B2" s="60"/>
    </row>
    <row r="3" spans="1:8" s="39" customFormat="1" ht="18" customHeight="1">
      <c r="A3" s="72" t="s">
        <v>82</v>
      </c>
      <c r="B3" s="73" t="s">
        <v>23</v>
      </c>
      <c r="C3" s="349" t="s">
        <v>93</v>
      </c>
      <c r="D3" s="349" t="s">
        <v>94</v>
      </c>
      <c r="E3" s="349" t="s">
        <v>92</v>
      </c>
    </row>
    <row r="4" spans="1:8" s="39" customFormat="1" ht="18" customHeight="1">
      <c r="A4" s="216" t="s">
        <v>241</v>
      </c>
      <c r="B4" s="292"/>
      <c r="C4" s="350"/>
      <c r="D4" s="350"/>
      <c r="E4" s="350"/>
      <c r="H4" s="70"/>
    </row>
    <row r="5" spans="1:8" s="39" customFormat="1" ht="18" customHeight="1">
      <c r="A5" s="278" t="s">
        <v>34</v>
      </c>
      <c r="B5" s="158" t="s">
        <v>334</v>
      </c>
      <c r="C5" s="112"/>
      <c r="D5" s="112"/>
      <c r="E5" s="112"/>
    </row>
    <row r="6" spans="1:8" s="39" customFormat="1" ht="18" customHeight="1">
      <c r="A6" s="459" t="s">
        <v>380</v>
      </c>
      <c r="B6" s="158" t="s">
        <v>381</v>
      </c>
      <c r="C6" s="112"/>
      <c r="D6" s="112"/>
      <c r="E6" s="112"/>
    </row>
    <row r="7" spans="1:8" s="39" customFormat="1" ht="18" customHeight="1">
      <c r="A7" s="216" t="s">
        <v>25</v>
      </c>
      <c r="B7" s="292"/>
      <c r="C7" s="350"/>
      <c r="D7" s="350"/>
      <c r="E7" s="350"/>
    </row>
    <row r="8" spans="1:8" s="39" customFormat="1" ht="18" customHeight="1">
      <c r="A8" s="278" t="s">
        <v>26</v>
      </c>
      <c r="B8" s="284" t="str">
        <f>"Table "&amp;C8&amp;": "&amp;D8</f>
        <v>Table 1: Number and percentage of women giving birth, by age group, 2008–2017</v>
      </c>
      <c r="C8" s="158">
        <v>1</v>
      </c>
      <c r="D8" s="158" t="s">
        <v>444</v>
      </c>
      <c r="E8" s="158" t="str">
        <f>"Table "&amp;C8</f>
        <v>Table 1</v>
      </c>
    </row>
    <row r="9" spans="1:8" s="39" customFormat="1" ht="18" customHeight="1">
      <c r="A9" s="279"/>
      <c r="B9" s="285" t="str">
        <f>"Table "&amp;C9&amp;": "&amp;D9</f>
        <v>Table 2: Birth rate, by age group, 2008−2017</v>
      </c>
      <c r="C9" s="141">
        <f>C8+1</f>
        <v>2</v>
      </c>
      <c r="D9" s="141" t="s">
        <v>445</v>
      </c>
      <c r="E9" s="141" t="str">
        <f>"Table "&amp;C9</f>
        <v>Table 2</v>
      </c>
    </row>
    <row r="10" spans="1:8" s="39" customFormat="1" ht="18" customHeight="1">
      <c r="A10" s="280" t="s">
        <v>27</v>
      </c>
      <c r="B10" s="286" t="str">
        <f t="shared" ref="B10:B21" si="0">"Table "&amp;C10&amp;": "&amp;D10</f>
        <v>Table 3: Number and percentage of women giving birth, by ethnic group, 2008–2017</v>
      </c>
      <c r="C10" s="195">
        <f t="shared" ref="C10:C39" si="1">C9+1</f>
        <v>3</v>
      </c>
      <c r="D10" s="195" t="s">
        <v>446</v>
      </c>
      <c r="E10" s="112" t="str">
        <f t="shared" ref="E10:E42" si="2">"Table "&amp;C10</f>
        <v>Table 3</v>
      </c>
    </row>
    <row r="11" spans="1:8" s="39" customFormat="1" ht="18" customHeight="1">
      <c r="A11" s="281"/>
      <c r="B11" s="284" t="str">
        <f t="shared" si="0"/>
        <v>Table 4: Birth rate, by ethnic group, 2008−2017</v>
      </c>
      <c r="C11" s="158">
        <f t="shared" si="1"/>
        <v>4</v>
      </c>
      <c r="D11" s="158" t="s">
        <v>447</v>
      </c>
      <c r="E11" s="112" t="str">
        <f t="shared" si="2"/>
        <v>Table 4</v>
      </c>
    </row>
    <row r="12" spans="1:8" s="39" customFormat="1" ht="18" customHeight="1">
      <c r="A12" s="279"/>
      <c r="B12" s="285" t="str">
        <f t="shared" si="0"/>
        <v>Table 5: Number and percentage of women giving birth for each ethnic group, by age group, 2017</v>
      </c>
      <c r="C12" s="141">
        <f t="shared" si="1"/>
        <v>5</v>
      </c>
      <c r="D12" s="141" t="s">
        <v>448</v>
      </c>
      <c r="E12" s="112" t="str">
        <f t="shared" si="2"/>
        <v>Table 5</v>
      </c>
    </row>
    <row r="13" spans="1:8" s="39" customFormat="1" ht="18" customHeight="1">
      <c r="A13" s="278" t="s">
        <v>28</v>
      </c>
      <c r="B13" s="284" t="str">
        <f>"Table "&amp;C13&amp;": "&amp;D13</f>
        <v>Table 6: Number and percentage of women giving birth, by neighbourhood deprivation quintile, 2008–2017</v>
      </c>
      <c r="C13" s="158">
        <f t="shared" si="1"/>
        <v>6</v>
      </c>
      <c r="D13" s="158" t="s">
        <v>449</v>
      </c>
      <c r="E13" s="158" t="str">
        <f t="shared" si="2"/>
        <v>Table 6</v>
      </c>
    </row>
    <row r="14" spans="1:8" s="39" customFormat="1" ht="18" customHeight="1">
      <c r="A14" s="281"/>
      <c r="B14" s="284" t="str">
        <f t="shared" si="0"/>
        <v>Table 7: Birth rate, by neighbourhood deprivation quintile, 2008−2017</v>
      </c>
      <c r="C14" s="158">
        <f t="shared" si="1"/>
        <v>7</v>
      </c>
      <c r="D14" s="158" t="s">
        <v>450</v>
      </c>
      <c r="E14" s="158" t="str">
        <f t="shared" si="2"/>
        <v>Table 7</v>
      </c>
    </row>
    <row r="15" spans="1:8" s="39" customFormat="1" ht="18" customHeight="1">
      <c r="A15" s="279"/>
      <c r="B15" s="285" t="str">
        <f t="shared" si="0"/>
        <v>Table 8: Number and percentage of women giving birth, by neighbourhood deprivation quintile for each age group and ethnic group, 2017</v>
      </c>
      <c r="C15" s="141">
        <f t="shared" si="1"/>
        <v>8</v>
      </c>
      <c r="D15" s="141" t="s">
        <v>451</v>
      </c>
      <c r="E15" s="141" t="str">
        <f t="shared" si="2"/>
        <v>Table 8</v>
      </c>
    </row>
    <row r="16" spans="1:8" s="39" customFormat="1" ht="18" customHeight="1">
      <c r="A16" s="280" t="s">
        <v>29</v>
      </c>
      <c r="B16" s="286" t="str">
        <f t="shared" si="0"/>
        <v>Table 9: Birth rate, by DHB of residence, 2013−2017</v>
      </c>
      <c r="C16" s="195">
        <f t="shared" si="1"/>
        <v>9</v>
      </c>
      <c r="D16" s="195" t="s">
        <v>452</v>
      </c>
      <c r="E16" s="195" t="str">
        <f t="shared" si="2"/>
        <v>Table 9</v>
      </c>
    </row>
    <row r="17" spans="1:7" s="39" customFormat="1" ht="18" customHeight="1">
      <c r="A17" s="281"/>
      <c r="B17" s="284" t="str">
        <f t="shared" si="0"/>
        <v>Table 10: Birth rate, by age group and DHB of residence, 2017</v>
      </c>
      <c r="C17" s="158">
        <f t="shared" si="1"/>
        <v>10</v>
      </c>
      <c r="D17" s="158" t="s">
        <v>453</v>
      </c>
      <c r="E17" s="158" t="str">
        <f t="shared" si="2"/>
        <v>Table 10</v>
      </c>
    </row>
    <row r="18" spans="1:7" s="39" customFormat="1" ht="18" customHeight="1">
      <c r="A18" s="281"/>
      <c r="B18" s="284" t="str">
        <f t="shared" si="0"/>
        <v>Table 11: Birth rate, by ethnic group DHB of residence, 2017</v>
      </c>
      <c r="C18" s="158">
        <f t="shared" si="1"/>
        <v>11</v>
      </c>
      <c r="D18" s="158" t="s">
        <v>454</v>
      </c>
      <c r="E18" s="158" t="str">
        <f t="shared" si="2"/>
        <v>Table 11</v>
      </c>
    </row>
    <row r="19" spans="1:7" s="39" customFormat="1" ht="18" customHeight="1">
      <c r="A19" s="279"/>
      <c r="B19" s="285" t="str">
        <f t="shared" si="0"/>
        <v>Table 12: Birth rate, by deprivation quintile and DHB of residence, 2017</v>
      </c>
      <c r="C19" s="141">
        <f t="shared" si="1"/>
        <v>12</v>
      </c>
      <c r="D19" s="141" t="s">
        <v>455</v>
      </c>
      <c r="E19" s="141" t="str">
        <f t="shared" si="2"/>
        <v>Table 12</v>
      </c>
    </row>
    <row r="20" spans="1:7" s="39" customFormat="1" ht="18" customHeight="1">
      <c r="A20" s="280" t="s">
        <v>30</v>
      </c>
      <c r="B20" s="286" t="str">
        <f t="shared" si="0"/>
        <v>Table 13: Number and percentage of women giving birth, by number of previous births (parity), 2008−2017</v>
      </c>
      <c r="C20" s="195">
        <f t="shared" si="1"/>
        <v>13</v>
      </c>
      <c r="D20" s="195" t="s">
        <v>476</v>
      </c>
      <c r="E20" s="195" t="str">
        <f t="shared" si="2"/>
        <v>Table 13</v>
      </c>
    </row>
    <row r="21" spans="1:7" ht="30" customHeight="1">
      <c r="A21" s="279"/>
      <c r="B21" s="285" t="str">
        <f t="shared" si="0"/>
        <v>Table 14: Number and percentage of women giving birth, by number of previous births (parity), age group, ethnic group, neighbourhood deprivation quintile and DHB of residence, 2017</v>
      </c>
      <c r="C21" s="141">
        <f t="shared" si="1"/>
        <v>14</v>
      </c>
      <c r="D21" s="141" t="s">
        <v>477</v>
      </c>
      <c r="E21" s="141" t="str">
        <f t="shared" si="2"/>
        <v>Table 14</v>
      </c>
      <c r="F21" s="39"/>
    </row>
    <row r="22" spans="1:7" ht="20.25" customHeight="1">
      <c r="A22" s="278" t="s">
        <v>250</v>
      </c>
      <c r="B22" s="284" t="str">
        <f>"Table "&amp;C22&amp;": "&amp;D22</f>
        <v>Table 15: Number and percentage of women giving birth, by body mass index (BMI) weight category at first registration with their primary maternity care provider, 2008–2017</v>
      </c>
      <c r="C22" s="158">
        <f t="shared" si="1"/>
        <v>15</v>
      </c>
      <c r="D22" s="158" t="s">
        <v>483</v>
      </c>
      <c r="E22" s="158" t="str">
        <f t="shared" si="2"/>
        <v>Table 15</v>
      </c>
      <c r="F22" s="39"/>
    </row>
    <row r="23" spans="1:7" s="70" customFormat="1" ht="30" customHeight="1">
      <c r="A23" s="278"/>
      <c r="B23" s="284" t="str">
        <f>"Table "&amp;C23&amp;": "&amp;D23</f>
        <v>Table 16: Number and percentage of women giving birth, by body mass index (BMI) weight category at first registration with their primary maternity care provider, by age group, ethnic group, neighbourhood deprivation quintile and DHB of residence, 2017</v>
      </c>
      <c r="C23" s="158">
        <f t="shared" si="1"/>
        <v>16</v>
      </c>
      <c r="D23" s="158" t="s">
        <v>484</v>
      </c>
      <c r="E23" s="158" t="str">
        <f t="shared" ref="E23" si="3">"Table "&amp;C23</f>
        <v>Table 16</v>
      </c>
      <c r="F23" s="39"/>
    </row>
    <row r="24" spans="1:7" s="39" customFormat="1" ht="18" customHeight="1">
      <c r="A24" s="280" t="s">
        <v>249</v>
      </c>
      <c r="B24" s="286" t="str">
        <f>"Table "&amp;C24&amp;": "&amp;D24</f>
        <v>Table 17: Number and percentage of women identified as smokers at first registration with their primary maternity care provider, 2008–2017</v>
      </c>
      <c r="C24" s="195">
        <f>C23+1</f>
        <v>17</v>
      </c>
      <c r="D24" s="195" t="s">
        <v>478</v>
      </c>
      <c r="E24" s="195" t="str">
        <f t="shared" si="2"/>
        <v>Table 17</v>
      </c>
    </row>
    <row r="25" spans="1:7" ht="18" customHeight="1">
      <c r="A25" s="145"/>
      <c r="B25" s="284" t="str">
        <f>"Table "&amp;C25&amp;": "&amp;D25</f>
        <v>Table 18: Number and percentage of women identified as smokers at two weeks after birth, 2008–2017</v>
      </c>
      <c r="C25" s="158">
        <f t="shared" si="1"/>
        <v>18</v>
      </c>
      <c r="D25" s="158" t="s">
        <v>479</v>
      </c>
      <c r="E25" s="158" t="str">
        <f t="shared" si="2"/>
        <v>Table 18</v>
      </c>
      <c r="F25" s="39"/>
      <c r="G25" s="158"/>
    </row>
    <row r="26" spans="1:7" s="70" customFormat="1" ht="30" customHeight="1">
      <c r="A26" s="145"/>
      <c r="B26" s="284" t="str">
        <f t="shared" ref="B26:B28" si="4">"Table "&amp;C26&amp;": "&amp;D26</f>
        <v>Table 19: Number and percentage of women identified as smokers at first registration with their primary maternity care provider, by age group, ethnic group, neighbourhood deprivation quintile and DHB of residence, 2017</v>
      </c>
      <c r="C26" s="158">
        <f>C25+1</f>
        <v>19</v>
      </c>
      <c r="D26" s="158" t="s">
        <v>480</v>
      </c>
      <c r="E26" s="158" t="str">
        <f t="shared" ref="E26:E27" si="5">"Table "&amp;C26</f>
        <v>Table 19</v>
      </c>
      <c r="F26" s="37"/>
    </row>
    <row r="27" spans="1:7" s="70" customFormat="1" ht="30" customHeight="1">
      <c r="A27" s="145"/>
      <c r="B27" s="284" t="str">
        <f t="shared" si="4"/>
        <v>Table 20: Number and percentage of women identified as smokers at two weeks after birth, by age group, ethnic group, neighbourhood deprivation quintile and DHB of residence, 2017</v>
      </c>
      <c r="C27" s="158">
        <f t="shared" si="1"/>
        <v>20</v>
      </c>
      <c r="D27" s="158" t="s">
        <v>481</v>
      </c>
      <c r="E27" s="158" t="str">
        <f t="shared" si="5"/>
        <v>Table 20</v>
      </c>
      <c r="F27" s="39"/>
    </row>
    <row r="28" spans="1:7" s="70" customFormat="1" ht="30" customHeight="1">
      <c r="A28" s="161"/>
      <c r="B28" s="285" t="str">
        <f t="shared" si="4"/>
        <v>Table 21: Number and percentage of women who were smoking at first registration with their primary maternity care provider and were still smoking at two weeks after birth, by age group, ethnic group and neighbourhood deprivation quintile, 2017</v>
      </c>
      <c r="C28" s="141">
        <f t="shared" si="1"/>
        <v>21</v>
      </c>
      <c r="D28" s="141" t="s">
        <v>482</v>
      </c>
      <c r="E28" s="141" t="str">
        <f t="shared" ref="E28:E39" si="6">"Table "&amp;C28</f>
        <v>Table 21</v>
      </c>
      <c r="F28" s="39"/>
    </row>
    <row r="29" spans="1:7" s="39" customFormat="1" ht="18" customHeight="1">
      <c r="A29" s="537" t="s">
        <v>337</v>
      </c>
      <c r="B29" s="286" t="str">
        <f t="shared" ref="B29:B39" si="7">"Table "&amp;C29&amp;": "&amp;D29</f>
        <v>Table 22: Number and percentage of women by primary maternity care provider, 2008–2017</v>
      </c>
      <c r="C29" s="195">
        <f t="shared" ref="C29:C34" si="8">C28+1</f>
        <v>22</v>
      </c>
      <c r="D29" s="195" t="s">
        <v>485</v>
      </c>
      <c r="E29" s="195" t="str">
        <f>"Table "&amp;C29</f>
        <v>Table 22</v>
      </c>
    </row>
    <row r="30" spans="1:7" s="39" customFormat="1" ht="18" customHeight="1">
      <c r="A30" s="538"/>
      <c r="B30" s="284" t="str">
        <f t="shared" si="7"/>
        <v>Table 23: Number and percentage of women by primary maternity care provider, age group, ethnic group, neighbourhood deprivation quintile and parity, 2017</v>
      </c>
      <c r="C30" s="158">
        <f t="shared" si="8"/>
        <v>23</v>
      </c>
      <c r="D30" s="158" t="s">
        <v>486</v>
      </c>
      <c r="E30" s="158" t="str">
        <f>"Table "&amp;C30</f>
        <v>Table 23</v>
      </c>
    </row>
    <row r="31" spans="1:7" s="39" customFormat="1" ht="18" customHeight="1">
      <c r="A31" s="538"/>
      <c r="B31" s="284" t="str">
        <f t="shared" si="7"/>
        <v>Table 24: Number and percentage of women registered with an LMC, by DHB of residence, 2008–2017</v>
      </c>
      <c r="C31" s="158">
        <f t="shared" si="8"/>
        <v>24</v>
      </c>
      <c r="D31" s="158" t="s">
        <v>502</v>
      </c>
      <c r="E31" s="158" t="str">
        <f>"Table "&amp;C31</f>
        <v>Table 24</v>
      </c>
    </row>
    <row r="32" spans="1:7" s="39" customFormat="1" ht="18" customHeight="1">
      <c r="A32" s="539"/>
      <c r="B32" s="285" t="str">
        <f t="shared" si="7"/>
        <v>Table 25: Number and percentage of women registered with a DHB primary maternity service, by DHB of residence, 2008–2017</v>
      </c>
      <c r="C32" s="141">
        <f t="shared" si="8"/>
        <v>25</v>
      </c>
      <c r="D32" s="141" t="s">
        <v>487</v>
      </c>
      <c r="E32" s="141" t="str">
        <f>"Table "&amp;C32</f>
        <v>Table 25</v>
      </c>
    </row>
    <row r="33" spans="1:6" s="70" customFormat="1" ht="18" customHeight="1">
      <c r="A33" s="282" t="s">
        <v>31</v>
      </c>
      <c r="B33" s="287" t="str">
        <f t="shared" si="7"/>
        <v>Table 26: Number and percentage of women registered with an LMC, by trimester of registration, 2008–2017</v>
      </c>
      <c r="C33" s="158">
        <f t="shared" si="8"/>
        <v>26</v>
      </c>
      <c r="D33" s="112" t="s">
        <v>488</v>
      </c>
      <c r="E33" s="112" t="str">
        <f t="shared" si="6"/>
        <v>Table 26</v>
      </c>
      <c r="F33" s="39"/>
    </row>
    <row r="34" spans="1:6" s="70" customFormat="1" ht="18" customHeight="1">
      <c r="A34" s="283"/>
      <c r="B34" s="287" t="str">
        <f t="shared" si="7"/>
        <v>Table 27: Number and percentage of women registered with an LMC within the first trimester of pregnancy, by DHB of residence, 2013−2017</v>
      </c>
      <c r="C34" s="112">
        <f t="shared" si="8"/>
        <v>27</v>
      </c>
      <c r="D34" s="112" t="s">
        <v>489</v>
      </c>
      <c r="E34" s="112" t="str">
        <f t="shared" si="6"/>
        <v>Table 27</v>
      </c>
      <c r="F34" s="39"/>
    </row>
    <row r="35" spans="1:6" s="70" customFormat="1" ht="18" customHeight="1">
      <c r="A35" s="283"/>
      <c r="B35" s="287" t="str">
        <f t="shared" si="7"/>
        <v>Table 28: Number and percentage of women registered with an LMC, by trimester of registration, age group, ethnic group and neighbourhood deprivation quintile, 2017</v>
      </c>
      <c r="C35" s="112">
        <f t="shared" si="1"/>
        <v>28</v>
      </c>
      <c r="D35" s="112" t="s">
        <v>490</v>
      </c>
      <c r="E35" s="112" t="str">
        <f t="shared" si="6"/>
        <v>Table 28</v>
      </c>
      <c r="F35" s="39"/>
    </row>
    <row r="36" spans="1:6" s="70" customFormat="1" ht="18" customHeight="1">
      <c r="A36" s="285"/>
      <c r="B36" s="285" t="str">
        <f t="shared" si="7"/>
        <v>Table 29: Number and percentage of women registered with an LMC, by type of LMC, 2008–2017</v>
      </c>
      <c r="C36" s="112">
        <f t="shared" si="1"/>
        <v>29</v>
      </c>
      <c r="D36" s="112" t="s">
        <v>491</v>
      </c>
      <c r="E36" s="112" t="str">
        <f t="shared" si="6"/>
        <v>Table 29</v>
      </c>
      <c r="F36" s="39"/>
    </row>
    <row r="37" spans="1:6" s="70" customFormat="1" ht="18" customHeight="1">
      <c r="A37" s="282" t="s">
        <v>431</v>
      </c>
      <c r="B37" s="284" t="str">
        <f t="shared" si="7"/>
        <v>Table 30: Number and percentage of women registered with a DHB primary maternity service, by trimester of registration, 2008–2017</v>
      </c>
      <c r="C37" s="112">
        <f t="shared" si="1"/>
        <v>30</v>
      </c>
      <c r="D37" s="112" t="s">
        <v>492</v>
      </c>
      <c r="E37" s="112" t="str">
        <f t="shared" si="6"/>
        <v>Table 30</v>
      </c>
      <c r="F37" s="39"/>
    </row>
    <row r="38" spans="1:6" s="70" customFormat="1" ht="18" customHeight="1">
      <c r="A38" s="283"/>
      <c r="B38" s="284" t="str">
        <f t="shared" si="7"/>
        <v>Table 31: Number and percentage of women registered with a DHB primary maternity service within the first trimester of pregnancy, by DHB of residence, 2013−2017</v>
      </c>
      <c r="C38" s="112">
        <f t="shared" si="1"/>
        <v>31</v>
      </c>
      <c r="D38" s="112" t="s">
        <v>493</v>
      </c>
      <c r="E38" s="112" t="str">
        <f t="shared" si="6"/>
        <v>Table 31</v>
      </c>
      <c r="F38" s="39"/>
    </row>
    <row r="39" spans="1:6" s="70" customFormat="1" ht="24">
      <c r="A39" s="283"/>
      <c r="B39" s="285" t="str">
        <f t="shared" si="7"/>
        <v>Table 32: Number and percentage of women registered with a DHB primary maternity service, by trimester of registration, age group, ethnic group and neighbourhood deprivation quintile, 2017</v>
      </c>
      <c r="C39" s="112">
        <f t="shared" si="1"/>
        <v>32</v>
      </c>
      <c r="D39" s="112" t="s">
        <v>494</v>
      </c>
      <c r="E39" s="112" t="str">
        <f t="shared" si="6"/>
        <v>Table 32</v>
      </c>
      <c r="F39" s="39"/>
    </row>
    <row r="40" spans="1:6" s="70" customFormat="1" ht="18" customHeight="1">
      <c r="A40" s="277" t="s">
        <v>32</v>
      </c>
      <c r="B40" s="288"/>
      <c r="C40" s="350"/>
      <c r="D40" s="350"/>
      <c r="E40" s="350"/>
      <c r="F40" s="39"/>
    </row>
    <row r="41" spans="1:6" s="39" customFormat="1" ht="18" customHeight="1">
      <c r="A41" s="282" t="s">
        <v>95</v>
      </c>
      <c r="B41" s="287" t="str">
        <f t="shared" ref="B41:B51" si="9">"Table "&amp;C41&amp;": "&amp;D41</f>
        <v>Table 33: Number and percentage of women giving birth, by type of birth, 2008–2017</v>
      </c>
      <c r="C41" s="112">
        <f>C39+1</f>
        <v>33</v>
      </c>
      <c r="D41" s="112" t="s">
        <v>495</v>
      </c>
      <c r="E41" s="112" t="str">
        <f t="shared" si="2"/>
        <v>Table 33</v>
      </c>
    </row>
    <row r="42" spans="1:6" s="39" customFormat="1" ht="30" customHeight="1">
      <c r="A42" s="283"/>
      <c r="B42" s="287" t="str">
        <f t="shared" si="9"/>
        <v>Table 34: Number and percentage of women having a caesarean section, by type of caesarean section, age group, ethnic group, neighbourhood deprivation quintile and parity, 2017</v>
      </c>
      <c r="C42" s="112">
        <f>C41+1</f>
        <v>34</v>
      </c>
      <c r="D42" s="112" t="s">
        <v>496</v>
      </c>
      <c r="E42" s="112" t="str">
        <f t="shared" si="2"/>
        <v>Table 34</v>
      </c>
    </row>
    <row r="43" spans="1:6" s="39" customFormat="1" ht="18" customHeight="1">
      <c r="A43" s="283"/>
      <c r="B43" s="287" t="str">
        <f t="shared" si="9"/>
        <v>Table 35: Number and percentage of emergency caesarean sections, by DHB of residence, 2013–2017</v>
      </c>
      <c r="C43" s="112">
        <f t="shared" ref="C43:C50" si="10">C42+1</f>
        <v>35</v>
      </c>
      <c r="D43" s="112" t="s">
        <v>500</v>
      </c>
      <c r="E43" s="112" t="str">
        <f t="shared" ref="E43:E51" si="11">"Table "&amp;C43</f>
        <v>Table 35</v>
      </c>
    </row>
    <row r="44" spans="1:6" s="39" customFormat="1" ht="18" customHeight="1">
      <c r="A44" s="283"/>
      <c r="B44" s="287" t="str">
        <f t="shared" si="9"/>
        <v>Table 36: Number and percentage of elective caesarean sections, by DHB of residence, 2013–2017</v>
      </c>
      <c r="C44" s="112">
        <f t="shared" si="10"/>
        <v>36</v>
      </c>
      <c r="D44" s="112" t="s">
        <v>501</v>
      </c>
      <c r="E44" s="112" t="str">
        <f t="shared" si="11"/>
        <v>Table 36</v>
      </c>
    </row>
    <row r="45" spans="1:6" s="39" customFormat="1" ht="18" customHeight="1">
      <c r="A45" s="280" t="s">
        <v>97</v>
      </c>
      <c r="B45" s="286" t="str">
        <f>"Table "&amp;C45&amp;": "&amp;D45</f>
        <v>Table 37: Number and percentage of women having a normal birth, induction, augmentation, epidural or episiotomy, 2008–2017</v>
      </c>
      <c r="C45" s="195">
        <f>C44+1</f>
        <v>37</v>
      </c>
      <c r="D45" s="195" t="s">
        <v>497</v>
      </c>
      <c r="E45" s="195" t="str">
        <f>"Table "&amp;C45</f>
        <v>Table 37</v>
      </c>
    </row>
    <row r="46" spans="1:6" s="39" customFormat="1" ht="30" customHeight="1">
      <c r="A46" s="283"/>
      <c r="B46" s="287" t="str">
        <f>"Table "&amp;C46&amp;": "&amp;D46</f>
        <v>Table 38: Number and percentage of women having a normal birth, induction, augmentation, epidural or episiotomy, by age group, ethnic group, neighbourhood deprivation quintile, parity and DHB of residence, 2017</v>
      </c>
      <c r="C46" s="112">
        <f>C45+1</f>
        <v>38</v>
      </c>
      <c r="D46" s="112" t="s">
        <v>498</v>
      </c>
      <c r="E46" s="112" t="str">
        <f>"Table "&amp;C46</f>
        <v>Table 38</v>
      </c>
    </row>
    <row r="47" spans="1:6" s="39" customFormat="1" ht="18" customHeight="1">
      <c r="A47" s="280" t="s">
        <v>96</v>
      </c>
      <c r="B47" s="286" t="str">
        <f t="shared" si="9"/>
        <v>Table 39: Number and percentage of women giving birth, by plurality, 2008–2017</v>
      </c>
      <c r="C47" s="195">
        <f>C46+1</f>
        <v>39</v>
      </c>
      <c r="D47" s="195" t="s">
        <v>499</v>
      </c>
      <c r="E47" s="195" t="str">
        <f t="shared" si="11"/>
        <v>Table 39</v>
      </c>
    </row>
    <row r="48" spans="1:6" ht="18" customHeight="1">
      <c r="A48" s="280" t="s">
        <v>98</v>
      </c>
      <c r="B48" s="286" t="str">
        <f t="shared" si="9"/>
        <v>Table 40: Number and percentage of women giving birth, by place of birth, 2008–2017</v>
      </c>
      <c r="C48" s="195">
        <f>C47+1</f>
        <v>40</v>
      </c>
      <c r="D48" s="195" t="s">
        <v>456</v>
      </c>
      <c r="E48" s="195" t="str">
        <f t="shared" si="11"/>
        <v>Table 40</v>
      </c>
      <c r="F48" s="39"/>
    </row>
    <row r="49" spans="1:6" ht="18" customHeight="1">
      <c r="A49" s="283"/>
      <c r="B49" s="287" t="str">
        <f t="shared" si="9"/>
        <v>Table 41: Number of women giving birth at a maternity facility, by facility of birth, 2013–2017</v>
      </c>
      <c r="C49" s="112">
        <f t="shared" si="10"/>
        <v>41</v>
      </c>
      <c r="D49" s="112" t="s">
        <v>457</v>
      </c>
      <c r="E49" s="112" t="str">
        <f t="shared" si="11"/>
        <v>Table 41</v>
      </c>
      <c r="F49" s="39"/>
    </row>
    <row r="50" spans="1:6" ht="18" customHeight="1">
      <c r="A50" s="283"/>
      <c r="B50" s="287" t="str">
        <f t="shared" si="9"/>
        <v>Table 42: Number and percentage of women giving birth, by place of birth, age group, ethnic group, neighbourhood deprivation quintile, parity and DHB of residence, 2017</v>
      </c>
      <c r="C50" s="112">
        <f t="shared" si="10"/>
        <v>42</v>
      </c>
      <c r="D50" s="112" t="s">
        <v>461</v>
      </c>
      <c r="E50" s="112" t="str">
        <f t="shared" si="11"/>
        <v>Table 42</v>
      </c>
      <c r="F50" s="39"/>
    </row>
    <row r="51" spans="1:6" ht="18" customHeight="1">
      <c r="A51" s="283"/>
      <c r="B51" s="287" t="str">
        <f t="shared" si="9"/>
        <v>Table 43: Number and percentage of home births, by DHB of residence, 2013–2017</v>
      </c>
      <c r="C51" s="112">
        <f>C50+1</f>
        <v>43</v>
      </c>
      <c r="D51" s="112" t="s">
        <v>462</v>
      </c>
      <c r="E51" s="112" t="str">
        <f t="shared" si="11"/>
        <v>Table 43</v>
      </c>
      <c r="F51" s="39"/>
    </row>
    <row r="52" spans="1:6" ht="18" customHeight="1">
      <c r="A52" s="216" t="s">
        <v>33</v>
      </c>
      <c r="B52" s="216"/>
      <c r="C52" s="351"/>
      <c r="D52" s="351"/>
      <c r="E52" s="351"/>
      <c r="F52" s="39"/>
    </row>
    <row r="53" spans="1:6" ht="19.5" customHeight="1">
      <c r="A53" s="327" t="s">
        <v>221</v>
      </c>
      <c r="B53" s="285" t="str">
        <f t="shared" ref="B53:B65" si="12">"Table "&amp;C53&amp;": "&amp;D53</f>
        <v>Table 44: Number and percentage of male and female babies, by maternal age group, baby ethnic goup and baby neighbourhood deprivation quintile, 2017</v>
      </c>
      <c r="C53" s="112">
        <f>C51+1</f>
        <v>44</v>
      </c>
      <c r="D53" s="112" t="s">
        <v>463</v>
      </c>
      <c r="E53" s="112" t="str">
        <f t="shared" ref="E53:E65" si="13">"Table "&amp;C53</f>
        <v>Table 44</v>
      </c>
      <c r="F53" s="39"/>
    </row>
    <row r="54" spans="1:6" ht="18" customHeight="1">
      <c r="A54" s="280" t="s">
        <v>229</v>
      </c>
      <c r="B54" s="286" t="str">
        <f t="shared" si="12"/>
        <v>Table 45: Number and percentage of babies, by birthweight group, and the average birthweight, 2008–2017</v>
      </c>
      <c r="C54" s="112">
        <f t="shared" ref="C54:C65" si="14">C53+1</f>
        <v>45</v>
      </c>
      <c r="D54" s="112" t="s">
        <v>464</v>
      </c>
      <c r="E54" s="112" t="str">
        <f t="shared" si="13"/>
        <v>Table 45</v>
      </c>
      <c r="F54" s="39"/>
    </row>
    <row r="55" spans="1:6" ht="20.25" customHeight="1">
      <c r="A55" s="281"/>
      <c r="B55" s="284" t="str">
        <f t="shared" si="12"/>
        <v>Table 46: Average birthweight of male and female babies, by maternal age group, baby ethnic group, baby neighbourhood deprivation quintile and baby DHB of residence, 2017</v>
      </c>
      <c r="C55" s="112">
        <f t="shared" si="14"/>
        <v>46</v>
      </c>
      <c r="D55" s="112" t="s">
        <v>465</v>
      </c>
      <c r="E55" s="112" t="str">
        <f t="shared" si="13"/>
        <v>Table 46</v>
      </c>
      <c r="F55" s="39"/>
    </row>
    <row r="56" spans="1:6" ht="30" customHeight="1">
      <c r="A56" s="161"/>
      <c r="B56" s="285" t="str">
        <f t="shared" si="12"/>
        <v>Table 47: Number and percentage of babies born with a low birthweight, by maternal age group, baby ethnic group, baby neighbourhood deprivation quintile and baby DHB of residence, 2013–2017</v>
      </c>
      <c r="C56" s="112">
        <f t="shared" si="14"/>
        <v>47</v>
      </c>
      <c r="D56" s="112" t="s">
        <v>466</v>
      </c>
      <c r="E56" s="112" t="str">
        <f t="shared" si="13"/>
        <v>Table 47</v>
      </c>
      <c r="F56" s="39"/>
    </row>
    <row r="57" spans="1:6" ht="18" customHeight="1">
      <c r="A57" s="280" t="s">
        <v>230</v>
      </c>
      <c r="B57" s="286" t="str">
        <f t="shared" si="12"/>
        <v>Table 48: Number and percentage of babies, by gestation, 2008–2017</v>
      </c>
      <c r="C57" s="112">
        <f t="shared" si="14"/>
        <v>48</v>
      </c>
      <c r="D57" s="112" t="s">
        <v>467</v>
      </c>
      <c r="E57" s="112" t="str">
        <f t="shared" si="13"/>
        <v>Table 48</v>
      </c>
      <c r="F57" s="39"/>
    </row>
    <row r="58" spans="1:6" ht="30" customHeight="1">
      <c r="A58" s="281"/>
      <c r="B58" s="284" t="str">
        <f t="shared" si="12"/>
        <v>Table 49: Number and percentage of babies born preterm, by maternal age group, baby ethnic group, baby neighbourhood deprivation quintile and baby DHB of residence, 2013–2017</v>
      </c>
      <c r="C58" s="112">
        <f t="shared" si="14"/>
        <v>49</v>
      </c>
      <c r="D58" s="112" t="s">
        <v>468</v>
      </c>
      <c r="E58" s="112" t="str">
        <f t="shared" si="13"/>
        <v>Table 49</v>
      </c>
      <c r="F58" s="39"/>
    </row>
    <row r="59" spans="1:6" ht="30" customHeight="1">
      <c r="A59" s="161"/>
      <c r="B59" s="285" t="str">
        <f t="shared" si="12"/>
        <v>Table 50: Number and percentage of babies born at term with a low birthweight, by maternal age group, baby ethnic group, baby neighbourhood deprivation quintile and baby DHB of residence, 2013–2017</v>
      </c>
      <c r="C59" s="112">
        <f t="shared" si="14"/>
        <v>50</v>
      </c>
      <c r="D59" s="112" t="s">
        <v>469</v>
      </c>
      <c r="E59" s="112" t="str">
        <f t="shared" si="13"/>
        <v>Table 50</v>
      </c>
      <c r="F59" s="39"/>
    </row>
    <row r="60" spans="1:6" ht="18" customHeight="1">
      <c r="A60" s="280" t="s">
        <v>226</v>
      </c>
      <c r="B60" s="286" t="str">
        <f t="shared" si="12"/>
        <v>Table 51: Number and percentage of babies, by breastfeeding status at two weeks after birth, 2008–2017</v>
      </c>
      <c r="C60" s="112">
        <f t="shared" si="14"/>
        <v>51</v>
      </c>
      <c r="D60" s="112" t="s">
        <v>470</v>
      </c>
      <c r="E60" s="112" t="str">
        <f t="shared" si="13"/>
        <v>Table 51</v>
      </c>
      <c r="F60" s="39"/>
    </row>
    <row r="61" spans="1:6" s="70" customFormat="1" ht="30" customHeight="1">
      <c r="A61" s="278"/>
      <c r="B61" s="284" t="str">
        <f t="shared" ref="B61" si="15">"Table "&amp;C61&amp;": "&amp;D61</f>
        <v>Table 52: Number and percentage of babies, by breastfeeding status at two weeks after birth, maternal age group, baby ethnic group, baby neighbourhood deprivation quintile and baby DHB of residence, 2017</v>
      </c>
      <c r="C61" s="112">
        <f t="shared" si="14"/>
        <v>52</v>
      </c>
      <c r="D61" s="112" t="s">
        <v>471</v>
      </c>
      <c r="E61" s="112" t="str">
        <f t="shared" ref="E61" si="16">"Table "&amp;C61</f>
        <v>Table 52</v>
      </c>
      <c r="F61" s="39"/>
    </row>
    <row r="62" spans="1:6" ht="18" customHeight="1">
      <c r="A62" s="281"/>
      <c r="B62" s="284" t="str">
        <f t="shared" si="12"/>
        <v>Table 53: Number and percentage of babies breastfed exclusively/fully at two weeks after birth, by DHB of residence, 2013–2017</v>
      </c>
      <c r="C62" s="112">
        <f>C61+1</f>
        <v>53</v>
      </c>
      <c r="D62" s="112" t="s">
        <v>472</v>
      </c>
      <c r="E62" s="112" t="str">
        <f t="shared" si="13"/>
        <v>Table 53</v>
      </c>
      <c r="F62" s="39"/>
    </row>
    <row r="63" spans="1:6" ht="28.5" customHeight="1">
      <c r="A63" s="281"/>
      <c r="B63" s="284" t="str">
        <f t="shared" ref="B63:B64" si="17">"Table "&amp;C63&amp;": "&amp;D63</f>
        <v>Table 54: Number and percentage of babies, by breastfeeding status at discharge from their primary maternity care provider, maternal age group, baby ethnic group, baby neighbourhood deprivation quintile and baby DHB of residence, 2017</v>
      </c>
      <c r="C63" s="112">
        <f t="shared" si="14"/>
        <v>54</v>
      </c>
      <c r="D63" s="112" t="s">
        <v>473</v>
      </c>
      <c r="E63" s="112" t="str">
        <f t="shared" ref="E63:E64" si="18">"Table "&amp;C63</f>
        <v>Table 54</v>
      </c>
      <c r="F63" s="39"/>
    </row>
    <row r="64" spans="1:6" s="70" customFormat="1" ht="18.75" customHeight="1">
      <c r="A64" s="279"/>
      <c r="B64" s="285" t="str">
        <f t="shared" si="17"/>
        <v>Table 55: Number and percentage of babies breastfed exclusively/fully at discharge from their primary maternity care provider, by DHB of residence, 2013–2017</v>
      </c>
      <c r="C64" s="112">
        <f t="shared" si="14"/>
        <v>55</v>
      </c>
      <c r="D64" s="112" t="s">
        <v>474</v>
      </c>
      <c r="E64" s="112" t="str">
        <f t="shared" si="18"/>
        <v>Table 55</v>
      </c>
      <c r="F64" s="39"/>
    </row>
    <row r="65" spans="1:11" s="70" customFormat="1" ht="18" customHeight="1">
      <c r="A65" s="327" t="s">
        <v>320</v>
      </c>
      <c r="B65" s="285" t="str">
        <f t="shared" si="12"/>
        <v>Table 56: Number and percentage of families referred by their LMC to general practice and to a Well Child / Tamariki Ora provider, 2008–2017</v>
      </c>
      <c r="C65" s="112">
        <f t="shared" si="14"/>
        <v>56</v>
      </c>
      <c r="D65" s="112" t="s">
        <v>475</v>
      </c>
      <c r="E65" s="112" t="str">
        <f t="shared" si="13"/>
        <v>Table 56</v>
      </c>
      <c r="F65" s="39"/>
    </row>
    <row r="66" spans="1:11" ht="18" customHeight="1">
      <c r="A66" s="39"/>
      <c r="B66" s="66"/>
      <c r="F66" s="39"/>
    </row>
    <row r="67" spans="1:11" ht="12.75">
      <c r="A67" s="10"/>
      <c r="B67" s="10"/>
    </row>
    <row r="68" spans="1:11" ht="12.75">
      <c r="B68" s="10"/>
    </row>
    <row r="69" spans="1:11" ht="12.75">
      <c r="A69" s="10"/>
      <c r="B69" s="10"/>
    </row>
    <row r="70" spans="1:11">
      <c r="J70" s="67"/>
      <c r="K70" s="67"/>
    </row>
  </sheetData>
  <mergeCells count="1">
    <mergeCell ref="A29:A32"/>
  </mergeCells>
  <hyperlinks>
    <hyperlink ref="A8" location="Age!A1" display="Age"/>
    <hyperlink ref="A10" location="Ethnic!A1" display="Ethnicity"/>
    <hyperlink ref="A13" location="Dep!A1" display="Deprivation"/>
    <hyperlink ref="A16" location="Geo!A1" display="Geographic distribution"/>
    <hyperlink ref="A20" location="Parity!A1" display="Parity"/>
    <hyperlink ref="A24" location="Smoking!A1" display="Smoking"/>
    <hyperlink ref="A29" location="RegLMC!A1" display="Registration with a Lead Maternity Carer"/>
    <hyperlink ref="A41" location="BirthType!A1" display="Type of birth"/>
    <hyperlink ref="A47" location="Plurality!A1" display="Plurality"/>
    <hyperlink ref="A45" location="Interv!A1" display="Interventions"/>
    <hyperlink ref="A48" location="PlaceOfBirth!A1" display="Place of birth"/>
    <hyperlink ref="A53" location="Babies!A1" display="Sex, maternal age, ethnicity and deprivation"/>
    <hyperlink ref="A54" location="Birthweight!A1" display="Birthweight"/>
    <hyperlink ref="A60" location="Bfeed!A1" display="Breastfeeding"/>
    <hyperlink ref="A65" location="Handover!A1" display="Handover of care"/>
    <hyperlink ref="A57" location="Gestation!A1" display="Gestation"/>
    <hyperlink ref="A22" location="BMI!A1" display="Body mass index"/>
    <hyperlink ref="A33" location="RegLMC!A1" display="Registration with a Lead Maternity Carer"/>
    <hyperlink ref="A29:A32" location="PrimMatCare!A1" display="Primary maternity care"/>
    <hyperlink ref="A5" location="About!A1" display="About the publication"/>
    <hyperlink ref="A6" location="FigureIndex!A1" display="Figure Index"/>
  </hyperlinks>
  <pageMargins left="0.51181102362204722" right="0.51181102362204722" top="0.55118110236220474" bottom="0.55118110236220474" header="0.11811023622047245" footer="0.11811023622047245"/>
  <pageSetup paperSize="9" scale="70" fitToHeight="2" orientation="landscape" r:id="rId1"/>
  <headerFooter>
    <oddFooter>&amp;L&amp;8&amp;K01+023Report on Maternity, 2014: accompanying tables&amp;R&amp;8&amp;K01+020Page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workbookViewId="0">
      <pane ySplit="3" topLeftCell="A4" activePane="bottomLeft" state="frozen"/>
      <selection activeCell="B31" sqref="B31"/>
      <selection pane="bottomLeft" activeCell="A4" sqref="A4"/>
    </sheetView>
  </sheetViews>
  <sheetFormatPr defaultColWidth="9.140625" defaultRowHeight="12"/>
  <cols>
    <col min="1" max="1" width="17.85546875" style="70" customWidth="1"/>
    <col min="2" max="4" width="10.140625" style="70" customWidth="1"/>
    <col min="5" max="7" width="9.140625" style="70" customWidth="1"/>
    <col min="8" max="16384" width="9.140625" style="70"/>
  </cols>
  <sheetData>
    <row r="1" spans="1:13">
      <c r="A1" s="291" t="s">
        <v>24</v>
      </c>
      <c r="B1" s="144"/>
      <c r="C1" s="291" t="s">
        <v>34</v>
      </c>
      <c r="D1" s="144"/>
      <c r="E1" s="144"/>
    </row>
    <row r="2" spans="1:13" ht="10.5" customHeight="1"/>
    <row r="3" spans="1:13" ht="19.5">
      <c r="A3" s="19" t="s">
        <v>222</v>
      </c>
    </row>
    <row r="4" spans="1:13" ht="11.25" customHeight="1"/>
    <row r="5" spans="1:13" s="39" customFormat="1" ht="15" customHeight="1">
      <c r="A5" s="87" t="str">
        <f>Contents!B53</f>
        <v>Table 44: Number and percentage of male and female babies, by maternal age group, baby ethnic goup and baby neighbourhood deprivation quintile, 2017</v>
      </c>
      <c r="B5" s="250"/>
      <c r="C5" s="250"/>
      <c r="D5" s="250"/>
      <c r="E5" s="250"/>
      <c r="F5" s="250"/>
      <c r="G5" s="250"/>
      <c r="H5" s="250"/>
      <c r="I5" s="250"/>
      <c r="J5" s="250"/>
      <c r="K5" s="250"/>
      <c r="L5" s="250"/>
      <c r="M5" s="250"/>
    </row>
    <row r="6" spans="1:13" ht="13.5">
      <c r="A6" s="565" t="s">
        <v>56</v>
      </c>
      <c r="B6" s="555" t="s">
        <v>325</v>
      </c>
      <c r="C6" s="555"/>
      <c r="D6" s="556"/>
      <c r="E6" s="555" t="s">
        <v>289</v>
      </c>
      <c r="F6" s="555"/>
      <c r="G6" s="555"/>
    </row>
    <row r="7" spans="1:13" ht="13.5">
      <c r="A7" s="559"/>
      <c r="B7" s="299" t="s">
        <v>223</v>
      </c>
      <c r="C7" s="299" t="s">
        <v>224</v>
      </c>
      <c r="D7" s="300" t="s">
        <v>290</v>
      </c>
      <c r="E7" s="299" t="s">
        <v>223</v>
      </c>
      <c r="F7" s="299" t="s">
        <v>224</v>
      </c>
      <c r="G7" s="299" t="s">
        <v>290</v>
      </c>
    </row>
    <row r="8" spans="1:13">
      <c r="A8" s="216" t="s">
        <v>234</v>
      </c>
      <c r="B8" s="216"/>
      <c r="C8" s="216"/>
      <c r="D8" s="216"/>
      <c r="E8" s="217"/>
      <c r="F8" s="217"/>
      <c r="G8" s="217"/>
    </row>
    <row r="9" spans="1:13">
      <c r="A9" s="265" t="s">
        <v>41</v>
      </c>
      <c r="B9" s="265">
        <v>30716</v>
      </c>
      <c r="C9" s="265">
        <v>29304</v>
      </c>
      <c r="D9" s="219">
        <v>60026</v>
      </c>
      <c r="E9" s="322">
        <v>100</v>
      </c>
      <c r="F9" s="322">
        <v>100</v>
      </c>
      <c r="G9" s="322">
        <v>100</v>
      </c>
    </row>
    <row r="10" spans="1:13">
      <c r="A10" s="216" t="str">
        <f>Extra!F2</f>
        <v>Maternal age group (years)</v>
      </c>
      <c r="B10" s="216"/>
      <c r="C10" s="216"/>
      <c r="D10" s="216"/>
      <c r="E10" s="217"/>
      <c r="F10" s="217"/>
      <c r="G10" s="217"/>
    </row>
    <row r="11" spans="1:13">
      <c r="A11" s="145" t="str">
        <f>Extra!F3</f>
        <v xml:space="preserve"> &lt;20</v>
      </c>
      <c r="B11" s="145">
        <v>1177</v>
      </c>
      <c r="C11" s="145">
        <v>1091</v>
      </c>
      <c r="D11" s="164">
        <v>2268</v>
      </c>
      <c r="E11" s="214">
        <f>B11/(B$9-B$17)*100</f>
        <v>3.8592694602924782</v>
      </c>
      <c r="F11" s="214">
        <f t="shared" ref="F11:G16" si="0">C11/(C$9-C$17)*100</f>
        <v>3.7478529714874615</v>
      </c>
      <c r="G11" s="214">
        <f t="shared" si="0"/>
        <v>3.8045392783453273</v>
      </c>
    </row>
    <row r="12" spans="1:13">
      <c r="A12" s="145" t="str">
        <f>Extra!F4</f>
        <v>20−24</v>
      </c>
      <c r="B12" s="145">
        <v>4782</v>
      </c>
      <c r="C12" s="145">
        <v>4542</v>
      </c>
      <c r="D12" s="164">
        <v>9325</v>
      </c>
      <c r="E12" s="214">
        <f t="shared" ref="E12:E16" si="1">B12/(B$9-B$17)*100</f>
        <v>15.679716702734606</v>
      </c>
      <c r="F12" s="214">
        <f t="shared" si="0"/>
        <v>15.602885606320852</v>
      </c>
      <c r="G12" s="214">
        <f t="shared" si="0"/>
        <v>15.642561186318421</v>
      </c>
    </row>
    <row r="13" spans="1:13">
      <c r="A13" s="145" t="str">
        <f>Extra!F5</f>
        <v>25−29</v>
      </c>
      <c r="B13" s="145">
        <v>8500</v>
      </c>
      <c r="C13" s="145">
        <v>8230</v>
      </c>
      <c r="D13" s="164">
        <v>16730</v>
      </c>
      <c r="E13" s="214">
        <f t="shared" si="1"/>
        <v>27.870680044593087</v>
      </c>
      <c r="F13" s="214">
        <f t="shared" si="0"/>
        <v>28.2720714531089</v>
      </c>
      <c r="G13" s="214">
        <f t="shared" si="0"/>
        <v>28.064348380386829</v>
      </c>
    </row>
    <row r="14" spans="1:13">
      <c r="A14" s="145" t="str">
        <f>Extra!F6</f>
        <v>30−34</v>
      </c>
      <c r="B14" s="145">
        <v>9640</v>
      </c>
      <c r="C14" s="145">
        <v>9189</v>
      </c>
      <c r="D14" s="164">
        <v>18832</v>
      </c>
      <c r="E14" s="214">
        <f t="shared" si="1"/>
        <v>31.608630074103221</v>
      </c>
      <c r="F14" s="214">
        <f t="shared" si="0"/>
        <v>31.566472002748196</v>
      </c>
      <c r="G14" s="214">
        <f t="shared" si="0"/>
        <v>31.590424907318877</v>
      </c>
    </row>
    <row r="15" spans="1:13">
      <c r="A15" s="145" t="str">
        <f>Extra!F7</f>
        <v>35−39</v>
      </c>
      <c r="B15" s="145">
        <v>5137</v>
      </c>
      <c r="C15" s="145">
        <v>4837</v>
      </c>
      <c r="D15" s="164">
        <v>9975</v>
      </c>
      <c r="E15" s="214">
        <f t="shared" si="1"/>
        <v>16.843727457538201</v>
      </c>
      <c r="F15" s="214">
        <f t="shared" si="0"/>
        <v>16.616283064239092</v>
      </c>
      <c r="G15" s="214">
        <f t="shared" si="0"/>
        <v>16.732927381611393</v>
      </c>
    </row>
    <row r="16" spans="1:13">
      <c r="A16" s="145" t="str">
        <f>Extra!F8</f>
        <v>40+</v>
      </c>
      <c r="B16" s="145">
        <v>1262</v>
      </c>
      <c r="C16" s="145">
        <v>1221</v>
      </c>
      <c r="D16" s="164">
        <v>2483</v>
      </c>
      <c r="E16" s="214">
        <f t="shared" si="1"/>
        <v>4.1379762607384087</v>
      </c>
      <c r="F16" s="214">
        <f t="shared" si="0"/>
        <v>4.1944349020954999</v>
      </c>
      <c r="G16" s="214">
        <f t="shared" si="0"/>
        <v>4.165198866019157</v>
      </c>
    </row>
    <row r="17" spans="1:7">
      <c r="A17" s="145" t="str">
        <f>Extra!F9</f>
        <v>Unknown</v>
      </c>
      <c r="B17" s="145">
        <v>218</v>
      </c>
      <c r="C17" s="145">
        <v>194</v>
      </c>
      <c r="D17" s="164">
        <v>413</v>
      </c>
      <c r="E17" s="266" t="s">
        <v>81</v>
      </c>
      <c r="F17" s="266" t="s">
        <v>81</v>
      </c>
      <c r="G17" s="266" t="s">
        <v>81</v>
      </c>
    </row>
    <row r="18" spans="1:7">
      <c r="A18" s="216" t="str">
        <f>Extra!F10</f>
        <v>Ethnic group</v>
      </c>
      <c r="B18" s="216"/>
      <c r="C18" s="216"/>
      <c r="D18" s="216"/>
      <c r="E18" s="217"/>
      <c r="F18" s="217"/>
      <c r="G18" s="217"/>
    </row>
    <row r="19" spans="1:7">
      <c r="A19" s="212" t="str">
        <f>Extra!F11</f>
        <v>Māori</v>
      </c>
      <c r="B19" s="145">
        <v>8741</v>
      </c>
      <c r="C19" s="145">
        <v>8393</v>
      </c>
      <c r="D19" s="164">
        <v>17134</v>
      </c>
      <c r="E19" s="234">
        <f>B19/(B$9-B$24)*100</f>
        <v>28.507598982453853</v>
      </c>
      <c r="F19" s="214">
        <f>C19/(C$9-C$24)*100</f>
        <v>28.705793829947329</v>
      </c>
      <c r="G19" s="214">
        <f>D19/(D$9-D$24)*100</f>
        <v>28.601953092396293</v>
      </c>
    </row>
    <row r="20" spans="1:7">
      <c r="A20" s="212" t="str">
        <f>Extra!F12</f>
        <v>Pacific</v>
      </c>
      <c r="B20" s="145">
        <v>3105</v>
      </c>
      <c r="C20" s="145">
        <v>2940</v>
      </c>
      <c r="D20" s="164">
        <v>6048</v>
      </c>
      <c r="E20" s="234">
        <f t="shared" ref="E20:G23" si="2">B20/(B$9-B$24)*100</f>
        <v>10.12654099536886</v>
      </c>
      <c r="F20" s="214">
        <f t="shared" si="2"/>
        <v>10.055407346603735</v>
      </c>
      <c r="G20" s="214">
        <f t="shared" si="2"/>
        <v>10.095985310074285</v>
      </c>
    </row>
    <row r="21" spans="1:7">
      <c r="A21" s="212" t="str">
        <f>Extra!F13</f>
        <v>Indian</v>
      </c>
      <c r="B21" s="145">
        <v>2100</v>
      </c>
      <c r="C21" s="145">
        <v>1942</v>
      </c>
      <c r="D21" s="164">
        <v>4042</v>
      </c>
      <c r="E21" s="234">
        <f t="shared" si="2"/>
        <v>6.8488683060465725</v>
      </c>
      <c r="F21" s="214">
        <f t="shared" si="2"/>
        <v>6.6420411792872294</v>
      </c>
      <c r="G21" s="214">
        <f t="shared" si="2"/>
        <v>6.7473499707870799</v>
      </c>
    </row>
    <row r="22" spans="1:7">
      <c r="A22" s="212" t="str">
        <f>Extra!F14</f>
        <v>Asian (excl. Indian)</v>
      </c>
      <c r="B22" s="145">
        <v>3472</v>
      </c>
      <c r="C22" s="145">
        <v>3349</v>
      </c>
      <c r="D22" s="164">
        <v>6821</v>
      </c>
      <c r="E22" s="234">
        <f t="shared" ref="E22" si="3">B22/(B$9-B$24)*100</f>
        <v>11.323462265997</v>
      </c>
      <c r="F22" s="214">
        <f t="shared" ref="F22" si="4">C22/(C$9-C$24)*100</f>
        <v>11.454271838019016</v>
      </c>
      <c r="G22" s="214">
        <f t="shared" ref="G22" si="5">D22/(D$9-D$24)*100</f>
        <v>11.386361739420749</v>
      </c>
    </row>
    <row r="23" spans="1:7">
      <c r="A23" s="212" t="str">
        <f>Extra!F15</f>
        <v>European or Other</v>
      </c>
      <c r="B23" s="145">
        <v>13244</v>
      </c>
      <c r="C23" s="145">
        <v>12614</v>
      </c>
      <c r="D23" s="164">
        <v>25860</v>
      </c>
      <c r="E23" s="234">
        <f t="shared" si="2"/>
        <v>43.193529450133717</v>
      </c>
      <c r="F23" s="214">
        <f t="shared" si="2"/>
        <v>43.142485806142687</v>
      </c>
      <c r="G23" s="214">
        <f t="shared" si="2"/>
        <v>43.168349887321597</v>
      </c>
    </row>
    <row r="24" spans="1:7">
      <c r="A24" s="161" t="str">
        <f>Extra!F16</f>
        <v>Unknown</v>
      </c>
      <c r="B24" s="145">
        <v>54</v>
      </c>
      <c r="C24" s="145">
        <v>66</v>
      </c>
      <c r="D24" s="164">
        <v>121</v>
      </c>
      <c r="E24" s="266" t="s">
        <v>81</v>
      </c>
      <c r="F24" s="266" t="s">
        <v>81</v>
      </c>
      <c r="G24" s="266" t="s">
        <v>81</v>
      </c>
    </row>
    <row r="25" spans="1:7">
      <c r="A25" s="216" t="str">
        <f>Extra!F17</f>
        <v>Deprivation quintile</v>
      </c>
      <c r="B25" s="216"/>
      <c r="C25" s="216"/>
      <c r="D25" s="216"/>
      <c r="E25" s="217"/>
      <c r="F25" s="217"/>
      <c r="G25" s="217"/>
    </row>
    <row r="26" spans="1:7">
      <c r="A26" s="238" t="str">
        <f>Extra!F18</f>
        <v>1 (least deprived)</v>
      </c>
      <c r="B26" s="145">
        <v>4475</v>
      </c>
      <c r="C26" s="145">
        <v>4425</v>
      </c>
      <c r="D26" s="164">
        <v>8901</v>
      </c>
      <c r="E26" s="234">
        <f>B26/(B$9-B$31)*100</f>
        <v>14.66539948875926</v>
      </c>
      <c r="F26" s="214">
        <f>C26/(C$9-C$31)*100</f>
        <v>15.19626360795357</v>
      </c>
      <c r="G26" s="214">
        <f>D26/(D$9-D$31)*100</f>
        <v>14.925047788322882</v>
      </c>
    </row>
    <row r="27" spans="1:7">
      <c r="A27" s="238">
        <f>Extra!F19</f>
        <v>2</v>
      </c>
      <c r="B27" s="145">
        <v>5055</v>
      </c>
      <c r="C27" s="145">
        <v>4707</v>
      </c>
      <c r="D27" s="164">
        <v>9762</v>
      </c>
      <c r="E27" s="234">
        <f t="shared" ref="E27:G30" si="6">B27/(B$9-B$31)*100</f>
        <v>16.566166349872191</v>
      </c>
      <c r="F27" s="214">
        <f t="shared" si="6"/>
        <v>16.164703458223155</v>
      </c>
      <c r="G27" s="214">
        <f t="shared" si="6"/>
        <v>16.368758174318387</v>
      </c>
    </row>
    <row r="28" spans="1:7">
      <c r="A28" s="238">
        <f>Extra!F20</f>
        <v>3</v>
      </c>
      <c r="B28" s="145">
        <v>5429</v>
      </c>
      <c r="C28" s="145">
        <v>5251</v>
      </c>
      <c r="D28" s="164">
        <v>10682</v>
      </c>
      <c r="E28" s="234">
        <f t="shared" si="6"/>
        <v>17.791833256865701</v>
      </c>
      <c r="F28" s="214">
        <f t="shared" si="6"/>
        <v>18.032899481438236</v>
      </c>
      <c r="G28" s="214">
        <f t="shared" si="6"/>
        <v>17.911398772594655</v>
      </c>
    </row>
    <row r="29" spans="1:7">
      <c r="A29" s="238">
        <f>Extra!F21</f>
        <v>4</v>
      </c>
      <c r="B29" s="145">
        <v>6921</v>
      </c>
      <c r="C29" s="145">
        <v>6333</v>
      </c>
      <c r="D29" s="164">
        <v>13254</v>
      </c>
      <c r="E29" s="234">
        <f t="shared" si="6"/>
        <v>22.681392147866553</v>
      </c>
      <c r="F29" s="214">
        <f t="shared" si="6"/>
        <v>21.748686424671178</v>
      </c>
      <c r="G29" s="214">
        <f t="shared" si="6"/>
        <v>22.224085314732218</v>
      </c>
    </row>
    <row r="30" spans="1:7">
      <c r="A30" s="239" t="str">
        <f>Extra!F22</f>
        <v>5 (most deprived)</v>
      </c>
      <c r="B30" s="145">
        <v>8634</v>
      </c>
      <c r="C30" s="145">
        <v>8403</v>
      </c>
      <c r="D30" s="164">
        <v>17039</v>
      </c>
      <c r="E30" s="234">
        <f t="shared" si="6"/>
        <v>28.295208756636299</v>
      </c>
      <c r="F30" s="214">
        <f t="shared" si="6"/>
        <v>28.85744702771386</v>
      </c>
      <c r="G30" s="214">
        <f t="shared" si="6"/>
        <v>28.570709950031858</v>
      </c>
    </row>
    <row r="31" spans="1:7">
      <c r="A31" s="218" t="str">
        <f>Extra!F23</f>
        <v>Unknown</v>
      </c>
      <c r="B31" s="161">
        <v>202</v>
      </c>
      <c r="C31" s="161">
        <v>185</v>
      </c>
      <c r="D31" s="165">
        <v>388</v>
      </c>
      <c r="E31" s="267" t="s">
        <v>81</v>
      </c>
      <c r="F31" s="267" t="s">
        <v>81</v>
      </c>
      <c r="G31" s="267" t="s">
        <v>81</v>
      </c>
    </row>
    <row r="32" spans="1:7">
      <c r="A32" s="190" t="s">
        <v>288</v>
      </c>
    </row>
    <row r="33" spans="1:1">
      <c r="A33" s="190" t="s">
        <v>329</v>
      </c>
    </row>
  </sheetData>
  <mergeCells count="3">
    <mergeCell ref="A6:A7"/>
    <mergeCell ref="B6:D6"/>
    <mergeCell ref="E6:G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&amp;L&amp;8&amp;K01+021Report on Maternity, 2014: accompanying tables&amp;R&amp;8&amp;K01+021Page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zoomScaleNormal="100" workbookViewId="0">
      <pane ySplit="3" topLeftCell="A46" activePane="bottomLeft" state="frozen"/>
      <selection activeCell="B31" sqref="B31"/>
      <selection pane="bottomLeft" activeCell="C29" sqref="C29"/>
    </sheetView>
  </sheetViews>
  <sheetFormatPr defaultColWidth="9.140625" defaultRowHeight="12"/>
  <cols>
    <col min="1" max="1" width="15.85546875" style="70" customWidth="1"/>
    <col min="2" max="2" width="9" style="70" customWidth="1"/>
    <col min="3" max="8" width="8.7109375" style="70" customWidth="1"/>
    <col min="9" max="9" width="9" style="70" customWidth="1"/>
    <col min="10" max="13" width="8.7109375" style="70" customWidth="1"/>
    <col min="14" max="14" width="9.85546875" style="70" customWidth="1"/>
    <col min="15" max="17" width="9.42578125" style="70" customWidth="1"/>
    <col min="18" max="16384" width="9.140625" style="70"/>
  </cols>
  <sheetData>
    <row r="1" spans="1:15">
      <c r="A1" s="291" t="s">
        <v>24</v>
      </c>
      <c r="B1" s="144"/>
      <c r="C1" s="291" t="s">
        <v>34</v>
      </c>
      <c r="D1" s="144"/>
      <c r="E1" s="144"/>
    </row>
    <row r="2" spans="1:15" ht="10.5" customHeight="1"/>
    <row r="3" spans="1:15" ht="19.5">
      <c r="A3" s="19" t="s">
        <v>228</v>
      </c>
    </row>
    <row r="5" spans="1:15" s="39" customFormat="1" ht="15" customHeight="1">
      <c r="A5" s="153" t="str">
        <f>Contents!B54</f>
        <v>Table 45: Number and percentage of babies, by birthweight group, and the average birthweight, 2008–2017</v>
      </c>
      <c r="B5" s="37"/>
      <c r="C5" s="37"/>
      <c r="D5" s="37"/>
      <c r="E5" s="37"/>
      <c r="F5" s="37"/>
      <c r="G5" s="37"/>
      <c r="H5" s="37"/>
      <c r="I5" s="37"/>
      <c r="J5" s="37"/>
      <c r="K5" s="37"/>
      <c r="L5" s="37"/>
      <c r="M5" s="37"/>
      <c r="N5" s="37"/>
    </row>
    <row r="6" spans="1:15" ht="14.25" customHeight="1">
      <c r="A6" s="619" t="s">
        <v>37</v>
      </c>
      <c r="B6" s="617" t="s">
        <v>326</v>
      </c>
      <c r="C6" s="617"/>
      <c r="D6" s="617"/>
      <c r="E6" s="617"/>
      <c r="F6" s="617"/>
      <c r="G6" s="617"/>
      <c r="H6" s="620"/>
      <c r="I6" s="621" t="s">
        <v>286</v>
      </c>
      <c r="J6" s="617"/>
      <c r="K6" s="617"/>
      <c r="L6" s="617"/>
      <c r="M6" s="620"/>
      <c r="N6" s="617" t="s">
        <v>227</v>
      </c>
    </row>
    <row r="7" spans="1:15" ht="25.5">
      <c r="A7" s="549"/>
      <c r="B7" s="255" t="s">
        <v>291</v>
      </c>
      <c r="C7" s="255" t="s">
        <v>292</v>
      </c>
      <c r="D7" s="255" t="s">
        <v>293</v>
      </c>
      <c r="E7" s="255" t="s">
        <v>294</v>
      </c>
      <c r="F7" s="255" t="s">
        <v>295</v>
      </c>
      <c r="G7" s="255" t="s">
        <v>48</v>
      </c>
      <c r="H7" s="256" t="s">
        <v>41</v>
      </c>
      <c r="I7" s="257" t="s">
        <v>291</v>
      </c>
      <c r="J7" s="255" t="s">
        <v>292</v>
      </c>
      <c r="K7" s="255" t="s">
        <v>293</v>
      </c>
      <c r="L7" s="255" t="s">
        <v>294</v>
      </c>
      <c r="M7" s="256" t="s">
        <v>295</v>
      </c>
      <c r="N7" s="618"/>
    </row>
    <row r="8" spans="1:15">
      <c r="A8" s="156">
        <f>Extra!K4</f>
        <v>2008</v>
      </c>
      <c r="B8" s="209">
        <v>249</v>
      </c>
      <c r="C8" s="209">
        <v>380</v>
      </c>
      <c r="D8" s="209">
        <v>3042</v>
      </c>
      <c r="E8" s="209">
        <v>56324</v>
      </c>
      <c r="F8" s="209">
        <v>1774</v>
      </c>
      <c r="G8" s="209">
        <v>3169</v>
      </c>
      <c r="H8" s="210">
        <f>SUM(B8:G8)</f>
        <v>64938</v>
      </c>
      <c r="I8" s="200">
        <f t="shared" ref="I8" si="0">B8/($H8-$G8)*100</f>
        <v>0.40311483106412599</v>
      </c>
      <c r="J8" s="155">
        <f t="shared" ref="J8" si="1">C8/($H8-$G8)*100</f>
        <v>0.61519532451553371</v>
      </c>
      <c r="K8" s="155">
        <f t="shared" ref="K8" si="2">D8/($H8-$G8)*100</f>
        <v>4.9248004662532985</v>
      </c>
      <c r="L8" s="155">
        <f t="shared" ref="L8" si="3">E8/($H8-$G8)*100</f>
        <v>91.184898573718215</v>
      </c>
      <c r="M8" s="251">
        <f t="shared" ref="M8" si="4">F8/($H8-$G8)*100</f>
        <v>2.8719908044488336</v>
      </c>
      <c r="N8" s="227">
        <v>3.4277232916187699</v>
      </c>
      <c r="O8" s="106"/>
    </row>
    <row r="9" spans="1:15">
      <c r="A9" s="156">
        <f>Extra!K5</f>
        <v>2009</v>
      </c>
      <c r="B9" s="209">
        <v>252</v>
      </c>
      <c r="C9" s="209">
        <v>365</v>
      </c>
      <c r="D9" s="209">
        <v>3011</v>
      </c>
      <c r="E9" s="209">
        <v>56240</v>
      </c>
      <c r="F9" s="209">
        <v>1620</v>
      </c>
      <c r="G9" s="209">
        <v>3053</v>
      </c>
      <c r="H9" s="210">
        <f t="shared" ref="H9:H17" si="5">SUM(B9:G9)</f>
        <v>64541</v>
      </c>
      <c r="I9" s="200">
        <f>B9/($H9-$G9)*100</f>
        <v>0.4098360655737705</v>
      </c>
      <c r="J9" s="155">
        <f>C9/($H9-$G9)*100</f>
        <v>0.59361176164454854</v>
      </c>
      <c r="K9" s="155">
        <f>D9/($H9-$G9)*100</f>
        <v>4.8968904501691384</v>
      </c>
      <c r="L9" s="155">
        <f>E9/($H9-$G9)*100</f>
        <v>91.465001301066877</v>
      </c>
      <c r="M9" s="251">
        <f>F9/($H9-$G9)*100</f>
        <v>2.6346604215456675</v>
      </c>
      <c r="N9" s="227">
        <v>3.4249135278428313</v>
      </c>
      <c r="O9" s="106"/>
    </row>
    <row r="10" spans="1:15">
      <c r="A10" s="156">
        <f>Extra!K6</f>
        <v>2010</v>
      </c>
      <c r="B10" s="209">
        <v>267</v>
      </c>
      <c r="C10" s="209">
        <v>365</v>
      </c>
      <c r="D10" s="209">
        <v>3049</v>
      </c>
      <c r="E10" s="209">
        <v>56481</v>
      </c>
      <c r="F10" s="209">
        <v>1568</v>
      </c>
      <c r="G10" s="209">
        <v>3134</v>
      </c>
      <c r="H10" s="210">
        <f t="shared" si="5"/>
        <v>64864</v>
      </c>
      <c r="I10" s="200">
        <f t="shared" ref="I10:I17" si="6">B10/($H10-$G10)*100</f>
        <v>0.43252875425238946</v>
      </c>
      <c r="J10" s="155">
        <f t="shared" ref="J10:J17" si="7">C10/($H10-$G10)*100</f>
        <v>0.59128462659970837</v>
      </c>
      <c r="K10" s="155">
        <f t="shared" ref="K10:K17" si="8">D10/($H10-$G10)*100</f>
        <v>4.9392515794589347</v>
      </c>
      <c r="L10" s="155">
        <f t="shared" ref="L10:L17" si="9">E10/($H10-$G10)*100</f>
        <v>91.496841082131866</v>
      </c>
      <c r="M10" s="251">
        <f t="shared" ref="M10:M17" si="10">F10/($H10-$G10)*100</f>
        <v>2.5400939575571035</v>
      </c>
      <c r="N10" s="227">
        <v>3.4230584804795074</v>
      </c>
      <c r="O10" s="106"/>
    </row>
    <row r="11" spans="1:15">
      <c r="A11" s="156">
        <f>Extra!K7</f>
        <v>2011</v>
      </c>
      <c r="B11" s="209">
        <v>236</v>
      </c>
      <c r="C11" s="209">
        <v>314</v>
      </c>
      <c r="D11" s="209">
        <v>3009</v>
      </c>
      <c r="E11" s="209">
        <v>54383</v>
      </c>
      <c r="F11" s="209">
        <v>1525</v>
      </c>
      <c r="G11" s="209">
        <v>3156</v>
      </c>
      <c r="H11" s="210">
        <f t="shared" si="5"/>
        <v>62623</v>
      </c>
      <c r="I11" s="200">
        <f t="shared" si="6"/>
        <v>0.39685876200245518</v>
      </c>
      <c r="J11" s="155">
        <f t="shared" si="7"/>
        <v>0.52802394605411407</v>
      </c>
      <c r="K11" s="155">
        <f t="shared" si="8"/>
        <v>5.0599492155313026</v>
      </c>
      <c r="L11" s="155">
        <f t="shared" si="9"/>
        <v>91.450720567709823</v>
      </c>
      <c r="M11" s="251">
        <f t="shared" si="10"/>
        <v>2.5644475087023055</v>
      </c>
      <c r="N11" s="227">
        <v>3.4194228731901726</v>
      </c>
      <c r="O11" s="106"/>
    </row>
    <row r="12" spans="1:15">
      <c r="A12" s="156">
        <f>Extra!K8</f>
        <v>2012</v>
      </c>
      <c r="B12" s="209">
        <v>257</v>
      </c>
      <c r="C12" s="209">
        <v>356</v>
      </c>
      <c r="D12" s="209">
        <v>3082</v>
      </c>
      <c r="E12" s="209">
        <v>54941</v>
      </c>
      <c r="F12" s="209">
        <v>1534</v>
      </c>
      <c r="G12" s="209">
        <v>2604</v>
      </c>
      <c r="H12" s="210">
        <f t="shared" si="5"/>
        <v>62774</v>
      </c>
      <c r="I12" s="200">
        <f t="shared" si="6"/>
        <v>0.42712315107196275</v>
      </c>
      <c r="J12" s="155">
        <f t="shared" si="7"/>
        <v>0.59165697191291333</v>
      </c>
      <c r="K12" s="155">
        <f t="shared" si="8"/>
        <v>5.1221538972910086</v>
      </c>
      <c r="L12" s="155">
        <f t="shared" si="9"/>
        <v>91.309622735582522</v>
      </c>
      <c r="M12" s="251">
        <f t="shared" si="10"/>
        <v>2.5494432441415986</v>
      </c>
      <c r="N12" s="227">
        <v>3.4193906930363971</v>
      </c>
      <c r="O12" s="106"/>
    </row>
    <row r="13" spans="1:15">
      <c r="A13" s="156">
        <f>Extra!K9</f>
        <v>2013</v>
      </c>
      <c r="B13" s="209">
        <v>239</v>
      </c>
      <c r="C13" s="209">
        <v>293</v>
      </c>
      <c r="D13" s="209">
        <v>2899</v>
      </c>
      <c r="E13" s="209">
        <v>52055</v>
      </c>
      <c r="F13" s="209">
        <v>1416</v>
      </c>
      <c r="G13" s="209">
        <v>2727</v>
      </c>
      <c r="H13" s="210">
        <f t="shared" si="5"/>
        <v>59629</v>
      </c>
      <c r="I13" s="200">
        <f t="shared" si="6"/>
        <v>0.42002038592668089</v>
      </c>
      <c r="J13" s="155">
        <f t="shared" si="7"/>
        <v>0.51492038944149598</v>
      </c>
      <c r="K13" s="155">
        <f t="shared" si="8"/>
        <v>5.0947242627675653</v>
      </c>
      <c r="L13" s="155">
        <f t="shared" si="9"/>
        <v>91.481845980809112</v>
      </c>
      <c r="M13" s="251">
        <f t="shared" si="10"/>
        <v>2.4884889810551472</v>
      </c>
      <c r="N13" s="227">
        <v>3.415032072686373</v>
      </c>
      <c r="O13" s="106"/>
    </row>
    <row r="14" spans="1:15">
      <c r="A14" s="156">
        <f>Extra!K10</f>
        <v>2014</v>
      </c>
      <c r="B14" s="209">
        <v>252</v>
      </c>
      <c r="C14" s="209">
        <v>307</v>
      </c>
      <c r="D14" s="209">
        <v>2777</v>
      </c>
      <c r="E14" s="209">
        <v>52106</v>
      </c>
      <c r="F14" s="209">
        <v>1377</v>
      </c>
      <c r="G14" s="209">
        <v>2673</v>
      </c>
      <c r="H14" s="210">
        <f t="shared" si="5"/>
        <v>59492</v>
      </c>
      <c r="I14" s="200">
        <f t="shared" si="6"/>
        <v>0.443513613403967</v>
      </c>
      <c r="J14" s="155">
        <f t="shared" si="7"/>
        <v>0.54031221950403918</v>
      </c>
      <c r="K14" s="155">
        <f t="shared" si="8"/>
        <v>4.8874496207254614</v>
      </c>
      <c r="L14" s="155">
        <f t="shared" si="9"/>
        <v>91.705239444552006</v>
      </c>
      <c r="M14" s="251">
        <f t="shared" si="10"/>
        <v>2.4234851018145336</v>
      </c>
      <c r="N14" s="227">
        <v>3.411922649113853</v>
      </c>
      <c r="O14" s="106"/>
    </row>
    <row r="15" spans="1:15">
      <c r="A15" s="156">
        <f>Extra!K11</f>
        <v>2015</v>
      </c>
      <c r="B15" s="209">
        <v>210</v>
      </c>
      <c r="C15" s="209">
        <v>353</v>
      </c>
      <c r="D15" s="209">
        <v>2791</v>
      </c>
      <c r="E15" s="209">
        <v>51867</v>
      </c>
      <c r="F15" s="209">
        <v>1251</v>
      </c>
      <c r="G15" s="209">
        <v>2804</v>
      </c>
      <c r="H15" s="210">
        <f t="shared" si="5"/>
        <v>59276</v>
      </c>
      <c r="I15" s="200">
        <f t="shared" si="6"/>
        <v>0.37186570335741603</v>
      </c>
      <c r="J15" s="155">
        <f t="shared" si="7"/>
        <v>0.62508853945318033</v>
      </c>
      <c r="K15" s="155">
        <f t="shared" si="8"/>
        <v>4.9422722765264204</v>
      </c>
      <c r="L15" s="155">
        <f t="shared" si="9"/>
        <v>91.845516362090947</v>
      </c>
      <c r="M15" s="251">
        <f t="shared" si="10"/>
        <v>2.215257118572036</v>
      </c>
      <c r="N15" s="227">
        <v>3.4114391379798841</v>
      </c>
      <c r="O15" s="106"/>
    </row>
    <row r="16" spans="1:15">
      <c r="A16" s="156">
        <f>Extra!K12</f>
        <v>2016</v>
      </c>
      <c r="B16" s="209">
        <v>229</v>
      </c>
      <c r="C16" s="209">
        <v>337</v>
      </c>
      <c r="D16" s="209">
        <v>2905</v>
      </c>
      <c r="E16" s="209">
        <v>52511</v>
      </c>
      <c r="F16" s="209">
        <v>1330</v>
      </c>
      <c r="G16" s="209">
        <v>2778</v>
      </c>
      <c r="H16" s="210">
        <f t="shared" si="5"/>
        <v>60090</v>
      </c>
      <c r="I16" s="200">
        <f t="shared" si="6"/>
        <v>0.39956728084868787</v>
      </c>
      <c r="J16" s="155">
        <f t="shared" si="7"/>
        <v>0.58800949190396423</v>
      </c>
      <c r="K16" s="155">
        <f t="shared" si="8"/>
        <v>5.0687465103294249</v>
      </c>
      <c r="L16" s="155">
        <f t="shared" si="9"/>
        <v>91.623045784477938</v>
      </c>
      <c r="M16" s="251">
        <f t="shared" si="10"/>
        <v>2.3206309324399776</v>
      </c>
      <c r="N16" s="227">
        <v>3.4043510957565606</v>
      </c>
      <c r="O16" s="106"/>
    </row>
    <row r="17" spans="1:15">
      <c r="A17" s="301">
        <f>Extra!K13</f>
        <v>2017</v>
      </c>
      <c r="B17" s="211">
        <v>257</v>
      </c>
      <c r="C17" s="211">
        <v>341</v>
      </c>
      <c r="D17" s="211">
        <v>2871</v>
      </c>
      <c r="E17" s="252">
        <v>52389</v>
      </c>
      <c r="F17" s="252">
        <v>1369</v>
      </c>
      <c r="G17" s="252">
        <v>2799</v>
      </c>
      <c r="H17" s="253">
        <f t="shared" si="5"/>
        <v>60026</v>
      </c>
      <c r="I17" s="201">
        <f t="shared" si="6"/>
        <v>0.44908871686441715</v>
      </c>
      <c r="J17" s="171">
        <f t="shared" si="7"/>
        <v>0.59587257762944057</v>
      </c>
      <c r="K17" s="171">
        <f t="shared" si="8"/>
        <v>5.0168626697188392</v>
      </c>
      <c r="L17" s="171">
        <f t="shared" si="9"/>
        <v>91.545948590700192</v>
      </c>
      <c r="M17" s="254">
        <f t="shared" si="10"/>
        <v>2.3922274450871091</v>
      </c>
      <c r="N17" s="228">
        <v>3.4060737414157654</v>
      </c>
      <c r="O17" s="106"/>
    </row>
    <row r="18" spans="1:15">
      <c r="A18" s="100" t="s">
        <v>264</v>
      </c>
    </row>
    <row r="19" spans="1:15">
      <c r="A19" s="100" t="s">
        <v>263</v>
      </c>
    </row>
    <row r="20" spans="1:15">
      <c r="A20" s="100" t="s">
        <v>265</v>
      </c>
    </row>
    <row r="21" spans="1:15">
      <c r="A21" s="100" t="s">
        <v>266</v>
      </c>
    </row>
    <row r="22" spans="1:15">
      <c r="A22" s="100" t="s">
        <v>267</v>
      </c>
    </row>
    <row r="24" spans="1:15" ht="12.75" customHeight="1"/>
    <row r="25" spans="1:15" s="39" customFormat="1" ht="15" customHeight="1">
      <c r="A25" s="87" t="str">
        <f>Contents!B55</f>
        <v>Table 46: Average birthweight of male and female babies, by maternal age group, baby ethnic group, baby neighbourhood deprivation quintile and baby DHB of residence, 2017</v>
      </c>
    </row>
    <row r="26" spans="1:15" ht="12.75">
      <c r="A26" s="565" t="s">
        <v>56</v>
      </c>
      <c r="B26" s="555" t="s">
        <v>227</v>
      </c>
      <c r="C26" s="555"/>
      <c r="D26" s="555"/>
      <c r="E26" s="10"/>
      <c r="F26" s="10"/>
      <c r="G26" s="10"/>
    </row>
    <row r="27" spans="1:15" ht="12.75">
      <c r="A27" s="559"/>
      <c r="B27" s="111" t="s">
        <v>223</v>
      </c>
      <c r="C27" s="111" t="s">
        <v>224</v>
      </c>
      <c r="D27" s="111" t="s">
        <v>41</v>
      </c>
      <c r="E27" s="10"/>
      <c r="F27" s="10"/>
      <c r="G27" s="10"/>
    </row>
    <row r="28" spans="1:15" ht="12.75">
      <c r="A28" s="76" t="s">
        <v>234</v>
      </c>
      <c r="B28" s="76"/>
      <c r="C28" s="76"/>
      <c r="D28" s="76"/>
      <c r="E28" s="10"/>
      <c r="F28" s="10"/>
      <c r="G28" s="10"/>
      <c r="H28" s="10"/>
      <c r="I28" s="10"/>
      <c r="J28" s="10"/>
      <c r="K28" s="10"/>
    </row>
    <row r="29" spans="1:15" ht="12.75">
      <c r="A29" s="57" t="s">
        <v>41</v>
      </c>
      <c r="B29" s="93">
        <v>3.4596170769495611</v>
      </c>
      <c r="C29" s="93">
        <v>3.3528040845575067</v>
      </c>
      <c r="D29" s="93">
        <v>3.411413902417427</v>
      </c>
      <c r="E29" s="10"/>
      <c r="F29" s="10"/>
      <c r="G29" s="10"/>
      <c r="H29" s="10"/>
      <c r="I29" s="10"/>
      <c r="J29" s="10"/>
      <c r="K29" s="10"/>
    </row>
    <row r="30" spans="1:15" ht="12.75">
      <c r="A30" s="76" t="str">
        <f>Extra!F2</f>
        <v>Maternal age group (years)</v>
      </c>
      <c r="B30" s="76"/>
      <c r="C30" s="76"/>
      <c r="D30" s="76"/>
      <c r="E30" s="10"/>
      <c r="F30" s="10"/>
      <c r="G30" s="10"/>
      <c r="H30" s="10"/>
      <c r="I30" s="10"/>
      <c r="J30" s="10"/>
      <c r="K30" s="10"/>
    </row>
    <row r="31" spans="1:15" ht="12.75">
      <c r="A31" s="154" t="str">
        <f>Extra!F3</f>
        <v xml:space="preserve"> &lt;20</v>
      </c>
      <c r="B31" s="101">
        <v>3.4022593886462884</v>
      </c>
      <c r="C31" s="101">
        <v>3.2807568590350047</v>
      </c>
      <c r="D31" s="101">
        <v>3.3439359673024525</v>
      </c>
      <c r="E31" s="10"/>
      <c r="F31" s="10"/>
      <c r="G31" s="10"/>
      <c r="H31" s="10"/>
      <c r="I31" s="10"/>
      <c r="J31" s="10"/>
      <c r="K31" s="10"/>
    </row>
    <row r="32" spans="1:15" ht="12.75">
      <c r="A32" s="154" t="str">
        <f>Extra!F4</f>
        <v>20−24</v>
      </c>
      <c r="B32" s="101">
        <v>3.431015434782609</v>
      </c>
      <c r="C32" s="101">
        <v>3.3415358291226456</v>
      </c>
      <c r="D32" s="101">
        <v>3.3875048023229843</v>
      </c>
      <c r="E32" s="10"/>
      <c r="F32" s="10"/>
      <c r="G32" s="10"/>
      <c r="H32" s="10"/>
      <c r="I32" s="10"/>
      <c r="J32" s="10"/>
      <c r="K32" s="10"/>
    </row>
    <row r="33" spans="1:11" ht="12.75">
      <c r="A33" s="154" t="str">
        <f>Extra!F5</f>
        <v>25−29</v>
      </c>
      <c r="B33" s="101">
        <v>3.4689223181257707</v>
      </c>
      <c r="C33" s="101">
        <v>3.3688587151266955</v>
      </c>
      <c r="D33" s="101">
        <v>3.4198205224817886</v>
      </c>
      <c r="E33" s="10"/>
      <c r="F33" s="10"/>
      <c r="G33" s="10"/>
      <c r="H33" s="10"/>
      <c r="I33" s="10"/>
      <c r="J33" s="10"/>
      <c r="K33" s="10"/>
    </row>
    <row r="34" spans="1:11" ht="12.75">
      <c r="A34" s="154" t="str">
        <f>Extra!F6</f>
        <v>30−34</v>
      </c>
      <c r="B34" s="101">
        <v>3.4748623583260678</v>
      </c>
      <c r="C34" s="101">
        <v>3.3629155204034844</v>
      </c>
      <c r="D34" s="101">
        <v>3.4203134845268686</v>
      </c>
      <c r="E34" s="10"/>
      <c r="F34" s="10"/>
      <c r="G34" s="10"/>
      <c r="H34" s="10"/>
      <c r="I34" s="10"/>
      <c r="J34" s="10"/>
      <c r="K34" s="10"/>
    </row>
    <row r="35" spans="1:11" ht="12.75">
      <c r="A35" s="154" t="str">
        <f>Extra!F7</f>
        <v>35−39</v>
      </c>
      <c r="B35" s="101">
        <v>3.4685346880131367</v>
      </c>
      <c r="C35" s="101">
        <v>3.3581652551574375</v>
      </c>
      <c r="D35" s="101">
        <v>3.4149047166824942</v>
      </c>
      <c r="E35" s="10"/>
      <c r="F35" s="10"/>
      <c r="G35" s="10"/>
      <c r="H35" s="10"/>
      <c r="I35" s="10"/>
      <c r="J35" s="10"/>
      <c r="K35" s="10"/>
    </row>
    <row r="36" spans="1:11" ht="12.75">
      <c r="A36" s="154" t="str">
        <f>Extra!F8</f>
        <v>40+</v>
      </c>
      <c r="B36" s="101">
        <v>3.4011170124481329</v>
      </c>
      <c r="C36" s="101">
        <v>3.289834745762712</v>
      </c>
      <c r="D36" s="101">
        <v>3.346059119496855</v>
      </c>
      <c r="E36" s="10"/>
      <c r="F36" s="10"/>
      <c r="G36" s="10"/>
      <c r="H36" s="10"/>
      <c r="I36" s="10"/>
      <c r="J36" s="10"/>
      <c r="K36" s="10"/>
    </row>
    <row r="37" spans="1:11" ht="12.75">
      <c r="A37" s="76" t="str">
        <f>Extra!F10</f>
        <v>Ethnic group</v>
      </c>
      <c r="B37" s="30"/>
      <c r="C37" s="30"/>
      <c r="D37" s="30"/>
      <c r="E37" s="10"/>
      <c r="F37" s="10"/>
      <c r="G37" s="10"/>
      <c r="H37" s="10"/>
      <c r="I37" s="10"/>
      <c r="J37" s="10"/>
      <c r="K37" s="10"/>
    </row>
    <row r="38" spans="1:11" ht="12.75">
      <c r="A38" s="88" t="str">
        <f>Extra!F11</f>
        <v>Māori</v>
      </c>
      <c r="B38" s="101">
        <v>3.4525543188966852</v>
      </c>
      <c r="C38" s="101">
        <v>3.3559729763859072</v>
      </c>
      <c r="D38" s="101">
        <v>3.4052989805375344</v>
      </c>
      <c r="E38" s="10"/>
      <c r="F38" s="10"/>
      <c r="G38" s="10"/>
      <c r="H38" s="10"/>
      <c r="I38" s="10"/>
      <c r="J38" s="10"/>
      <c r="K38" s="10"/>
    </row>
    <row r="39" spans="1:11" ht="12.75">
      <c r="A39" s="88" t="str">
        <f>Extra!F12</f>
        <v>Pacific</v>
      </c>
      <c r="B39" s="101">
        <v>3.5516297646668877</v>
      </c>
      <c r="C39" s="101">
        <v>3.4831575461833388</v>
      </c>
      <c r="D39" s="101">
        <v>3.5179128736413046</v>
      </c>
      <c r="E39" s="10"/>
      <c r="F39" s="10"/>
      <c r="G39" s="10"/>
      <c r="H39" s="10"/>
      <c r="I39" s="10"/>
      <c r="J39" s="10"/>
      <c r="K39" s="10"/>
    </row>
    <row r="40" spans="1:11" ht="12.75">
      <c r="A40" s="88" t="str">
        <f>Extra!F13</f>
        <v>Indian</v>
      </c>
      <c r="B40" s="101">
        <v>3.1655886901884971</v>
      </c>
      <c r="C40" s="101">
        <v>3.1074153686396677</v>
      </c>
      <c r="D40" s="101">
        <v>3.1375431789737172</v>
      </c>
      <c r="E40" s="10"/>
      <c r="F40" s="10"/>
      <c r="G40" s="10"/>
      <c r="H40" s="10"/>
      <c r="I40" s="10"/>
      <c r="J40" s="10"/>
      <c r="K40" s="10"/>
    </row>
    <row r="41" spans="1:11" ht="12.75">
      <c r="A41" s="88" t="str">
        <f>Extra!F14</f>
        <v>Asian (excl. Indian)</v>
      </c>
      <c r="B41" s="101">
        <v>3.3136545240893067</v>
      </c>
      <c r="C41" s="101">
        <v>3.1969413552111821</v>
      </c>
      <c r="D41" s="101">
        <v>3.2562828976848395</v>
      </c>
      <c r="E41" s="10"/>
      <c r="F41" s="10"/>
      <c r="G41" s="10"/>
      <c r="H41" s="10"/>
      <c r="I41" s="10"/>
      <c r="J41" s="10"/>
      <c r="K41" s="10"/>
    </row>
    <row r="42" spans="1:11" ht="12.75">
      <c r="A42" s="88" t="str">
        <f>Extra!F15</f>
        <v>European or Other</v>
      </c>
      <c r="B42" s="101">
        <v>3.5238166029318037</v>
      </c>
      <c r="C42" s="101">
        <v>3.4022037643895469</v>
      </c>
      <c r="D42" s="101">
        <v>3.464619816798888</v>
      </c>
      <c r="E42" s="10"/>
      <c r="F42" s="10"/>
      <c r="G42" s="10"/>
      <c r="H42" s="10"/>
      <c r="I42" s="10"/>
      <c r="J42" s="10"/>
      <c r="K42" s="10"/>
    </row>
    <row r="43" spans="1:11" ht="12.75">
      <c r="A43" s="76" t="str">
        <f>Extra!F17</f>
        <v>Deprivation quintile</v>
      </c>
      <c r="B43" s="30"/>
      <c r="C43" s="30"/>
      <c r="D43" s="30"/>
      <c r="E43" s="10"/>
      <c r="F43" s="10"/>
      <c r="G43" s="10"/>
      <c r="H43" s="10"/>
      <c r="I43" s="10"/>
      <c r="J43" s="10"/>
      <c r="K43" s="10"/>
    </row>
    <row r="44" spans="1:11" ht="12.75">
      <c r="A44" s="102" t="str">
        <f>Extra!F18</f>
        <v>1 (least deprived)</v>
      </c>
      <c r="B44" s="101">
        <v>3.4743624797594261</v>
      </c>
      <c r="C44" s="101">
        <v>3.3711573139234559</v>
      </c>
      <c r="D44" s="101">
        <v>3.4231233834323662</v>
      </c>
      <c r="E44" s="10"/>
      <c r="F44" s="10"/>
      <c r="G44" s="10"/>
      <c r="H44" s="10"/>
      <c r="I44" s="10"/>
      <c r="J44" s="10"/>
      <c r="K44" s="10"/>
    </row>
    <row r="45" spans="1:11" ht="12.75">
      <c r="A45" s="102">
        <f>Extra!F19</f>
        <v>2</v>
      </c>
      <c r="B45" s="101">
        <v>3.459864681724846</v>
      </c>
      <c r="C45" s="101">
        <v>3.3445428824049515</v>
      </c>
      <c r="D45" s="101">
        <v>3.4043275494996807</v>
      </c>
      <c r="E45" s="10"/>
      <c r="F45" s="10"/>
      <c r="G45" s="10"/>
      <c r="H45" s="10"/>
      <c r="I45" s="10"/>
      <c r="J45" s="10"/>
      <c r="K45" s="10"/>
    </row>
    <row r="46" spans="1:11" ht="12.75">
      <c r="A46" s="102">
        <f>Extra!F20</f>
        <v>3</v>
      </c>
      <c r="B46" s="101">
        <v>3.4709269327164067</v>
      </c>
      <c r="C46" s="101">
        <v>3.375537037037037</v>
      </c>
      <c r="D46" s="101">
        <v>3.4240396669931439</v>
      </c>
      <c r="E46" s="10"/>
      <c r="F46" s="10"/>
      <c r="G46" s="10"/>
      <c r="H46" s="10"/>
      <c r="I46" s="10"/>
      <c r="J46" s="10"/>
      <c r="K46" s="10"/>
    </row>
    <row r="47" spans="1:11" ht="12.75">
      <c r="A47" s="102">
        <f>Extra!F21</f>
        <v>4</v>
      </c>
      <c r="B47" s="101">
        <v>3.4573334848484847</v>
      </c>
      <c r="C47" s="101">
        <v>3.3402278502173184</v>
      </c>
      <c r="D47" s="101">
        <v>3.4016566523605154</v>
      </c>
      <c r="E47" s="10"/>
      <c r="F47" s="10"/>
      <c r="G47" s="10"/>
      <c r="H47" s="10"/>
      <c r="I47" s="10"/>
      <c r="J47" s="10"/>
      <c r="K47" s="10"/>
    </row>
    <row r="48" spans="1:11" ht="12.75">
      <c r="A48" s="103" t="str">
        <f>Extra!F22</f>
        <v>5 (most deprived)</v>
      </c>
      <c r="B48" s="101">
        <v>3.4374469111969113</v>
      </c>
      <c r="C48" s="101">
        <v>3.3432024956758091</v>
      </c>
      <c r="D48" s="101">
        <v>3.3907505340902153</v>
      </c>
      <c r="E48" s="10"/>
      <c r="F48" s="10"/>
      <c r="G48" s="10"/>
      <c r="H48" s="10"/>
      <c r="I48" s="10"/>
      <c r="J48" s="10"/>
      <c r="K48" s="10"/>
    </row>
    <row r="49" spans="1:11" ht="12.75">
      <c r="A49" s="76" t="str">
        <f>Extra!F24</f>
        <v>DHB of residence</v>
      </c>
      <c r="B49" s="30"/>
      <c r="C49" s="30"/>
      <c r="D49" s="30"/>
      <c r="E49" s="10"/>
      <c r="F49" s="10"/>
      <c r="G49" s="10"/>
      <c r="H49" s="10"/>
      <c r="I49" s="10"/>
      <c r="J49" s="10"/>
      <c r="K49" s="10"/>
    </row>
    <row r="50" spans="1:11" ht="12.75">
      <c r="A50" s="88" t="str">
        <f>Extra!F25</f>
        <v>Northland</v>
      </c>
      <c r="B50" s="101">
        <v>3.5291513409961683</v>
      </c>
      <c r="C50" s="101">
        <v>3.3955552268244578</v>
      </c>
      <c r="D50" s="101">
        <v>3.463327016520894</v>
      </c>
      <c r="E50" s="10"/>
      <c r="F50" s="10"/>
      <c r="G50" s="10"/>
      <c r="H50" s="10"/>
      <c r="I50" s="10"/>
      <c r="J50" s="10"/>
      <c r="K50" s="10"/>
    </row>
    <row r="51" spans="1:11" ht="12.75">
      <c r="A51" s="88" t="str">
        <f>Extra!F26</f>
        <v>Waitemata</v>
      </c>
      <c r="B51" s="101">
        <v>3.4280589909443724</v>
      </c>
      <c r="C51" s="101">
        <v>3.3357619442143056</v>
      </c>
      <c r="D51" s="101">
        <v>3.3834146406625702</v>
      </c>
      <c r="E51" s="10"/>
      <c r="F51" s="10"/>
      <c r="G51" s="10"/>
      <c r="H51" s="10"/>
      <c r="I51" s="10"/>
      <c r="J51" s="10"/>
      <c r="K51" s="10"/>
    </row>
    <row r="52" spans="1:11" ht="12.75">
      <c r="A52" s="88" t="str">
        <f>Extra!F27</f>
        <v>Auckland</v>
      </c>
      <c r="B52" s="101">
        <v>3.3982421493370554</v>
      </c>
      <c r="C52" s="101">
        <v>3.2847543991014598</v>
      </c>
      <c r="D52" s="101">
        <v>3.3434966588405275</v>
      </c>
      <c r="E52" s="10"/>
      <c r="F52" s="10"/>
      <c r="G52" s="10"/>
      <c r="H52" s="10"/>
      <c r="I52" s="10"/>
      <c r="J52" s="10"/>
      <c r="K52" s="10"/>
    </row>
    <row r="53" spans="1:11" ht="12.75">
      <c r="A53" s="88" t="str">
        <f>Extra!F28</f>
        <v>Counties Manukau</v>
      </c>
      <c r="B53" s="101">
        <v>3.420085926280517</v>
      </c>
      <c r="C53" s="101">
        <v>3.343940781288878</v>
      </c>
      <c r="D53" s="101">
        <v>3.3824886557696998</v>
      </c>
      <c r="E53" s="10"/>
      <c r="F53" s="10"/>
      <c r="G53" s="10"/>
      <c r="H53" s="10"/>
      <c r="I53" s="10"/>
      <c r="J53" s="10"/>
      <c r="K53" s="10"/>
    </row>
    <row r="54" spans="1:11" ht="12.75">
      <c r="A54" s="88" t="str">
        <f>Extra!F29</f>
        <v>Waikato</v>
      </c>
      <c r="B54" s="101">
        <v>3.4697216455209539</v>
      </c>
      <c r="C54" s="101">
        <v>3.3732666666666669</v>
      </c>
      <c r="D54" s="101">
        <v>3.4230235736925514</v>
      </c>
      <c r="E54" s="10"/>
      <c r="F54" s="10"/>
      <c r="G54" s="10"/>
      <c r="H54" s="10"/>
      <c r="I54" s="10"/>
      <c r="J54" s="10"/>
      <c r="K54" s="10"/>
    </row>
    <row r="55" spans="1:11" ht="12.75">
      <c r="A55" s="88" t="str">
        <f>Extra!F30</f>
        <v>Lakes</v>
      </c>
      <c r="B55" s="101">
        <v>3.4724715984147951</v>
      </c>
      <c r="C55" s="101">
        <v>3.3443230563002682</v>
      </c>
      <c r="D55" s="101">
        <v>3.4088662674650698</v>
      </c>
      <c r="E55" s="10"/>
      <c r="F55" s="10"/>
      <c r="G55" s="10"/>
      <c r="H55" s="10"/>
      <c r="I55" s="10"/>
      <c r="J55" s="10"/>
      <c r="K55" s="10"/>
    </row>
    <row r="56" spans="1:11" ht="12.75">
      <c r="A56" s="88" t="str">
        <f>Extra!F31</f>
        <v>Bay of Plenty</v>
      </c>
      <c r="B56" s="101">
        <v>3.4759017150395781</v>
      </c>
      <c r="C56" s="101">
        <v>3.3592183523107839</v>
      </c>
      <c r="D56" s="101">
        <v>3.4180059820538387</v>
      </c>
      <c r="E56" s="10"/>
      <c r="F56" s="10"/>
      <c r="G56" s="10"/>
      <c r="H56" s="10"/>
      <c r="I56" s="10"/>
      <c r="J56" s="10"/>
      <c r="K56" s="10"/>
    </row>
    <row r="57" spans="1:11" ht="12.75">
      <c r="A57" s="88" t="str">
        <f>Extra!F32</f>
        <v>Tairāwhiti</v>
      </c>
      <c r="B57" s="101">
        <v>3.4902108262108262</v>
      </c>
      <c r="C57" s="101">
        <v>3.3638312883435582</v>
      </c>
      <c r="D57" s="101">
        <v>3.4293545051698668</v>
      </c>
      <c r="E57" s="10"/>
      <c r="F57" s="10"/>
      <c r="G57" s="10"/>
      <c r="H57" s="10"/>
      <c r="I57" s="10"/>
      <c r="J57" s="10"/>
      <c r="K57" s="10"/>
    </row>
    <row r="58" spans="1:11" ht="12.75">
      <c r="A58" s="88" t="str">
        <f>Extra!F33</f>
        <v>Hawke's Bay</v>
      </c>
      <c r="B58" s="101">
        <v>3.4688220502901355</v>
      </c>
      <c r="C58" s="101">
        <v>3.3265371485943773</v>
      </c>
      <c r="D58" s="101">
        <v>3.399011330049261</v>
      </c>
      <c r="E58" s="10"/>
      <c r="F58" s="10"/>
      <c r="G58" s="10"/>
      <c r="H58" s="10"/>
      <c r="I58" s="10"/>
      <c r="J58" s="10"/>
      <c r="K58" s="10"/>
    </row>
    <row r="59" spans="1:11" ht="12.75">
      <c r="A59" s="88" t="str">
        <f>Extra!F34</f>
        <v>Taranaki</v>
      </c>
      <c r="B59" s="101">
        <v>3.4667377521613836</v>
      </c>
      <c r="C59" s="101">
        <v>3.362235649546828</v>
      </c>
      <c r="D59" s="101">
        <v>3.4157197640117993</v>
      </c>
      <c r="E59" s="10"/>
      <c r="F59" s="10"/>
      <c r="G59" s="10"/>
      <c r="H59" s="10"/>
      <c r="I59" s="10"/>
      <c r="J59" s="10"/>
      <c r="K59" s="10"/>
    </row>
    <row r="60" spans="1:11" ht="12.75">
      <c r="A60" s="88" t="str">
        <f>Extra!F35</f>
        <v>MidCentral</v>
      </c>
      <c r="B60" s="101">
        <v>3.4651376811594203</v>
      </c>
      <c r="C60" s="101">
        <v>3.3756489925768824</v>
      </c>
      <c r="D60" s="101">
        <v>3.4239125549584761</v>
      </c>
      <c r="E60" s="10"/>
      <c r="F60" s="12"/>
      <c r="G60" s="12"/>
      <c r="H60" s="12"/>
      <c r="I60" s="10"/>
      <c r="J60" s="10"/>
      <c r="K60" s="10"/>
    </row>
    <row r="61" spans="1:11" ht="12.75">
      <c r="A61" s="88" t="str">
        <f>Extra!F36</f>
        <v>Whanganui</v>
      </c>
      <c r="B61" s="101">
        <v>3.491112385321101</v>
      </c>
      <c r="C61" s="101">
        <v>3.3966218274111677</v>
      </c>
      <c r="D61" s="101">
        <v>3.4462578313253012</v>
      </c>
      <c r="E61" s="10"/>
      <c r="F61" s="12"/>
      <c r="G61" s="12"/>
      <c r="H61" s="12"/>
      <c r="I61" s="10"/>
      <c r="J61" s="10"/>
      <c r="K61" s="10"/>
    </row>
    <row r="62" spans="1:11" ht="12.75">
      <c r="A62" s="88" t="str">
        <f>Extra!F37</f>
        <v>Capital &amp; Coast</v>
      </c>
      <c r="B62" s="101">
        <v>3.4754915254237289</v>
      </c>
      <c r="C62" s="101">
        <v>3.3765483106105512</v>
      </c>
      <c r="D62" s="101">
        <v>3.4263693349028839</v>
      </c>
      <c r="E62" s="10"/>
      <c r="F62" s="12"/>
      <c r="G62" s="12"/>
      <c r="H62" s="12"/>
      <c r="I62" s="10"/>
      <c r="J62" s="10"/>
      <c r="K62" s="10"/>
    </row>
    <row r="63" spans="1:11" ht="12.75">
      <c r="A63" s="88" t="str">
        <f>Extra!F38</f>
        <v>Hutt Valley</v>
      </c>
      <c r="B63" s="101">
        <v>3.4426572622779519</v>
      </c>
      <c r="C63" s="101">
        <v>3.3552905620360551</v>
      </c>
      <c r="D63" s="101">
        <v>3.3992957894736842</v>
      </c>
      <c r="E63" s="10"/>
      <c r="F63" s="12"/>
      <c r="G63" s="12"/>
      <c r="H63" s="12"/>
      <c r="I63" s="10"/>
      <c r="J63" s="10"/>
      <c r="K63" s="10"/>
    </row>
    <row r="64" spans="1:11" ht="12.75">
      <c r="A64" s="88" t="str">
        <f>Extra!F39</f>
        <v>Wairarapa</v>
      </c>
      <c r="B64" s="101">
        <v>3.5048313253012049</v>
      </c>
      <c r="C64" s="101">
        <v>3.3324166666666666</v>
      </c>
      <c r="D64" s="101">
        <v>3.4224192872117403</v>
      </c>
      <c r="E64" s="10"/>
      <c r="F64" s="12"/>
      <c r="G64" s="12"/>
      <c r="H64" s="12"/>
      <c r="I64" s="10"/>
      <c r="J64" s="10"/>
      <c r="K64" s="10"/>
    </row>
    <row r="65" spans="1:17" ht="12.75">
      <c r="A65" s="88" t="str">
        <f>Extra!F40</f>
        <v>Nelson Marlborough</v>
      </c>
      <c r="B65" s="101">
        <v>3.5226267281105992</v>
      </c>
      <c r="C65" s="101">
        <v>3.3363729096989969</v>
      </c>
      <c r="D65" s="101">
        <v>3.4334515612489991</v>
      </c>
      <c r="E65" s="10"/>
      <c r="F65" s="12"/>
      <c r="G65" s="12"/>
      <c r="H65" s="12"/>
      <c r="I65" s="10"/>
      <c r="J65" s="10"/>
      <c r="K65" s="10"/>
    </row>
    <row r="66" spans="1:17" ht="12.75">
      <c r="A66" s="88" t="str">
        <f>Extra!F41</f>
        <v>West Coast</v>
      </c>
      <c r="B66" s="101">
        <v>3.5257660818713452</v>
      </c>
      <c r="C66" s="101">
        <v>3.3432108843537418</v>
      </c>
      <c r="D66" s="101">
        <v>3.4413773584905663</v>
      </c>
      <c r="E66" s="10"/>
      <c r="F66" s="12"/>
      <c r="G66" s="12"/>
      <c r="H66" s="12"/>
      <c r="I66" s="10"/>
      <c r="J66" s="10"/>
      <c r="K66" s="10"/>
    </row>
    <row r="67" spans="1:17" ht="12.75">
      <c r="A67" s="88" t="str">
        <f>Extra!F42</f>
        <v>Canterbury</v>
      </c>
      <c r="B67" s="101">
        <v>3.4718910731550112</v>
      </c>
      <c r="C67" s="101">
        <v>3.3785706684403056</v>
      </c>
      <c r="D67" s="101">
        <v>3.425963993453355</v>
      </c>
      <c r="E67" s="10"/>
      <c r="F67" s="12"/>
      <c r="G67" s="12"/>
      <c r="H67" s="12"/>
      <c r="I67" s="10"/>
      <c r="J67" s="10"/>
      <c r="K67" s="10"/>
    </row>
    <row r="68" spans="1:17" ht="12.75">
      <c r="A68" s="88" t="str">
        <f>Extra!F43</f>
        <v>South Canterbury</v>
      </c>
      <c r="B68" s="101">
        <v>3.5349934210526315</v>
      </c>
      <c r="C68" s="101">
        <v>3.3908044164037854</v>
      </c>
      <c r="D68" s="101">
        <v>3.461389694041868</v>
      </c>
      <c r="E68" s="10"/>
      <c r="F68" s="12"/>
      <c r="G68" s="12"/>
      <c r="H68" s="12"/>
      <c r="I68" s="10"/>
      <c r="J68" s="10"/>
      <c r="K68" s="10"/>
    </row>
    <row r="69" spans="1:17" ht="14.25" customHeight="1">
      <c r="A69" s="94" t="str">
        <f>Extra!F44</f>
        <v>Southern</v>
      </c>
      <c r="B69" s="99">
        <v>3.5014597156398102</v>
      </c>
      <c r="C69" s="99">
        <v>3.3800092194222495</v>
      </c>
      <c r="D69" s="99">
        <v>3.4418518853695321</v>
      </c>
      <c r="E69" s="10"/>
      <c r="F69" s="10"/>
      <c r="G69" s="527"/>
      <c r="H69" s="10"/>
      <c r="I69" s="10"/>
      <c r="J69" s="10"/>
      <c r="K69" s="10"/>
    </row>
    <row r="70" spans="1:17" ht="12.75">
      <c r="E70" s="10"/>
      <c r="F70" s="10"/>
      <c r="G70" s="10"/>
      <c r="H70" s="10"/>
      <c r="I70" s="10"/>
      <c r="J70" s="10"/>
      <c r="K70" s="10"/>
    </row>
    <row r="71" spans="1:17" ht="11.25" customHeight="1">
      <c r="A71" s="10"/>
      <c r="B71" s="10"/>
      <c r="C71" s="10"/>
      <c r="D71" s="10"/>
      <c r="E71" s="10"/>
      <c r="F71" s="10"/>
      <c r="G71" s="10"/>
      <c r="H71" s="10"/>
      <c r="I71" s="10"/>
      <c r="J71" s="10"/>
      <c r="K71" s="10"/>
    </row>
    <row r="72" spans="1:17" s="39" customFormat="1" ht="15" customHeight="1">
      <c r="A72" s="153" t="str">
        <f>Contents!B56</f>
        <v>Table 47: Number and percentage of babies born with a low birthweight, by maternal age group, baby ethnic group, baby neighbourhood deprivation quintile and baby DHB of residence, 2013–2017</v>
      </c>
      <c r="B72" s="59"/>
      <c r="C72" s="59"/>
      <c r="D72" s="59"/>
      <c r="E72" s="59"/>
      <c r="F72" s="59"/>
      <c r="G72" s="59"/>
      <c r="H72" s="59"/>
      <c r="I72" s="59"/>
      <c r="J72" s="59"/>
      <c r="K72" s="59"/>
      <c r="L72" s="37"/>
      <c r="M72" s="37"/>
      <c r="N72" s="37"/>
      <c r="O72" s="37"/>
      <c r="P72" s="37"/>
      <c r="Q72" s="37"/>
    </row>
    <row r="73" spans="1:17" ht="15" customHeight="1">
      <c r="A73" s="554" t="s">
        <v>56</v>
      </c>
      <c r="B73" s="562" t="s">
        <v>296</v>
      </c>
      <c r="C73" s="562"/>
      <c r="D73" s="562"/>
      <c r="E73" s="562"/>
      <c r="F73" s="564"/>
      <c r="G73" s="561" t="s">
        <v>297</v>
      </c>
      <c r="H73" s="562"/>
      <c r="I73" s="562"/>
      <c r="J73" s="562"/>
      <c r="K73" s="564"/>
      <c r="L73" s="562" t="s">
        <v>298</v>
      </c>
      <c r="M73" s="562"/>
      <c r="N73" s="562"/>
      <c r="O73" s="562"/>
      <c r="P73" s="562"/>
    </row>
    <row r="74" spans="1:17" ht="15" customHeight="1">
      <c r="A74" s="547"/>
      <c r="B74" s="123">
        <f>Extra!P3</f>
        <v>2013</v>
      </c>
      <c r="C74" s="123">
        <f>Extra!Q3</f>
        <v>2014</v>
      </c>
      <c r="D74" s="123">
        <f>Extra!R3</f>
        <v>2015</v>
      </c>
      <c r="E74" s="123">
        <f>Extra!S3</f>
        <v>2016</v>
      </c>
      <c r="F74" s="123">
        <f>Extra!T3</f>
        <v>2017</v>
      </c>
      <c r="G74" s="122">
        <f>B74</f>
        <v>2013</v>
      </c>
      <c r="H74" s="123">
        <f t="shared" ref="H74:P74" si="11">C74</f>
        <v>2014</v>
      </c>
      <c r="I74" s="123">
        <f t="shared" si="11"/>
        <v>2015</v>
      </c>
      <c r="J74" s="123">
        <f t="shared" si="11"/>
        <v>2016</v>
      </c>
      <c r="K74" s="124">
        <f t="shared" si="11"/>
        <v>2017</v>
      </c>
      <c r="L74" s="123">
        <f t="shared" si="11"/>
        <v>2013</v>
      </c>
      <c r="M74" s="123">
        <f t="shared" si="11"/>
        <v>2014</v>
      </c>
      <c r="N74" s="123">
        <f t="shared" si="11"/>
        <v>2015</v>
      </c>
      <c r="O74" s="123">
        <f t="shared" si="11"/>
        <v>2016</v>
      </c>
      <c r="P74" s="123">
        <f t="shared" si="11"/>
        <v>2017</v>
      </c>
    </row>
    <row r="75" spans="1:17">
      <c r="A75" s="76" t="s">
        <v>234</v>
      </c>
      <c r="B75" s="76"/>
      <c r="C75" s="76"/>
      <c r="D75" s="76"/>
      <c r="E75" s="76"/>
      <c r="F75" s="76"/>
      <c r="G75" s="76"/>
      <c r="H75" s="76"/>
      <c r="I75" s="76"/>
      <c r="J75" s="76"/>
      <c r="K75" s="76"/>
      <c r="L75" s="76"/>
      <c r="M75" s="76"/>
      <c r="N75" s="76"/>
      <c r="O75" s="76"/>
      <c r="P75" s="76"/>
    </row>
    <row r="76" spans="1:17">
      <c r="A76" s="57" t="s">
        <v>41</v>
      </c>
      <c r="B76" s="57">
        <v>3431</v>
      </c>
      <c r="C76" s="57">
        <v>3336</v>
      </c>
      <c r="D76" s="57">
        <v>3354</v>
      </c>
      <c r="E76" s="57">
        <v>3471</v>
      </c>
      <c r="F76" s="57">
        <v>3469</v>
      </c>
      <c r="G76" s="96">
        <f>B76/L76*100</f>
        <v>6.0296650381357422</v>
      </c>
      <c r="H76" s="97">
        <f t="shared" ref="H76:K76" si="12">C76/M76*100</f>
        <v>5.8712754536334675</v>
      </c>
      <c r="I76" s="97">
        <f t="shared" si="12"/>
        <v>5.9392265193370166</v>
      </c>
      <c r="J76" s="97">
        <f t="shared" si="12"/>
        <v>6.0563232830820768</v>
      </c>
      <c r="K76" s="98">
        <f t="shared" si="12"/>
        <v>6.0618239642126968</v>
      </c>
      <c r="L76" s="57">
        <v>56902</v>
      </c>
      <c r="M76" s="57">
        <v>56819</v>
      </c>
      <c r="N76" s="57">
        <v>56472</v>
      </c>
      <c r="O76" s="57">
        <v>57312</v>
      </c>
      <c r="P76" s="57">
        <v>57227</v>
      </c>
    </row>
    <row r="77" spans="1:17">
      <c r="A77" s="76" t="str">
        <f>Extra!F2</f>
        <v>Maternal age group (years)</v>
      </c>
      <c r="B77" s="76"/>
      <c r="C77" s="76"/>
      <c r="D77" s="76"/>
      <c r="E77" s="76"/>
      <c r="F77" s="76"/>
      <c r="G77" s="76"/>
      <c r="H77" s="76"/>
      <c r="I77" s="76"/>
      <c r="J77" s="76"/>
      <c r="K77" s="76"/>
      <c r="L77" s="76"/>
      <c r="M77" s="76"/>
      <c r="N77" s="76"/>
      <c r="O77" s="76"/>
      <c r="P77" s="76"/>
    </row>
    <row r="78" spans="1:17">
      <c r="A78" s="154" t="str">
        <f>Extra!F3</f>
        <v xml:space="preserve"> &lt;20</v>
      </c>
      <c r="B78" s="88">
        <v>228</v>
      </c>
      <c r="C78" s="88">
        <v>218</v>
      </c>
      <c r="D78" s="88">
        <v>193</v>
      </c>
      <c r="E78" s="88">
        <v>189</v>
      </c>
      <c r="F78" s="89">
        <v>152</v>
      </c>
      <c r="G78" s="90">
        <f t="shared" ref="G78:G83" si="13">B78/L78*100</f>
        <v>7.0566388115134631</v>
      </c>
      <c r="H78" s="91">
        <f t="shared" ref="H78:H83" si="14">C78/M78*100</f>
        <v>7.4708704592186423</v>
      </c>
      <c r="I78" s="91">
        <f t="shared" ref="I78:I83" si="15">D78/N78*100</f>
        <v>7.098197866862817</v>
      </c>
      <c r="J78" s="91">
        <f t="shared" ref="J78:J83" si="16">E78/O78*100</f>
        <v>8.0050825921219833</v>
      </c>
      <c r="K78" s="92">
        <f t="shared" ref="K78:K83" si="17">F78/P78*100</f>
        <v>6.9028156221616719</v>
      </c>
      <c r="L78" s="88">
        <v>3231</v>
      </c>
      <c r="M78" s="88">
        <v>2918</v>
      </c>
      <c r="N78" s="88">
        <v>2719</v>
      </c>
      <c r="O78" s="88">
        <v>2361</v>
      </c>
      <c r="P78" s="88">
        <v>2202</v>
      </c>
    </row>
    <row r="79" spans="1:17">
      <c r="A79" s="154" t="str">
        <f>Extra!F4</f>
        <v>20−24</v>
      </c>
      <c r="B79" s="88">
        <v>650</v>
      </c>
      <c r="C79" s="88">
        <v>569</v>
      </c>
      <c r="D79" s="88">
        <v>587</v>
      </c>
      <c r="E79" s="88">
        <v>560</v>
      </c>
      <c r="F79" s="89">
        <v>613</v>
      </c>
      <c r="G79" s="90">
        <f t="shared" si="13"/>
        <v>6.2147432832966825</v>
      </c>
      <c r="H79" s="91">
        <f t="shared" si="14"/>
        <v>5.6979771680352496</v>
      </c>
      <c r="I79" s="91">
        <f t="shared" si="15"/>
        <v>6.1012368776634451</v>
      </c>
      <c r="J79" s="91">
        <f t="shared" si="16"/>
        <v>6.0475161987041037</v>
      </c>
      <c r="K79" s="92">
        <f t="shared" si="17"/>
        <v>6.8461023006477548</v>
      </c>
      <c r="L79" s="88">
        <v>10459</v>
      </c>
      <c r="M79" s="88">
        <v>9986</v>
      </c>
      <c r="N79" s="88">
        <v>9621</v>
      </c>
      <c r="O79" s="88">
        <v>9260</v>
      </c>
      <c r="P79" s="88">
        <v>8954</v>
      </c>
    </row>
    <row r="80" spans="1:17">
      <c r="A80" s="154" t="str">
        <f>Extra!F5</f>
        <v>25−29</v>
      </c>
      <c r="B80" s="88">
        <v>865</v>
      </c>
      <c r="C80" s="88">
        <v>808</v>
      </c>
      <c r="D80" s="88">
        <v>803</v>
      </c>
      <c r="E80" s="88">
        <v>907</v>
      </c>
      <c r="F80" s="89">
        <v>901</v>
      </c>
      <c r="G80" s="90">
        <f t="shared" si="13"/>
        <v>5.8525033829499318</v>
      </c>
      <c r="H80" s="91">
        <f t="shared" si="14"/>
        <v>5.3446223045376371</v>
      </c>
      <c r="I80" s="91">
        <f t="shared" si="15"/>
        <v>5.3355481727574752</v>
      </c>
      <c r="J80" s="91">
        <f t="shared" si="16"/>
        <v>5.6972361809045227</v>
      </c>
      <c r="K80" s="92">
        <f t="shared" si="17"/>
        <v>5.6581260989701079</v>
      </c>
      <c r="L80" s="88">
        <v>14780</v>
      </c>
      <c r="M80" s="88">
        <v>15118</v>
      </c>
      <c r="N80" s="88">
        <v>15050</v>
      </c>
      <c r="O80" s="88">
        <v>15920</v>
      </c>
      <c r="P80" s="88">
        <v>15924</v>
      </c>
    </row>
    <row r="81" spans="1:16">
      <c r="A81" s="154" t="str">
        <f>Extra!F6</f>
        <v>30−34</v>
      </c>
      <c r="B81" s="88">
        <v>844</v>
      </c>
      <c r="C81" s="88">
        <v>939</v>
      </c>
      <c r="D81" s="88">
        <v>980</v>
      </c>
      <c r="E81" s="88">
        <v>1030</v>
      </c>
      <c r="F81" s="89">
        <v>992</v>
      </c>
      <c r="G81" s="90">
        <f t="shared" si="13"/>
        <v>5.2176063303659745</v>
      </c>
      <c r="H81" s="91">
        <f t="shared" si="14"/>
        <v>5.5323160313438997</v>
      </c>
      <c r="I81" s="91">
        <f t="shared" si="15"/>
        <v>5.6937020683244253</v>
      </c>
      <c r="J81" s="91">
        <f t="shared" si="16"/>
        <v>5.8021631365479953</v>
      </c>
      <c r="K81" s="92">
        <f t="shared" si="17"/>
        <v>5.541280303876662</v>
      </c>
      <c r="L81" s="88">
        <v>16176</v>
      </c>
      <c r="M81" s="88">
        <v>16973</v>
      </c>
      <c r="N81" s="88">
        <v>17212</v>
      </c>
      <c r="O81" s="88">
        <v>17752</v>
      </c>
      <c r="P81" s="88">
        <v>17902</v>
      </c>
    </row>
    <row r="82" spans="1:16">
      <c r="A82" s="154" t="str">
        <f>Extra!F7</f>
        <v>35−39</v>
      </c>
      <c r="B82" s="88">
        <v>608</v>
      </c>
      <c r="C82" s="88">
        <v>594</v>
      </c>
      <c r="D82" s="88">
        <v>575</v>
      </c>
      <c r="E82" s="88">
        <v>580</v>
      </c>
      <c r="F82" s="89">
        <v>563</v>
      </c>
      <c r="G82" s="90">
        <f t="shared" si="13"/>
        <v>6.247431154952733</v>
      </c>
      <c r="H82" s="91">
        <f t="shared" si="14"/>
        <v>6.3346486082968969</v>
      </c>
      <c r="I82" s="91">
        <f t="shared" si="15"/>
        <v>6.1098714270534487</v>
      </c>
      <c r="J82" s="91">
        <f t="shared" si="16"/>
        <v>6.0739344433972144</v>
      </c>
      <c r="K82" s="92">
        <f t="shared" si="17"/>
        <v>5.9406985332911253</v>
      </c>
      <c r="L82" s="88">
        <v>9732</v>
      </c>
      <c r="M82" s="88">
        <v>9377</v>
      </c>
      <c r="N82" s="88">
        <v>9411</v>
      </c>
      <c r="O82" s="88">
        <v>9549</v>
      </c>
      <c r="P82" s="88">
        <v>9477</v>
      </c>
    </row>
    <row r="83" spans="1:16">
      <c r="A83" s="154" t="str">
        <f>Extra!F8</f>
        <v>40+</v>
      </c>
      <c r="B83" s="88">
        <v>229</v>
      </c>
      <c r="C83" s="88">
        <v>201</v>
      </c>
      <c r="D83" s="88">
        <v>200</v>
      </c>
      <c r="E83" s="88">
        <v>180</v>
      </c>
      <c r="F83" s="89">
        <v>184</v>
      </c>
      <c r="G83" s="90">
        <f t="shared" si="13"/>
        <v>9.207880981101729</v>
      </c>
      <c r="H83" s="91">
        <f t="shared" si="14"/>
        <v>8.3994985374007527</v>
      </c>
      <c r="I83" s="91">
        <f t="shared" si="15"/>
        <v>8.4352593842260646</v>
      </c>
      <c r="J83" s="91">
        <f t="shared" si="16"/>
        <v>7.768666378938283</v>
      </c>
      <c r="K83" s="92">
        <f t="shared" si="17"/>
        <v>7.7148846960167718</v>
      </c>
      <c r="L83" s="88">
        <v>2487</v>
      </c>
      <c r="M83" s="88">
        <v>2393</v>
      </c>
      <c r="N83" s="88">
        <v>2371</v>
      </c>
      <c r="O83" s="88">
        <v>2317</v>
      </c>
      <c r="P83" s="88">
        <v>2385</v>
      </c>
    </row>
    <row r="84" spans="1:16" ht="12.75">
      <c r="A84" s="154" t="str">
        <f>Extra!F9</f>
        <v>Unknown</v>
      </c>
      <c r="B84" s="88">
        <v>7</v>
      </c>
      <c r="C84" s="88">
        <v>7</v>
      </c>
      <c r="D84" s="88">
        <v>16</v>
      </c>
      <c r="E84" s="88">
        <v>25</v>
      </c>
      <c r="F84" s="89">
        <v>64</v>
      </c>
      <c r="G84" s="104" t="s">
        <v>81</v>
      </c>
      <c r="H84" s="104" t="s">
        <v>81</v>
      </c>
      <c r="I84" s="104" t="s">
        <v>81</v>
      </c>
      <c r="J84" s="104" t="s">
        <v>81</v>
      </c>
      <c r="K84" s="108" t="s">
        <v>81</v>
      </c>
      <c r="L84" s="105">
        <v>37</v>
      </c>
      <c r="M84" s="105">
        <v>54</v>
      </c>
      <c r="N84" s="105">
        <v>88</v>
      </c>
      <c r="O84" s="105">
        <v>153</v>
      </c>
      <c r="P84" s="105">
        <v>383</v>
      </c>
    </row>
    <row r="85" spans="1:16">
      <c r="A85" s="76" t="str">
        <f>Extra!F10</f>
        <v>Ethnic group</v>
      </c>
      <c r="B85" s="76"/>
      <c r="C85" s="76"/>
      <c r="D85" s="76"/>
      <c r="E85" s="76"/>
      <c r="F85" s="76"/>
      <c r="G85" s="76"/>
      <c r="H85" s="76"/>
      <c r="I85" s="76"/>
      <c r="J85" s="76"/>
      <c r="K85" s="76"/>
      <c r="L85" s="76"/>
      <c r="M85" s="76"/>
      <c r="N85" s="76"/>
      <c r="O85" s="76"/>
      <c r="P85" s="76"/>
    </row>
    <row r="86" spans="1:16">
      <c r="A86" s="88" t="str">
        <f>Extra!F11</f>
        <v>Māori</v>
      </c>
      <c r="B86" s="88">
        <v>1081</v>
      </c>
      <c r="C86" s="88">
        <v>1014</v>
      </c>
      <c r="D86" s="88">
        <v>1021</v>
      </c>
      <c r="E86" s="88">
        <v>1073</v>
      </c>
      <c r="F86" s="89">
        <v>1043</v>
      </c>
      <c r="G86" s="90">
        <f t="shared" ref="G86:G90" si="18">B86/L86*100</f>
        <v>7.031351632626512</v>
      </c>
      <c r="H86" s="91">
        <f t="shared" ref="H86:H90" si="19">C86/M86*100</f>
        <v>6.5580131936360111</v>
      </c>
      <c r="I86" s="91">
        <f t="shared" ref="I86:I90" si="20">D86/N86*100</f>
        <v>6.2576611914684968</v>
      </c>
      <c r="J86" s="91">
        <f t="shared" ref="J86:J90" si="21">E86/O86*100</f>
        <v>6.5263670093060027</v>
      </c>
      <c r="K86" s="92">
        <f t="shared" ref="K86:K90" si="22">F86/P86*100</f>
        <v>6.4442384924312632</v>
      </c>
      <c r="L86" s="88">
        <v>15374</v>
      </c>
      <c r="M86" s="88">
        <v>15462</v>
      </c>
      <c r="N86" s="88">
        <v>16316</v>
      </c>
      <c r="O86" s="88">
        <v>16441</v>
      </c>
      <c r="P86" s="88">
        <v>16185</v>
      </c>
    </row>
    <row r="87" spans="1:16">
      <c r="A87" s="88" t="str">
        <f>Extra!F12</f>
        <v>Pacific</v>
      </c>
      <c r="B87" s="88">
        <v>303</v>
      </c>
      <c r="C87" s="88">
        <v>286</v>
      </c>
      <c r="D87" s="88">
        <v>295</v>
      </c>
      <c r="E87" s="88">
        <v>256</v>
      </c>
      <c r="F87" s="89">
        <v>329</v>
      </c>
      <c r="G87" s="90">
        <f t="shared" si="18"/>
        <v>4.7701511335012592</v>
      </c>
      <c r="H87" s="91">
        <f t="shared" si="19"/>
        <v>4.683150483052235</v>
      </c>
      <c r="I87" s="91">
        <f t="shared" si="20"/>
        <v>4.9446865571572243</v>
      </c>
      <c r="J87" s="91">
        <f t="shared" si="21"/>
        <v>4.5022863172704888</v>
      </c>
      <c r="K87" s="92">
        <f t="shared" si="22"/>
        <v>5.5876358695652177</v>
      </c>
      <c r="L87" s="88">
        <v>6352</v>
      </c>
      <c r="M87" s="88">
        <v>6107</v>
      </c>
      <c r="N87" s="88">
        <v>5966</v>
      </c>
      <c r="O87" s="88">
        <v>5686</v>
      </c>
      <c r="P87" s="88">
        <v>5888</v>
      </c>
    </row>
    <row r="88" spans="1:16">
      <c r="A88" s="88" t="str">
        <f>Extra!F13</f>
        <v>Indian</v>
      </c>
      <c r="B88" s="88">
        <v>270</v>
      </c>
      <c r="C88" s="88">
        <v>273</v>
      </c>
      <c r="D88" s="88">
        <v>307</v>
      </c>
      <c r="E88" s="88">
        <v>362</v>
      </c>
      <c r="F88" s="89">
        <v>373</v>
      </c>
      <c r="G88" s="90">
        <f t="shared" ref="G88" si="23">B88/L88*100</f>
        <v>10.53864168618267</v>
      </c>
      <c r="H88" s="91">
        <f t="shared" ref="H88" si="24">C88/M88*100</f>
        <v>9.612676056338028</v>
      </c>
      <c r="I88" s="91">
        <f t="shared" ref="I88" si="25">D88/N88*100</f>
        <v>9.5579078455790771</v>
      </c>
      <c r="J88" s="91">
        <f t="shared" ref="J88" si="26">E88/O88*100</f>
        <v>10.077951002227172</v>
      </c>
      <c r="K88" s="92">
        <f t="shared" ref="K88" si="27">F88/P88*100</f>
        <v>9.3366708385481854</v>
      </c>
      <c r="L88" s="88">
        <v>2562</v>
      </c>
      <c r="M88" s="88">
        <v>2840</v>
      </c>
      <c r="N88" s="88">
        <v>3212</v>
      </c>
      <c r="O88" s="88">
        <v>3592</v>
      </c>
      <c r="P88" s="88">
        <v>3995</v>
      </c>
    </row>
    <row r="89" spans="1:16">
      <c r="A89" s="88" t="str">
        <f>Extra!F14</f>
        <v>Asian (excl. Indian)</v>
      </c>
      <c r="B89" s="88">
        <v>327</v>
      </c>
      <c r="C89" s="88">
        <v>351</v>
      </c>
      <c r="D89" s="88">
        <v>348</v>
      </c>
      <c r="E89" s="88">
        <v>402</v>
      </c>
      <c r="F89" s="89">
        <v>415</v>
      </c>
      <c r="G89" s="90">
        <f t="shared" si="18"/>
        <v>5.8133333333333335</v>
      </c>
      <c r="H89" s="91">
        <f t="shared" si="19"/>
        <v>5.4553932235001552</v>
      </c>
      <c r="I89" s="91">
        <f t="shared" si="20"/>
        <v>5.7549197949396396</v>
      </c>
      <c r="J89" s="91">
        <f t="shared" si="21"/>
        <v>5.7289439931594703</v>
      </c>
      <c r="K89" s="92">
        <f t="shared" si="22"/>
        <v>6.1986557132188205</v>
      </c>
      <c r="L89" s="88">
        <v>5625</v>
      </c>
      <c r="M89" s="88">
        <v>6434</v>
      </c>
      <c r="N89" s="88">
        <v>6047</v>
      </c>
      <c r="O89" s="88">
        <v>7017</v>
      </c>
      <c r="P89" s="88">
        <v>6695</v>
      </c>
    </row>
    <row r="90" spans="1:16">
      <c r="A90" s="88" t="str">
        <f>Extra!F15</f>
        <v>European or Other</v>
      </c>
      <c r="B90" s="88">
        <v>1449</v>
      </c>
      <c r="C90" s="88">
        <v>1411</v>
      </c>
      <c r="D90" s="88">
        <v>1383</v>
      </c>
      <c r="E90" s="88">
        <v>1376</v>
      </c>
      <c r="F90" s="89">
        <v>1308</v>
      </c>
      <c r="G90" s="90">
        <f t="shared" si="18"/>
        <v>5.3710430721328484</v>
      </c>
      <c r="H90" s="91">
        <f t="shared" si="19"/>
        <v>5.4346570119015523</v>
      </c>
      <c r="I90" s="91">
        <f t="shared" si="20"/>
        <v>5.548423333065875</v>
      </c>
      <c r="J90" s="91">
        <f t="shared" si="21"/>
        <v>5.6035184883531519</v>
      </c>
      <c r="K90" s="92">
        <f t="shared" si="22"/>
        <v>5.3488181892532918</v>
      </c>
      <c r="L90" s="88">
        <v>26978</v>
      </c>
      <c r="M90" s="88">
        <v>25963</v>
      </c>
      <c r="N90" s="88">
        <v>24926</v>
      </c>
      <c r="O90" s="88">
        <v>24556</v>
      </c>
      <c r="P90" s="88">
        <v>24454</v>
      </c>
    </row>
    <row r="91" spans="1:16" ht="12.75">
      <c r="A91" s="170" t="str">
        <f>Extra!F16</f>
        <v>Unknown</v>
      </c>
      <c r="B91" s="88">
        <v>1</v>
      </c>
      <c r="C91" s="88">
        <v>1</v>
      </c>
      <c r="D91" s="88"/>
      <c r="E91" s="88">
        <v>2</v>
      </c>
      <c r="F91" s="89">
        <v>1</v>
      </c>
      <c r="G91" s="104" t="s">
        <v>81</v>
      </c>
      <c r="H91" s="104" t="s">
        <v>81</v>
      </c>
      <c r="I91" s="104" t="s">
        <v>81</v>
      </c>
      <c r="J91" s="104" t="s">
        <v>81</v>
      </c>
      <c r="K91" s="108" t="s">
        <v>81</v>
      </c>
      <c r="L91" s="105">
        <v>11</v>
      </c>
      <c r="M91" s="105">
        <v>13</v>
      </c>
      <c r="N91" s="105">
        <v>5</v>
      </c>
      <c r="O91" s="105">
        <v>20</v>
      </c>
      <c r="P91" s="105">
        <v>10</v>
      </c>
    </row>
    <row r="92" spans="1:16">
      <c r="A92" s="76" t="str">
        <f>Extra!F17</f>
        <v>Deprivation quintile</v>
      </c>
      <c r="B92" s="76"/>
      <c r="C92" s="76"/>
      <c r="D92" s="76"/>
      <c r="E92" s="76"/>
      <c r="F92" s="76"/>
      <c r="G92" s="76"/>
      <c r="H92" s="76"/>
      <c r="I92" s="76"/>
      <c r="J92" s="76"/>
      <c r="K92" s="76"/>
      <c r="L92" s="76"/>
      <c r="M92" s="76"/>
      <c r="N92" s="76"/>
      <c r="O92" s="76"/>
      <c r="P92" s="76"/>
    </row>
    <row r="93" spans="1:16">
      <c r="A93" s="102" t="str">
        <f>Extra!F18</f>
        <v>1 (least deprived)</v>
      </c>
      <c r="B93" s="88">
        <v>390</v>
      </c>
      <c r="C93" s="88">
        <v>406</v>
      </c>
      <c r="D93" s="88">
        <v>388</v>
      </c>
      <c r="E93" s="88">
        <v>454</v>
      </c>
      <c r="F93" s="89">
        <v>489</v>
      </c>
      <c r="G93" s="90">
        <f t="shared" ref="G93:G97" si="28">B93/L93*100</f>
        <v>5.2838368784717513</v>
      </c>
      <c r="H93" s="91">
        <f t="shared" ref="H93:H97" si="29">C93/M93*100</f>
        <v>5.3315824031516748</v>
      </c>
      <c r="I93" s="91">
        <f t="shared" ref="I93:I97" si="30">D93/N93*100</f>
        <v>5.0540575745734015</v>
      </c>
      <c r="J93" s="91">
        <f t="shared" ref="J93:J97" si="31">E93/O93*100</f>
        <v>5.3518802310503357</v>
      </c>
      <c r="K93" s="92">
        <f t="shared" ref="K93:K97" si="32">F93/P93*100</f>
        <v>5.6973086333449841</v>
      </c>
      <c r="L93" s="88">
        <v>7381</v>
      </c>
      <c r="M93" s="88">
        <v>7615</v>
      </c>
      <c r="N93" s="88">
        <v>7677</v>
      </c>
      <c r="O93" s="88">
        <v>8483</v>
      </c>
      <c r="P93" s="88">
        <v>8583</v>
      </c>
    </row>
    <row r="94" spans="1:16">
      <c r="A94" s="102">
        <f>Extra!F19</f>
        <v>2</v>
      </c>
      <c r="B94" s="88">
        <v>451</v>
      </c>
      <c r="C94" s="88">
        <v>478</v>
      </c>
      <c r="D94" s="88">
        <v>499</v>
      </c>
      <c r="E94" s="88">
        <v>487</v>
      </c>
      <c r="F94" s="89">
        <v>524</v>
      </c>
      <c r="G94" s="90">
        <f t="shared" si="28"/>
        <v>5.290322580645161</v>
      </c>
      <c r="H94" s="91">
        <f t="shared" si="29"/>
        <v>5.702696253877356</v>
      </c>
      <c r="I94" s="91">
        <f t="shared" si="30"/>
        <v>5.7442154944169443</v>
      </c>
      <c r="J94" s="91">
        <f t="shared" si="31"/>
        <v>5.2079991444765268</v>
      </c>
      <c r="K94" s="92">
        <f t="shared" si="32"/>
        <v>5.5780285288482006</v>
      </c>
      <c r="L94" s="88">
        <v>8525</v>
      </c>
      <c r="M94" s="88">
        <v>8382</v>
      </c>
      <c r="N94" s="88">
        <v>8687</v>
      </c>
      <c r="O94" s="88">
        <v>9351</v>
      </c>
      <c r="P94" s="88">
        <v>9394</v>
      </c>
    </row>
    <row r="95" spans="1:16">
      <c r="A95" s="102">
        <f>Extra!F20</f>
        <v>3</v>
      </c>
      <c r="B95" s="88">
        <v>589</v>
      </c>
      <c r="C95" s="88">
        <v>516</v>
      </c>
      <c r="D95" s="88">
        <v>611</v>
      </c>
      <c r="E95" s="88">
        <v>606</v>
      </c>
      <c r="F95" s="89">
        <v>564</v>
      </c>
      <c r="G95" s="90">
        <f t="shared" si="28"/>
        <v>6.1501514044063903</v>
      </c>
      <c r="H95" s="91">
        <f t="shared" si="29"/>
        <v>5.4048392165078036</v>
      </c>
      <c r="I95" s="91">
        <f t="shared" si="30"/>
        <v>6.2608873860026639</v>
      </c>
      <c r="J95" s="91">
        <f t="shared" si="31"/>
        <v>5.9191248290681768</v>
      </c>
      <c r="K95" s="92">
        <f t="shared" si="32"/>
        <v>5.5239960822722818</v>
      </c>
      <c r="L95" s="88">
        <v>9577</v>
      </c>
      <c r="M95" s="88">
        <v>9547</v>
      </c>
      <c r="N95" s="88">
        <v>9759</v>
      </c>
      <c r="O95" s="88">
        <v>10238</v>
      </c>
      <c r="P95" s="88">
        <v>10210</v>
      </c>
    </row>
    <row r="96" spans="1:16">
      <c r="A96" s="102">
        <f>Extra!F21</f>
        <v>4</v>
      </c>
      <c r="B96" s="88">
        <v>743</v>
      </c>
      <c r="C96" s="88">
        <v>773</v>
      </c>
      <c r="D96" s="88">
        <v>739</v>
      </c>
      <c r="E96" s="88">
        <v>805</v>
      </c>
      <c r="F96" s="89">
        <v>783</v>
      </c>
      <c r="G96" s="90">
        <f t="shared" si="28"/>
        <v>5.9156050955414017</v>
      </c>
      <c r="H96" s="91">
        <f t="shared" si="29"/>
        <v>6.2088353413654618</v>
      </c>
      <c r="I96" s="91">
        <f t="shared" si="30"/>
        <v>5.9309791332263249</v>
      </c>
      <c r="J96" s="91">
        <f t="shared" si="31"/>
        <v>6.3420783108800132</v>
      </c>
      <c r="K96" s="92">
        <f t="shared" si="32"/>
        <v>6.2231759656652361</v>
      </c>
      <c r="L96" s="88">
        <v>12560</v>
      </c>
      <c r="M96" s="88">
        <v>12450</v>
      </c>
      <c r="N96" s="88">
        <v>12460</v>
      </c>
      <c r="O96" s="88">
        <v>12693</v>
      </c>
      <c r="P96" s="88">
        <v>12582</v>
      </c>
    </row>
    <row r="97" spans="1:17">
      <c r="A97" s="103" t="str">
        <f>Extra!F22</f>
        <v>5 (most deprived)</v>
      </c>
      <c r="B97" s="88">
        <v>1130</v>
      </c>
      <c r="C97" s="88">
        <v>1049</v>
      </c>
      <c r="D97" s="88">
        <v>1055</v>
      </c>
      <c r="E97" s="88">
        <v>1111</v>
      </c>
      <c r="F97" s="89">
        <v>1100</v>
      </c>
      <c r="G97" s="90">
        <f t="shared" si="28"/>
        <v>6.8447513477497131</v>
      </c>
      <c r="H97" s="91">
        <f t="shared" si="29"/>
        <v>6.3788385527515965</v>
      </c>
      <c r="I97" s="91">
        <f t="shared" si="30"/>
        <v>6.4125942134694869</v>
      </c>
      <c r="J97" s="91">
        <f t="shared" si="31"/>
        <v>6.7789370919519181</v>
      </c>
      <c r="K97" s="92">
        <f t="shared" si="32"/>
        <v>6.7142769944454619</v>
      </c>
      <c r="L97" s="88">
        <v>16509</v>
      </c>
      <c r="M97" s="88">
        <v>16445</v>
      </c>
      <c r="N97" s="88">
        <v>16452</v>
      </c>
      <c r="O97" s="88">
        <v>16389</v>
      </c>
      <c r="P97" s="88">
        <v>16383</v>
      </c>
    </row>
    <row r="98" spans="1:17" ht="12.75">
      <c r="A98" s="94" t="str">
        <f>Extra!F23</f>
        <v>Unknown</v>
      </c>
      <c r="B98" s="88">
        <v>128</v>
      </c>
      <c r="C98" s="88">
        <v>114</v>
      </c>
      <c r="D98" s="88">
        <v>62</v>
      </c>
      <c r="E98" s="88">
        <v>8</v>
      </c>
      <c r="F98" s="89">
        <v>9</v>
      </c>
      <c r="G98" s="104" t="s">
        <v>81</v>
      </c>
      <c r="H98" s="104" t="s">
        <v>81</v>
      </c>
      <c r="I98" s="104" t="s">
        <v>81</v>
      </c>
      <c r="J98" s="104" t="s">
        <v>81</v>
      </c>
      <c r="K98" s="108" t="s">
        <v>81</v>
      </c>
      <c r="L98" s="105">
        <v>2350</v>
      </c>
      <c r="M98" s="105">
        <v>2380</v>
      </c>
      <c r="N98" s="105">
        <v>1437</v>
      </c>
      <c r="O98" s="105">
        <v>158</v>
      </c>
      <c r="P98" s="105">
        <v>75</v>
      </c>
    </row>
    <row r="99" spans="1:17">
      <c r="A99" s="336" t="str">
        <f>Extra!F24</f>
        <v>DHB of residence</v>
      </c>
      <c r="B99" s="76"/>
      <c r="C99" s="76"/>
      <c r="D99" s="76"/>
      <c r="E99" s="76"/>
      <c r="F99" s="76"/>
      <c r="G99" s="76"/>
      <c r="H99" s="76"/>
      <c r="I99" s="76"/>
      <c r="J99" s="76"/>
      <c r="K99" s="76"/>
      <c r="L99" s="76"/>
      <c r="M99" s="76"/>
      <c r="N99" s="76"/>
      <c r="O99" s="76"/>
      <c r="P99" s="76"/>
    </row>
    <row r="100" spans="1:17">
      <c r="A100" s="88" t="str">
        <f>Extra!F25</f>
        <v>Northland</v>
      </c>
      <c r="B100" s="88">
        <v>132</v>
      </c>
      <c r="C100" s="88">
        <v>110</v>
      </c>
      <c r="D100" s="88">
        <v>100</v>
      </c>
      <c r="E100" s="88">
        <v>127</v>
      </c>
      <c r="F100" s="89">
        <v>103</v>
      </c>
      <c r="G100" s="90">
        <f t="shared" ref="G100:G119" si="33">B100/L100*100</f>
        <v>6.6835443037974684</v>
      </c>
      <c r="H100" s="91">
        <f t="shared" ref="H100:H119" si="34">C100/M100*100</f>
        <v>5.7053941908713695</v>
      </c>
      <c r="I100" s="91">
        <f t="shared" ref="I100:I119" si="35">D100/N100*100</f>
        <v>5.2576235541535228</v>
      </c>
      <c r="J100" s="91">
        <f t="shared" ref="J100:J119" si="36">E100/O100*100</f>
        <v>6.111645813282002</v>
      </c>
      <c r="K100" s="92">
        <f t="shared" ref="K100:K119" si="37">F100/P100*100</f>
        <v>5.0048590864917397</v>
      </c>
      <c r="L100" s="88">
        <v>1975</v>
      </c>
      <c r="M100" s="88">
        <v>1928</v>
      </c>
      <c r="N100" s="88">
        <v>1902</v>
      </c>
      <c r="O100" s="88">
        <v>2078</v>
      </c>
      <c r="P100" s="88">
        <v>2058</v>
      </c>
      <c r="Q100" s="106"/>
    </row>
    <row r="101" spans="1:17">
      <c r="A101" s="88" t="str">
        <f>Extra!F26</f>
        <v>Waitemata</v>
      </c>
      <c r="B101" s="88">
        <v>425</v>
      </c>
      <c r="C101" s="88">
        <v>429</v>
      </c>
      <c r="D101" s="88">
        <v>426</v>
      </c>
      <c r="E101" s="88">
        <v>431</v>
      </c>
      <c r="F101" s="89">
        <v>428</v>
      </c>
      <c r="G101" s="90">
        <f t="shared" si="33"/>
        <v>5.6659112118384218</v>
      </c>
      <c r="H101" s="91">
        <f t="shared" si="34"/>
        <v>5.588848358520063</v>
      </c>
      <c r="I101" s="91">
        <f t="shared" si="35"/>
        <v>5.7872571661459036</v>
      </c>
      <c r="J101" s="91">
        <f t="shared" si="36"/>
        <v>5.5620080010323907</v>
      </c>
      <c r="K101" s="92">
        <f t="shared" si="37"/>
        <v>5.7173390328613412</v>
      </c>
      <c r="L101" s="88">
        <v>7501</v>
      </c>
      <c r="M101" s="88">
        <v>7676</v>
      </c>
      <c r="N101" s="88">
        <v>7361</v>
      </c>
      <c r="O101" s="88">
        <v>7749</v>
      </c>
      <c r="P101" s="88">
        <v>7486</v>
      </c>
      <c r="Q101" s="106"/>
    </row>
    <row r="102" spans="1:17">
      <c r="A102" s="88" t="str">
        <f>Extra!F27</f>
        <v>Auckland</v>
      </c>
      <c r="B102" s="88">
        <v>354</v>
      </c>
      <c r="C102" s="88">
        <v>391</v>
      </c>
      <c r="D102" s="88">
        <v>336</v>
      </c>
      <c r="E102" s="88">
        <v>328</v>
      </c>
      <c r="F102" s="89">
        <v>336</v>
      </c>
      <c r="G102" s="90">
        <f t="shared" si="33"/>
        <v>5.7290823757889626</v>
      </c>
      <c r="H102" s="91">
        <f t="shared" si="34"/>
        <v>6.25</v>
      </c>
      <c r="I102" s="91">
        <f t="shared" si="35"/>
        <v>5.785123966942149</v>
      </c>
      <c r="J102" s="91">
        <f t="shared" si="36"/>
        <v>5.6202878684030155</v>
      </c>
      <c r="K102" s="92">
        <f t="shared" si="37"/>
        <v>6.0682680151706698</v>
      </c>
      <c r="L102" s="88">
        <v>6179</v>
      </c>
      <c r="M102" s="88">
        <v>6256</v>
      </c>
      <c r="N102" s="88">
        <v>5808</v>
      </c>
      <c r="O102" s="88">
        <v>5836</v>
      </c>
      <c r="P102" s="88">
        <v>5537</v>
      </c>
      <c r="Q102" s="106"/>
    </row>
    <row r="103" spans="1:17">
      <c r="A103" s="88" t="str">
        <f>Extra!F28</f>
        <v>Counties Manukau</v>
      </c>
      <c r="B103" s="88">
        <v>495</v>
      </c>
      <c r="C103" s="88">
        <v>438</v>
      </c>
      <c r="D103" s="88">
        <v>482</v>
      </c>
      <c r="E103" s="88">
        <v>513</v>
      </c>
      <c r="F103" s="89">
        <v>538</v>
      </c>
      <c r="G103" s="90">
        <f t="shared" si="33"/>
        <v>6.1179087875417126</v>
      </c>
      <c r="H103" s="91">
        <f t="shared" si="34"/>
        <v>5.3934244551163646</v>
      </c>
      <c r="I103" s="91">
        <f t="shared" si="35"/>
        <v>5.9779238496837399</v>
      </c>
      <c r="J103" s="91">
        <f t="shared" si="36"/>
        <v>6.3068600934349641</v>
      </c>
      <c r="K103" s="92">
        <f t="shared" si="37"/>
        <v>6.562576238106856</v>
      </c>
      <c r="L103" s="88">
        <v>8091</v>
      </c>
      <c r="M103" s="88">
        <v>8121</v>
      </c>
      <c r="N103" s="88">
        <v>8063</v>
      </c>
      <c r="O103" s="88">
        <v>8134</v>
      </c>
      <c r="P103" s="88">
        <v>8198</v>
      </c>
      <c r="Q103" s="106"/>
    </row>
    <row r="104" spans="1:17">
      <c r="A104" s="88" t="str">
        <f>Extra!F29</f>
        <v>Waikato</v>
      </c>
      <c r="B104" s="88">
        <v>286</v>
      </c>
      <c r="C104" s="88">
        <v>273</v>
      </c>
      <c r="D104" s="88">
        <v>305</v>
      </c>
      <c r="E104" s="88">
        <v>303</v>
      </c>
      <c r="F104" s="89">
        <v>321</v>
      </c>
      <c r="G104" s="90">
        <f t="shared" si="33"/>
        <v>5.8047493403693933</v>
      </c>
      <c r="H104" s="91">
        <f t="shared" si="34"/>
        <v>5.4962754177571975</v>
      </c>
      <c r="I104" s="91">
        <f t="shared" si="35"/>
        <v>6.0300514037168842</v>
      </c>
      <c r="J104" s="91">
        <f t="shared" si="36"/>
        <v>6.0733613950691527</v>
      </c>
      <c r="K104" s="92">
        <f t="shared" si="37"/>
        <v>6.358954041204437</v>
      </c>
      <c r="L104" s="88">
        <v>4927</v>
      </c>
      <c r="M104" s="88">
        <v>4967</v>
      </c>
      <c r="N104" s="88">
        <v>5058</v>
      </c>
      <c r="O104" s="88">
        <v>4989</v>
      </c>
      <c r="P104" s="88">
        <v>5048</v>
      </c>
      <c r="Q104" s="106"/>
    </row>
    <row r="105" spans="1:17">
      <c r="A105" s="88" t="str">
        <f>Extra!F30</f>
        <v>Lakes</v>
      </c>
      <c r="B105" s="88">
        <v>94</v>
      </c>
      <c r="C105" s="88">
        <v>104</v>
      </c>
      <c r="D105" s="88">
        <v>89</v>
      </c>
      <c r="E105" s="88">
        <v>86</v>
      </c>
      <c r="F105" s="89">
        <v>89</v>
      </c>
      <c r="G105" s="90">
        <f t="shared" si="33"/>
        <v>6.8214804063860672</v>
      </c>
      <c r="H105" s="91">
        <f t="shared" si="34"/>
        <v>7.6696165191740411</v>
      </c>
      <c r="I105" s="91">
        <f t="shared" si="35"/>
        <v>6.0833902939166098</v>
      </c>
      <c r="J105" s="91">
        <f t="shared" si="36"/>
        <v>5.7142857142857144</v>
      </c>
      <c r="K105" s="92">
        <f t="shared" si="37"/>
        <v>5.9214903526280773</v>
      </c>
      <c r="L105" s="88">
        <v>1378</v>
      </c>
      <c r="M105" s="88">
        <v>1356</v>
      </c>
      <c r="N105" s="88">
        <v>1463</v>
      </c>
      <c r="O105" s="88">
        <v>1505</v>
      </c>
      <c r="P105" s="88">
        <v>1503</v>
      </c>
      <c r="Q105" s="106"/>
    </row>
    <row r="106" spans="1:17">
      <c r="A106" s="88" t="str">
        <f>Extra!F31</f>
        <v>Bay of Plenty</v>
      </c>
      <c r="B106" s="88">
        <v>156</v>
      </c>
      <c r="C106" s="88">
        <v>151</v>
      </c>
      <c r="D106" s="88">
        <v>148</v>
      </c>
      <c r="E106" s="88">
        <v>150</v>
      </c>
      <c r="F106" s="89">
        <v>170</v>
      </c>
      <c r="G106" s="90">
        <f t="shared" si="33"/>
        <v>6.0023085802231622</v>
      </c>
      <c r="H106" s="91">
        <f t="shared" si="34"/>
        <v>5.7876581065542352</v>
      </c>
      <c r="I106" s="91">
        <f t="shared" si="35"/>
        <v>5.78125</v>
      </c>
      <c r="J106" s="91">
        <f t="shared" si="36"/>
        <v>5.4824561403508767</v>
      </c>
      <c r="K106" s="92">
        <f t="shared" si="37"/>
        <v>5.6497175141242941</v>
      </c>
      <c r="L106" s="88">
        <v>2599</v>
      </c>
      <c r="M106" s="88">
        <v>2609</v>
      </c>
      <c r="N106" s="88">
        <v>2560</v>
      </c>
      <c r="O106" s="88">
        <v>2736</v>
      </c>
      <c r="P106" s="88">
        <v>3009</v>
      </c>
      <c r="Q106" s="106"/>
    </row>
    <row r="107" spans="1:17">
      <c r="A107" s="88" t="str">
        <f>Extra!F32</f>
        <v>Tairāwhiti</v>
      </c>
      <c r="B107" s="88">
        <v>64</v>
      </c>
      <c r="C107" s="88">
        <v>48</v>
      </c>
      <c r="D107" s="88">
        <v>26</v>
      </c>
      <c r="E107" s="88">
        <v>57</v>
      </c>
      <c r="F107" s="89">
        <v>41</v>
      </c>
      <c r="G107" s="90">
        <f t="shared" si="33"/>
        <v>9.7560975609756095</v>
      </c>
      <c r="H107" s="91">
        <f t="shared" si="34"/>
        <v>7.3170731707317067</v>
      </c>
      <c r="I107" s="91">
        <f t="shared" si="35"/>
        <v>3.8291605301914582</v>
      </c>
      <c r="J107" s="91">
        <f t="shared" si="36"/>
        <v>7.7762619372442012</v>
      </c>
      <c r="K107" s="92">
        <f t="shared" si="37"/>
        <v>6.0561299852289512</v>
      </c>
      <c r="L107" s="88">
        <v>656</v>
      </c>
      <c r="M107" s="88">
        <v>656</v>
      </c>
      <c r="N107" s="88">
        <v>679</v>
      </c>
      <c r="O107" s="88">
        <v>733</v>
      </c>
      <c r="P107" s="88">
        <v>677</v>
      </c>
      <c r="Q107" s="106"/>
    </row>
    <row r="108" spans="1:17">
      <c r="A108" s="88" t="str">
        <f>Extra!F33</f>
        <v>Hawke's Bay</v>
      </c>
      <c r="B108" s="88">
        <v>166</v>
      </c>
      <c r="C108" s="88">
        <v>143</v>
      </c>
      <c r="D108" s="88">
        <v>123</v>
      </c>
      <c r="E108" s="88">
        <v>129</v>
      </c>
      <c r="F108" s="89">
        <v>131</v>
      </c>
      <c r="G108" s="90">
        <f t="shared" si="33"/>
        <v>8.1253059226627506</v>
      </c>
      <c r="H108" s="91">
        <f t="shared" si="34"/>
        <v>7.2441742654508614</v>
      </c>
      <c r="I108" s="91">
        <f t="shared" si="35"/>
        <v>6.6594477531131568</v>
      </c>
      <c r="J108" s="91">
        <f t="shared" si="36"/>
        <v>6.5250379362670712</v>
      </c>
      <c r="K108" s="92">
        <f t="shared" si="37"/>
        <v>6.4532019704433496</v>
      </c>
      <c r="L108" s="88">
        <v>2043</v>
      </c>
      <c r="M108" s="88">
        <v>1974</v>
      </c>
      <c r="N108" s="88">
        <v>1847</v>
      </c>
      <c r="O108" s="88">
        <v>1977</v>
      </c>
      <c r="P108" s="88">
        <v>2030</v>
      </c>
      <c r="Q108" s="106"/>
    </row>
    <row r="109" spans="1:17">
      <c r="A109" s="88" t="str">
        <f>Extra!F34</f>
        <v>Taranaki</v>
      </c>
      <c r="B109" s="88">
        <v>82</v>
      </c>
      <c r="C109" s="88">
        <v>97</v>
      </c>
      <c r="D109" s="88">
        <v>72</v>
      </c>
      <c r="E109" s="88">
        <v>97</v>
      </c>
      <c r="F109" s="89">
        <v>75</v>
      </c>
      <c r="G109" s="90">
        <f t="shared" si="33"/>
        <v>5.7342657342657342</v>
      </c>
      <c r="H109" s="91">
        <f t="shared" si="34"/>
        <v>6.6988950276243093</v>
      </c>
      <c r="I109" s="91">
        <f t="shared" si="35"/>
        <v>4.918032786885246</v>
      </c>
      <c r="J109" s="91">
        <f t="shared" si="36"/>
        <v>7.0238957277335272</v>
      </c>
      <c r="K109" s="92">
        <f t="shared" si="37"/>
        <v>5.5309734513274336</v>
      </c>
      <c r="L109" s="88">
        <v>1430</v>
      </c>
      <c r="M109" s="88">
        <v>1448</v>
      </c>
      <c r="N109" s="88">
        <v>1464</v>
      </c>
      <c r="O109" s="88">
        <v>1381</v>
      </c>
      <c r="P109" s="88">
        <v>1356</v>
      </c>
      <c r="Q109" s="106"/>
    </row>
    <row r="110" spans="1:17">
      <c r="A110" s="88" t="str">
        <f>Extra!F35</f>
        <v>MidCentral</v>
      </c>
      <c r="B110" s="88">
        <v>125</v>
      </c>
      <c r="C110" s="88">
        <v>120</v>
      </c>
      <c r="D110" s="88">
        <v>149</v>
      </c>
      <c r="E110" s="88">
        <v>152</v>
      </c>
      <c r="F110" s="89">
        <v>122</v>
      </c>
      <c r="G110" s="90">
        <f t="shared" si="33"/>
        <v>6.1214495592556322</v>
      </c>
      <c r="H110" s="91">
        <f t="shared" si="34"/>
        <v>6.0821084642676126</v>
      </c>
      <c r="I110" s="91">
        <f t="shared" si="35"/>
        <v>7.3580246913580245</v>
      </c>
      <c r="J110" s="91">
        <f t="shared" si="36"/>
        <v>7.6114171256885328</v>
      </c>
      <c r="K110" s="92">
        <f t="shared" si="37"/>
        <v>5.9599413776257935</v>
      </c>
      <c r="L110" s="88">
        <v>2042</v>
      </c>
      <c r="M110" s="88">
        <v>1973</v>
      </c>
      <c r="N110" s="88">
        <v>2025</v>
      </c>
      <c r="O110" s="88">
        <v>1997</v>
      </c>
      <c r="P110" s="88">
        <v>2047</v>
      </c>
      <c r="Q110" s="106"/>
    </row>
    <row r="111" spans="1:17">
      <c r="A111" s="88" t="str">
        <f>Extra!F36</f>
        <v>Whanganui</v>
      </c>
      <c r="B111" s="88">
        <v>47</v>
      </c>
      <c r="C111" s="88">
        <v>39</v>
      </c>
      <c r="D111" s="88">
        <v>53</v>
      </c>
      <c r="E111" s="88">
        <v>49</v>
      </c>
      <c r="F111" s="89">
        <v>55</v>
      </c>
      <c r="G111" s="90">
        <f t="shared" si="33"/>
        <v>5.8385093167701863</v>
      </c>
      <c r="H111" s="91">
        <f t="shared" si="34"/>
        <v>4.9056603773584913</v>
      </c>
      <c r="I111" s="91">
        <f t="shared" si="35"/>
        <v>6.7948717948717947</v>
      </c>
      <c r="J111" s="91">
        <f t="shared" si="36"/>
        <v>6.3719115734720413</v>
      </c>
      <c r="K111" s="92">
        <f t="shared" si="37"/>
        <v>6.6265060240963862</v>
      </c>
      <c r="L111" s="88">
        <v>805</v>
      </c>
      <c r="M111" s="88">
        <v>795</v>
      </c>
      <c r="N111" s="88">
        <v>780</v>
      </c>
      <c r="O111" s="88">
        <v>769</v>
      </c>
      <c r="P111" s="88">
        <v>830</v>
      </c>
      <c r="Q111" s="106"/>
    </row>
    <row r="112" spans="1:17">
      <c r="A112" s="88" t="str">
        <f>Extra!F37</f>
        <v>Capital &amp; Coast</v>
      </c>
      <c r="B112" s="88">
        <v>231</v>
      </c>
      <c r="C112" s="88">
        <v>201</v>
      </c>
      <c r="D112" s="88">
        <v>195</v>
      </c>
      <c r="E112" s="88">
        <v>195</v>
      </c>
      <c r="F112" s="89">
        <v>173</v>
      </c>
      <c r="G112" s="90">
        <f t="shared" si="33"/>
        <v>6.5606361829025852</v>
      </c>
      <c r="H112" s="91">
        <f t="shared" si="34"/>
        <v>5.8058925476603118</v>
      </c>
      <c r="I112" s="91">
        <f t="shared" si="35"/>
        <v>5.7235104197240974</v>
      </c>
      <c r="J112" s="91">
        <f t="shared" si="36"/>
        <v>5.7777777777777777</v>
      </c>
      <c r="K112" s="92">
        <f t="shared" si="37"/>
        <v>5.091230135373749</v>
      </c>
      <c r="L112" s="88">
        <v>3521</v>
      </c>
      <c r="M112" s="88">
        <v>3462</v>
      </c>
      <c r="N112" s="88">
        <v>3407</v>
      </c>
      <c r="O112" s="88">
        <v>3375</v>
      </c>
      <c r="P112" s="88">
        <v>3398</v>
      </c>
      <c r="Q112" s="106"/>
    </row>
    <row r="113" spans="1:17">
      <c r="A113" s="88" t="str">
        <f>Extra!F38</f>
        <v>Hutt Valley</v>
      </c>
      <c r="B113" s="88">
        <v>121</v>
      </c>
      <c r="C113" s="88">
        <v>118</v>
      </c>
      <c r="D113" s="88">
        <v>132</v>
      </c>
      <c r="E113" s="88">
        <v>142</v>
      </c>
      <c r="F113" s="89">
        <v>141</v>
      </c>
      <c r="G113" s="90">
        <f t="shared" si="33"/>
        <v>6.4602242391884683</v>
      </c>
      <c r="H113" s="91">
        <f t="shared" si="34"/>
        <v>6.4977973568281939</v>
      </c>
      <c r="I113" s="91">
        <f t="shared" si="35"/>
        <v>6.8535825545171329</v>
      </c>
      <c r="J113" s="91">
        <f t="shared" si="36"/>
        <v>7.330924109447599</v>
      </c>
      <c r="K113" s="92">
        <f t="shared" si="37"/>
        <v>7.4210526315789478</v>
      </c>
      <c r="L113" s="88">
        <v>1873</v>
      </c>
      <c r="M113" s="88">
        <v>1816</v>
      </c>
      <c r="N113" s="88">
        <v>1926</v>
      </c>
      <c r="O113" s="88">
        <v>1937</v>
      </c>
      <c r="P113" s="88">
        <v>1900</v>
      </c>
      <c r="Q113" s="106"/>
    </row>
    <row r="114" spans="1:17">
      <c r="A114" s="88" t="str">
        <f>Extra!F39</f>
        <v>Wairarapa</v>
      </c>
      <c r="B114" s="88">
        <v>22</v>
      </c>
      <c r="C114" s="88">
        <v>25</v>
      </c>
      <c r="D114" s="88">
        <v>14</v>
      </c>
      <c r="E114" s="88">
        <v>27</v>
      </c>
      <c r="F114" s="89">
        <v>32</v>
      </c>
      <c r="G114" s="90">
        <f t="shared" si="33"/>
        <v>4.8672566371681416</v>
      </c>
      <c r="H114" s="91">
        <f t="shared" si="34"/>
        <v>6.024096385542169</v>
      </c>
      <c r="I114" s="91">
        <f t="shared" si="35"/>
        <v>3.4653465346534658</v>
      </c>
      <c r="J114" s="91">
        <f t="shared" si="36"/>
        <v>7.2776280323450138</v>
      </c>
      <c r="K114" s="92">
        <f t="shared" si="37"/>
        <v>6.7085953878406714</v>
      </c>
      <c r="L114" s="88">
        <v>452</v>
      </c>
      <c r="M114" s="88">
        <v>415</v>
      </c>
      <c r="N114" s="88">
        <v>404</v>
      </c>
      <c r="O114" s="88">
        <v>371</v>
      </c>
      <c r="P114" s="88">
        <v>477</v>
      </c>
      <c r="Q114" s="106"/>
    </row>
    <row r="115" spans="1:17">
      <c r="A115" s="88" t="str">
        <f>Extra!F40</f>
        <v>Nelson Marlborough</v>
      </c>
      <c r="B115" s="88">
        <v>65</v>
      </c>
      <c r="C115" s="88">
        <v>84</v>
      </c>
      <c r="D115" s="88">
        <v>69</v>
      </c>
      <c r="E115" s="88">
        <v>66</v>
      </c>
      <c r="F115" s="89">
        <v>88</v>
      </c>
      <c r="G115" s="90">
        <f t="shared" si="33"/>
        <v>4.3800539083557952</v>
      </c>
      <c r="H115" s="91">
        <f t="shared" si="34"/>
        <v>6.2130177514792901</v>
      </c>
      <c r="I115" s="91">
        <f t="shared" si="35"/>
        <v>5.0884955752212395</v>
      </c>
      <c r="J115" s="91">
        <f t="shared" si="36"/>
        <v>4.5454545454545459</v>
      </c>
      <c r="K115" s="92">
        <f t="shared" si="37"/>
        <v>7.0456365092073661</v>
      </c>
      <c r="L115" s="88">
        <v>1484</v>
      </c>
      <c r="M115" s="88">
        <v>1352</v>
      </c>
      <c r="N115" s="88">
        <v>1356</v>
      </c>
      <c r="O115" s="88">
        <v>1452</v>
      </c>
      <c r="P115" s="88">
        <v>1249</v>
      </c>
      <c r="Q115" s="106"/>
    </row>
    <row r="116" spans="1:17">
      <c r="A116" s="88" t="str">
        <f>Extra!F41</f>
        <v>West Coast</v>
      </c>
      <c r="B116" s="88">
        <v>17</v>
      </c>
      <c r="C116" s="88">
        <v>15</v>
      </c>
      <c r="D116" s="88">
        <v>22</v>
      </c>
      <c r="E116" s="88">
        <v>15</v>
      </c>
      <c r="F116" s="89">
        <v>21</v>
      </c>
      <c r="G116" s="90">
        <f t="shared" si="33"/>
        <v>5.0595238095238093</v>
      </c>
      <c r="H116" s="91">
        <f t="shared" si="34"/>
        <v>4.5871559633027523</v>
      </c>
      <c r="I116" s="91">
        <f t="shared" si="35"/>
        <v>7.1197411003236244</v>
      </c>
      <c r="J116" s="91">
        <f t="shared" si="36"/>
        <v>5.4744525547445262</v>
      </c>
      <c r="K116" s="92">
        <f t="shared" si="37"/>
        <v>6.6037735849056602</v>
      </c>
      <c r="L116" s="88">
        <v>336</v>
      </c>
      <c r="M116" s="88">
        <v>327</v>
      </c>
      <c r="N116" s="88">
        <v>309</v>
      </c>
      <c r="O116" s="88">
        <v>274</v>
      </c>
      <c r="P116" s="88">
        <v>318</v>
      </c>
      <c r="Q116" s="106"/>
    </row>
    <row r="117" spans="1:17">
      <c r="A117" s="88" t="str">
        <f>Extra!F42</f>
        <v>Canterbury</v>
      </c>
      <c r="B117" s="88">
        <v>331</v>
      </c>
      <c r="C117" s="88">
        <v>331</v>
      </c>
      <c r="D117" s="88">
        <v>392</v>
      </c>
      <c r="E117" s="88">
        <v>351</v>
      </c>
      <c r="F117" s="89">
        <v>360</v>
      </c>
      <c r="G117" s="90">
        <f t="shared" si="33"/>
        <v>5.9001782531194289</v>
      </c>
      <c r="H117" s="91">
        <f t="shared" si="34"/>
        <v>5.7306094182825484</v>
      </c>
      <c r="I117" s="91">
        <f t="shared" si="35"/>
        <v>6.5486134313397937</v>
      </c>
      <c r="J117" s="91">
        <f t="shared" si="36"/>
        <v>5.8218610051418143</v>
      </c>
      <c r="K117" s="92">
        <f t="shared" si="37"/>
        <v>5.8919803600654665</v>
      </c>
      <c r="L117" s="88">
        <v>5610</v>
      </c>
      <c r="M117" s="88">
        <v>5776</v>
      </c>
      <c r="N117" s="88">
        <v>5986</v>
      </c>
      <c r="O117" s="88">
        <v>6029</v>
      </c>
      <c r="P117" s="88">
        <v>6110</v>
      </c>
      <c r="Q117" s="106"/>
    </row>
    <row r="118" spans="1:17">
      <c r="A118" s="88" t="str">
        <f>Extra!F43</f>
        <v>South Canterbury</v>
      </c>
      <c r="B118" s="88">
        <v>31</v>
      </c>
      <c r="C118" s="88">
        <v>15</v>
      </c>
      <c r="D118" s="88">
        <v>36</v>
      </c>
      <c r="E118" s="88">
        <v>37</v>
      </c>
      <c r="F118" s="89">
        <v>39</v>
      </c>
      <c r="G118" s="90">
        <f t="shared" si="33"/>
        <v>4.9759229534510432</v>
      </c>
      <c r="H118" s="91">
        <f t="shared" si="34"/>
        <v>2.3659305993690851</v>
      </c>
      <c r="I118" s="91">
        <f t="shared" si="35"/>
        <v>5.7233704292527827</v>
      </c>
      <c r="J118" s="91">
        <f t="shared" si="36"/>
        <v>5.8823529411764701</v>
      </c>
      <c r="K118" s="92">
        <f t="shared" si="37"/>
        <v>6.2801932367149762</v>
      </c>
      <c r="L118" s="88">
        <v>623</v>
      </c>
      <c r="M118" s="88">
        <v>634</v>
      </c>
      <c r="N118" s="88">
        <v>629</v>
      </c>
      <c r="O118" s="88">
        <v>629</v>
      </c>
      <c r="P118" s="88">
        <v>621</v>
      </c>
      <c r="Q118" s="106"/>
    </row>
    <row r="119" spans="1:17">
      <c r="A119" s="88" t="str">
        <f>Extra!F44</f>
        <v>Southern</v>
      </c>
      <c r="B119" s="88">
        <v>182</v>
      </c>
      <c r="C119" s="88">
        <v>196</v>
      </c>
      <c r="D119" s="88">
        <v>175</v>
      </c>
      <c r="E119" s="88">
        <v>208</v>
      </c>
      <c r="F119" s="89">
        <v>200</v>
      </c>
      <c r="G119" s="90">
        <f t="shared" si="33"/>
        <v>5.557251908396946</v>
      </c>
      <c r="H119" s="91">
        <f t="shared" si="34"/>
        <v>6.2519936204146722</v>
      </c>
      <c r="I119" s="91">
        <f t="shared" si="35"/>
        <v>5.3223844282238444</v>
      </c>
      <c r="J119" s="91">
        <f t="shared" si="36"/>
        <v>6.4696734059097984</v>
      </c>
      <c r="K119" s="92">
        <f t="shared" si="37"/>
        <v>6.0331825037707389</v>
      </c>
      <c r="L119" s="88">
        <v>3275</v>
      </c>
      <c r="M119" s="88">
        <v>3135</v>
      </c>
      <c r="N119" s="88">
        <v>3288</v>
      </c>
      <c r="O119" s="88">
        <v>3215</v>
      </c>
      <c r="P119" s="88">
        <v>3315</v>
      </c>
      <c r="Q119" s="106"/>
    </row>
    <row r="120" spans="1:17" ht="12.75">
      <c r="A120" s="94" t="str">
        <f>Extra!F45</f>
        <v>Unknown</v>
      </c>
      <c r="B120" s="94">
        <v>5</v>
      </c>
      <c r="C120" s="94">
        <v>8</v>
      </c>
      <c r="D120" s="94">
        <v>10</v>
      </c>
      <c r="E120" s="94">
        <v>8</v>
      </c>
      <c r="F120" s="107">
        <v>6</v>
      </c>
      <c r="G120" s="104" t="s">
        <v>81</v>
      </c>
      <c r="H120" s="104" t="s">
        <v>81</v>
      </c>
      <c r="I120" s="104" t="s">
        <v>81</v>
      </c>
      <c r="J120" s="104" t="s">
        <v>81</v>
      </c>
      <c r="K120" s="108" t="s">
        <v>81</v>
      </c>
      <c r="L120" s="95">
        <v>102</v>
      </c>
      <c r="M120" s="95">
        <v>143</v>
      </c>
      <c r="N120" s="95">
        <v>157</v>
      </c>
      <c r="O120" s="95">
        <v>146</v>
      </c>
      <c r="P120" s="95">
        <v>60</v>
      </c>
    </row>
    <row r="121" spans="1:17" ht="12.75">
      <c r="A121" s="100" t="s">
        <v>273</v>
      </c>
      <c r="K121" s="10"/>
    </row>
    <row r="122" spans="1:17" ht="12.75">
      <c r="A122" s="100" t="s">
        <v>327</v>
      </c>
      <c r="K122" s="10"/>
    </row>
    <row r="123" spans="1:17" ht="12.75">
      <c r="A123" s="100"/>
      <c r="K123" s="10"/>
    </row>
    <row r="124" spans="1:17" ht="12.75">
      <c r="A124" s="10"/>
      <c r="B124" s="10"/>
      <c r="C124" s="10"/>
      <c r="D124" s="10"/>
      <c r="E124" s="10"/>
      <c r="F124" s="10"/>
      <c r="G124" s="10"/>
      <c r="H124" s="10"/>
      <c r="I124" s="10"/>
      <c r="J124" s="10"/>
      <c r="K124" s="10"/>
    </row>
    <row r="125" spans="1:17" ht="12.75">
      <c r="A125" s="10"/>
      <c r="B125" s="10"/>
      <c r="C125" s="10"/>
      <c r="D125" s="10"/>
      <c r="E125" s="10"/>
      <c r="F125" s="10"/>
      <c r="G125" s="10"/>
      <c r="H125" s="10"/>
      <c r="I125" s="10"/>
      <c r="J125" s="10"/>
      <c r="K125" s="10"/>
    </row>
    <row r="126" spans="1:17" ht="12.75">
      <c r="A126" s="10"/>
      <c r="B126" s="10"/>
      <c r="C126" s="10"/>
      <c r="D126" s="10"/>
      <c r="E126" s="10"/>
      <c r="F126" s="10"/>
      <c r="G126" s="10"/>
      <c r="H126" s="10"/>
      <c r="I126" s="10"/>
      <c r="J126" s="10"/>
      <c r="K126" s="10"/>
    </row>
    <row r="127" spans="1:17" ht="12.75">
      <c r="A127" s="10"/>
      <c r="B127" s="10"/>
      <c r="C127" s="10"/>
      <c r="D127" s="10"/>
      <c r="E127" s="10"/>
      <c r="F127" s="10"/>
      <c r="G127" s="10"/>
      <c r="H127" s="10"/>
      <c r="I127" s="10"/>
      <c r="J127" s="10"/>
      <c r="K127" s="10"/>
    </row>
    <row r="128" spans="1:17" ht="12.75">
      <c r="A128" s="10"/>
      <c r="B128" s="10"/>
      <c r="C128" s="10"/>
      <c r="D128" s="10"/>
      <c r="E128" s="10"/>
      <c r="F128" s="10"/>
      <c r="G128" s="10"/>
      <c r="H128" s="10"/>
      <c r="I128" s="10"/>
      <c r="J128" s="10"/>
      <c r="K128" s="10"/>
    </row>
    <row r="129" spans="1:4" ht="12.75">
      <c r="A129" s="10"/>
      <c r="B129" s="10"/>
      <c r="C129" s="10"/>
      <c r="D129" s="10"/>
    </row>
    <row r="130" spans="1:4" ht="12.75">
      <c r="A130" s="10"/>
      <c r="B130" s="10"/>
      <c r="C130" s="10"/>
      <c r="D130" s="10"/>
    </row>
  </sheetData>
  <mergeCells count="10">
    <mergeCell ref="N6:N7"/>
    <mergeCell ref="L73:P73"/>
    <mergeCell ref="G73:K73"/>
    <mergeCell ref="B73:F73"/>
    <mergeCell ref="A73:A74"/>
    <mergeCell ref="A6:A7"/>
    <mergeCell ref="B6:H6"/>
    <mergeCell ref="I6:M6"/>
    <mergeCell ref="B26:D26"/>
    <mergeCell ref="A26:A27"/>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7" fitToHeight="0" orientation="landscape" r:id="rId1"/>
  <headerFooter>
    <oddFooter>&amp;L&amp;8&amp;K01+021Report on Maternity, 2014: accompanying tables&amp;R&amp;8&amp;K01+021Page &amp;P of &amp;N</oddFooter>
  </headerFooter>
  <rowBreaks count="2" manualBreakCount="2">
    <brk id="23" max="20" man="1"/>
    <brk id="70" max="2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5"/>
  <sheetViews>
    <sheetView showGridLines="0" zoomScaleNormal="100" workbookViewId="0">
      <pane ySplit="3" topLeftCell="A4" activePane="bottomLeft" state="frozen"/>
      <selection activeCell="B31" sqref="B31"/>
      <selection pane="bottomLeft" activeCell="A4" sqref="A4"/>
    </sheetView>
  </sheetViews>
  <sheetFormatPr defaultRowHeight="12"/>
  <cols>
    <col min="1" max="1" width="17.28515625" customWidth="1"/>
    <col min="2" max="21" width="8.7109375" customWidth="1"/>
  </cols>
  <sheetData>
    <row r="1" spans="1:21" s="43" customFormat="1">
      <c r="A1" s="291" t="s">
        <v>24</v>
      </c>
      <c r="B1" s="144"/>
      <c r="C1" s="291" t="s">
        <v>34</v>
      </c>
      <c r="D1" s="144"/>
      <c r="E1" s="144"/>
    </row>
    <row r="2" spans="1:21" s="43" customFormat="1" ht="10.5" customHeight="1"/>
    <row r="3" spans="1:21" s="43" customFormat="1" ht="19.5">
      <c r="A3" s="19" t="s">
        <v>231</v>
      </c>
    </row>
    <row r="4" spans="1:21" s="44" customFormat="1"/>
    <row r="5" spans="1:21" s="47" customFormat="1" ht="15" customHeight="1">
      <c r="A5" s="56" t="str">
        <f>Contents!B57</f>
        <v>Table 48: Number and percentage of babies, by gestation, 2008–2017</v>
      </c>
    </row>
    <row r="6" spans="1:21">
      <c r="A6" s="554" t="s">
        <v>232</v>
      </c>
      <c r="B6" s="562" t="s">
        <v>325</v>
      </c>
      <c r="C6" s="562"/>
      <c r="D6" s="562"/>
      <c r="E6" s="562"/>
      <c r="F6" s="562"/>
      <c r="G6" s="562"/>
      <c r="H6" s="562"/>
      <c r="I6" s="562"/>
      <c r="J6" s="562"/>
      <c r="K6" s="564"/>
      <c r="L6" s="562" t="s">
        <v>286</v>
      </c>
      <c r="M6" s="562"/>
      <c r="N6" s="562"/>
      <c r="O6" s="562"/>
      <c r="P6" s="562"/>
      <c r="Q6" s="562"/>
      <c r="R6" s="562"/>
      <c r="S6" s="562"/>
      <c r="T6" s="562"/>
      <c r="U6" s="562"/>
    </row>
    <row r="7" spans="1:21">
      <c r="A7" s="547"/>
      <c r="B7" s="74">
        <f>Extra!P5</f>
        <v>2008</v>
      </c>
      <c r="C7" s="393">
        <f>Extra!Q5</f>
        <v>2009</v>
      </c>
      <c r="D7" s="393">
        <f>Extra!R5</f>
        <v>2010</v>
      </c>
      <c r="E7" s="393">
        <f>Extra!S5</f>
        <v>2011</v>
      </c>
      <c r="F7" s="393">
        <f>Extra!T5</f>
        <v>2012</v>
      </c>
      <c r="G7" s="393">
        <f>Extra!U5</f>
        <v>2013</v>
      </c>
      <c r="H7" s="393">
        <f>Extra!V5</f>
        <v>2014</v>
      </c>
      <c r="I7" s="393">
        <f>Extra!W5</f>
        <v>2015</v>
      </c>
      <c r="J7" s="393">
        <f>Extra!X5</f>
        <v>2016</v>
      </c>
      <c r="K7" s="414">
        <f>Extra!Y5</f>
        <v>2017</v>
      </c>
      <c r="L7" s="75">
        <f>B7</f>
        <v>2008</v>
      </c>
      <c r="M7" s="75">
        <f t="shared" ref="M7:U7" si="0">C7</f>
        <v>2009</v>
      </c>
      <c r="N7" s="75">
        <f t="shared" si="0"/>
        <v>2010</v>
      </c>
      <c r="O7" s="75">
        <f t="shared" si="0"/>
        <v>2011</v>
      </c>
      <c r="P7" s="75">
        <f t="shared" si="0"/>
        <v>2012</v>
      </c>
      <c r="Q7" s="75">
        <f t="shared" si="0"/>
        <v>2013</v>
      </c>
      <c r="R7" s="75">
        <f t="shared" si="0"/>
        <v>2014</v>
      </c>
      <c r="S7" s="75">
        <f t="shared" si="0"/>
        <v>2015</v>
      </c>
      <c r="T7" s="75">
        <f t="shared" si="0"/>
        <v>2016</v>
      </c>
      <c r="U7" s="75">
        <f t="shared" si="0"/>
        <v>2017</v>
      </c>
    </row>
    <row r="8" spans="1:21">
      <c r="A8" s="261" t="s">
        <v>35</v>
      </c>
      <c r="B8" s="197">
        <v>10</v>
      </c>
      <c r="C8" s="197">
        <v>9</v>
      </c>
      <c r="D8" s="197">
        <v>8</v>
      </c>
      <c r="E8" s="197">
        <v>19</v>
      </c>
      <c r="F8" s="197">
        <v>15</v>
      </c>
      <c r="G8" s="197">
        <v>15</v>
      </c>
      <c r="H8" s="197">
        <v>13</v>
      </c>
      <c r="I8" s="197">
        <v>11</v>
      </c>
      <c r="J8" s="197">
        <v>8</v>
      </c>
      <c r="K8" s="198">
        <v>13</v>
      </c>
      <c r="L8" s="262">
        <f>B8/(B$36-B$35)*100</f>
        <v>1.5453800862322089E-2</v>
      </c>
      <c r="M8" s="262">
        <f t="shared" ref="M8:U23" si="1">C8/(C$36-C$35)*100</f>
        <v>1.3984275459150378E-2</v>
      </c>
      <c r="N8" s="262">
        <f t="shared" si="1"/>
        <v>1.2369540007730963E-2</v>
      </c>
      <c r="O8" s="262">
        <f t="shared" si="1"/>
        <v>3.0424339471577258E-2</v>
      </c>
      <c r="P8" s="262">
        <f t="shared" si="1"/>
        <v>2.3941773606588775E-2</v>
      </c>
      <c r="Q8" s="262">
        <f t="shared" si="1"/>
        <v>2.5197379472534857E-2</v>
      </c>
      <c r="R8" s="262">
        <f t="shared" si="1"/>
        <v>2.1889944096450464E-2</v>
      </c>
      <c r="S8" s="262">
        <f t="shared" si="1"/>
        <v>1.8592387262524507E-2</v>
      </c>
      <c r="T8" s="262">
        <f t="shared" si="1"/>
        <v>1.3340225783321384E-2</v>
      </c>
      <c r="U8" s="262">
        <f t="shared" si="1"/>
        <v>2.1701026625490359E-2</v>
      </c>
    </row>
    <row r="9" spans="1:21">
      <c r="A9" s="261">
        <v>20</v>
      </c>
      <c r="B9" s="197">
        <v>15</v>
      </c>
      <c r="C9" s="197">
        <v>11</v>
      </c>
      <c r="D9" s="197">
        <v>14</v>
      </c>
      <c r="E9" s="197">
        <v>12</v>
      </c>
      <c r="F9" s="197">
        <v>20</v>
      </c>
      <c r="G9" s="197">
        <v>12</v>
      </c>
      <c r="H9" s="197">
        <v>20</v>
      </c>
      <c r="I9" s="197">
        <v>10</v>
      </c>
      <c r="J9" s="197">
        <v>19</v>
      </c>
      <c r="K9" s="198">
        <v>17</v>
      </c>
      <c r="L9" s="262">
        <f t="shared" ref="L9:L34" si="2">B9/(B$36-B$35)*100</f>
        <v>2.3180701293483132E-2</v>
      </c>
      <c r="M9" s="262">
        <f t="shared" si="1"/>
        <v>1.7091892227850462E-2</v>
      </c>
      <c r="N9" s="262">
        <f t="shared" si="1"/>
        <v>2.1646695013529185E-2</v>
      </c>
      <c r="O9" s="262">
        <f t="shared" si="1"/>
        <v>1.9215372297838269E-2</v>
      </c>
      <c r="P9" s="262">
        <f t="shared" si="1"/>
        <v>3.1922364808785034E-2</v>
      </c>
      <c r="Q9" s="262">
        <f t="shared" si="1"/>
        <v>2.0157903578027884E-2</v>
      </c>
      <c r="R9" s="262">
        <f t="shared" si="1"/>
        <v>3.3676837071462254E-2</v>
      </c>
      <c r="S9" s="262">
        <f t="shared" si="1"/>
        <v>1.6902170238658643E-2</v>
      </c>
      <c r="T9" s="262">
        <f t="shared" si="1"/>
        <v>3.1683036235388283E-2</v>
      </c>
      <c r="U9" s="262">
        <f t="shared" si="1"/>
        <v>2.8378265587179704E-2</v>
      </c>
    </row>
    <row r="10" spans="1:21">
      <c r="A10" s="261">
        <v>21</v>
      </c>
      <c r="B10" s="197">
        <v>11</v>
      </c>
      <c r="C10" s="197">
        <v>22</v>
      </c>
      <c r="D10" s="197">
        <v>30</v>
      </c>
      <c r="E10" s="197">
        <v>12</v>
      </c>
      <c r="F10" s="197">
        <v>22</v>
      </c>
      <c r="G10" s="197">
        <v>30</v>
      </c>
      <c r="H10" s="197">
        <v>27</v>
      </c>
      <c r="I10" s="197">
        <v>15</v>
      </c>
      <c r="J10" s="197">
        <v>19</v>
      </c>
      <c r="K10" s="198">
        <v>27</v>
      </c>
      <c r="L10" s="262">
        <f t="shared" si="2"/>
        <v>1.6999180948554297E-2</v>
      </c>
      <c r="M10" s="262">
        <f t="shared" si="1"/>
        <v>3.4183784455700923E-2</v>
      </c>
      <c r="N10" s="262">
        <f t="shared" si="1"/>
        <v>4.6385775028991112E-2</v>
      </c>
      <c r="O10" s="262">
        <f t="shared" si="1"/>
        <v>1.9215372297838269E-2</v>
      </c>
      <c r="P10" s="262">
        <f t="shared" si="1"/>
        <v>3.5114601289663538E-2</v>
      </c>
      <c r="Q10" s="262">
        <f t="shared" si="1"/>
        <v>5.0394758945069715E-2</v>
      </c>
      <c r="R10" s="262">
        <f t="shared" si="1"/>
        <v>4.5463730046474034E-2</v>
      </c>
      <c r="S10" s="262">
        <f t="shared" si="1"/>
        <v>2.5353255357987964E-2</v>
      </c>
      <c r="T10" s="262">
        <f t="shared" si="1"/>
        <v>3.1683036235388283E-2</v>
      </c>
      <c r="U10" s="262">
        <f t="shared" si="1"/>
        <v>4.5071362991403054E-2</v>
      </c>
    </row>
    <row r="11" spans="1:21">
      <c r="A11" s="261">
        <v>22</v>
      </c>
      <c r="B11" s="197">
        <v>17</v>
      </c>
      <c r="C11" s="197">
        <v>19</v>
      </c>
      <c r="D11" s="197">
        <v>25</v>
      </c>
      <c r="E11" s="197">
        <v>22</v>
      </c>
      <c r="F11" s="197">
        <v>30</v>
      </c>
      <c r="G11" s="197">
        <v>30</v>
      </c>
      <c r="H11" s="197">
        <v>31</v>
      </c>
      <c r="I11" s="197">
        <v>16</v>
      </c>
      <c r="J11" s="197">
        <v>28</v>
      </c>
      <c r="K11" s="198">
        <v>34</v>
      </c>
      <c r="L11" s="262">
        <f t="shared" si="2"/>
        <v>2.6271461465947547E-2</v>
      </c>
      <c r="M11" s="262">
        <f t="shared" si="1"/>
        <v>2.9522359302650795E-2</v>
      </c>
      <c r="N11" s="262">
        <f t="shared" si="1"/>
        <v>3.8654812524159254E-2</v>
      </c>
      <c r="O11" s="262">
        <f t="shared" si="1"/>
        <v>3.5228182546036824E-2</v>
      </c>
      <c r="P11" s="262">
        <f t="shared" si="1"/>
        <v>4.7883547213177551E-2</v>
      </c>
      <c r="Q11" s="262">
        <f t="shared" si="1"/>
        <v>5.0394758945069715E-2</v>
      </c>
      <c r="R11" s="262">
        <f t="shared" si="1"/>
        <v>5.219909746076648E-2</v>
      </c>
      <c r="S11" s="262">
        <f t="shared" si="1"/>
        <v>2.7043472381853832E-2</v>
      </c>
      <c r="T11" s="262">
        <f t="shared" si="1"/>
        <v>4.6690790241624841E-2</v>
      </c>
      <c r="U11" s="262">
        <f t="shared" si="1"/>
        <v>5.6756531174359408E-2</v>
      </c>
    </row>
    <row r="12" spans="1:21">
      <c r="A12" s="261">
        <v>23</v>
      </c>
      <c r="B12" s="197">
        <v>32</v>
      </c>
      <c r="C12" s="197">
        <v>25</v>
      </c>
      <c r="D12" s="197">
        <v>33</v>
      </c>
      <c r="E12" s="197">
        <v>22</v>
      </c>
      <c r="F12" s="197">
        <v>29</v>
      </c>
      <c r="G12" s="197">
        <v>30</v>
      </c>
      <c r="H12" s="197">
        <v>33</v>
      </c>
      <c r="I12" s="197">
        <v>30</v>
      </c>
      <c r="J12" s="197">
        <v>27</v>
      </c>
      <c r="K12" s="198">
        <v>31</v>
      </c>
      <c r="L12" s="262">
        <f t="shared" si="2"/>
        <v>4.9452162759430686E-2</v>
      </c>
      <c r="M12" s="262">
        <f t="shared" si="1"/>
        <v>3.8845209608751048E-2</v>
      </c>
      <c r="N12" s="262">
        <f t="shared" si="1"/>
        <v>5.1024352531890214E-2</v>
      </c>
      <c r="O12" s="262">
        <f t="shared" si="1"/>
        <v>3.5228182546036824E-2</v>
      </c>
      <c r="P12" s="262">
        <f t="shared" si="1"/>
        <v>4.6287428972738298E-2</v>
      </c>
      <c r="Q12" s="262">
        <f t="shared" si="1"/>
        <v>5.0394758945069715E-2</v>
      </c>
      <c r="R12" s="262">
        <f t="shared" si="1"/>
        <v>5.5566781167912707E-2</v>
      </c>
      <c r="S12" s="262">
        <f t="shared" si="1"/>
        <v>5.0706510715975928E-2</v>
      </c>
      <c r="T12" s="262">
        <f t="shared" si="1"/>
        <v>4.5023262018709667E-2</v>
      </c>
      <c r="U12" s="262">
        <f t="shared" si="1"/>
        <v>5.1748601953092388E-2</v>
      </c>
    </row>
    <row r="13" spans="1:21">
      <c r="A13" s="261">
        <v>24</v>
      </c>
      <c r="B13" s="197">
        <v>40</v>
      </c>
      <c r="C13" s="197">
        <v>49</v>
      </c>
      <c r="D13" s="197">
        <v>44</v>
      </c>
      <c r="E13" s="197">
        <v>43</v>
      </c>
      <c r="F13" s="197">
        <v>38</v>
      </c>
      <c r="G13" s="197">
        <v>39</v>
      </c>
      <c r="H13" s="197">
        <v>49</v>
      </c>
      <c r="I13" s="197">
        <v>32</v>
      </c>
      <c r="J13" s="197">
        <v>41</v>
      </c>
      <c r="K13" s="198">
        <v>36</v>
      </c>
      <c r="L13" s="262">
        <f t="shared" si="2"/>
        <v>6.1815203449288356E-2</v>
      </c>
      <c r="M13" s="262">
        <f t="shared" si="1"/>
        <v>7.6136610833152055E-2</v>
      </c>
      <c r="N13" s="262">
        <f t="shared" si="1"/>
        <v>6.8032470042520291E-2</v>
      </c>
      <c r="O13" s="262">
        <f t="shared" si="1"/>
        <v>6.8855084067253797E-2</v>
      </c>
      <c r="P13" s="262">
        <f t="shared" si="1"/>
        <v>6.0652493136691563E-2</v>
      </c>
      <c r="Q13" s="262">
        <f t="shared" si="1"/>
        <v>6.5513186628590625E-2</v>
      </c>
      <c r="R13" s="262">
        <f t="shared" si="1"/>
        <v>8.2508250825082508E-2</v>
      </c>
      <c r="S13" s="262">
        <f t="shared" si="1"/>
        <v>5.4086944763707664E-2</v>
      </c>
      <c r="T13" s="262">
        <f t="shared" si="1"/>
        <v>6.8368657139522088E-2</v>
      </c>
      <c r="U13" s="262">
        <f t="shared" si="1"/>
        <v>6.0095150655204072E-2</v>
      </c>
    </row>
    <row r="14" spans="1:21">
      <c r="A14" s="261">
        <v>25</v>
      </c>
      <c r="B14" s="197">
        <v>66</v>
      </c>
      <c r="C14" s="197">
        <v>40</v>
      </c>
      <c r="D14" s="197">
        <v>57</v>
      </c>
      <c r="E14" s="197">
        <v>45</v>
      </c>
      <c r="F14" s="197">
        <v>55</v>
      </c>
      <c r="G14" s="197">
        <v>52</v>
      </c>
      <c r="H14" s="197">
        <v>47</v>
      </c>
      <c r="I14" s="197">
        <v>36</v>
      </c>
      <c r="J14" s="197">
        <v>38</v>
      </c>
      <c r="K14" s="198">
        <v>53</v>
      </c>
      <c r="L14" s="262">
        <f t="shared" si="2"/>
        <v>0.10199508569132577</v>
      </c>
      <c r="M14" s="262">
        <f t="shared" si="1"/>
        <v>6.215233537400168E-2</v>
      </c>
      <c r="N14" s="262">
        <f t="shared" si="1"/>
        <v>8.8132972555083108E-2</v>
      </c>
      <c r="O14" s="262">
        <f t="shared" si="1"/>
        <v>7.2057646116893526E-2</v>
      </c>
      <c r="P14" s="262">
        <f t="shared" si="1"/>
        <v>8.7786503224158846E-2</v>
      </c>
      <c r="Q14" s="262">
        <f t="shared" si="1"/>
        <v>8.7350915504787505E-2</v>
      </c>
      <c r="R14" s="262">
        <f t="shared" si="1"/>
        <v>7.9140567117936281E-2</v>
      </c>
      <c r="S14" s="262">
        <f t="shared" si="1"/>
        <v>6.0847812859171117E-2</v>
      </c>
      <c r="T14" s="262">
        <f t="shared" si="1"/>
        <v>6.3366072470776566E-2</v>
      </c>
      <c r="U14" s="262">
        <f t="shared" si="1"/>
        <v>8.8473416242383765E-2</v>
      </c>
    </row>
    <row r="15" spans="1:21">
      <c r="A15" s="261">
        <v>26</v>
      </c>
      <c r="B15" s="197">
        <v>53</v>
      </c>
      <c r="C15" s="197">
        <v>76</v>
      </c>
      <c r="D15" s="197">
        <v>63</v>
      </c>
      <c r="E15" s="197">
        <v>53</v>
      </c>
      <c r="F15" s="197">
        <v>53</v>
      </c>
      <c r="G15" s="197">
        <v>42</v>
      </c>
      <c r="H15" s="197">
        <v>44</v>
      </c>
      <c r="I15" s="197">
        <v>59</v>
      </c>
      <c r="J15" s="197">
        <v>43</v>
      </c>
      <c r="K15" s="198">
        <v>58</v>
      </c>
      <c r="L15" s="262">
        <f t="shared" si="2"/>
        <v>8.1905144570307065E-2</v>
      </c>
      <c r="M15" s="262">
        <f t="shared" si="1"/>
        <v>0.11808943721060318</v>
      </c>
      <c r="N15" s="262">
        <f t="shared" si="1"/>
        <v>9.7410127560881327E-2</v>
      </c>
      <c r="O15" s="262">
        <f t="shared" si="1"/>
        <v>8.4867894315452358E-2</v>
      </c>
      <c r="P15" s="262">
        <f t="shared" si="1"/>
        <v>8.4594266743280341E-2</v>
      </c>
      <c r="Q15" s="262">
        <f t="shared" si="1"/>
        <v>7.0552662523097595E-2</v>
      </c>
      <c r="R15" s="262">
        <f t="shared" si="1"/>
        <v>7.4089041557216948E-2</v>
      </c>
      <c r="S15" s="262">
        <f t="shared" si="1"/>
        <v>9.9722804408086008E-2</v>
      </c>
      <c r="T15" s="262">
        <f t="shared" si="1"/>
        <v>7.1703713585352435E-2</v>
      </c>
      <c r="U15" s="262">
        <f t="shared" si="1"/>
        <v>9.6819964944495449E-2</v>
      </c>
    </row>
    <row r="16" spans="1:21">
      <c r="A16" s="261">
        <v>27</v>
      </c>
      <c r="B16" s="197">
        <v>79</v>
      </c>
      <c r="C16" s="197">
        <v>73</v>
      </c>
      <c r="D16" s="197">
        <v>58</v>
      </c>
      <c r="E16" s="197">
        <v>55</v>
      </c>
      <c r="F16" s="197">
        <v>68</v>
      </c>
      <c r="G16" s="197">
        <v>57</v>
      </c>
      <c r="H16" s="197">
        <v>61</v>
      </c>
      <c r="I16" s="197">
        <v>75</v>
      </c>
      <c r="J16" s="197">
        <v>72</v>
      </c>
      <c r="K16" s="198">
        <v>60</v>
      </c>
      <c r="L16" s="262">
        <f t="shared" si="2"/>
        <v>0.1220850268123445</v>
      </c>
      <c r="M16" s="262">
        <f t="shared" si="1"/>
        <v>0.11342801205755305</v>
      </c>
      <c r="N16" s="262">
        <f t="shared" si="1"/>
        <v>8.9679165056049476E-2</v>
      </c>
      <c r="O16" s="262">
        <f t="shared" si="1"/>
        <v>8.8070456365092073E-2</v>
      </c>
      <c r="P16" s="262">
        <f t="shared" si="1"/>
        <v>0.10853604034986911</v>
      </c>
      <c r="Q16" s="262">
        <f t="shared" si="1"/>
        <v>9.5750041995632446E-2</v>
      </c>
      <c r="R16" s="262">
        <f t="shared" si="1"/>
        <v>0.10271435306795984</v>
      </c>
      <c r="S16" s="262">
        <f t="shared" si="1"/>
        <v>0.12676627678993982</v>
      </c>
      <c r="T16" s="262">
        <f t="shared" si="1"/>
        <v>0.12006203204989244</v>
      </c>
      <c r="U16" s="262">
        <f t="shared" si="1"/>
        <v>0.10015858442534013</v>
      </c>
    </row>
    <row r="17" spans="1:21">
      <c r="A17" s="261">
        <v>28</v>
      </c>
      <c r="B17" s="197">
        <v>78</v>
      </c>
      <c r="C17" s="197">
        <v>91</v>
      </c>
      <c r="D17" s="197">
        <v>90</v>
      </c>
      <c r="E17" s="197">
        <v>71</v>
      </c>
      <c r="F17" s="197">
        <v>102</v>
      </c>
      <c r="G17" s="197">
        <v>70</v>
      </c>
      <c r="H17" s="197">
        <v>67</v>
      </c>
      <c r="I17" s="197">
        <v>74</v>
      </c>
      <c r="J17" s="197">
        <v>83</v>
      </c>
      <c r="K17" s="198">
        <v>101</v>
      </c>
      <c r="L17" s="262">
        <f t="shared" si="2"/>
        <v>0.12053964672611228</v>
      </c>
      <c r="M17" s="262">
        <f t="shared" si="1"/>
        <v>0.14139656297585382</v>
      </c>
      <c r="N17" s="262">
        <f t="shared" si="1"/>
        <v>0.13915732508697334</v>
      </c>
      <c r="O17" s="262">
        <f t="shared" si="1"/>
        <v>0.11369095276220977</v>
      </c>
      <c r="P17" s="262">
        <f t="shared" si="1"/>
        <v>0.16280406052480367</v>
      </c>
      <c r="Q17" s="262">
        <f t="shared" si="1"/>
        <v>0.11758777087182934</v>
      </c>
      <c r="R17" s="262">
        <f t="shared" si="1"/>
        <v>0.11281740418939852</v>
      </c>
      <c r="S17" s="262">
        <f t="shared" si="1"/>
        <v>0.12507605976607394</v>
      </c>
      <c r="T17" s="262">
        <f t="shared" si="1"/>
        <v>0.13840484250195934</v>
      </c>
      <c r="U17" s="262">
        <f t="shared" si="1"/>
        <v>0.16860028378265587</v>
      </c>
    </row>
    <row r="18" spans="1:21">
      <c r="A18" s="261">
        <v>29</v>
      </c>
      <c r="B18" s="197">
        <v>117</v>
      </c>
      <c r="C18" s="197">
        <v>100</v>
      </c>
      <c r="D18" s="197">
        <v>105</v>
      </c>
      <c r="E18" s="197">
        <v>100</v>
      </c>
      <c r="F18" s="197">
        <v>106</v>
      </c>
      <c r="G18" s="197">
        <v>73</v>
      </c>
      <c r="H18" s="197">
        <v>91</v>
      </c>
      <c r="I18" s="197">
        <v>92</v>
      </c>
      <c r="J18" s="197">
        <v>117</v>
      </c>
      <c r="K18" s="198">
        <v>84</v>
      </c>
      <c r="L18" s="262">
        <f t="shared" si="2"/>
        <v>0.18080947008916842</v>
      </c>
      <c r="M18" s="262">
        <f t="shared" si="1"/>
        <v>0.15538083843500419</v>
      </c>
      <c r="N18" s="262">
        <f t="shared" si="1"/>
        <v>0.1623502126014689</v>
      </c>
      <c r="O18" s="262">
        <f t="shared" si="1"/>
        <v>0.16012810248198558</v>
      </c>
      <c r="P18" s="262">
        <f t="shared" si="1"/>
        <v>0.16918853348656068</v>
      </c>
      <c r="Q18" s="262">
        <f t="shared" si="1"/>
        <v>0.1226272467663363</v>
      </c>
      <c r="R18" s="262">
        <f t="shared" si="1"/>
        <v>0.15322960867515323</v>
      </c>
      <c r="S18" s="262">
        <f t="shared" si="1"/>
        <v>0.15549996619565953</v>
      </c>
      <c r="T18" s="262">
        <f t="shared" si="1"/>
        <v>0.19510080208107522</v>
      </c>
      <c r="U18" s="262">
        <f t="shared" si="1"/>
        <v>0.14022201819547617</v>
      </c>
    </row>
    <row r="19" spans="1:21">
      <c r="A19" s="261">
        <v>30</v>
      </c>
      <c r="B19" s="197">
        <v>163</v>
      </c>
      <c r="C19" s="197">
        <v>141</v>
      </c>
      <c r="D19" s="197">
        <v>127</v>
      </c>
      <c r="E19" s="197">
        <v>136</v>
      </c>
      <c r="F19" s="197">
        <v>130</v>
      </c>
      <c r="G19" s="197">
        <v>130</v>
      </c>
      <c r="H19" s="197">
        <v>122</v>
      </c>
      <c r="I19" s="197">
        <v>125</v>
      </c>
      <c r="J19" s="197">
        <v>109</v>
      </c>
      <c r="K19" s="198">
        <v>120</v>
      </c>
      <c r="L19" s="262">
        <f t="shared" si="2"/>
        <v>0.25189695405585005</v>
      </c>
      <c r="M19" s="262">
        <f t="shared" si="1"/>
        <v>0.21908698219335593</v>
      </c>
      <c r="N19" s="262">
        <f t="shared" si="1"/>
        <v>0.19636644762272901</v>
      </c>
      <c r="O19" s="262">
        <f t="shared" si="1"/>
        <v>0.2177742193755004</v>
      </c>
      <c r="P19" s="262">
        <f t="shared" si="1"/>
        <v>0.20749537125710274</v>
      </c>
      <c r="Q19" s="262">
        <f t="shared" si="1"/>
        <v>0.21837728876196874</v>
      </c>
      <c r="R19" s="262">
        <f t="shared" si="1"/>
        <v>0.20542870613591968</v>
      </c>
      <c r="S19" s="262">
        <f t="shared" si="1"/>
        <v>0.21127712798323303</v>
      </c>
      <c r="T19" s="262">
        <f t="shared" si="1"/>
        <v>0.18176057629775386</v>
      </c>
      <c r="U19" s="262">
        <f t="shared" si="1"/>
        <v>0.20031716885068027</v>
      </c>
    </row>
    <row r="20" spans="1:21">
      <c r="A20" s="261">
        <v>31</v>
      </c>
      <c r="B20" s="197">
        <v>169</v>
      </c>
      <c r="C20" s="197">
        <v>159</v>
      </c>
      <c r="D20" s="197">
        <v>201</v>
      </c>
      <c r="E20" s="197">
        <v>163</v>
      </c>
      <c r="F20" s="197">
        <v>162</v>
      </c>
      <c r="G20" s="197">
        <v>163</v>
      </c>
      <c r="H20" s="197">
        <v>143</v>
      </c>
      <c r="I20" s="197">
        <v>138</v>
      </c>
      <c r="J20" s="197">
        <v>139</v>
      </c>
      <c r="K20" s="198">
        <v>143</v>
      </c>
      <c r="L20" s="262">
        <f t="shared" si="2"/>
        <v>0.26116923457324326</v>
      </c>
      <c r="M20" s="262">
        <f t="shared" si="1"/>
        <v>0.24705553311165665</v>
      </c>
      <c r="N20" s="262">
        <f t="shared" si="1"/>
        <v>0.31078469269424042</v>
      </c>
      <c r="O20" s="262">
        <f t="shared" si="1"/>
        <v>0.2610088070456365</v>
      </c>
      <c r="P20" s="262">
        <f t="shared" si="1"/>
        <v>0.25857115495115879</v>
      </c>
      <c r="Q20" s="262">
        <f t="shared" si="1"/>
        <v>0.27381152360154543</v>
      </c>
      <c r="R20" s="262">
        <f t="shared" si="1"/>
        <v>0.24078938506095507</v>
      </c>
      <c r="S20" s="262">
        <f t="shared" si="1"/>
        <v>0.2332499492934893</v>
      </c>
      <c r="T20" s="262">
        <f t="shared" si="1"/>
        <v>0.23178642298520902</v>
      </c>
      <c r="U20" s="262">
        <f t="shared" si="1"/>
        <v>0.23871129288039394</v>
      </c>
    </row>
    <row r="21" spans="1:21">
      <c r="A21" s="261">
        <v>32</v>
      </c>
      <c r="B21" s="197">
        <v>291</v>
      </c>
      <c r="C21" s="197">
        <v>257</v>
      </c>
      <c r="D21" s="197">
        <v>250</v>
      </c>
      <c r="E21" s="197">
        <v>261</v>
      </c>
      <c r="F21" s="197">
        <v>224</v>
      </c>
      <c r="G21" s="197">
        <v>237</v>
      </c>
      <c r="H21" s="197">
        <v>208</v>
      </c>
      <c r="I21" s="197">
        <v>222</v>
      </c>
      <c r="J21" s="197">
        <v>231</v>
      </c>
      <c r="K21" s="198">
        <v>270</v>
      </c>
      <c r="L21" s="262">
        <f t="shared" si="2"/>
        <v>0.44970560509357282</v>
      </c>
      <c r="M21" s="262">
        <f t="shared" si="1"/>
        <v>0.39932875477796081</v>
      </c>
      <c r="N21" s="262">
        <f t="shared" si="1"/>
        <v>0.3865481252415926</v>
      </c>
      <c r="O21" s="262">
        <f t="shared" si="1"/>
        <v>0.41793434747798242</v>
      </c>
      <c r="P21" s="262">
        <f t="shared" si="1"/>
        <v>0.35753048585839242</v>
      </c>
      <c r="Q21" s="262">
        <f t="shared" si="1"/>
        <v>0.39811859566605079</v>
      </c>
      <c r="R21" s="262">
        <f t="shared" si="1"/>
        <v>0.35023910554320742</v>
      </c>
      <c r="S21" s="262">
        <f t="shared" si="1"/>
        <v>0.37522817929822189</v>
      </c>
      <c r="T21" s="262">
        <f t="shared" si="1"/>
        <v>0.38519901949340496</v>
      </c>
      <c r="U21" s="262">
        <f t="shared" si="1"/>
        <v>0.45071362991403058</v>
      </c>
    </row>
    <row r="22" spans="1:21">
      <c r="A22" s="261">
        <v>33</v>
      </c>
      <c r="B22" s="197">
        <v>360</v>
      </c>
      <c r="C22" s="197">
        <v>415</v>
      </c>
      <c r="D22" s="197">
        <v>341</v>
      </c>
      <c r="E22" s="197">
        <v>326</v>
      </c>
      <c r="F22" s="197">
        <v>323</v>
      </c>
      <c r="G22" s="197">
        <v>300</v>
      </c>
      <c r="H22" s="197">
        <v>288</v>
      </c>
      <c r="I22" s="197">
        <v>310</v>
      </c>
      <c r="J22" s="197">
        <v>301</v>
      </c>
      <c r="K22" s="198">
        <v>301</v>
      </c>
      <c r="L22" s="262">
        <f t="shared" si="2"/>
        <v>0.55633683104359521</v>
      </c>
      <c r="M22" s="262">
        <f t="shared" si="1"/>
        <v>0.6448304795052674</v>
      </c>
      <c r="N22" s="262">
        <f t="shared" si="1"/>
        <v>0.5272516428295323</v>
      </c>
      <c r="O22" s="262">
        <f t="shared" si="1"/>
        <v>0.52201761409127301</v>
      </c>
      <c r="P22" s="262">
        <f t="shared" si="1"/>
        <v>0.51554619166187832</v>
      </c>
      <c r="Q22" s="262">
        <f t="shared" si="1"/>
        <v>0.50394758945069706</v>
      </c>
      <c r="R22" s="262">
        <f t="shared" si="1"/>
        <v>0.48494645382905638</v>
      </c>
      <c r="S22" s="262">
        <f t="shared" si="1"/>
        <v>0.52396727739841797</v>
      </c>
      <c r="T22" s="262">
        <f t="shared" si="1"/>
        <v>0.50192599509746705</v>
      </c>
      <c r="U22" s="262">
        <f t="shared" si="1"/>
        <v>0.50246223186712291</v>
      </c>
    </row>
    <row r="23" spans="1:21">
      <c r="A23" s="261">
        <v>34</v>
      </c>
      <c r="B23" s="197">
        <v>703</v>
      </c>
      <c r="C23" s="197">
        <v>609</v>
      </c>
      <c r="D23" s="197">
        <v>640</v>
      </c>
      <c r="E23" s="197">
        <v>627</v>
      </c>
      <c r="F23" s="197">
        <v>621</v>
      </c>
      <c r="G23" s="197">
        <v>531</v>
      </c>
      <c r="H23" s="197">
        <v>563</v>
      </c>
      <c r="I23" s="197">
        <v>531</v>
      </c>
      <c r="J23" s="197">
        <v>597</v>
      </c>
      <c r="K23" s="198">
        <v>528</v>
      </c>
      <c r="L23" s="262">
        <f t="shared" si="2"/>
        <v>1.0864022006212428</v>
      </c>
      <c r="M23" s="262">
        <f t="shared" si="1"/>
        <v>0.94626930606917548</v>
      </c>
      <c r="N23" s="262">
        <f t="shared" si="1"/>
        <v>0.98956320061847691</v>
      </c>
      <c r="O23" s="262">
        <f t="shared" si="1"/>
        <v>1.0040032025620496</v>
      </c>
      <c r="P23" s="262">
        <f t="shared" si="1"/>
        <v>0.99118942731277537</v>
      </c>
      <c r="Q23" s="262">
        <f t="shared" si="1"/>
        <v>0.89198723332773389</v>
      </c>
      <c r="R23" s="262">
        <f t="shared" si="1"/>
        <v>0.94800296356166225</v>
      </c>
      <c r="S23" s="262">
        <f t="shared" si="1"/>
        <v>0.89750523967277396</v>
      </c>
      <c r="T23" s="262">
        <f t="shared" si="1"/>
        <v>0.99551434908035819</v>
      </c>
      <c r="U23" s="262">
        <f t="shared" si="1"/>
        <v>0.88139554294299305</v>
      </c>
    </row>
    <row r="24" spans="1:21">
      <c r="A24" s="261">
        <v>35</v>
      </c>
      <c r="B24" s="197">
        <v>945</v>
      </c>
      <c r="C24" s="197">
        <v>936</v>
      </c>
      <c r="D24" s="197">
        <v>885</v>
      </c>
      <c r="E24" s="197">
        <v>931</v>
      </c>
      <c r="F24" s="197">
        <v>941</v>
      </c>
      <c r="G24" s="197">
        <v>850</v>
      </c>
      <c r="H24" s="197">
        <v>859</v>
      </c>
      <c r="I24" s="197">
        <v>810</v>
      </c>
      <c r="J24" s="197">
        <v>843</v>
      </c>
      <c r="K24" s="198">
        <v>923</v>
      </c>
      <c r="L24" s="262">
        <f t="shared" si="2"/>
        <v>1.4603841814894374</v>
      </c>
      <c r="M24" s="262">
        <f t="shared" ref="M24:M34" si="3">C24/(C$36-C$35)*100</f>
        <v>1.4543646477516392</v>
      </c>
      <c r="N24" s="262">
        <f t="shared" ref="N24:N34" si="4">D24/(D$36-D$35)*100</f>
        <v>1.3683803633552376</v>
      </c>
      <c r="O24" s="262">
        <f t="shared" ref="O24:O34" si="5">E24/(E$36-E$35)*100</f>
        <v>1.4907926341072857</v>
      </c>
      <c r="P24" s="262">
        <f t="shared" ref="P24:P34" si="6">F24/(F$36-F$35)*100</f>
        <v>1.5019472642533358</v>
      </c>
      <c r="Q24" s="262">
        <f t="shared" ref="Q24:Q34" si="7">G24/(G$36-G$35)*100</f>
        <v>1.4278515034436419</v>
      </c>
      <c r="R24" s="262">
        <f t="shared" ref="R24:R34" si="8">H24/(H$36-H$35)*100</f>
        <v>1.4464201522193034</v>
      </c>
      <c r="S24" s="262">
        <f t="shared" ref="S24:S34" si="9">I24/(I$36-I$35)*100</f>
        <v>1.3690757893313501</v>
      </c>
      <c r="T24" s="262">
        <f t="shared" ref="T24:T34" si="10">J24/(J$36-J$35)*100</f>
        <v>1.4057262919174907</v>
      </c>
      <c r="U24" s="262">
        <f t="shared" ref="U24:U34" si="11">K24/(K$36-K$35)*100</f>
        <v>1.5407728904098155</v>
      </c>
    </row>
    <row r="25" spans="1:21">
      <c r="A25" s="261">
        <v>36</v>
      </c>
      <c r="B25" s="197">
        <v>1673</v>
      </c>
      <c r="C25" s="197">
        <v>1724</v>
      </c>
      <c r="D25" s="197">
        <v>1841</v>
      </c>
      <c r="E25" s="197">
        <v>1708</v>
      </c>
      <c r="F25" s="197">
        <v>1849</v>
      </c>
      <c r="G25" s="197">
        <v>1753</v>
      </c>
      <c r="H25" s="197">
        <v>1754</v>
      </c>
      <c r="I25" s="197">
        <v>1746</v>
      </c>
      <c r="J25" s="197">
        <v>1807</v>
      </c>
      <c r="K25" s="198">
        <v>1704</v>
      </c>
      <c r="L25" s="262">
        <f t="shared" si="2"/>
        <v>2.5854208842664854</v>
      </c>
      <c r="M25" s="262">
        <f t="shared" si="3"/>
        <v>2.6787656546194727</v>
      </c>
      <c r="N25" s="262">
        <f t="shared" si="4"/>
        <v>2.8465403942790877</v>
      </c>
      <c r="O25" s="262">
        <f t="shared" si="5"/>
        <v>2.7349879903923138</v>
      </c>
      <c r="P25" s="262">
        <f t="shared" si="6"/>
        <v>2.9512226265721764</v>
      </c>
      <c r="Q25" s="262">
        <f t="shared" si="7"/>
        <v>2.9447337476902402</v>
      </c>
      <c r="R25" s="262">
        <f t="shared" si="8"/>
        <v>2.953458611167239</v>
      </c>
      <c r="S25" s="262">
        <f t="shared" si="9"/>
        <v>2.951118923669799</v>
      </c>
      <c r="T25" s="262">
        <f t="shared" si="10"/>
        <v>3.0132234988077173</v>
      </c>
      <c r="U25" s="262">
        <f t="shared" si="11"/>
        <v>2.8445037976796597</v>
      </c>
    </row>
    <row r="26" spans="1:21">
      <c r="A26" s="261">
        <v>37</v>
      </c>
      <c r="B26" s="197">
        <v>3672</v>
      </c>
      <c r="C26" s="197">
        <v>3691</v>
      </c>
      <c r="D26" s="197">
        <v>3799</v>
      </c>
      <c r="E26" s="197">
        <v>3760</v>
      </c>
      <c r="F26" s="197">
        <v>3858</v>
      </c>
      <c r="G26" s="197">
        <v>3804</v>
      </c>
      <c r="H26" s="197">
        <v>3944</v>
      </c>
      <c r="I26" s="197">
        <v>3878</v>
      </c>
      <c r="J26" s="197">
        <v>4049</v>
      </c>
      <c r="K26" s="198">
        <v>4206</v>
      </c>
      <c r="L26" s="262">
        <f t="shared" si="2"/>
        <v>5.6746356766446713</v>
      </c>
      <c r="M26" s="262">
        <f t="shared" si="3"/>
        <v>5.7351067466360046</v>
      </c>
      <c r="N26" s="262">
        <f t="shared" si="4"/>
        <v>5.8739853111712401</v>
      </c>
      <c r="O26" s="262">
        <f t="shared" si="5"/>
        <v>6.0208166533226581</v>
      </c>
      <c r="P26" s="262">
        <f t="shared" si="6"/>
        <v>6.1578241716146334</v>
      </c>
      <c r="Q26" s="262">
        <f t="shared" si="7"/>
        <v>6.3900554342348395</v>
      </c>
      <c r="R26" s="262">
        <f t="shared" si="8"/>
        <v>6.6410722704923559</v>
      </c>
      <c r="S26" s="262">
        <f t="shared" si="9"/>
        <v>6.5546616185518216</v>
      </c>
      <c r="T26" s="262">
        <f t="shared" si="10"/>
        <v>6.7518217745835347</v>
      </c>
      <c r="U26" s="262">
        <f t="shared" si="11"/>
        <v>7.0211167682163431</v>
      </c>
    </row>
    <row r="27" spans="1:21">
      <c r="A27" s="261">
        <v>38</v>
      </c>
      <c r="B27" s="197">
        <v>9462</v>
      </c>
      <c r="C27" s="197">
        <v>9434</v>
      </c>
      <c r="D27" s="197">
        <v>9796</v>
      </c>
      <c r="E27" s="197">
        <v>9394</v>
      </c>
      <c r="F27" s="197">
        <v>9702</v>
      </c>
      <c r="G27" s="197">
        <v>9582</v>
      </c>
      <c r="H27" s="197">
        <v>9718</v>
      </c>
      <c r="I27" s="197">
        <v>9722</v>
      </c>
      <c r="J27" s="197">
        <v>10450</v>
      </c>
      <c r="K27" s="198">
        <v>10556</v>
      </c>
      <c r="L27" s="262">
        <f t="shared" si="2"/>
        <v>14.62238637592916</v>
      </c>
      <c r="M27" s="262">
        <f t="shared" si="3"/>
        <v>14.658628297958295</v>
      </c>
      <c r="N27" s="262">
        <f t="shared" si="4"/>
        <v>15.146501739466563</v>
      </c>
      <c r="O27" s="262">
        <f t="shared" si="5"/>
        <v>15.042433947157727</v>
      </c>
      <c r="P27" s="262">
        <f t="shared" si="6"/>
        <v>15.485539168741621</v>
      </c>
      <c r="Q27" s="262">
        <f t="shared" si="7"/>
        <v>16.096086007055266</v>
      </c>
      <c r="R27" s="262">
        <f t="shared" si="8"/>
        <v>16.363575133023506</v>
      </c>
      <c r="S27" s="262">
        <f t="shared" si="9"/>
        <v>16.432289906023932</v>
      </c>
      <c r="T27" s="262">
        <f t="shared" si="10"/>
        <v>17.425669929463556</v>
      </c>
      <c r="U27" s="262">
        <f t="shared" si="11"/>
        <v>17.62123361989817</v>
      </c>
    </row>
    <row r="28" spans="1:21">
      <c r="A28" s="261">
        <v>39</v>
      </c>
      <c r="B28" s="197">
        <v>15280</v>
      </c>
      <c r="C28" s="197">
        <v>15684</v>
      </c>
      <c r="D28" s="197">
        <v>15711</v>
      </c>
      <c r="E28" s="197">
        <v>15938</v>
      </c>
      <c r="F28" s="197">
        <v>16149</v>
      </c>
      <c r="G28" s="197">
        <v>15600</v>
      </c>
      <c r="H28" s="197">
        <v>16073</v>
      </c>
      <c r="I28" s="197">
        <v>16094</v>
      </c>
      <c r="J28" s="197">
        <v>16699</v>
      </c>
      <c r="K28" s="198">
        <v>17023</v>
      </c>
      <c r="L28" s="262">
        <f t="shared" si="2"/>
        <v>23.613407717628153</v>
      </c>
      <c r="M28" s="262">
        <f t="shared" si="3"/>
        <v>24.369930700146057</v>
      </c>
      <c r="N28" s="262">
        <f t="shared" si="4"/>
        <v>24.292230382682646</v>
      </c>
      <c r="O28" s="262">
        <f t="shared" si="5"/>
        <v>25.521216973578863</v>
      </c>
      <c r="P28" s="262">
        <f t="shared" si="6"/>
        <v>25.775713464853478</v>
      </c>
      <c r="Q28" s="262">
        <f t="shared" si="7"/>
        <v>26.205274651436248</v>
      </c>
      <c r="R28" s="262">
        <f t="shared" si="8"/>
        <v>27.064390112480634</v>
      </c>
      <c r="S28" s="262">
        <f t="shared" si="9"/>
        <v>27.202352782097222</v>
      </c>
      <c r="T28" s="262">
        <f t="shared" si="10"/>
        <v>27.846053794460474</v>
      </c>
      <c r="U28" s="262">
        <f t="shared" si="11"/>
        <v>28.416659711209412</v>
      </c>
    </row>
    <row r="29" spans="1:21">
      <c r="A29" s="261">
        <v>40</v>
      </c>
      <c r="B29" s="197">
        <v>19642</v>
      </c>
      <c r="C29" s="197">
        <v>18972</v>
      </c>
      <c r="D29" s="197">
        <v>18928</v>
      </c>
      <c r="E29" s="197">
        <v>17953</v>
      </c>
      <c r="F29" s="197">
        <v>17704</v>
      </c>
      <c r="G29" s="197">
        <v>16609</v>
      </c>
      <c r="H29" s="197">
        <v>16084</v>
      </c>
      <c r="I29" s="197">
        <v>16031</v>
      </c>
      <c r="J29" s="197">
        <v>15411</v>
      </c>
      <c r="K29" s="198">
        <v>15070</v>
      </c>
      <c r="L29" s="262">
        <f t="shared" si="2"/>
        <v>30.354355653773048</v>
      </c>
      <c r="M29" s="262">
        <f t="shared" si="3"/>
        <v>29.478852667888994</v>
      </c>
      <c r="N29" s="262">
        <f t="shared" si="4"/>
        <v>29.266331658291456</v>
      </c>
      <c r="O29" s="262">
        <f t="shared" si="5"/>
        <v>28.747798238590871</v>
      </c>
      <c r="P29" s="262">
        <f t="shared" si="6"/>
        <v>28.257677328736513</v>
      </c>
      <c r="Q29" s="262">
        <f t="shared" si="7"/>
        <v>27.900218377288759</v>
      </c>
      <c r="R29" s="262">
        <f t="shared" si="8"/>
        <v>27.082912372869938</v>
      </c>
      <c r="S29" s="262">
        <f t="shared" si="9"/>
        <v>27.095869109593671</v>
      </c>
      <c r="T29" s="262">
        <f t="shared" si="10"/>
        <v>25.698277443345731</v>
      </c>
      <c r="U29" s="262">
        <f t="shared" si="11"/>
        <v>25.156497788164593</v>
      </c>
    </row>
    <row r="30" spans="1:21">
      <c r="A30" s="261">
        <v>41</v>
      </c>
      <c r="B30" s="197">
        <v>9909</v>
      </c>
      <c r="C30" s="197">
        <v>10104</v>
      </c>
      <c r="D30" s="197">
        <v>9921</v>
      </c>
      <c r="E30" s="197">
        <v>9287</v>
      </c>
      <c r="F30" s="197">
        <v>9117</v>
      </c>
      <c r="G30" s="197">
        <v>8372</v>
      </c>
      <c r="H30" s="197">
        <v>8031</v>
      </c>
      <c r="I30" s="197">
        <v>7931</v>
      </c>
      <c r="J30" s="197">
        <v>7717</v>
      </c>
      <c r="K30" s="198">
        <v>7436</v>
      </c>
      <c r="L30" s="262">
        <f t="shared" si="2"/>
        <v>15.313171274474957</v>
      </c>
      <c r="M30" s="262">
        <f t="shared" si="3"/>
        <v>15.699679915472824</v>
      </c>
      <c r="N30" s="262">
        <f t="shared" si="4"/>
        <v>15.33977580208736</v>
      </c>
      <c r="O30" s="262">
        <f t="shared" si="5"/>
        <v>14.871096877502001</v>
      </c>
      <c r="P30" s="262">
        <f t="shared" si="6"/>
        <v>14.551809998084659</v>
      </c>
      <c r="Q30" s="262">
        <f t="shared" si="7"/>
        <v>14.063497396270789</v>
      </c>
      <c r="R30" s="262">
        <f t="shared" si="8"/>
        <v>13.522933926045667</v>
      </c>
      <c r="S30" s="262">
        <f t="shared" si="9"/>
        <v>13.405111216280172</v>
      </c>
      <c r="T30" s="262">
        <f t="shared" si="10"/>
        <v>12.868315296236387</v>
      </c>
      <c r="U30" s="262">
        <f t="shared" si="11"/>
        <v>12.412987229780486</v>
      </c>
    </row>
    <row r="31" spans="1:21">
      <c r="A31" s="261">
        <v>42</v>
      </c>
      <c r="B31" s="197">
        <v>1710</v>
      </c>
      <c r="C31" s="197">
        <v>1536</v>
      </c>
      <c r="D31" s="197">
        <v>1531</v>
      </c>
      <c r="E31" s="197">
        <v>1361</v>
      </c>
      <c r="F31" s="197">
        <v>1221</v>
      </c>
      <c r="G31" s="197">
        <v>1062</v>
      </c>
      <c r="H31" s="197">
        <v>1012</v>
      </c>
      <c r="I31" s="197">
        <v>1059</v>
      </c>
      <c r="J31" s="197">
        <v>979</v>
      </c>
      <c r="K31" s="198">
        <v>982</v>
      </c>
      <c r="L31" s="262">
        <f t="shared" si="2"/>
        <v>2.6425999474570769</v>
      </c>
      <c r="M31" s="262">
        <f t="shared" si="3"/>
        <v>2.3866496783616644</v>
      </c>
      <c r="N31" s="262">
        <f t="shared" si="4"/>
        <v>2.3672207189795129</v>
      </c>
      <c r="O31" s="262">
        <f t="shared" si="5"/>
        <v>2.1793434747798237</v>
      </c>
      <c r="P31" s="262">
        <f t="shared" si="6"/>
        <v>1.9488603715763264</v>
      </c>
      <c r="Q31" s="262">
        <f t="shared" si="7"/>
        <v>1.7839744666554678</v>
      </c>
      <c r="R31" s="262">
        <f t="shared" si="8"/>
        <v>1.7040479558159898</v>
      </c>
      <c r="S31" s="262">
        <f t="shared" si="9"/>
        <v>1.7899398282739503</v>
      </c>
      <c r="T31" s="262">
        <f t="shared" si="10"/>
        <v>1.632510130233954</v>
      </c>
      <c r="U31" s="262">
        <f t="shared" si="11"/>
        <v>1.6392621650947334</v>
      </c>
    </row>
    <row r="32" spans="1:21">
      <c r="A32" s="261">
        <v>43</v>
      </c>
      <c r="B32" s="197">
        <v>112</v>
      </c>
      <c r="C32" s="197">
        <v>113</v>
      </c>
      <c r="D32" s="197">
        <v>103</v>
      </c>
      <c r="E32" s="197">
        <v>93</v>
      </c>
      <c r="F32" s="197">
        <v>65</v>
      </c>
      <c r="G32" s="197">
        <v>48</v>
      </c>
      <c r="H32" s="197">
        <v>56</v>
      </c>
      <c r="I32" s="197">
        <v>68</v>
      </c>
      <c r="J32" s="197">
        <v>92</v>
      </c>
      <c r="K32" s="198">
        <v>73</v>
      </c>
      <c r="L32" s="262">
        <f t="shared" si="2"/>
        <v>0.17308256965800739</v>
      </c>
      <c r="M32" s="262">
        <f t="shared" si="3"/>
        <v>0.17558034743155473</v>
      </c>
      <c r="N32" s="262">
        <f t="shared" si="4"/>
        <v>0.15925782759953613</v>
      </c>
      <c r="O32" s="262">
        <f t="shared" si="5"/>
        <v>0.1489191353082466</v>
      </c>
      <c r="P32" s="262">
        <f t="shared" si="6"/>
        <v>0.10374768562855137</v>
      </c>
      <c r="Q32" s="262">
        <f t="shared" si="7"/>
        <v>8.0631614312111535E-2</v>
      </c>
      <c r="R32" s="262">
        <f t="shared" si="8"/>
        <v>9.4295143800094294E-2</v>
      </c>
      <c r="S32" s="262">
        <f t="shared" si="9"/>
        <v>0.11493475762287877</v>
      </c>
      <c r="T32" s="262">
        <f t="shared" si="10"/>
        <v>0.15341259650819589</v>
      </c>
      <c r="U32" s="262">
        <f t="shared" si="11"/>
        <v>0.12185961105083047</v>
      </c>
    </row>
    <row r="33" spans="1:24">
      <c r="A33" s="261">
        <v>44</v>
      </c>
      <c r="B33" s="197">
        <v>47</v>
      </c>
      <c r="C33" s="197">
        <v>31</v>
      </c>
      <c r="D33" s="197">
        <v>37</v>
      </c>
      <c r="E33" s="197">
        <v>25</v>
      </c>
      <c r="F33" s="197">
        <v>14</v>
      </c>
      <c r="G33" s="197">
        <v>18</v>
      </c>
      <c r="H33" s="197">
        <v>25</v>
      </c>
      <c r="I33" s="197">
        <v>23</v>
      </c>
      <c r="J33" s="197">
        <v>24</v>
      </c>
      <c r="K33" s="198">
        <v>24</v>
      </c>
      <c r="L33" s="262">
        <f t="shared" si="2"/>
        <v>7.2632864052913818E-2</v>
      </c>
      <c r="M33" s="262">
        <f t="shared" si="3"/>
        <v>4.8168059914851298E-2</v>
      </c>
      <c r="N33" s="262">
        <f t="shared" si="4"/>
        <v>5.7209122535755698E-2</v>
      </c>
      <c r="O33" s="262">
        <f t="shared" si="5"/>
        <v>4.0032025620496396E-2</v>
      </c>
      <c r="P33" s="262">
        <f t="shared" si="6"/>
        <v>2.2345655366149526E-2</v>
      </c>
      <c r="Q33" s="262">
        <f t="shared" si="7"/>
        <v>3.0236855367041827E-2</v>
      </c>
      <c r="R33" s="262">
        <f t="shared" si="8"/>
        <v>4.2096046339327807E-2</v>
      </c>
      <c r="S33" s="262">
        <f t="shared" si="9"/>
        <v>3.8874991548914883E-2</v>
      </c>
      <c r="T33" s="262">
        <f t="shared" si="10"/>
        <v>4.0020677349964145E-2</v>
      </c>
      <c r="U33" s="262">
        <f t="shared" si="11"/>
        <v>4.0063433770136048E-2</v>
      </c>
    </row>
    <row r="34" spans="1:24">
      <c r="A34" s="261" t="s">
        <v>233</v>
      </c>
      <c r="B34" s="197">
        <v>53</v>
      </c>
      <c r="C34" s="197">
        <v>37</v>
      </c>
      <c r="D34" s="197">
        <v>37</v>
      </c>
      <c r="E34" s="197">
        <v>33</v>
      </c>
      <c r="F34" s="197">
        <v>34</v>
      </c>
      <c r="G34" s="197">
        <v>21</v>
      </c>
      <c r="H34" s="197">
        <v>25</v>
      </c>
      <c r="I34" s="197">
        <v>26</v>
      </c>
      <c r="J34" s="197">
        <v>26</v>
      </c>
      <c r="K34" s="198">
        <v>32</v>
      </c>
      <c r="L34" s="262">
        <f t="shared" si="2"/>
        <v>8.1905144570307065E-2</v>
      </c>
      <c r="M34" s="262">
        <f t="shared" si="3"/>
        <v>5.7490910220951555E-2</v>
      </c>
      <c r="N34" s="262">
        <f t="shared" si="4"/>
        <v>5.7209122535755698E-2</v>
      </c>
      <c r="O34" s="262">
        <f t="shared" si="5"/>
        <v>5.2842273819055249E-2</v>
      </c>
      <c r="P34" s="262">
        <f t="shared" si="6"/>
        <v>5.4268020174934553E-2</v>
      </c>
      <c r="Q34" s="262">
        <f t="shared" si="7"/>
        <v>3.5276331261548798E-2</v>
      </c>
      <c r="R34" s="262">
        <f t="shared" si="8"/>
        <v>4.2096046339327807E-2</v>
      </c>
      <c r="S34" s="262">
        <f t="shared" si="9"/>
        <v>4.3945642620512475E-2</v>
      </c>
      <c r="T34" s="262">
        <f t="shared" si="10"/>
        <v>4.3355733795794493E-2</v>
      </c>
      <c r="U34" s="262">
        <f t="shared" si="11"/>
        <v>5.341791169351473E-2</v>
      </c>
    </row>
    <row r="35" spans="1:24">
      <c r="A35" s="263" t="s">
        <v>48</v>
      </c>
      <c r="B35" s="197">
        <v>229</v>
      </c>
      <c r="C35" s="197">
        <v>183</v>
      </c>
      <c r="D35" s="197">
        <v>189</v>
      </c>
      <c r="E35" s="197">
        <v>173</v>
      </c>
      <c r="F35" s="197">
        <v>122</v>
      </c>
      <c r="G35" s="197">
        <v>99</v>
      </c>
      <c r="H35" s="197">
        <v>104</v>
      </c>
      <c r="I35" s="197">
        <v>112</v>
      </c>
      <c r="J35" s="197">
        <v>121</v>
      </c>
      <c r="K35" s="198">
        <v>121</v>
      </c>
      <c r="L35" s="264" t="s">
        <v>81</v>
      </c>
      <c r="M35" s="264" t="s">
        <v>81</v>
      </c>
      <c r="N35" s="264" t="s">
        <v>81</v>
      </c>
      <c r="O35" s="264" t="s">
        <v>81</v>
      </c>
      <c r="P35" s="264" t="s">
        <v>81</v>
      </c>
      <c r="Q35" s="264" t="s">
        <v>81</v>
      </c>
      <c r="R35" s="264" t="s">
        <v>81</v>
      </c>
      <c r="S35" s="264" t="s">
        <v>81</v>
      </c>
      <c r="T35" s="264" t="s">
        <v>81</v>
      </c>
      <c r="U35" s="264" t="s">
        <v>81</v>
      </c>
    </row>
    <row r="36" spans="1:24">
      <c r="A36" s="258" t="s">
        <v>41</v>
      </c>
      <c r="B36" s="258">
        <v>64938</v>
      </c>
      <c r="C36" s="258">
        <v>64541</v>
      </c>
      <c r="D36" s="258">
        <v>64864</v>
      </c>
      <c r="E36" s="258">
        <v>62623</v>
      </c>
      <c r="F36" s="258">
        <v>62774</v>
      </c>
      <c r="G36" s="258">
        <v>59629</v>
      </c>
      <c r="H36" s="258">
        <v>59492</v>
      </c>
      <c r="I36" s="258">
        <v>59276</v>
      </c>
      <c r="J36" s="258">
        <v>60090</v>
      </c>
      <c r="K36" s="259">
        <v>60026</v>
      </c>
      <c r="L36" s="260">
        <v>100</v>
      </c>
      <c r="M36" s="260">
        <v>100</v>
      </c>
      <c r="N36" s="260">
        <v>100</v>
      </c>
      <c r="O36" s="260">
        <v>100</v>
      </c>
      <c r="P36" s="260">
        <v>100</v>
      </c>
      <c r="Q36" s="260">
        <v>100</v>
      </c>
      <c r="R36" s="260">
        <v>100</v>
      </c>
      <c r="S36" s="260">
        <v>100</v>
      </c>
      <c r="T36" s="260">
        <v>100</v>
      </c>
      <c r="U36" s="260">
        <v>100</v>
      </c>
    </row>
    <row r="37" spans="1:24" s="69" customFormat="1">
      <c r="A37" s="258" t="s">
        <v>369</v>
      </c>
      <c r="B37" s="258">
        <v>39</v>
      </c>
      <c r="C37" s="258">
        <v>39</v>
      </c>
      <c r="D37" s="258">
        <v>39</v>
      </c>
      <c r="E37" s="258">
        <v>39</v>
      </c>
      <c r="F37" s="258">
        <v>39</v>
      </c>
      <c r="G37" s="258">
        <v>39</v>
      </c>
      <c r="H37" s="258">
        <v>39</v>
      </c>
      <c r="I37" s="258">
        <v>39</v>
      </c>
      <c r="J37" s="258">
        <v>39</v>
      </c>
      <c r="K37" s="259">
        <v>39</v>
      </c>
      <c r="L37" s="381" t="s">
        <v>81</v>
      </c>
      <c r="M37" s="381" t="s">
        <v>81</v>
      </c>
      <c r="N37" s="381" t="s">
        <v>81</v>
      </c>
      <c r="O37" s="381" t="s">
        <v>81</v>
      </c>
      <c r="P37" s="381" t="s">
        <v>81</v>
      </c>
      <c r="Q37" s="381" t="s">
        <v>81</v>
      </c>
      <c r="R37" s="381" t="s">
        <v>81</v>
      </c>
      <c r="S37" s="381" t="s">
        <v>81</v>
      </c>
      <c r="T37" s="381" t="s">
        <v>81</v>
      </c>
      <c r="U37" s="381" t="s">
        <v>81</v>
      </c>
    </row>
    <row r="38" spans="1:24">
      <c r="C38" s="44"/>
      <c r="D38" s="44"/>
      <c r="E38" s="44"/>
      <c r="F38" s="44"/>
      <c r="G38" s="44"/>
      <c r="H38" s="44"/>
      <c r="I38" s="44"/>
      <c r="J38" s="44"/>
      <c r="K38" s="44"/>
    </row>
    <row r="40" spans="1:24" s="47" customFormat="1" ht="15" customHeight="1">
      <c r="A40" s="58" t="str">
        <f>Contents!B58</f>
        <v>Table 49: Number and percentage of babies born preterm, by maternal age group, baby ethnic group, baby neighbourhood deprivation quintile and baby DHB of residence, 2013–2017</v>
      </c>
    </row>
    <row r="41" spans="1:24" ht="15" customHeight="1">
      <c r="A41" s="554" t="s">
        <v>56</v>
      </c>
      <c r="B41" s="586" t="s">
        <v>299</v>
      </c>
      <c r="C41" s="586"/>
      <c r="D41" s="586"/>
      <c r="E41" s="586"/>
      <c r="F41" s="588"/>
      <c r="G41" s="589" t="s">
        <v>300</v>
      </c>
      <c r="H41" s="586"/>
      <c r="I41" s="586"/>
      <c r="J41" s="586"/>
      <c r="K41" s="588"/>
      <c r="L41" s="589" t="s">
        <v>298</v>
      </c>
      <c r="M41" s="586"/>
      <c r="N41" s="586"/>
      <c r="O41" s="586"/>
      <c r="P41" s="586"/>
      <c r="Q41" s="71"/>
      <c r="T41" s="52"/>
      <c r="U41" s="52"/>
      <c r="V41" s="52"/>
      <c r="W41" s="52"/>
      <c r="X41" s="52"/>
    </row>
    <row r="42" spans="1:24" ht="15" customHeight="1">
      <c r="A42" s="547"/>
      <c r="B42" s="78">
        <f>Extra!P3</f>
        <v>2013</v>
      </c>
      <c r="C42" s="78">
        <f>Extra!Q3</f>
        <v>2014</v>
      </c>
      <c r="D42" s="78">
        <f>Extra!R3</f>
        <v>2015</v>
      </c>
      <c r="E42" s="78">
        <f>Extra!S3</f>
        <v>2016</v>
      </c>
      <c r="F42" s="415">
        <f>Extra!T3</f>
        <v>2017</v>
      </c>
      <c r="G42" s="78">
        <f>B42</f>
        <v>2013</v>
      </c>
      <c r="H42" s="78">
        <f t="shared" ref="H42:P42" si="12">C42</f>
        <v>2014</v>
      </c>
      <c r="I42" s="78">
        <f t="shared" si="12"/>
        <v>2015</v>
      </c>
      <c r="J42" s="78">
        <f t="shared" si="12"/>
        <v>2016</v>
      </c>
      <c r="K42" s="113">
        <f t="shared" si="12"/>
        <v>2017</v>
      </c>
      <c r="L42" s="78">
        <f t="shared" si="12"/>
        <v>2013</v>
      </c>
      <c r="M42" s="78">
        <f t="shared" si="12"/>
        <v>2014</v>
      </c>
      <c r="N42" s="78">
        <f t="shared" si="12"/>
        <v>2015</v>
      </c>
      <c r="O42" s="78">
        <f t="shared" si="12"/>
        <v>2016</v>
      </c>
      <c r="P42" s="78">
        <f t="shared" si="12"/>
        <v>2017</v>
      </c>
      <c r="Q42" s="69"/>
      <c r="T42" s="52"/>
      <c r="U42" s="52"/>
      <c r="V42" s="52"/>
      <c r="W42" s="52"/>
      <c r="X42" s="52"/>
    </row>
    <row r="43" spans="1:24" s="52" customFormat="1">
      <c r="A43" s="21" t="s">
        <v>234</v>
      </c>
      <c r="B43" s="29"/>
      <c r="C43" s="29"/>
      <c r="D43" s="29"/>
      <c r="E43" s="29"/>
      <c r="F43" s="21"/>
      <c r="G43" s="21"/>
      <c r="H43" s="21"/>
      <c r="I43" s="21"/>
      <c r="J43" s="21"/>
      <c r="K43" s="21"/>
      <c r="L43" s="21"/>
      <c r="M43" s="21"/>
      <c r="N43" s="21"/>
      <c r="O43" s="21"/>
      <c r="P43" s="21"/>
      <c r="Q43" s="69"/>
    </row>
    <row r="44" spans="1:24" s="52" customFormat="1">
      <c r="A44" s="42" t="s">
        <v>41</v>
      </c>
      <c r="B44" s="42">
        <v>4414</v>
      </c>
      <c r="C44" s="42">
        <v>4420</v>
      </c>
      <c r="D44" s="42">
        <v>4332</v>
      </c>
      <c r="E44" s="42">
        <v>4522</v>
      </c>
      <c r="F44" s="42">
        <v>4503</v>
      </c>
      <c r="G44" s="24">
        <f>B44/L44*100</f>
        <v>7.4147488661179235</v>
      </c>
      <c r="H44" s="23">
        <f t="shared" ref="H44:K44" si="13">C44/M44*100</f>
        <v>7.4425809927931574</v>
      </c>
      <c r="I44" s="23">
        <f t="shared" si="13"/>
        <v>7.3220201473869251</v>
      </c>
      <c r="J44" s="23">
        <f t="shared" si="13"/>
        <v>7.540562624022412</v>
      </c>
      <c r="K44" s="36">
        <f t="shared" si="13"/>
        <v>7.5169017611217761</v>
      </c>
      <c r="L44" s="42">
        <v>59530</v>
      </c>
      <c r="M44" s="42">
        <v>59388</v>
      </c>
      <c r="N44" s="42">
        <v>59164</v>
      </c>
      <c r="O44" s="42">
        <v>59969</v>
      </c>
      <c r="P44" s="42">
        <v>59905</v>
      </c>
      <c r="Q44" s="69"/>
    </row>
    <row r="45" spans="1:24">
      <c r="A45" s="21" t="str">
        <f>Extra!F2</f>
        <v>Maternal age group (years)</v>
      </c>
      <c r="B45" s="21"/>
      <c r="C45" s="21"/>
      <c r="D45" s="21"/>
      <c r="E45" s="21"/>
      <c r="F45" s="21"/>
      <c r="G45" s="21"/>
      <c r="H45" s="21"/>
      <c r="I45" s="21"/>
      <c r="J45" s="21"/>
      <c r="K45" s="21"/>
      <c r="L45" s="21"/>
      <c r="M45" s="21"/>
      <c r="N45" s="21"/>
      <c r="O45" s="21"/>
      <c r="P45" s="21"/>
      <c r="Q45" s="69"/>
    </row>
    <row r="46" spans="1:24">
      <c r="A46" s="197" t="str">
        <f>Extra!F3</f>
        <v xml:space="preserve"> &lt;20</v>
      </c>
      <c r="B46" s="48">
        <v>297</v>
      </c>
      <c r="C46" s="48">
        <v>257</v>
      </c>
      <c r="D46" s="48">
        <v>247</v>
      </c>
      <c r="E46" s="48">
        <v>226</v>
      </c>
      <c r="F46" s="49">
        <v>176</v>
      </c>
      <c r="G46" s="25">
        <f t="shared" ref="G46:K51" si="14">B46/L46*100</f>
        <v>8.913565426170468</v>
      </c>
      <c r="H46" s="26">
        <f t="shared" si="14"/>
        <v>8.5723815877251504</v>
      </c>
      <c r="I46" s="26">
        <f t="shared" si="14"/>
        <v>8.8816972312117937</v>
      </c>
      <c r="J46" s="26">
        <f t="shared" si="14"/>
        <v>9.277504105090312</v>
      </c>
      <c r="K46" s="31">
        <f t="shared" si="14"/>
        <v>7.7772867874502865</v>
      </c>
      <c r="L46" s="48">
        <v>3332</v>
      </c>
      <c r="M46" s="48">
        <v>2998</v>
      </c>
      <c r="N46" s="48">
        <v>2781</v>
      </c>
      <c r="O46" s="48">
        <v>2436</v>
      </c>
      <c r="P46" s="48">
        <v>2263</v>
      </c>
      <c r="Q46" s="69"/>
      <c r="R46" s="69"/>
      <c r="S46" s="69"/>
      <c r="T46" s="69"/>
      <c r="U46" s="69"/>
    </row>
    <row r="47" spans="1:24">
      <c r="A47" s="197" t="str">
        <f>Extra!F4</f>
        <v>20−24</v>
      </c>
      <c r="B47" s="48">
        <v>812</v>
      </c>
      <c r="C47" s="48">
        <v>696</v>
      </c>
      <c r="D47" s="48">
        <v>719</v>
      </c>
      <c r="E47" s="48">
        <v>709</v>
      </c>
      <c r="F47" s="49">
        <v>731</v>
      </c>
      <c r="G47" s="25">
        <f t="shared" si="14"/>
        <v>7.459807073954984</v>
      </c>
      <c r="H47" s="26">
        <f t="shared" si="14"/>
        <v>6.7265874166425057</v>
      </c>
      <c r="I47" s="26">
        <f t="shared" si="14"/>
        <v>7.1677798823646697</v>
      </c>
      <c r="J47" s="26">
        <f t="shared" si="14"/>
        <v>7.360880398671096</v>
      </c>
      <c r="K47" s="31">
        <f t="shared" si="14"/>
        <v>7.8517722878625129</v>
      </c>
      <c r="L47" s="48">
        <v>10885</v>
      </c>
      <c r="M47" s="48">
        <v>10347</v>
      </c>
      <c r="N47" s="48">
        <v>10031</v>
      </c>
      <c r="O47" s="48">
        <v>9632</v>
      </c>
      <c r="P47" s="48">
        <v>9310</v>
      </c>
      <c r="Q47" s="69"/>
    </row>
    <row r="48" spans="1:24">
      <c r="A48" s="197" t="str">
        <f>Extra!F5</f>
        <v>25−29</v>
      </c>
      <c r="B48" s="48">
        <v>1079</v>
      </c>
      <c r="C48" s="48">
        <v>1121</v>
      </c>
      <c r="D48" s="48">
        <v>1041</v>
      </c>
      <c r="E48" s="48">
        <v>1186</v>
      </c>
      <c r="F48" s="49">
        <v>1186</v>
      </c>
      <c r="G48" s="25">
        <f t="shared" si="14"/>
        <v>6.9779473582099207</v>
      </c>
      <c r="H48" s="26">
        <f t="shared" si="14"/>
        <v>7.0703248186691896</v>
      </c>
      <c r="I48" s="26">
        <f t="shared" si="14"/>
        <v>6.5819423368740511</v>
      </c>
      <c r="J48" s="26">
        <f t="shared" si="14"/>
        <v>7.1115908136955088</v>
      </c>
      <c r="K48" s="31">
        <f t="shared" si="14"/>
        <v>7.1034978437949201</v>
      </c>
      <c r="L48" s="48">
        <v>15463</v>
      </c>
      <c r="M48" s="48">
        <v>15855</v>
      </c>
      <c r="N48" s="48">
        <v>15816</v>
      </c>
      <c r="O48" s="48">
        <v>16677</v>
      </c>
      <c r="P48" s="48">
        <v>16696</v>
      </c>
      <c r="Q48" s="69"/>
    </row>
    <row r="49" spans="1:17">
      <c r="A49" s="197" t="str">
        <f>Extra!F6</f>
        <v>30−34</v>
      </c>
      <c r="B49" s="48">
        <v>1115</v>
      </c>
      <c r="C49" s="48">
        <v>1311</v>
      </c>
      <c r="D49" s="48">
        <v>1250</v>
      </c>
      <c r="E49" s="48">
        <v>1316</v>
      </c>
      <c r="F49" s="49">
        <v>1326</v>
      </c>
      <c r="G49" s="25">
        <f t="shared" si="14"/>
        <v>6.5634565575700492</v>
      </c>
      <c r="H49" s="26">
        <f t="shared" si="14"/>
        <v>7.3610331274564862</v>
      </c>
      <c r="I49" s="26">
        <f t="shared" si="14"/>
        <v>6.9034075219528352</v>
      </c>
      <c r="J49" s="26">
        <f t="shared" si="14"/>
        <v>7.0870806182346922</v>
      </c>
      <c r="K49" s="31">
        <f t="shared" si="14"/>
        <v>7.0513161393246477</v>
      </c>
      <c r="L49" s="48">
        <v>16988</v>
      </c>
      <c r="M49" s="48">
        <v>17810</v>
      </c>
      <c r="N49" s="48">
        <v>18107</v>
      </c>
      <c r="O49" s="48">
        <v>18569</v>
      </c>
      <c r="P49" s="48">
        <v>18805</v>
      </c>
      <c r="Q49" s="69"/>
    </row>
    <row r="50" spans="1:17">
      <c r="A50" s="197" t="str">
        <f>Extra!F7</f>
        <v>35−39</v>
      </c>
      <c r="B50" s="48">
        <v>815</v>
      </c>
      <c r="C50" s="48">
        <v>773</v>
      </c>
      <c r="D50" s="48">
        <v>781</v>
      </c>
      <c r="E50" s="48">
        <v>793</v>
      </c>
      <c r="F50" s="49">
        <v>761</v>
      </c>
      <c r="G50" s="25">
        <f t="shared" si="14"/>
        <v>7.9761205715404184</v>
      </c>
      <c r="H50" s="26">
        <f t="shared" si="14"/>
        <v>7.8805178917320831</v>
      </c>
      <c r="I50" s="26">
        <f t="shared" si="14"/>
        <v>7.9152731326644368</v>
      </c>
      <c r="J50" s="26">
        <f t="shared" si="14"/>
        <v>7.8694055770566633</v>
      </c>
      <c r="K50" s="31">
        <f t="shared" si="14"/>
        <v>7.6390283075687613</v>
      </c>
      <c r="L50" s="48">
        <v>10218</v>
      </c>
      <c r="M50" s="48">
        <v>9809</v>
      </c>
      <c r="N50" s="48">
        <v>9867</v>
      </c>
      <c r="O50" s="48">
        <v>10077</v>
      </c>
      <c r="P50" s="48">
        <v>9962</v>
      </c>
      <c r="Q50" s="69"/>
    </row>
    <row r="51" spans="1:17">
      <c r="A51" s="197" t="str">
        <f>Extra!F8</f>
        <v>40+</v>
      </c>
      <c r="B51" s="48">
        <v>283</v>
      </c>
      <c r="C51" s="48">
        <v>244</v>
      </c>
      <c r="D51" s="48">
        <v>265</v>
      </c>
      <c r="E51" s="48">
        <v>258</v>
      </c>
      <c r="F51" s="49">
        <v>244</v>
      </c>
      <c r="G51" s="25">
        <f t="shared" si="14"/>
        <v>10.872070687668076</v>
      </c>
      <c r="H51" s="26">
        <f t="shared" si="14"/>
        <v>9.7366320830007993</v>
      </c>
      <c r="I51" s="26">
        <f t="shared" si="14"/>
        <v>10.728744939271255</v>
      </c>
      <c r="J51" s="26">
        <f t="shared" si="14"/>
        <v>10.661157024793388</v>
      </c>
      <c r="K51" s="31">
        <f t="shared" si="14"/>
        <v>9.846650524616626</v>
      </c>
      <c r="L51" s="48">
        <v>2603</v>
      </c>
      <c r="M51" s="48">
        <v>2506</v>
      </c>
      <c r="N51" s="48">
        <v>2470</v>
      </c>
      <c r="O51" s="48">
        <v>2420</v>
      </c>
      <c r="P51" s="48">
        <v>2478</v>
      </c>
      <c r="Q51" s="69"/>
    </row>
    <row r="52" spans="1:17" ht="12.75">
      <c r="A52" s="197" t="str">
        <f>Extra!F9</f>
        <v>Unknown</v>
      </c>
      <c r="B52" s="48">
        <v>13</v>
      </c>
      <c r="C52" s="48">
        <v>18</v>
      </c>
      <c r="D52" s="48">
        <v>29</v>
      </c>
      <c r="E52" s="48">
        <v>34</v>
      </c>
      <c r="F52" s="49">
        <v>79</v>
      </c>
      <c r="G52" s="46" t="s">
        <v>81</v>
      </c>
      <c r="H52" s="46" t="s">
        <v>81</v>
      </c>
      <c r="I52" s="46" t="s">
        <v>81</v>
      </c>
      <c r="J52" s="46" t="s">
        <v>81</v>
      </c>
      <c r="K52" s="40" t="s">
        <v>81</v>
      </c>
      <c r="L52" s="41">
        <v>41</v>
      </c>
      <c r="M52" s="41">
        <v>63</v>
      </c>
      <c r="N52" s="41">
        <v>92</v>
      </c>
      <c r="O52" s="41">
        <v>158</v>
      </c>
      <c r="P52" s="41">
        <v>391</v>
      </c>
      <c r="Q52" s="51"/>
    </row>
    <row r="53" spans="1:17">
      <c r="A53" s="21" t="str">
        <f>Extra!F10</f>
        <v>Ethnic group</v>
      </c>
      <c r="B53" s="29"/>
      <c r="C53" s="29"/>
      <c r="D53" s="29"/>
      <c r="E53" s="29"/>
      <c r="F53" s="21"/>
      <c r="G53" s="21"/>
      <c r="H53" s="21"/>
      <c r="I53" s="21"/>
      <c r="J53" s="21"/>
      <c r="K53" s="21"/>
      <c r="L53" s="21"/>
      <c r="M53" s="21"/>
      <c r="N53" s="21"/>
      <c r="O53" s="21"/>
      <c r="P53" s="21"/>
      <c r="Q53" s="69"/>
    </row>
    <row r="54" spans="1:17">
      <c r="A54" s="48" t="str">
        <f>Extra!F11</f>
        <v>Māori</v>
      </c>
      <c r="B54" s="48">
        <v>1326</v>
      </c>
      <c r="C54" s="48">
        <v>1206</v>
      </c>
      <c r="D54" s="48">
        <v>1290</v>
      </c>
      <c r="E54" s="48">
        <v>1418</v>
      </c>
      <c r="F54" s="49">
        <v>1384</v>
      </c>
      <c r="G54" s="25">
        <f t="shared" ref="G54:K58" si="15">B54/L54*100</f>
        <v>8.1464643361798856</v>
      </c>
      <c r="H54" s="26">
        <f t="shared" si="15"/>
        <v>7.3802092895171656</v>
      </c>
      <c r="I54" s="26">
        <f t="shared" si="15"/>
        <v>7.4523396880415937</v>
      </c>
      <c r="J54" s="26">
        <f t="shared" si="15"/>
        <v>8.1274717716512868</v>
      </c>
      <c r="K54" s="31">
        <f t="shared" si="15"/>
        <v>8.0973554879475778</v>
      </c>
      <c r="L54" s="48">
        <v>16277</v>
      </c>
      <c r="M54" s="48">
        <v>16341</v>
      </c>
      <c r="N54" s="48">
        <v>17310</v>
      </c>
      <c r="O54" s="48">
        <v>17447</v>
      </c>
      <c r="P54" s="48">
        <v>17092</v>
      </c>
      <c r="Q54" s="69"/>
    </row>
    <row r="55" spans="1:17">
      <c r="A55" s="48" t="str">
        <f>Extra!F12</f>
        <v>Pacific</v>
      </c>
      <c r="B55" s="48">
        <v>462</v>
      </c>
      <c r="C55" s="48">
        <v>410</v>
      </c>
      <c r="D55" s="48">
        <v>425</v>
      </c>
      <c r="E55" s="48">
        <v>424</v>
      </c>
      <c r="F55" s="49">
        <v>471</v>
      </c>
      <c r="G55" s="25">
        <f t="shared" si="15"/>
        <v>7.1318308119790066</v>
      </c>
      <c r="H55" s="26">
        <f t="shared" si="15"/>
        <v>6.5589505679091342</v>
      </c>
      <c r="I55" s="26">
        <f t="shared" si="15"/>
        <v>6.956948764118513</v>
      </c>
      <c r="J55" s="26">
        <f t="shared" si="15"/>
        <v>7.270233196159122</v>
      </c>
      <c r="K55" s="31">
        <f t="shared" si="15"/>
        <v>7.8031809145129225</v>
      </c>
      <c r="L55" s="48">
        <v>6478</v>
      </c>
      <c r="M55" s="48">
        <v>6251</v>
      </c>
      <c r="N55" s="48">
        <v>6109</v>
      </c>
      <c r="O55" s="48">
        <v>5832</v>
      </c>
      <c r="P55" s="48">
        <v>6036</v>
      </c>
      <c r="Q55" s="69"/>
    </row>
    <row r="56" spans="1:17">
      <c r="A56" s="48" t="str">
        <f>Extra!F13</f>
        <v>Indian</v>
      </c>
      <c r="B56" s="48">
        <v>200</v>
      </c>
      <c r="C56" s="48">
        <v>236</v>
      </c>
      <c r="D56" s="48">
        <v>241</v>
      </c>
      <c r="E56" s="48">
        <v>269</v>
      </c>
      <c r="F56" s="49">
        <v>308</v>
      </c>
      <c r="G56" s="25">
        <f t="shared" si="15"/>
        <v>7.727975270479134</v>
      </c>
      <c r="H56" s="26">
        <f t="shared" si="15"/>
        <v>8.1802426343154249</v>
      </c>
      <c r="I56" s="26">
        <f t="shared" si="15"/>
        <v>7.4017199017199014</v>
      </c>
      <c r="J56" s="26">
        <f t="shared" si="15"/>
        <v>7.4084274304599278</v>
      </c>
      <c r="K56" s="31">
        <f t="shared" si="15"/>
        <v>7.6294277929155312</v>
      </c>
      <c r="L56" s="48">
        <v>2588</v>
      </c>
      <c r="M56" s="48">
        <v>2885</v>
      </c>
      <c r="N56" s="48">
        <v>3256</v>
      </c>
      <c r="O56" s="48">
        <v>3631</v>
      </c>
      <c r="P56" s="48">
        <v>4037</v>
      </c>
      <c r="Q56" s="69"/>
    </row>
    <row r="57" spans="1:17" s="69" customFormat="1">
      <c r="A57" s="48" t="str">
        <f>Extra!F14</f>
        <v>Asian (excl. Indian)</v>
      </c>
      <c r="B57" s="48">
        <v>369</v>
      </c>
      <c r="C57" s="48">
        <v>412</v>
      </c>
      <c r="D57" s="48">
        <v>381</v>
      </c>
      <c r="E57" s="48">
        <v>436</v>
      </c>
      <c r="F57" s="49">
        <v>469</v>
      </c>
      <c r="G57" s="25">
        <f t="shared" ref="G57" si="16">B57/L57*100</f>
        <v>6.4442892071253937</v>
      </c>
      <c r="H57" s="26">
        <f t="shared" ref="H57" si="17">C57/M57*100</f>
        <v>6.2843197071384989</v>
      </c>
      <c r="I57" s="26">
        <f t="shared" ref="I57" si="18">D57/N57*100</f>
        <v>6.1650485436893208</v>
      </c>
      <c r="J57" s="26">
        <f t="shared" ref="J57" si="19">E57/O57*100</f>
        <v>6.0970493637253531</v>
      </c>
      <c r="K57" s="31">
        <f t="shared" ref="K57" si="20">F57/P57*100</f>
        <v>6.8798591755904361</v>
      </c>
      <c r="L57" s="48">
        <v>5726</v>
      </c>
      <c r="M57" s="48">
        <v>6556</v>
      </c>
      <c r="N57" s="48">
        <v>6180</v>
      </c>
      <c r="O57" s="48">
        <v>7151</v>
      </c>
      <c r="P57" s="48">
        <v>6817</v>
      </c>
    </row>
    <row r="58" spans="1:17">
      <c r="A58" s="48" t="str">
        <f>Extra!F15</f>
        <v>European or Other</v>
      </c>
      <c r="B58" s="48">
        <v>2045</v>
      </c>
      <c r="C58" s="48">
        <v>2147</v>
      </c>
      <c r="D58" s="48">
        <v>1988</v>
      </c>
      <c r="E58" s="48">
        <v>1970</v>
      </c>
      <c r="F58" s="49">
        <v>1867</v>
      </c>
      <c r="G58" s="25">
        <f t="shared" si="15"/>
        <v>7.2012113529121766</v>
      </c>
      <c r="H58" s="26">
        <f t="shared" si="15"/>
        <v>7.8610134739308721</v>
      </c>
      <c r="I58" s="26">
        <f t="shared" si="15"/>
        <v>7.5672795097255525</v>
      </c>
      <c r="J58" s="26">
        <f t="shared" si="15"/>
        <v>7.6205949479710657</v>
      </c>
      <c r="K58" s="31">
        <f t="shared" si="15"/>
        <v>7.2238343973689307</v>
      </c>
      <c r="L58" s="48">
        <v>28398</v>
      </c>
      <c r="M58" s="48">
        <v>27312</v>
      </c>
      <c r="N58" s="48">
        <v>26271</v>
      </c>
      <c r="O58" s="48">
        <v>25851</v>
      </c>
      <c r="P58" s="48">
        <v>25845</v>
      </c>
      <c r="Q58" s="69"/>
    </row>
    <row r="59" spans="1:17" ht="12.75">
      <c r="A59" s="45" t="str">
        <f>Extra!F16</f>
        <v>Unknown</v>
      </c>
      <c r="B59" s="48">
        <v>12</v>
      </c>
      <c r="C59" s="48">
        <v>9</v>
      </c>
      <c r="D59" s="48">
        <v>7</v>
      </c>
      <c r="E59" s="48">
        <v>5</v>
      </c>
      <c r="F59" s="49">
        <v>4</v>
      </c>
      <c r="G59" s="46" t="s">
        <v>81</v>
      </c>
      <c r="H59" s="46" t="s">
        <v>81</v>
      </c>
      <c r="I59" s="46" t="s">
        <v>81</v>
      </c>
      <c r="J59" s="46" t="s">
        <v>81</v>
      </c>
      <c r="K59" s="40" t="s">
        <v>81</v>
      </c>
      <c r="L59" s="41">
        <v>63</v>
      </c>
      <c r="M59" s="41">
        <v>43</v>
      </c>
      <c r="N59" s="41">
        <v>38</v>
      </c>
      <c r="O59" s="41">
        <v>57</v>
      </c>
      <c r="P59" s="41">
        <v>78</v>
      </c>
      <c r="Q59" s="51"/>
    </row>
    <row r="60" spans="1:17">
      <c r="A60" s="21" t="str">
        <f>Extra!F17</f>
        <v>Deprivation quintile</v>
      </c>
      <c r="B60" s="29"/>
      <c r="C60" s="29"/>
      <c r="D60" s="29"/>
      <c r="E60" s="29"/>
      <c r="F60" s="21"/>
      <c r="G60" s="21"/>
      <c r="H60" s="21"/>
      <c r="I60" s="21"/>
      <c r="J60" s="21"/>
      <c r="K60" s="21"/>
      <c r="L60" s="21"/>
      <c r="M60" s="21"/>
      <c r="N60" s="21"/>
      <c r="O60" s="21"/>
      <c r="P60" s="21"/>
      <c r="Q60" s="69"/>
    </row>
    <row r="61" spans="1:17">
      <c r="A61" s="22" t="str">
        <f>Extra!F18</f>
        <v>1 (least deprived)</v>
      </c>
      <c r="B61" s="48">
        <v>549</v>
      </c>
      <c r="C61" s="48">
        <v>567</v>
      </c>
      <c r="D61" s="48">
        <v>537</v>
      </c>
      <c r="E61" s="48">
        <v>639</v>
      </c>
      <c r="F61" s="49">
        <v>646</v>
      </c>
      <c r="G61" s="25">
        <f t="shared" ref="G61:K65" si="21">B61/L61*100</f>
        <v>7.1868045555701006</v>
      </c>
      <c r="H61" s="26">
        <f t="shared" si="21"/>
        <v>7.1990858303707466</v>
      </c>
      <c r="I61" s="26">
        <f t="shared" si="21"/>
        <v>6.7377666248431627</v>
      </c>
      <c r="J61" s="26">
        <f t="shared" si="21"/>
        <v>7.2737620944792258</v>
      </c>
      <c r="K61" s="31">
        <f t="shared" si="21"/>
        <v>7.2608744520624935</v>
      </c>
      <c r="L61" s="48">
        <v>7639</v>
      </c>
      <c r="M61" s="48">
        <v>7876</v>
      </c>
      <c r="N61" s="48">
        <v>7970</v>
      </c>
      <c r="O61" s="48">
        <v>8785</v>
      </c>
      <c r="P61" s="48">
        <v>8897</v>
      </c>
      <c r="Q61" s="69"/>
    </row>
    <row r="62" spans="1:17">
      <c r="A62" s="22">
        <f>Extra!F19</f>
        <v>2</v>
      </c>
      <c r="B62" s="48">
        <v>641</v>
      </c>
      <c r="C62" s="48">
        <v>687</v>
      </c>
      <c r="D62" s="48">
        <v>639</v>
      </c>
      <c r="E62" s="48">
        <v>658</v>
      </c>
      <c r="F62" s="49">
        <v>694</v>
      </c>
      <c r="G62" s="25">
        <f t="shared" si="21"/>
        <v>7.2135944181859104</v>
      </c>
      <c r="H62" s="26">
        <f t="shared" si="21"/>
        <v>7.8784403669724767</v>
      </c>
      <c r="I62" s="26">
        <f t="shared" si="21"/>
        <v>7.051423526815273</v>
      </c>
      <c r="J62" s="26">
        <f t="shared" si="21"/>
        <v>6.7584223500410854</v>
      </c>
      <c r="K62" s="31">
        <f t="shared" si="21"/>
        <v>7.1128420621092552</v>
      </c>
      <c r="L62" s="48">
        <v>8886</v>
      </c>
      <c r="M62" s="48">
        <v>8720</v>
      </c>
      <c r="N62" s="48">
        <v>9062</v>
      </c>
      <c r="O62" s="48">
        <v>9736</v>
      </c>
      <c r="P62" s="48">
        <v>9757</v>
      </c>
      <c r="Q62" s="69"/>
    </row>
    <row r="63" spans="1:17">
      <c r="A63" s="22">
        <f>Extra!F20</f>
        <v>3</v>
      </c>
      <c r="B63" s="48">
        <v>746</v>
      </c>
      <c r="C63" s="48">
        <v>705</v>
      </c>
      <c r="D63" s="48">
        <v>731</v>
      </c>
      <c r="E63" s="48">
        <v>757</v>
      </c>
      <c r="F63" s="49">
        <v>731</v>
      </c>
      <c r="G63" s="25">
        <f t="shared" si="21"/>
        <v>7.4169815072579039</v>
      </c>
      <c r="H63" s="26">
        <f t="shared" si="21"/>
        <v>7.0556445156124896</v>
      </c>
      <c r="I63" s="26">
        <f t="shared" si="21"/>
        <v>7.1351878965348945</v>
      </c>
      <c r="J63" s="26">
        <f t="shared" si="21"/>
        <v>7.0893425735156388</v>
      </c>
      <c r="K63" s="31">
        <f t="shared" si="21"/>
        <v>6.8477751756440277</v>
      </c>
      <c r="L63" s="48">
        <v>10058</v>
      </c>
      <c r="M63" s="48">
        <v>9992</v>
      </c>
      <c r="N63" s="48">
        <v>10245</v>
      </c>
      <c r="O63" s="48">
        <v>10678</v>
      </c>
      <c r="P63" s="48">
        <v>10675</v>
      </c>
      <c r="Q63" s="69"/>
    </row>
    <row r="64" spans="1:17">
      <c r="A64" s="22">
        <f>Extra!F21</f>
        <v>4</v>
      </c>
      <c r="B64" s="48">
        <v>911</v>
      </c>
      <c r="C64" s="48">
        <v>999</v>
      </c>
      <c r="D64" s="48">
        <v>952</v>
      </c>
      <c r="E64" s="48">
        <v>1043</v>
      </c>
      <c r="F64" s="49">
        <v>1028</v>
      </c>
      <c r="G64" s="25">
        <f t="shared" si="21"/>
        <v>6.9367242823421913</v>
      </c>
      <c r="H64" s="26">
        <f t="shared" si="21"/>
        <v>7.6475541606062931</v>
      </c>
      <c r="I64" s="26">
        <f t="shared" si="21"/>
        <v>7.2555445469095341</v>
      </c>
      <c r="J64" s="26">
        <f t="shared" si="21"/>
        <v>7.8156612963656791</v>
      </c>
      <c r="K64" s="31">
        <f t="shared" si="21"/>
        <v>7.7666968872771234</v>
      </c>
      <c r="L64" s="48">
        <v>13133</v>
      </c>
      <c r="M64" s="48">
        <v>13063</v>
      </c>
      <c r="N64" s="48">
        <v>13121</v>
      </c>
      <c r="O64" s="48">
        <v>13345</v>
      </c>
      <c r="P64" s="48">
        <v>13236</v>
      </c>
      <c r="Q64" s="69"/>
    </row>
    <row r="65" spans="1:17">
      <c r="A65" s="32" t="str">
        <f>Extra!F22</f>
        <v>5 (most deprived)</v>
      </c>
      <c r="B65" s="48">
        <v>1371</v>
      </c>
      <c r="C65" s="48">
        <v>1303</v>
      </c>
      <c r="D65" s="48">
        <v>1362</v>
      </c>
      <c r="E65" s="48">
        <v>1403</v>
      </c>
      <c r="F65" s="49">
        <v>1384</v>
      </c>
      <c r="G65" s="25">
        <f t="shared" si="21"/>
        <v>7.9695401964773582</v>
      </c>
      <c r="H65" s="26">
        <f t="shared" si="21"/>
        <v>7.623895617576502</v>
      </c>
      <c r="I65" s="26">
        <f t="shared" si="21"/>
        <v>7.9477154694520626</v>
      </c>
      <c r="J65" s="26">
        <f t="shared" si="21"/>
        <v>8.2104400749063657</v>
      </c>
      <c r="K65" s="31">
        <f t="shared" si="21"/>
        <v>8.1387827109673623</v>
      </c>
      <c r="L65" s="48">
        <v>17203</v>
      </c>
      <c r="M65" s="48">
        <v>17091</v>
      </c>
      <c r="N65" s="48">
        <v>17137</v>
      </c>
      <c r="O65" s="48">
        <v>17088</v>
      </c>
      <c r="P65" s="48">
        <v>17005</v>
      </c>
      <c r="Q65" s="69"/>
    </row>
    <row r="66" spans="1:17" ht="12.75">
      <c r="A66" s="27" t="str">
        <f>Extra!F23</f>
        <v>Unknown</v>
      </c>
      <c r="B66" s="48">
        <v>196</v>
      </c>
      <c r="C66" s="48">
        <v>159</v>
      </c>
      <c r="D66" s="48">
        <v>111</v>
      </c>
      <c r="E66" s="48">
        <v>22</v>
      </c>
      <c r="F66" s="49">
        <v>20</v>
      </c>
      <c r="G66" s="46" t="s">
        <v>81</v>
      </c>
      <c r="H66" s="46" t="s">
        <v>81</v>
      </c>
      <c r="I66" s="46" t="s">
        <v>81</v>
      </c>
      <c r="J66" s="46" t="s">
        <v>81</v>
      </c>
      <c r="K66" s="40" t="s">
        <v>81</v>
      </c>
      <c r="L66" s="41">
        <v>2611</v>
      </c>
      <c r="M66" s="41">
        <v>2646</v>
      </c>
      <c r="N66" s="41">
        <v>1629</v>
      </c>
      <c r="O66" s="41">
        <v>337</v>
      </c>
      <c r="P66" s="41">
        <v>335</v>
      </c>
      <c r="Q66" s="51"/>
    </row>
    <row r="67" spans="1:17">
      <c r="A67" s="21" t="str">
        <f>Extra!F24</f>
        <v>DHB of residence</v>
      </c>
      <c r="B67" s="29"/>
      <c r="C67" s="29"/>
      <c r="D67" s="29"/>
      <c r="E67" s="29"/>
      <c r="F67" s="21"/>
      <c r="G67" s="21"/>
      <c r="H67" s="21"/>
      <c r="I67" s="21"/>
      <c r="J67" s="21"/>
      <c r="K67" s="21"/>
      <c r="L67" s="21"/>
      <c r="M67" s="21"/>
      <c r="N67" s="21"/>
      <c r="O67" s="21"/>
      <c r="P67" s="21"/>
      <c r="Q67" s="69"/>
    </row>
    <row r="68" spans="1:17">
      <c r="A68" s="48" t="str">
        <f>Extra!F25</f>
        <v>Northland</v>
      </c>
      <c r="B68" s="48">
        <v>147</v>
      </c>
      <c r="C68" s="48">
        <v>140</v>
      </c>
      <c r="D68" s="48">
        <v>124</v>
      </c>
      <c r="E68" s="48">
        <v>148</v>
      </c>
      <c r="F68" s="49">
        <v>149</v>
      </c>
      <c r="G68" s="25">
        <f t="shared" ref="G68:K87" si="22">B68/L68*100</f>
        <v>6.8820224719101128</v>
      </c>
      <c r="H68" s="26">
        <f t="shared" si="22"/>
        <v>6.6762041010968058</v>
      </c>
      <c r="I68" s="26">
        <f t="shared" si="22"/>
        <v>5.8991436726926736</v>
      </c>
      <c r="J68" s="26">
        <f t="shared" si="22"/>
        <v>6.5313327449249776</v>
      </c>
      <c r="K68" s="31">
        <f t="shared" si="22"/>
        <v>6.6816143497757841</v>
      </c>
      <c r="L68" s="48">
        <v>2136</v>
      </c>
      <c r="M68" s="48">
        <v>2097</v>
      </c>
      <c r="N68" s="48">
        <v>2102</v>
      </c>
      <c r="O68" s="48">
        <v>2266</v>
      </c>
      <c r="P68" s="48">
        <v>2230</v>
      </c>
      <c r="Q68" s="69"/>
    </row>
    <row r="69" spans="1:17">
      <c r="A69" s="48" t="str">
        <f>Extra!F26</f>
        <v>Waitemata</v>
      </c>
      <c r="B69" s="48">
        <v>510</v>
      </c>
      <c r="C69" s="48">
        <v>566</v>
      </c>
      <c r="D69" s="48">
        <v>489</v>
      </c>
      <c r="E69" s="48">
        <v>553</v>
      </c>
      <c r="F69" s="49">
        <v>538</v>
      </c>
      <c r="G69" s="25">
        <f t="shared" si="22"/>
        <v>6.607929515418502</v>
      </c>
      <c r="H69" s="26">
        <f t="shared" si="22"/>
        <v>7.1554993678887486</v>
      </c>
      <c r="I69" s="26">
        <f t="shared" si="22"/>
        <v>6.4375987361769349</v>
      </c>
      <c r="J69" s="26">
        <f t="shared" si="22"/>
        <v>6.9246180816428744</v>
      </c>
      <c r="K69" s="31">
        <f t="shared" si="22"/>
        <v>6.9329896907216497</v>
      </c>
      <c r="L69" s="48">
        <v>7718</v>
      </c>
      <c r="M69" s="48">
        <v>7910</v>
      </c>
      <c r="N69" s="48">
        <v>7596</v>
      </c>
      <c r="O69" s="48">
        <v>7986</v>
      </c>
      <c r="P69" s="48">
        <v>7760</v>
      </c>
      <c r="Q69" s="69"/>
    </row>
    <row r="70" spans="1:17">
      <c r="A70" s="48" t="str">
        <f>Extra!F27</f>
        <v>Auckland</v>
      </c>
      <c r="B70" s="48">
        <v>441</v>
      </c>
      <c r="C70" s="48">
        <v>458</v>
      </c>
      <c r="D70" s="48">
        <v>395</v>
      </c>
      <c r="E70" s="48">
        <v>371</v>
      </c>
      <c r="F70" s="49">
        <v>384</v>
      </c>
      <c r="G70" s="25">
        <f t="shared" si="22"/>
        <v>7.002222927913623</v>
      </c>
      <c r="H70" s="26">
        <f t="shared" si="22"/>
        <v>7.1888243603829851</v>
      </c>
      <c r="I70" s="26">
        <f t="shared" si="22"/>
        <v>6.6308544569414138</v>
      </c>
      <c r="J70" s="26">
        <f t="shared" si="22"/>
        <v>6.2279670975323151</v>
      </c>
      <c r="K70" s="31">
        <f t="shared" si="22"/>
        <v>6.7784642541924098</v>
      </c>
      <c r="L70" s="48">
        <v>6298</v>
      </c>
      <c r="M70" s="48">
        <v>6371</v>
      </c>
      <c r="N70" s="48">
        <v>5957</v>
      </c>
      <c r="O70" s="48">
        <v>5957</v>
      </c>
      <c r="P70" s="48">
        <v>5665</v>
      </c>
      <c r="Q70" s="69"/>
    </row>
    <row r="71" spans="1:17">
      <c r="A71" s="48" t="str">
        <f>Extra!F28</f>
        <v>Counties Manukau</v>
      </c>
      <c r="B71" s="48">
        <v>599</v>
      </c>
      <c r="C71" s="48">
        <v>568</v>
      </c>
      <c r="D71" s="48">
        <v>650</v>
      </c>
      <c r="E71" s="48">
        <v>655</v>
      </c>
      <c r="F71" s="49">
        <v>675</v>
      </c>
      <c r="G71" s="25">
        <f t="shared" si="22"/>
        <v>7.2844460659126833</v>
      </c>
      <c r="H71" s="26">
        <f t="shared" si="22"/>
        <v>6.8599033816425123</v>
      </c>
      <c r="I71" s="26">
        <f t="shared" si="22"/>
        <v>7.8816539347641577</v>
      </c>
      <c r="J71" s="26">
        <f t="shared" si="22"/>
        <v>7.9001326739838378</v>
      </c>
      <c r="K71" s="31">
        <f t="shared" si="22"/>
        <v>8.0935251798561154</v>
      </c>
      <c r="L71" s="48">
        <v>8223</v>
      </c>
      <c r="M71" s="48">
        <v>8280</v>
      </c>
      <c r="N71" s="48">
        <v>8247</v>
      </c>
      <c r="O71" s="48">
        <v>8291</v>
      </c>
      <c r="P71" s="48">
        <v>8340</v>
      </c>
      <c r="Q71" s="69"/>
    </row>
    <row r="72" spans="1:17">
      <c r="A72" s="48" t="str">
        <f>Extra!F29</f>
        <v>Waikato</v>
      </c>
      <c r="B72" s="48">
        <v>349</v>
      </c>
      <c r="C72" s="48">
        <v>383</v>
      </c>
      <c r="D72" s="48">
        <v>375</v>
      </c>
      <c r="E72" s="48">
        <v>383</v>
      </c>
      <c r="F72" s="49">
        <v>400</v>
      </c>
      <c r="G72" s="25">
        <f t="shared" si="22"/>
        <v>6.6362426316790266</v>
      </c>
      <c r="H72" s="26">
        <f t="shared" si="22"/>
        <v>7.2128060263653477</v>
      </c>
      <c r="I72" s="26">
        <f t="shared" si="22"/>
        <v>7.0001866716445775</v>
      </c>
      <c r="J72" s="26">
        <f t="shared" si="22"/>
        <v>7.0991658943466165</v>
      </c>
      <c r="K72" s="31">
        <f t="shared" si="22"/>
        <v>7.4460163812360385</v>
      </c>
      <c r="L72" s="48">
        <v>5259</v>
      </c>
      <c r="M72" s="48">
        <v>5310</v>
      </c>
      <c r="N72" s="48">
        <v>5357</v>
      </c>
      <c r="O72" s="48">
        <v>5395</v>
      </c>
      <c r="P72" s="48">
        <v>5372</v>
      </c>
      <c r="Q72" s="69"/>
    </row>
    <row r="73" spans="1:17">
      <c r="A73" s="48" t="str">
        <f>Extra!F30</f>
        <v>Lakes</v>
      </c>
      <c r="B73" s="48">
        <v>109</v>
      </c>
      <c r="C73" s="48">
        <v>106</v>
      </c>
      <c r="D73" s="48">
        <v>116</v>
      </c>
      <c r="E73" s="48">
        <v>111</v>
      </c>
      <c r="F73" s="49">
        <v>123</v>
      </c>
      <c r="G73" s="25">
        <f t="shared" si="22"/>
        <v>7.6117318435754182</v>
      </c>
      <c r="H73" s="26">
        <f t="shared" si="22"/>
        <v>7.6094759511844936</v>
      </c>
      <c r="I73" s="26">
        <f t="shared" si="22"/>
        <v>7.6366030283080981</v>
      </c>
      <c r="J73" s="26">
        <f t="shared" si="22"/>
        <v>7.1336760925449871</v>
      </c>
      <c r="K73" s="31">
        <f t="shared" si="22"/>
        <v>7.8846153846153841</v>
      </c>
      <c r="L73" s="48">
        <v>1432</v>
      </c>
      <c r="M73" s="48">
        <v>1393</v>
      </c>
      <c r="N73" s="48">
        <v>1519</v>
      </c>
      <c r="O73" s="48">
        <v>1556</v>
      </c>
      <c r="P73" s="48">
        <v>1560</v>
      </c>
      <c r="Q73" s="69"/>
    </row>
    <row r="74" spans="1:17">
      <c r="A74" s="48" t="str">
        <f>Extra!F31</f>
        <v>Bay of Plenty</v>
      </c>
      <c r="B74" s="48">
        <v>189</v>
      </c>
      <c r="C74" s="48">
        <v>198</v>
      </c>
      <c r="D74" s="48">
        <v>184</v>
      </c>
      <c r="E74" s="48">
        <v>234</v>
      </c>
      <c r="F74" s="49">
        <v>242</v>
      </c>
      <c r="G74" s="25">
        <f t="shared" si="22"/>
        <v>6.8108108108108105</v>
      </c>
      <c r="H74" s="26">
        <f t="shared" si="22"/>
        <v>7.1197411003236244</v>
      </c>
      <c r="I74" s="26">
        <f t="shared" si="22"/>
        <v>6.6187050359712227</v>
      </c>
      <c r="J74" s="26">
        <f t="shared" si="22"/>
        <v>8.0912863070539416</v>
      </c>
      <c r="K74" s="31">
        <f t="shared" si="22"/>
        <v>7.7415227127319257</v>
      </c>
      <c r="L74" s="48">
        <v>2775</v>
      </c>
      <c r="M74" s="48">
        <v>2781</v>
      </c>
      <c r="N74" s="48">
        <v>2780</v>
      </c>
      <c r="O74" s="48">
        <v>2892</v>
      </c>
      <c r="P74" s="48">
        <v>3126</v>
      </c>
      <c r="Q74" s="69"/>
    </row>
    <row r="75" spans="1:17">
      <c r="A75" s="48" t="str">
        <f>Extra!F32</f>
        <v>Tairāwhiti</v>
      </c>
      <c r="B75" s="48">
        <v>69</v>
      </c>
      <c r="C75" s="48">
        <v>55</v>
      </c>
      <c r="D75" s="48">
        <v>44</v>
      </c>
      <c r="E75" s="48">
        <v>80</v>
      </c>
      <c r="F75" s="49">
        <v>66</v>
      </c>
      <c r="G75" s="25">
        <f t="shared" si="22"/>
        <v>9.7046413502109701</v>
      </c>
      <c r="H75" s="26">
        <f t="shared" si="22"/>
        <v>7.8909612625538017</v>
      </c>
      <c r="I75" s="26">
        <f t="shared" si="22"/>
        <v>5.9782608695652177</v>
      </c>
      <c r="J75" s="26">
        <f t="shared" si="22"/>
        <v>10.126582278481013</v>
      </c>
      <c r="K75" s="31">
        <f t="shared" si="22"/>
        <v>9.295774647887324</v>
      </c>
      <c r="L75" s="48">
        <v>711</v>
      </c>
      <c r="M75" s="48">
        <v>697</v>
      </c>
      <c r="N75" s="48">
        <v>736</v>
      </c>
      <c r="O75" s="48">
        <v>790</v>
      </c>
      <c r="P75" s="48">
        <v>710</v>
      </c>
      <c r="Q75" s="69"/>
    </row>
    <row r="76" spans="1:17">
      <c r="A76" s="48" t="str">
        <f>Extra!F33</f>
        <v>Hawke's Bay</v>
      </c>
      <c r="B76" s="48">
        <v>198</v>
      </c>
      <c r="C76" s="48">
        <v>170</v>
      </c>
      <c r="D76" s="48">
        <v>160</v>
      </c>
      <c r="E76" s="48">
        <v>163</v>
      </c>
      <c r="F76" s="49">
        <v>156</v>
      </c>
      <c r="G76" s="25">
        <f t="shared" si="22"/>
        <v>9.1454965357967666</v>
      </c>
      <c r="H76" s="26">
        <f t="shared" si="22"/>
        <v>8.1691494473810682</v>
      </c>
      <c r="I76" s="26">
        <f t="shared" si="22"/>
        <v>8.064516129032258</v>
      </c>
      <c r="J76" s="26">
        <f t="shared" si="22"/>
        <v>7.893462469733656</v>
      </c>
      <c r="K76" s="31">
        <f t="shared" si="22"/>
        <v>7.3170731707317067</v>
      </c>
      <c r="L76" s="48">
        <v>2165</v>
      </c>
      <c r="M76" s="48">
        <v>2081</v>
      </c>
      <c r="N76" s="48">
        <v>1984</v>
      </c>
      <c r="O76" s="48">
        <v>2065</v>
      </c>
      <c r="P76" s="48">
        <v>2132</v>
      </c>
      <c r="Q76" s="69"/>
    </row>
    <row r="77" spans="1:17">
      <c r="A77" s="48" t="str">
        <f>Extra!F34</f>
        <v>Taranaki</v>
      </c>
      <c r="B77" s="48">
        <v>120</v>
      </c>
      <c r="C77" s="48">
        <v>126</v>
      </c>
      <c r="D77" s="48">
        <v>108</v>
      </c>
      <c r="E77" s="48">
        <v>114</v>
      </c>
      <c r="F77" s="49">
        <v>94</v>
      </c>
      <c r="G77" s="25">
        <f t="shared" si="22"/>
        <v>7.8380143696930107</v>
      </c>
      <c r="H77" s="26">
        <f t="shared" si="22"/>
        <v>8.2406801831262264</v>
      </c>
      <c r="I77" s="26">
        <f t="shared" si="22"/>
        <v>7.0680628272251314</v>
      </c>
      <c r="J77" s="26">
        <f t="shared" si="22"/>
        <v>7.8783690393918455</v>
      </c>
      <c r="K77" s="31">
        <f t="shared" si="22"/>
        <v>6.6337332392378272</v>
      </c>
      <c r="L77" s="48">
        <v>1531</v>
      </c>
      <c r="M77" s="48">
        <v>1529</v>
      </c>
      <c r="N77" s="48">
        <v>1528</v>
      </c>
      <c r="O77" s="48">
        <v>1447</v>
      </c>
      <c r="P77" s="48">
        <v>1417</v>
      </c>
      <c r="Q77" s="69"/>
    </row>
    <row r="78" spans="1:17">
      <c r="A78" s="48" t="str">
        <f>Extra!F35</f>
        <v>MidCentral</v>
      </c>
      <c r="B78" s="48">
        <v>173</v>
      </c>
      <c r="C78" s="48">
        <v>167</v>
      </c>
      <c r="D78" s="48">
        <v>195</v>
      </c>
      <c r="E78" s="48">
        <v>202</v>
      </c>
      <c r="F78" s="49">
        <v>202</v>
      </c>
      <c r="G78" s="25">
        <f t="shared" si="22"/>
        <v>8.0502559329920906</v>
      </c>
      <c r="H78" s="26">
        <f t="shared" si="22"/>
        <v>7.9222011385199238</v>
      </c>
      <c r="I78" s="26">
        <f t="shared" si="22"/>
        <v>9.2067988668555234</v>
      </c>
      <c r="J78" s="26">
        <f t="shared" si="22"/>
        <v>9.683604985618409</v>
      </c>
      <c r="K78" s="31">
        <f t="shared" si="22"/>
        <v>9.4040968342644327</v>
      </c>
      <c r="L78" s="48">
        <v>2149</v>
      </c>
      <c r="M78" s="48">
        <v>2108</v>
      </c>
      <c r="N78" s="48">
        <v>2118</v>
      </c>
      <c r="O78" s="48">
        <v>2086</v>
      </c>
      <c r="P78" s="48">
        <v>2148</v>
      </c>
      <c r="Q78" s="69"/>
    </row>
    <row r="79" spans="1:17">
      <c r="A79" s="48" t="str">
        <f>Extra!F36</f>
        <v>Whanganui</v>
      </c>
      <c r="B79" s="48">
        <v>54</v>
      </c>
      <c r="C79" s="48">
        <v>60</v>
      </c>
      <c r="D79" s="48">
        <v>59</v>
      </c>
      <c r="E79" s="48">
        <v>75</v>
      </c>
      <c r="F79" s="49">
        <v>67</v>
      </c>
      <c r="G79" s="25">
        <f t="shared" si="22"/>
        <v>6.4748201438848918</v>
      </c>
      <c r="H79" s="26">
        <f t="shared" si="22"/>
        <v>7.2992700729926998</v>
      </c>
      <c r="I79" s="26">
        <f t="shared" si="22"/>
        <v>7.2039072039072032</v>
      </c>
      <c r="J79" s="26">
        <f t="shared" si="22"/>
        <v>9.2707045735475884</v>
      </c>
      <c r="K79" s="31">
        <f t="shared" si="22"/>
        <v>7.8271028037383168</v>
      </c>
      <c r="L79" s="48">
        <v>834</v>
      </c>
      <c r="M79" s="48">
        <v>822</v>
      </c>
      <c r="N79" s="48">
        <v>819</v>
      </c>
      <c r="O79" s="48">
        <v>809</v>
      </c>
      <c r="P79" s="48">
        <v>856</v>
      </c>
      <c r="Q79" s="69"/>
    </row>
    <row r="80" spans="1:17">
      <c r="A80" s="48" t="str">
        <f>Extra!F37</f>
        <v>Capital &amp; Coast</v>
      </c>
      <c r="B80" s="48">
        <v>297</v>
      </c>
      <c r="C80" s="48">
        <v>260</v>
      </c>
      <c r="D80" s="48">
        <v>262</v>
      </c>
      <c r="E80" s="48">
        <v>250</v>
      </c>
      <c r="F80" s="49">
        <v>245</v>
      </c>
      <c r="G80" s="25">
        <f t="shared" si="22"/>
        <v>8.1014729950900151</v>
      </c>
      <c r="H80" s="26">
        <f t="shared" si="22"/>
        <v>7.2747621712367092</v>
      </c>
      <c r="I80" s="26">
        <f t="shared" si="22"/>
        <v>7.3844419391206308</v>
      </c>
      <c r="J80" s="26">
        <f t="shared" si="22"/>
        <v>7.1653768988248778</v>
      </c>
      <c r="K80" s="31">
        <f t="shared" si="22"/>
        <v>7.0000000000000009</v>
      </c>
      <c r="L80" s="48">
        <v>3666</v>
      </c>
      <c r="M80" s="48">
        <v>3574</v>
      </c>
      <c r="N80" s="48">
        <v>3548</v>
      </c>
      <c r="O80" s="48">
        <v>3489</v>
      </c>
      <c r="P80" s="48">
        <v>3500</v>
      </c>
      <c r="Q80" s="69"/>
    </row>
    <row r="81" spans="1:17">
      <c r="A81" s="48" t="str">
        <f>Extra!F38</f>
        <v>Hutt Valley</v>
      </c>
      <c r="B81" s="48">
        <v>180</v>
      </c>
      <c r="C81" s="48">
        <v>155</v>
      </c>
      <c r="D81" s="48">
        <v>175</v>
      </c>
      <c r="E81" s="48">
        <v>183</v>
      </c>
      <c r="F81" s="49">
        <v>166</v>
      </c>
      <c r="G81" s="25">
        <f t="shared" si="22"/>
        <v>9.3555093555093567</v>
      </c>
      <c r="H81" s="26">
        <f t="shared" si="22"/>
        <v>8.3199141170155659</v>
      </c>
      <c r="I81" s="26">
        <f t="shared" si="22"/>
        <v>8.820564516129032</v>
      </c>
      <c r="J81" s="26">
        <f t="shared" si="22"/>
        <v>9.2145015105740171</v>
      </c>
      <c r="K81" s="31">
        <f t="shared" si="22"/>
        <v>8.4780388151174666</v>
      </c>
      <c r="L81" s="48">
        <v>1924</v>
      </c>
      <c r="M81" s="48">
        <v>1863</v>
      </c>
      <c r="N81" s="48">
        <v>1984</v>
      </c>
      <c r="O81" s="48">
        <v>1986</v>
      </c>
      <c r="P81" s="48">
        <v>1958</v>
      </c>
      <c r="Q81" s="69"/>
    </row>
    <row r="82" spans="1:17">
      <c r="A82" s="48" t="str">
        <f>Extra!F39</f>
        <v>Wairarapa</v>
      </c>
      <c r="B82" s="48">
        <v>32</v>
      </c>
      <c r="C82" s="48">
        <v>32</v>
      </c>
      <c r="D82" s="48">
        <v>26</v>
      </c>
      <c r="E82" s="48">
        <v>35</v>
      </c>
      <c r="F82" s="49">
        <v>39</v>
      </c>
      <c r="G82" s="25">
        <f t="shared" si="22"/>
        <v>6.7226890756302522</v>
      </c>
      <c r="H82" s="26">
        <f t="shared" si="22"/>
        <v>7.2398190045248878</v>
      </c>
      <c r="I82" s="26">
        <f t="shared" si="22"/>
        <v>6.0747663551401869</v>
      </c>
      <c r="J82" s="26">
        <f t="shared" si="22"/>
        <v>8.6206896551724146</v>
      </c>
      <c r="K82" s="31">
        <f t="shared" si="22"/>
        <v>7.6320939334637963</v>
      </c>
      <c r="L82" s="48">
        <v>476</v>
      </c>
      <c r="M82" s="48">
        <v>442</v>
      </c>
      <c r="N82" s="48">
        <v>428</v>
      </c>
      <c r="O82" s="48">
        <v>406</v>
      </c>
      <c r="P82" s="48">
        <v>511</v>
      </c>
      <c r="Q82" s="69"/>
    </row>
    <row r="83" spans="1:17">
      <c r="A83" s="48" t="str">
        <f>Extra!F40</f>
        <v>Nelson Marlborough</v>
      </c>
      <c r="B83" s="48">
        <v>106</v>
      </c>
      <c r="C83" s="48">
        <v>103</v>
      </c>
      <c r="D83" s="48">
        <v>99</v>
      </c>
      <c r="E83" s="48">
        <v>109</v>
      </c>
      <c r="F83" s="49">
        <v>116</v>
      </c>
      <c r="G83" s="25">
        <f t="shared" si="22"/>
        <v>6.7731629392971238</v>
      </c>
      <c r="H83" s="26">
        <f t="shared" si="22"/>
        <v>7.1727019498607243</v>
      </c>
      <c r="I83" s="26">
        <f t="shared" si="22"/>
        <v>6.9037656903765692</v>
      </c>
      <c r="J83" s="26">
        <f t="shared" si="22"/>
        <v>7.0096463022508031</v>
      </c>
      <c r="K83" s="31">
        <f t="shared" si="22"/>
        <v>8.169014084507042</v>
      </c>
      <c r="L83" s="48">
        <v>1565</v>
      </c>
      <c r="M83" s="48">
        <v>1436</v>
      </c>
      <c r="N83" s="48">
        <v>1434</v>
      </c>
      <c r="O83" s="48">
        <v>1555</v>
      </c>
      <c r="P83" s="48">
        <v>1420</v>
      </c>
      <c r="Q83" s="69"/>
    </row>
    <row r="84" spans="1:17">
      <c r="A84" s="48" t="str">
        <f>Extra!F41</f>
        <v>West Coast</v>
      </c>
      <c r="B84" s="48">
        <v>30</v>
      </c>
      <c r="C84" s="48">
        <v>33</v>
      </c>
      <c r="D84" s="48">
        <v>29</v>
      </c>
      <c r="E84" s="48">
        <v>16</v>
      </c>
      <c r="F84" s="49">
        <v>33</v>
      </c>
      <c r="G84" s="25">
        <f t="shared" si="22"/>
        <v>7.957559681697612</v>
      </c>
      <c r="H84" s="26">
        <f t="shared" si="22"/>
        <v>9.3220338983050848</v>
      </c>
      <c r="I84" s="26">
        <f t="shared" si="22"/>
        <v>8.1232492997198875</v>
      </c>
      <c r="J84" s="26">
        <f t="shared" si="22"/>
        <v>5.144694533762058</v>
      </c>
      <c r="K84" s="31">
        <f t="shared" si="22"/>
        <v>9.2178770949720672</v>
      </c>
      <c r="L84" s="48">
        <v>377</v>
      </c>
      <c r="M84" s="48">
        <v>354</v>
      </c>
      <c r="N84" s="48">
        <v>357</v>
      </c>
      <c r="O84" s="48">
        <v>311</v>
      </c>
      <c r="P84" s="48">
        <v>358</v>
      </c>
      <c r="Q84" s="69"/>
    </row>
    <row r="85" spans="1:17">
      <c r="A85" s="48" t="str">
        <f>Extra!F42</f>
        <v>Canterbury</v>
      </c>
      <c r="B85" s="48">
        <v>475</v>
      </c>
      <c r="C85" s="48">
        <v>482</v>
      </c>
      <c r="D85" s="48">
        <v>515</v>
      </c>
      <c r="E85" s="48">
        <v>476</v>
      </c>
      <c r="F85" s="49">
        <v>501</v>
      </c>
      <c r="G85" s="25">
        <f t="shared" si="22"/>
        <v>8.076857677265771</v>
      </c>
      <c r="H85" s="26">
        <f t="shared" si="22"/>
        <v>7.9854208084824396</v>
      </c>
      <c r="I85" s="26">
        <f t="shared" si="22"/>
        <v>8.2268370607028753</v>
      </c>
      <c r="J85" s="26">
        <f t="shared" si="22"/>
        <v>7.4948826956384815</v>
      </c>
      <c r="K85" s="31">
        <f t="shared" si="22"/>
        <v>7.7916018662519448</v>
      </c>
      <c r="L85" s="48">
        <v>5881</v>
      </c>
      <c r="M85" s="48">
        <v>6036</v>
      </c>
      <c r="N85" s="48">
        <v>6260</v>
      </c>
      <c r="O85" s="48">
        <v>6351</v>
      </c>
      <c r="P85" s="48">
        <v>6430</v>
      </c>
      <c r="Q85" s="69"/>
    </row>
    <row r="86" spans="1:17">
      <c r="A86" s="48" t="str">
        <f>Extra!F43</f>
        <v>South Canterbury</v>
      </c>
      <c r="B86" s="48">
        <v>44</v>
      </c>
      <c r="C86" s="48">
        <v>46</v>
      </c>
      <c r="D86" s="48">
        <v>47</v>
      </c>
      <c r="E86" s="48">
        <v>61</v>
      </c>
      <c r="F86" s="49">
        <v>48</v>
      </c>
      <c r="G86" s="25">
        <f t="shared" si="22"/>
        <v>6.8642745709828397</v>
      </c>
      <c r="H86" s="26">
        <f t="shared" si="22"/>
        <v>6.9802731411229137</v>
      </c>
      <c r="I86" s="26">
        <f t="shared" si="22"/>
        <v>7.0676691729323311</v>
      </c>
      <c r="J86" s="26">
        <f t="shared" si="22"/>
        <v>9.2705167173252274</v>
      </c>
      <c r="K86" s="31">
        <f t="shared" si="22"/>
        <v>7.523510971786834</v>
      </c>
      <c r="L86" s="48">
        <v>641</v>
      </c>
      <c r="M86" s="48">
        <v>659</v>
      </c>
      <c r="N86" s="48">
        <v>665</v>
      </c>
      <c r="O86" s="48">
        <v>658</v>
      </c>
      <c r="P86" s="48">
        <v>638</v>
      </c>
      <c r="Q86" s="69"/>
    </row>
    <row r="87" spans="1:17">
      <c r="A87" s="48" t="str">
        <f>Extra!F44</f>
        <v>Southern</v>
      </c>
      <c r="B87" s="48">
        <v>263</v>
      </c>
      <c r="C87" s="48">
        <v>289</v>
      </c>
      <c r="D87" s="48">
        <v>260</v>
      </c>
      <c r="E87" s="48">
        <v>281</v>
      </c>
      <c r="F87" s="49">
        <v>242</v>
      </c>
      <c r="G87" s="25">
        <f t="shared" si="22"/>
        <v>7.5792507204610953</v>
      </c>
      <c r="H87" s="26">
        <f t="shared" si="22"/>
        <v>8.7682038834951452</v>
      </c>
      <c r="I87" s="26">
        <f t="shared" si="22"/>
        <v>7.5625363583478764</v>
      </c>
      <c r="J87" s="26">
        <f t="shared" si="22"/>
        <v>8.3880597014925371</v>
      </c>
      <c r="K87" s="31">
        <f t="shared" si="22"/>
        <v>7.0002892681515769</v>
      </c>
      <c r="L87" s="48">
        <v>3470</v>
      </c>
      <c r="M87" s="48">
        <v>3296</v>
      </c>
      <c r="N87" s="48">
        <v>3438</v>
      </c>
      <c r="O87" s="48">
        <v>3350</v>
      </c>
      <c r="P87" s="48">
        <v>3457</v>
      </c>
      <c r="Q87" s="69"/>
    </row>
    <row r="88" spans="1:17" ht="12.75">
      <c r="A88" s="27" t="str">
        <f>Extra!F45</f>
        <v>Unknown</v>
      </c>
      <c r="B88" s="27">
        <v>29</v>
      </c>
      <c r="C88" s="27">
        <v>23</v>
      </c>
      <c r="D88" s="27">
        <v>20</v>
      </c>
      <c r="E88" s="27">
        <v>22</v>
      </c>
      <c r="F88" s="28">
        <v>17</v>
      </c>
      <c r="G88" s="46" t="s">
        <v>81</v>
      </c>
      <c r="H88" s="46" t="s">
        <v>81</v>
      </c>
      <c r="I88" s="46" t="s">
        <v>81</v>
      </c>
      <c r="J88" s="46" t="s">
        <v>81</v>
      </c>
      <c r="K88" s="40" t="s">
        <v>81</v>
      </c>
      <c r="L88" s="50">
        <v>299</v>
      </c>
      <c r="M88" s="50">
        <v>349</v>
      </c>
      <c r="N88" s="50">
        <v>307</v>
      </c>
      <c r="O88" s="50">
        <v>323</v>
      </c>
      <c r="P88" s="50">
        <v>317</v>
      </c>
      <c r="Q88" s="51"/>
    </row>
    <row r="89" spans="1:17" s="52" customFormat="1">
      <c r="A89" s="34" t="s">
        <v>274</v>
      </c>
    </row>
    <row r="90" spans="1:17" s="52" customFormat="1">
      <c r="A90" s="34" t="s">
        <v>328</v>
      </c>
    </row>
    <row r="91" spans="1:17" s="52" customFormat="1">
      <c r="A91" s="34"/>
    </row>
    <row r="93" spans="1:17" s="47" customFormat="1" ht="15" customHeight="1">
      <c r="A93" s="58" t="str">
        <f>Contents!B59</f>
        <v>Table 50: Number and percentage of babies born at term with a low birthweight, by maternal age group, baby ethnic group, baby neighbourhood deprivation quintile and baby DHB of residence, 2013–2017</v>
      </c>
    </row>
    <row r="94" spans="1:17" ht="28.5" customHeight="1">
      <c r="A94" s="598" t="s">
        <v>56</v>
      </c>
      <c r="B94" s="586" t="s">
        <v>301</v>
      </c>
      <c r="C94" s="586"/>
      <c r="D94" s="586"/>
      <c r="E94" s="586"/>
      <c r="F94" s="588"/>
      <c r="G94" s="589" t="s">
        <v>302</v>
      </c>
      <c r="H94" s="586"/>
      <c r="I94" s="586"/>
      <c r="J94" s="586"/>
      <c r="K94" s="588"/>
      <c r="L94" s="589" t="s">
        <v>303</v>
      </c>
      <c r="M94" s="586"/>
      <c r="N94" s="586"/>
      <c r="O94" s="586"/>
      <c r="P94" s="586"/>
    </row>
    <row r="95" spans="1:17">
      <c r="A95" s="599"/>
      <c r="B95" s="78">
        <f>B42</f>
        <v>2013</v>
      </c>
      <c r="C95" s="78">
        <f t="shared" ref="C95:K95" si="23">C42</f>
        <v>2014</v>
      </c>
      <c r="D95" s="78">
        <f t="shared" si="23"/>
        <v>2015</v>
      </c>
      <c r="E95" s="78">
        <f t="shared" si="23"/>
        <v>2016</v>
      </c>
      <c r="F95" s="136">
        <f t="shared" si="23"/>
        <v>2017</v>
      </c>
      <c r="G95" s="78">
        <f t="shared" si="23"/>
        <v>2013</v>
      </c>
      <c r="H95" s="78">
        <f t="shared" si="23"/>
        <v>2014</v>
      </c>
      <c r="I95" s="78">
        <f t="shared" si="23"/>
        <v>2015</v>
      </c>
      <c r="J95" s="78">
        <f t="shared" si="23"/>
        <v>2016</v>
      </c>
      <c r="K95" s="136">
        <f t="shared" si="23"/>
        <v>2017</v>
      </c>
      <c r="L95" s="78">
        <f>G95</f>
        <v>2013</v>
      </c>
      <c r="M95" s="78">
        <f t="shared" ref="M95:P95" si="24">H95</f>
        <v>2014</v>
      </c>
      <c r="N95" s="78">
        <f t="shared" si="24"/>
        <v>2015</v>
      </c>
      <c r="O95" s="78">
        <f t="shared" si="24"/>
        <v>2016</v>
      </c>
      <c r="P95" s="78">
        <f t="shared" si="24"/>
        <v>2017</v>
      </c>
      <c r="Q95" s="54"/>
    </row>
    <row r="96" spans="1:17">
      <c r="A96" s="21" t="s">
        <v>234</v>
      </c>
      <c r="B96" s="29"/>
      <c r="C96" s="29"/>
      <c r="D96" s="29"/>
      <c r="E96" s="29"/>
      <c r="F96" s="21"/>
      <c r="G96" s="21"/>
      <c r="H96" s="21"/>
      <c r="I96" s="21"/>
      <c r="J96" s="21"/>
      <c r="K96" s="21"/>
      <c r="L96" s="21"/>
      <c r="M96" s="21"/>
      <c r="N96" s="21"/>
      <c r="O96" s="21"/>
      <c r="P96" s="21"/>
    </row>
    <row r="97" spans="1:16" s="52" customFormat="1">
      <c r="A97" s="42" t="s">
        <v>41</v>
      </c>
      <c r="B97" s="42">
        <v>1034</v>
      </c>
      <c r="C97" s="42">
        <v>981</v>
      </c>
      <c r="D97" s="42">
        <v>1014</v>
      </c>
      <c r="E97" s="42">
        <v>1016</v>
      </c>
      <c r="F97" s="42">
        <v>1044</v>
      </c>
      <c r="G97" s="24">
        <f>B97/L97*100</f>
        <v>1.9638007331016276</v>
      </c>
      <c r="H97" s="23">
        <f t="shared" ref="H97" si="25">C97/M97*100</f>
        <v>1.8670066991473813</v>
      </c>
      <c r="I97" s="23">
        <f t="shared" ref="I97" si="26">D97/N97*100</f>
        <v>1.9409298853434911</v>
      </c>
      <c r="J97" s="23">
        <f t="shared" ref="J97" si="27">E97/O97*100</f>
        <v>1.9207864637489365</v>
      </c>
      <c r="K97" s="36">
        <f t="shared" ref="K97" si="28">F97/P97*100</f>
        <v>1.9750283768444949</v>
      </c>
      <c r="L97" s="323">
        <v>52653</v>
      </c>
      <c r="M97" s="323">
        <v>52544</v>
      </c>
      <c r="N97" s="323">
        <v>52243</v>
      </c>
      <c r="O97" s="323">
        <v>52895</v>
      </c>
      <c r="P97" s="323">
        <v>52860</v>
      </c>
    </row>
    <row r="98" spans="1:16" s="52" customFormat="1">
      <c r="A98" s="21" t="str">
        <f>Extra!F2</f>
        <v>Maternal age group (years)</v>
      </c>
      <c r="B98" s="21"/>
      <c r="C98" s="21"/>
      <c r="D98" s="21"/>
      <c r="E98" s="21"/>
      <c r="F98" s="21"/>
      <c r="G98" s="21"/>
      <c r="H98" s="21"/>
      <c r="I98" s="21"/>
      <c r="J98" s="21"/>
      <c r="K98" s="21"/>
      <c r="L98" s="216"/>
      <c r="M98" s="216"/>
      <c r="N98" s="216"/>
      <c r="O98" s="216"/>
      <c r="P98" s="216"/>
    </row>
    <row r="99" spans="1:16">
      <c r="A99" s="197" t="str">
        <f>Extra!F3</f>
        <v xml:space="preserve"> &lt;20</v>
      </c>
      <c r="B99" s="48">
        <v>60</v>
      </c>
      <c r="C99" s="48">
        <v>74</v>
      </c>
      <c r="D99" s="48">
        <v>55</v>
      </c>
      <c r="E99" s="48">
        <v>56</v>
      </c>
      <c r="F99" s="49">
        <v>45</v>
      </c>
      <c r="G99" s="25">
        <f t="shared" ref="G99:G104" si="29">B99/L99*100</f>
        <v>2.037351443123939</v>
      </c>
      <c r="H99" s="26">
        <f t="shared" ref="H99:H104" si="30">C99/M99*100</f>
        <v>2.7673896783844425</v>
      </c>
      <c r="I99" s="26">
        <f t="shared" ref="I99:I104" si="31">D99/N99*100</f>
        <v>2.2204279370205895</v>
      </c>
      <c r="J99" s="26">
        <f t="shared" ref="J99:J104" si="32">E99/O99*100</f>
        <v>2.6168224299065423</v>
      </c>
      <c r="K99" s="31">
        <f t="shared" ref="K99:K104" si="33">F99/P99*100</f>
        <v>2.2134776192818495</v>
      </c>
      <c r="L99" s="324">
        <v>2945</v>
      </c>
      <c r="M99" s="324">
        <v>2674</v>
      </c>
      <c r="N99" s="324">
        <v>2477</v>
      </c>
      <c r="O99" s="324">
        <v>2140</v>
      </c>
      <c r="P99" s="324">
        <v>2033</v>
      </c>
    </row>
    <row r="100" spans="1:16">
      <c r="A100" s="197" t="str">
        <f>Extra!F4</f>
        <v>20−24</v>
      </c>
      <c r="B100" s="48">
        <v>209</v>
      </c>
      <c r="C100" s="48">
        <v>190</v>
      </c>
      <c r="D100" s="48">
        <v>201</v>
      </c>
      <c r="E100" s="48">
        <v>165</v>
      </c>
      <c r="F100" s="49">
        <v>204</v>
      </c>
      <c r="G100" s="25">
        <f t="shared" si="29"/>
        <v>2.1575307112625168</v>
      </c>
      <c r="H100" s="26">
        <f t="shared" si="30"/>
        <v>2.0416935310552331</v>
      </c>
      <c r="I100" s="26">
        <f t="shared" si="31"/>
        <v>2.2523532048408788</v>
      </c>
      <c r="J100" s="26">
        <f t="shared" si="32"/>
        <v>1.9244226731980407</v>
      </c>
      <c r="K100" s="31">
        <f t="shared" si="33"/>
        <v>2.4745269286754001</v>
      </c>
      <c r="L100" s="324">
        <v>9687</v>
      </c>
      <c r="M100" s="324">
        <v>9306</v>
      </c>
      <c r="N100" s="324">
        <v>8924</v>
      </c>
      <c r="O100" s="324">
        <v>8574</v>
      </c>
      <c r="P100" s="324">
        <v>8244</v>
      </c>
    </row>
    <row r="101" spans="1:16">
      <c r="A101" s="197" t="str">
        <f>Extra!F5</f>
        <v>25−29</v>
      </c>
      <c r="B101" s="48">
        <v>278</v>
      </c>
      <c r="C101" s="48">
        <v>228</v>
      </c>
      <c r="D101" s="48">
        <v>260</v>
      </c>
      <c r="E101" s="48">
        <v>275</v>
      </c>
      <c r="F101" s="49">
        <v>262</v>
      </c>
      <c r="G101" s="25">
        <f t="shared" si="29"/>
        <v>2.0237315279900998</v>
      </c>
      <c r="H101" s="26">
        <f t="shared" si="30"/>
        <v>1.6248574686431014</v>
      </c>
      <c r="I101" s="26">
        <f t="shared" si="31"/>
        <v>1.8519837595270321</v>
      </c>
      <c r="J101" s="26">
        <f t="shared" si="32"/>
        <v>1.8628912071535022</v>
      </c>
      <c r="K101" s="31">
        <f t="shared" si="33"/>
        <v>1.7733856775416272</v>
      </c>
      <c r="L101" s="324">
        <v>13737</v>
      </c>
      <c r="M101" s="324">
        <v>14032</v>
      </c>
      <c r="N101" s="324">
        <v>14039</v>
      </c>
      <c r="O101" s="324">
        <v>14762</v>
      </c>
      <c r="P101" s="324">
        <v>14774</v>
      </c>
    </row>
    <row r="102" spans="1:16">
      <c r="A102" s="197" t="str">
        <f>Extra!F6</f>
        <v>30−34</v>
      </c>
      <c r="B102" s="48">
        <v>268</v>
      </c>
      <c r="C102" s="48">
        <v>254</v>
      </c>
      <c r="D102" s="48">
        <v>293</v>
      </c>
      <c r="E102" s="48">
        <v>314</v>
      </c>
      <c r="F102" s="49">
        <v>312</v>
      </c>
      <c r="G102" s="25">
        <f t="shared" si="29"/>
        <v>1.7748344370860929</v>
      </c>
      <c r="H102" s="26">
        <f t="shared" si="30"/>
        <v>1.6170104405398522</v>
      </c>
      <c r="I102" s="26">
        <f t="shared" si="31"/>
        <v>1.8325098505222341</v>
      </c>
      <c r="J102" s="26">
        <f t="shared" si="32"/>
        <v>1.907539031650568</v>
      </c>
      <c r="K102" s="31">
        <f t="shared" si="33"/>
        <v>1.8783865141481035</v>
      </c>
      <c r="L102" s="324">
        <v>15100</v>
      </c>
      <c r="M102" s="324">
        <v>15708</v>
      </c>
      <c r="N102" s="324">
        <v>15989</v>
      </c>
      <c r="O102" s="324">
        <v>16461</v>
      </c>
      <c r="P102" s="324">
        <v>16610</v>
      </c>
    </row>
    <row r="103" spans="1:16">
      <c r="A103" s="197" t="str">
        <f>Extra!F7</f>
        <v>35−39</v>
      </c>
      <c r="B103" s="48">
        <v>153</v>
      </c>
      <c r="C103" s="48">
        <v>179</v>
      </c>
      <c r="D103" s="48">
        <v>162</v>
      </c>
      <c r="E103" s="48">
        <v>166</v>
      </c>
      <c r="F103" s="49">
        <v>161</v>
      </c>
      <c r="G103" s="25">
        <f t="shared" si="29"/>
        <v>1.7110266159695817</v>
      </c>
      <c r="H103" s="26">
        <f t="shared" si="30"/>
        <v>2.0751217250173895</v>
      </c>
      <c r="I103" s="26">
        <f t="shared" si="31"/>
        <v>1.8739155581260845</v>
      </c>
      <c r="J103" s="26">
        <f t="shared" si="32"/>
        <v>1.8926006156652606</v>
      </c>
      <c r="K103" s="31">
        <f t="shared" si="33"/>
        <v>1.8412625800548947</v>
      </c>
      <c r="L103" s="324">
        <v>8942</v>
      </c>
      <c r="M103" s="324">
        <v>8626</v>
      </c>
      <c r="N103" s="324">
        <v>8645</v>
      </c>
      <c r="O103" s="324">
        <v>8771</v>
      </c>
      <c r="P103" s="324">
        <v>8744</v>
      </c>
    </row>
    <row r="104" spans="1:16">
      <c r="A104" s="197" t="str">
        <f>Extra!F8</f>
        <v>40+</v>
      </c>
      <c r="B104" s="48">
        <v>66</v>
      </c>
      <c r="C104" s="48">
        <v>56</v>
      </c>
      <c r="D104" s="48">
        <v>43</v>
      </c>
      <c r="E104" s="48">
        <v>37</v>
      </c>
      <c r="F104" s="49">
        <v>49</v>
      </c>
      <c r="G104" s="25">
        <f t="shared" si="29"/>
        <v>2.9810298102981028</v>
      </c>
      <c r="H104" s="26">
        <f t="shared" si="30"/>
        <v>2.6010218300046448</v>
      </c>
      <c r="I104" s="26">
        <f t="shared" si="31"/>
        <v>2.0408163265306123</v>
      </c>
      <c r="J104" s="26">
        <f t="shared" si="32"/>
        <v>1.793504604944256</v>
      </c>
      <c r="K104" s="31">
        <f t="shared" si="33"/>
        <v>2.2865142323845076</v>
      </c>
      <c r="L104" s="324">
        <v>2214</v>
      </c>
      <c r="M104" s="324">
        <v>2153</v>
      </c>
      <c r="N104" s="324">
        <v>2107</v>
      </c>
      <c r="O104" s="324">
        <v>2063</v>
      </c>
      <c r="P104" s="324">
        <v>2143</v>
      </c>
    </row>
    <row r="105" spans="1:16" ht="12.75">
      <c r="A105" s="197" t="str">
        <f>Extra!F9</f>
        <v>Unknown</v>
      </c>
      <c r="B105" s="48"/>
      <c r="C105" s="48"/>
      <c r="D105" s="48"/>
      <c r="E105" s="48">
        <v>3</v>
      </c>
      <c r="F105" s="49">
        <v>11</v>
      </c>
      <c r="G105" s="46" t="s">
        <v>81</v>
      </c>
      <c r="H105" s="46" t="s">
        <v>81</v>
      </c>
      <c r="I105" s="46" t="s">
        <v>81</v>
      </c>
      <c r="J105" s="46" t="s">
        <v>81</v>
      </c>
      <c r="K105" s="40" t="s">
        <v>81</v>
      </c>
      <c r="L105" s="325">
        <v>28</v>
      </c>
      <c r="M105" s="325">
        <v>45</v>
      </c>
      <c r="N105" s="325">
        <v>62</v>
      </c>
      <c r="O105" s="325">
        <v>124</v>
      </c>
      <c r="P105" s="325">
        <v>312</v>
      </c>
    </row>
    <row r="106" spans="1:16">
      <c r="A106" s="21" t="str">
        <f>Extra!F10</f>
        <v>Ethnic group</v>
      </c>
      <c r="B106" s="29"/>
      <c r="C106" s="29"/>
      <c r="D106" s="29"/>
      <c r="E106" s="29"/>
      <c r="F106" s="21"/>
      <c r="G106" s="21"/>
      <c r="H106" s="21"/>
      <c r="I106" s="21"/>
      <c r="J106" s="21"/>
      <c r="K106" s="21"/>
      <c r="L106" s="216"/>
      <c r="M106" s="216"/>
      <c r="N106" s="216"/>
      <c r="O106" s="216"/>
      <c r="P106" s="216"/>
    </row>
    <row r="107" spans="1:16">
      <c r="A107" s="48" t="str">
        <f>Extra!F11</f>
        <v>Māori</v>
      </c>
      <c r="B107" s="48">
        <v>322</v>
      </c>
      <c r="C107" s="48">
        <v>336</v>
      </c>
      <c r="D107" s="48">
        <v>339</v>
      </c>
      <c r="E107" s="48">
        <v>284</v>
      </c>
      <c r="F107" s="49">
        <v>293</v>
      </c>
      <c r="G107" s="25">
        <f t="shared" ref="G107:G111" si="34">B107/L107*100</f>
        <v>2.2814227008643901</v>
      </c>
      <c r="H107" s="26">
        <f t="shared" ref="H107:H111" si="35">C107/M107*100</f>
        <v>2.3493217731785765</v>
      </c>
      <c r="I107" s="26">
        <f t="shared" ref="I107:I111" si="36">D107/N107*100</f>
        <v>2.247414478918059</v>
      </c>
      <c r="J107" s="26">
        <f t="shared" ref="J107:J111" si="37">E107/O107*100</f>
        <v>1.8851642880849653</v>
      </c>
      <c r="K107" s="31">
        <f t="shared" ref="K107:K111" si="38">F107/P107*100</f>
        <v>1.9721343474456487</v>
      </c>
      <c r="L107" s="324">
        <v>14114</v>
      </c>
      <c r="M107" s="324">
        <v>14302</v>
      </c>
      <c r="N107" s="324">
        <v>15084</v>
      </c>
      <c r="O107" s="324">
        <v>15065</v>
      </c>
      <c r="P107" s="324">
        <v>14857</v>
      </c>
    </row>
    <row r="108" spans="1:16">
      <c r="A108" s="48" t="str">
        <f>Extra!F12</f>
        <v>Pacific</v>
      </c>
      <c r="B108" s="48">
        <v>82</v>
      </c>
      <c r="C108" s="48">
        <v>84</v>
      </c>
      <c r="D108" s="48">
        <v>92</v>
      </c>
      <c r="E108" s="48">
        <v>69</v>
      </c>
      <c r="F108" s="49">
        <v>84</v>
      </c>
      <c r="G108" s="25">
        <f t="shared" si="34"/>
        <v>1.3877136571331867</v>
      </c>
      <c r="H108" s="26">
        <f t="shared" si="35"/>
        <v>1.4718766427194674</v>
      </c>
      <c r="I108" s="26">
        <f t="shared" si="36"/>
        <v>1.6588532275513885</v>
      </c>
      <c r="J108" s="26">
        <f t="shared" si="37"/>
        <v>1.3085530058790062</v>
      </c>
      <c r="K108" s="31">
        <f t="shared" si="38"/>
        <v>1.5458225984541774</v>
      </c>
      <c r="L108" s="324">
        <v>5909</v>
      </c>
      <c r="M108" s="324">
        <v>5707</v>
      </c>
      <c r="N108" s="324">
        <v>5546</v>
      </c>
      <c r="O108" s="324">
        <v>5273</v>
      </c>
      <c r="P108" s="324">
        <v>5434</v>
      </c>
    </row>
    <row r="109" spans="1:16">
      <c r="A109" s="48" t="str">
        <f>Extra!F13</f>
        <v>Indian</v>
      </c>
      <c r="B109" s="48">
        <v>131</v>
      </c>
      <c r="C109" s="48">
        <v>118</v>
      </c>
      <c r="D109" s="48">
        <v>149</v>
      </c>
      <c r="E109" s="48">
        <v>175</v>
      </c>
      <c r="F109" s="49">
        <v>182</v>
      </c>
      <c r="G109" s="25">
        <f t="shared" si="34"/>
        <v>5.5414551607445013</v>
      </c>
      <c r="H109" s="26">
        <f t="shared" si="35"/>
        <v>4.5158821278224268</v>
      </c>
      <c r="I109" s="26">
        <f t="shared" si="36"/>
        <v>5.011772620248907</v>
      </c>
      <c r="J109" s="26">
        <f t="shared" si="37"/>
        <v>5.2599939885782989</v>
      </c>
      <c r="K109" s="31">
        <f t="shared" si="38"/>
        <v>4.9282426211751957</v>
      </c>
      <c r="L109" s="324">
        <v>2364</v>
      </c>
      <c r="M109" s="324">
        <v>2613</v>
      </c>
      <c r="N109" s="324">
        <v>2973</v>
      </c>
      <c r="O109" s="324">
        <v>3327</v>
      </c>
      <c r="P109" s="324">
        <v>3693</v>
      </c>
    </row>
    <row r="110" spans="1:16" s="69" customFormat="1">
      <c r="A110" s="48" t="str">
        <f>Extra!F14</f>
        <v>Asian (excl. Indian)</v>
      </c>
      <c r="B110" s="48">
        <v>117</v>
      </c>
      <c r="C110" s="48">
        <v>132</v>
      </c>
      <c r="D110" s="48">
        <v>135</v>
      </c>
      <c r="E110" s="48">
        <v>162</v>
      </c>
      <c r="F110" s="49">
        <v>154</v>
      </c>
      <c r="G110" s="25">
        <f t="shared" ref="G110" si="39">B110/L110*100</f>
        <v>2.2226443768996962</v>
      </c>
      <c r="H110" s="26">
        <f t="shared" ref="H110" si="40">C110/M110*100</f>
        <v>2.1868787276341948</v>
      </c>
      <c r="I110" s="26">
        <f t="shared" ref="I110" si="41">D110/N110*100</f>
        <v>2.379693283976732</v>
      </c>
      <c r="J110" s="26">
        <f t="shared" ref="J110" si="42">E110/O110*100</f>
        <v>2.4586431932007895</v>
      </c>
      <c r="K110" s="31">
        <f t="shared" ref="K110" si="43">F110/P110*100</f>
        <v>2.4691358024691357</v>
      </c>
      <c r="L110" s="324">
        <v>5264</v>
      </c>
      <c r="M110" s="324">
        <v>6036</v>
      </c>
      <c r="N110" s="324">
        <v>5673</v>
      </c>
      <c r="O110" s="324">
        <v>6589</v>
      </c>
      <c r="P110" s="324">
        <v>6237</v>
      </c>
    </row>
    <row r="111" spans="1:16">
      <c r="A111" s="48" t="str">
        <f>Extra!F15</f>
        <v>European or Other</v>
      </c>
      <c r="B111" s="48">
        <v>381</v>
      </c>
      <c r="C111" s="48">
        <v>311</v>
      </c>
      <c r="D111" s="48">
        <v>299</v>
      </c>
      <c r="E111" s="48">
        <v>326</v>
      </c>
      <c r="F111" s="49">
        <v>330</v>
      </c>
      <c r="G111" s="25">
        <f t="shared" si="34"/>
        <v>1.5245488375815293</v>
      </c>
      <c r="H111" s="26">
        <f t="shared" si="35"/>
        <v>1.3026723632403452</v>
      </c>
      <c r="I111" s="26">
        <f t="shared" si="36"/>
        <v>1.3020379724786622</v>
      </c>
      <c r="J111" s="26">
        <f t="shared" si="37"/>
        <v>1.4410113601202317</v>
      </c>
      <c r="K111" s="31">
        <f t="shared" si="38"/>
        <v>1.4583057139069335</v>
      </c>
      <c r="L111" s="324">
        <v>24991</v>
      </c>
      <c r="M111" s="324">
        <v>23874</v>
      </c>
      <c r="N111" s="324">
        <v>22964</v>
      </c>
      <c r="O111" s="324">
        <v>22623</v>
      </c>
      <c r="P111" s="324">
        <v>22629</v>
      </c>
    </row>
    <row r="112" spans="1:16" ht="12.75">
      <c r="A112" s="532" t="str">
        <f>Extra!F16</f>
        <v>Unknown</v>
      </c>
      <c r="B112" s="48">
        <v>1</v>
      </c>
      <c r="C112" s="48"/>
      <c r="D112" s="48"/>
      <c r="E112" s="48"/>
      <c r="F112" s="49">
        <v>1</v>
      </c>
      <c r="G112" s="46" t="s">
        <v>81</v>
      </c>
      <c r="H112" s="46" t="s">
        <v>81</v>
      </c>
      <c r="I112" s="46" t="s">
        <v>81</v>
      </c>
      <c r="J112" s="46" t="s">
        <v>81</v>
      </c>
      <c r="K112" s="40" t="s">
        <v>81</v>
      </c>
      <c r="L112" s="325">
        <v>11</v>
      </c>
      <c r="M112" s="325">
        <v>12</v>
      </c>
      <c r="N112" s="325">
        <v>3</v>
      </c>
      <c r="O112" s="325">
        <v>18</v>
      </c>
      <c r="P112" s="325">
        <v>10</v>
      </c>
    </row>
    <row r="113" spans="1:16">
      <c r="A113" s="21" t="str">
        <f>Extra!F17</f>
        <v>Deprivation quintile</v>
      </c>
      <c r="B113" s="29"/>
      <c r="C113" s="29"/>
      <c r="D113" s="29"/>
      <c r="E113" s="29"/>
      <c r="F113" s="21"/>
      <c r="G113" s="21"/>
      <c r="H113" s="21"/>
      <c r="I113" s="21"/>
      <c r="J113" s="21"/>
      <c r="K113" s="21"/>
      <c r="L113" s="216"/>
      <c r="M113" s="216"/>
      <c r="N113" s="216"/>
      <c r="O113" s="216"/>
      <c r="P113" s="216"/>
    </row>
    <row r="114" spans="1:16">
      <c r="A114" s="22" t="str">
        <f>Extra!F18</f>
        <v>1 (least deprived)</v>
      </c>
      <c r="B114" s="48">
        <v>99</v>
      </c>
      <c r="C114" s="48">
        <v>104</v>
      </c>
      <c r="D114" s="48">
        <v>88</v>
      </c>
      <c r="E114" s="48">
        <v>114</v>
      </c>
      <c r="F114" s="49">
        <v>133</v>
      </c>
      <c r="G114" s="25">
        <f t="shared" ref="G114:G118" si="44">B114/L114*100</f>
        <v>1.4463111760409058</v>
      </c>
      <c r="H114" s="26">
        <f t="shared" ref="H114:H118" si="45">C114/M114*100</f>
        <v>1.4716286967595869</v>
      </c>
      <c r="I114" s="26">
        <f t="shared" ref="I114:I118" si="46">D114/N114*100</f>
        <v>1.2312858542045613</v>
      </c>
      <c r="J114" s="26">
        <f t="shared" ref="J114:J118" si="47">E114/O114*100</f>
        <v>1.4516745192919904</v>
      </c>
      <c r="K114" s="31">
        <f t="shared" ref="K114:K118" si="48">F114/P114*100</f>
        <v>1.6729559748427671</v>
      </c>
      <c r="L114" s="324">
        <v>6845</v>
      </c>
      <c r="M114" s="324">
        <v>7067</v>
      </c>
      <c r="N114" s="324">
        <v>7147</v>
      </c>
      <c r="O114" s="324">
        <v>7853</v>
      </c>
      <c r="P114" s="324">
        <v>7950</v>
      </c>
    </row>
    <row r="115" spans="1:16">
      <c r="A115" s="22">
        <f>Extra!F19</f>
        <v>2</v>
      </c>
      <c r="B115" s="48">
        <v>118</v>
      </c>
      <c r="C115" s="48">
        <v>106</v>
      </c>
      <c r="D115" s="48">
        <v>138</v>
      </c>
      <c r="E115" s="48">
        <v>145</v>
      </c>
      <c r="F115" s="49">
        <v>183</v>
      </c>
      <c r="G115" s="25">
        <f t="shared" si="44"/>
        <v>1.4936708860759493</v>
      </c>
      <c r="H115" s="26">
        <f t="shared" si="45"/>
        <v>1.3750162148138538</v>
      </c>
      <c r="I115" s="26">
        <f t="shared" si="46"/>
        <v>1.7121588089330027</v>
      </c>
      <c r="J115" s="26">
        <f t="shared" si="47"/>
        <v>1.665709362435382</v>
      </c>
      <c r="K115" s="31">
        <f t="shared" si="48"/>
        <v>2.0988645486867763</v>
      </c>
      <c r="L115" s="324">
        <v>7900</v>
      </c>
      <c r="M115" s="324">
        <v>7709</v>
      </c>
      <c r="N115" s="324">
        <v>8060</v>
      </c>
      <c r="O115" s="324">
        <v>8705</v>
      </c>
      <c r="P115" s="324">
        <v>8719</v>
      </c>
    </row>
    <row r="116" spans="1:16">
      <c r="A116" s="22">
        <f>Extra!F20</f>
        <v>3</v>
      </c>
      <c r="B116" s="48">
        <v>191</v>
      </c>
      <c r="C116" s="48">
        <v>148</v>
      </c>
      <c r="D116" s="48">
        <v>206</v>
      </c>
      <c r="E116" s="48">
        <v>180</v>
      </c>
      <c r="F116" s="49">
        <v>181</v>
      </c>
      <c r="G116" s="25">
        <f t="shared" si="44"/>
        <v>2.1572170770273322</v>
      </c>
      <c r="H116" s="26">
        <f t="shared" si="45"/>
        <v>1.6702403791897076</v>
      </c>
      <c r="I116" s="26">
        <f t="shared" si="46"/>
        <v>2.2780050868074753</v>
      </c>
      <c r="J116" s="26">
        <f t="shared" si="47"/>
        <v>1.8961339934688719</v>
      </c>
      <c r="K116" s="31">
        <f t="shared" si="48"/>
        <v>1.9050626249868436</v>
      </c>
      <c r="L116" s="324">
        <v>8854</v>
      </c>
      <c r="M116" s="324">
        <v>8861</v>
      </c>
      <c r="N116" s="324">
        <v>9043</v>
      </c>
      <c r="O116" s="324">
        <v>9493</v>
      </c>
      <c r="P116" s="324">
        <v>9501</v>
      </c>
    </row>
    <row r="117" spans="1:16">
      <c r="A117" s="22">
        <f>Extra!F21</f>
        <v>4</v>
      </c>
      <c r="B117" s="48">
        <v>243</v>
      </c>
      <c r="C117" s="48">
        <v>234</v>
      </c>
      <c r="D117" s="48">
        <v>220</v>
      </c>
      <c r="E117" s="48">
        <v>236</v>
      </c>
      <c r="F117" s="49">
        <v>215</v>
      </c>
      <c r="G117" s="25">
        <f t="shared" si="44"/>
        <v>2.081370449678801</v>
      </c>
      <c r="H117" s="26">
        <f t="shared" si="45"/>
        <v>2.0360219263899766</v>
      </c>
      <c r="I117" s="26">
        <f t="shared" si="46"/>
        <v>1.9087280930071144</v>
      </c>
      <c r="J117" s="26">
        <f t="shared" si="47"/>
        <v>2.0222793487574982</v>
      </c>
      <c r="K117" s="31">
        <f t="shared" si="48"/>
        <v>1.8556878991886758</v>
      </c>
      <c r="L117" s="324">
        <v>11675</v>
      </c>
      <c r="M117" s="324">
        <v>11493</v>
      </c>
      <c r="N117" s="324">
        <v>11526</v>
      </c>
      <c r="O117" s="324">
        <v>11670</v>
      </c>
      <c r="P117" s="324">
        <v>11586</v>
      </c>
    </row>
    <row r="118" spans="1:16">
      <c r="A118" s="32" t="str">
        <f>Extra!F22</f>
        <v>5 (most deprived)</v>
      </c>
      <c r="B118" s="48">
        <v>353</v>
      </c>
      <c r="C118" s="48">
        <v>338</v>
      </c>
      <c r="D118" s="48">
        <v>343</v>
      </c>
      <c r="E118" s="48">
        <v>341</v>
      </c>
      <c r="F118" s="49">
        <v>330</v>
      </c>
      <c r="G118" s="25">
        <f t="shared" si="44"/>
        <v>2.3222156437076507</v>
      </c>
      <c r="H118" s="26">
        <f t="shared" si="45"/>
        <v>2.226760656169708</v>
      </c>
      <c r="I118" s="26">
        <f t="shared" si="46"/>
        <v>2.2673188789000527</v>
      </c>
      <c r="J118" s="26">
        <f t="shared" si="47"/>
        <v>2.2687957418496341</v>
      </c>
      <c r="K118" s="31">
        <f t="shared" si="48"/>
        <v>2.1942948334330739</v>
      </c>
      <c r="L118" s="324">
        <v>15201</v>
      </c>
      <c r="M118" s="324">
        <v>15179</v>
      </c>
      <c r="N118" s="324">
        <v>15128</v>
      </c>
      <c r="O118" s="324">
        <v>15030</v>
      </c>
      <c r="P118" s="324">
        <v>15039</v>
      </c>
    </row>
    <row r="119" spans="1:16" ht="12.75">
      <c r="A119" s="27" t="str">
        <f>Extra!F23</f>
        <v>Unknown</v>
      </c>
      <c r="B119" s="48">
        <v>30</v>
      </c>
      <c r="C119" s="48">
        <v>51</v>
      </c>
      <c r="D119" s="48">
        <v>19</v>
      </c>
      <c r="E119" s="48"/>
      <c r="F119" s="49">
        <v>2</v>
      </c>
      <c r="G119" s="46" t="s">
        <v>81</v>
      </c>
      <c r="H119" s="46" t="s">
        <v>81</v>
      </c>
      <c r="I119" s="46" t="s">
        <v>81</v>
      </c>
      <c r="J119" s="46" t="s">
        <v>81</v>
      </c>
      <c r="K119" s="40" t="s">
        <v>81</v>
      </c>
      <c r="L119" s="325">
        <v>2178</v>
      </c>
      <c r="M119" s="325">
        <v>2235</v>
      </c>
      <c r="N119" s="325">
        <v>1339</v>
      </c>
      <c r="O119" s="325">
        <v>144</v>
      </c>
      <c r="P119" s="325">
        <v>65</v>
      </c>
    </row>
    <row r="120" spans="1:16">
      <c r="A120" s="21" t="str">
        <f>Extra!F24</f>
        <v>DHB of residence</v>
      </c>
      <c r="B120" s="29"/>
      <c r="C120" s="29"/>
      <c r="D120" s="29"/>
      <c r="E120" s="29"/>
      <c r="F120" s="21"/>
      <c r="G120" s="21"/>
      <c r="H120" s="21"/>
      <c r="I120" s="21"/>
      <c r="J120" s="21"/>
      <c r="K120" s="21"/>
      <c r="L120" s="216"/>
      <c r="M120" s="216"/>
      <c r="N120" s="216"/>
      <c r="O120" s="216"/>
      <c r="P120" s="216"/>
    </row>
    <row r="121" spans="1:16">
      <c r="A121" s="48" t="str">
        <f>Extra!F25</f>
        <v>Northland</v>
      </c>
      <c r="B121" s="48">
        <v>50</v>
      </c>
      <c r="C121" s="48">
        <v>34</v>
      </c>
      <c r="D121" s="48">
        <v>43</v>
      </c>
      <c r="E121" s="48">
        <v>40</v>
      </c>
      <c r="F121" s="49">
        <v>25</v>
      </c>
      <c r="G121" s="25">
        <f t="shared" ref="G121:G140" si="49">B121/L121*100</f>
        <v>2.7247956403269753</v>
      </c>
      <c r="H121" s="26">
        <f t="shared" ref="H121:H140" si="50">C121/M121*100</f>
        <v>1.8941504178272981</v>
      </c>
      <c r="I121" s="26">
        <f t="shared" ref="I121:I140" si="51">D121/N121*100</f>
        <v>2.4116657319125068</v>
      </c>
      <c r="J121" s="26">
        <f t="shared" ref="J121:J140" si="52">E121/O121*100</f>
        <v>2.0650490449148169</v>
      </c>
      <c r="K121" s="31">
        <f t="shared" ref="K121:K140" si="53">F121/P121*100</f>
        <v>1.3075313807531379</v>
      </c>
      <c r="L121" s="324">
        <v>1835</v>
      </c>
      <c r="M121" s="324">
        <v>1795</v>
      </c>
      <c r="N121" s="324">
        <v>1783</v>
      </c>
      <c r="O121" s="324">
        <v>1937</v>
      </c>
      <c r="P121" s="324">
        <v>1912</v>
      </c>
    </row>
    <row r="122" spans="1:16">
      <c r="A122" s="48" t="str">
        <f>Extra!F26</f>
        <v>Waitemata</v>
      </c>
      <c r="B122" s="48">
        <v>145</v>
      </c>
      <c r="C122" s="48">
        <v>130</v>
      </c>
      <c r="D122" s="48">
        <v>137</v>
      </c>
      <c r="E122" s="48">
        <v>138</v>
      </c>
      <c r="F122" s="49">
        <v>144</v>
      </c>
      <c r="G122" s="25">
        <f t="shared" si="49"/>
        <v>2.0708369037417884</v>
      </c>
      <c r="H122" s="26">
        <f t="shared" si="50"/>
        <v>1.8240493896450118</v>
      </c>
      <c r="I122" s="26">
        <f t="shared" si="51"/>
        <v>1.991858098284385</v>
      </c>
      <c r="J122" s="26">
        <f t="shared" si="52"/>
        <v>1.9156024430871739</v>
      </c>
      <c r="K122" s="31">
        <f t="shared" si="53"/>
        <v>2.068371157713301</v>
      </c>
      <c r="L122" s="324">
        <v>7002</v>
      </c>
      <c r="M122" s="324">
        <v>7127</v>
      </c>
      <c r="N122" s="324">
        <v>6878</v>
      </c>
      <c r="O122" s="324">
        <v>7204</v>
      </c>
      <c r="P122" s="324">
        <v>6962</v>
      </c>
    </row>
    <row r="123" spans="1:16">
      <c r="A123" s="48" t="str">
        <f>Extra!F27</f>
        <v>Auckland</v>
      </c>
      <c r="B123" s="48">
        <v>106</v>
      </c>
      <c r="C123" s="48">
        <v>142</v>
      </c>
      <c r="D123" s="48">
        <v>128</v>
      </c>
      <c r="E123" s="48">
        <v>135</v>
      </c>
      <c r="F123" s="49">
        <v>133</v>
      </c>
      <c r="G123" s="25">
        <f t="shared" si="49"/>
        <v>1.8454038997214484</v>
      </c>
      <c r="H123" s="26">
        <f t="shared" si="50"/>
        <v>2.4474319200275767</v>
      </c>
      <c r="I123" s="26">
        <f t="shared" si="51"/>
        <v>2.3611879726987639</v>
      </c>
      <c r="J123" s="26">
        <f t="shared" si="52"/>
        <v>2.4666544856568611</v>
      </c>
      <c r="K123" s="31">
        <f t="shared" si="53"/>
        <v>2.5760216928142552</v>
      </c>
      <c r="L123" s="324">
        <v>5744</v>
      </c>
      <c r="M123" s="324">
        <v>5802</v>
      </c>
      <c r="N123" s="324">
        <v>5421</v>
      </c>
      <c r="O123" s="324">
        <v>5473</v>
      </c>
      <c r="P123" s="324">
        <v>5163</v>
      </c>
    </row>
    <row r="124" spans="1:16">
      <c r="A124" s="48" t="str">
        <f>Extra!F28</f>
        <v>Counties Manukau</v>
      </c>
      <c r="B124" s="48">
        <v>157</v>
      </c>
      <c r="C124" s="48">
        <v>144</v>
      </c>
      <c r="D124" s="48">
        <v>149</v>
      </c>
      <c r="E124" s="48">
        <v>160</v>
      </c>
      <c r="F124" s="49">
        <v>168</v>
      </c>
      <c r="G124" s="25">
        <f t="shared" si="49"/>
        <v>2.0916600053290701</v>
      </c>
      <c r="H124" s="26">
        <f t="shared" si="50"/>
        <v>1.90199445251618</v>
      </c>
      <c r="I124" s="26">
        <f t="shared" si="51"/>
        <v>2.0083569214179811</v>
      </c>
      <c r="J124" s="26">
        <f t="shared" si="52"/>
        <v>2.1356113187399894</v>
      </c>
      <c r="K124" s="31">
        <f t="shared" si="53"/>
        <v>2.2284122562674096</v>
      </c>
      <c r="L124" s="324">
        <v>7506</v>
      </c>
      <c r="M124" s="324">
        <v>7571</v>
      </c>
      <c r="N124" s="324">
        <v>7419</v>
      </c>
      <c r="O124" s="324">
        <v>7492</v>
      </c>
      <c r="P124" s="324">
        <v>7539</v>
      </c>
    </row>
    <row r="125" spans="1:16">
      <c r="A125" s="48" t="str">
        <f>Extra!F29</f>
        <v>Waikato</v>
      </c>
      <c r="B125" s="48">
        <v>105</v>
      </c>
      <c r="C125" s="48">
        <v>73</v>
      </c>
      <c r="D125" s="48">
        <v>97</v>
      </c>
      <c r="E125" s="48">
        <v>95</v>
      </c>
      <c r="F125" s="49">
        <v>99</v>
      </c>
      <c r="G125" s="25">
        <f t="shared" si="49"/>
        <v>2.2865853658536586</v>
      </c>
      <c r="H125" s="26">
        <f t="shared" si="50"/>
        <v>1.5824842835464992</v>
      </c>
      <c r="I125" s="26">
        <f t="shared" si="51"/>
        <v>2.0642689934028517</v>
      </c>
      <c r="J125" s="26">
        <f t="shared" si="52"/>
        <v>2.0536100302637266</v>
      </c>
      <c r="K125" s="31">
        <f t="shared" si="53"/>
        <v>2.1240077236644495</v>
      </c>
      <c r="L125" s="324">
        <v>4592</v>
      </c>
      <c r="M125" s="324">
        <v>4613</v>
      </c>
      <c r="N125" s="324">
        <v>4699</v>
      </c>
      <c r="O125" s="324">
        <v>4626</v>
      </c>
      <c r="P125" s="324">
        <v>4661</v>
      </c>
    </row>
    <row r="126" spans="1:16">
      <c r="A126" s="48" t="str">
        <f>Extra!F30</f>
        <v>Lakes</v>
      </c>
      <c r="B126" s="48">
        <v>35</v>
      </c>
      <c r="C126" s="48">
        <v>34</v>
      </c>
      <c r="D126" s="48">
        <v>24</v>
      </c>
      <c r="E126" s="48">
        <v>24</v>
      </c>
      <c r="F126" s="49">
        <v>27</v>
      </c>
      <c r="G126" s="25">
        <f t="shared" si="49"/>
        <v>2.7537372147915029</v>
      </c>
      <c r="H126" s="26">
        <f t="shared" si="50"/>
        <v>2.7178257394084731</v>
      </c>
      <c r="I126" s="26">
        <f t="shared" si="51"/>
        <v>1.776461880088823</v>
      </c>
      <c r="J126" s="26">
        <f t="shared" si="52"/>
        <v>1.7179670722977811</v>
      </c>
      <c r="K126" s="31">
        <f t="shared" si="53"/>
        <v>1.9551049963794351</v>
      </c>
      <c r="L126" s="324">
        <v>1271</v>
      </c>
      <c r="M126" s="324">
        <v>1251</v>
      </c>
      <c r="N126" s="324">
        <v>1351</v>
      </c>
      <c r="O126" s="324">
        <v>1397</v>
      </c>
      <c r="P126" s="324">
        <v>1381</v>
      </c>
    </row>
    <row r="127" spans="1:16">
      <c r="A127" s="48" t="str">
        <f>Extra!F31</f>
        <v>Bay of Plenty</v>
      </c>
      <c r="B127" s="48">
        <v>46</v>
      </c>
      <c r="C127" s="48">
        <v>39</v>
      </c>
      <c r="D127" s="48">
        <v>48</v>
      </c>
      <c r="E127" s="48">
        <v>34</v>
      </c>
      <c r="F127" s="49">
        <v>43</v>
      </c>
      <c r="G127" s="25">
        <f t="shared" si="49"/>
        <v>1.9023986765922249</v>
      </c>
      <c r="H127" s="26">
        <f t="shared" si="50"/>
        <v>1.6142384105960264</v>
      </c>
      <c r="I127" s="26">
        <f t="shared" si="51"/>
        <v>2.0168067226890756</v>
      </c>
      <c r="J127" s="26">
        <f t="shared" si="52"/>
        <v>1.3540422142572681</v>
      </c>
      <c r="K127" s="31">
        <f t="shared" si="53"/>
        <v>1.5484335613971911</v>
      </c>
      <c r="L127" s="324">
        <v>2418</v>
      </c>
      <c r="M127" s="324">
        <v>2416</v>
      </c>
      <c r="N127" s="324">
        <v>2380</v>
      </c>
      <c r="O127" s="324">
        <v>2511</v>
      </c>
      <c r="P127" s="324">
        <v>2777</v>
      </c>
    </row>
    <row r="128" spans="1:16">
      <c r="A128" s="48" t="str">
        <f>Extra!F32</f>
        <v>Tairāwhiti</v>
      </c>
      <c r="B128" s="48">
        <v>18</v>
      </c>
      <c r="C128" s="48">
        <v>16</v>
      </c>
      <c r="D128" s="48">
        <v>7</v>
      </c>
      <c r="E128" s="48">
        <v>16</v>
      </c>
      <c r="F128" s="49">
        <v>14</v>
      </c>
      <c r="G128" s="25">
        <f t="shared" si="49"/>
        <v>3.0405405405405408</v>
      </c>
      <c r="H128" s="26">
        <f t="shared" si="50"/>
        <v>2.6533996683250414</v>
      </c>
      <c r="I128" s="26">
        <f t="shared" si="51"/>
        <v>1.0971786833855799</v>
      </c>
      <c r="J128" s="26">
        <f t="shared" si="52"/>
        <v>2.4353120243531201</v>
      </c>
      <c r="K128" s="31">
        <f t="shared" si="53"/>
        <v>2.2801302931596092</v>
      </c>
      <c r="L128" s="324">
        <v>592</v>
      </c>
      <c r="M128" s="324">
        <v>603</v>
      </c>
      <c r="N128" s="324">
        <v>638</v>
      </c>
      <c r="O128" s="324">
        <v>657</v>
      </c>
      <c r="P128" s="324">
        <v>614</v>
      </c>
    </row>
    <row r="129" spans="1:16">
      <c r="A129" s="48" t="str">
        <f>Extra!F33</f>
        <v>Hawke's Bay</v>
      </c>
      <c r="B129" s="48">
        <v>49</v>
      </c>
      <c r="C129" s="48">
        <v>49</v>
      </c>
      <c r="D129" s="48">
        <v>40</v>
      </c>
      <c r="E129" s="48">
        <v>46</v>
      </c>
      <c r="F129" s="49">
        <v>43</v>
      </c>
      <c r="G129" s="25">
        <f t="shared" si="49"/>
        <v>2.6429341963322543</v>
      </c>
      <c r="H129" s="26">
        <f t="shared" si="50"/>
        <v>2.7086788280818133</v>
      </c>
      <c r="I129" s="26">
        <f t="shared" si="51"/>
        <v>2.3738872403560833</v>
      </c>
      <c r="J129" s="26">
        <f t="shared" si="52"/>
        <v>2.541436464088398</v>
      </c>
      <c r="K129" s="31">
        <f t="shared" si="53"/>
        <v>2.2884513038850454</v>
      </c>
      <c r="L129" s="324">
        <v>1854</v>
      </c>
      <c r="M129" s="324">
        <v>1809</v>
      </c>
      <c r="N129" s="324">
        <v>1685</v>
      </c>
      <c r="O129" s="324">
        <v>1810</v>
      </c>
      <c r="P129" s="324">
        <v>1879</v>
      </c>
    </row>
    <row r="130" spans="1:16">
      <c r="A130" s="48" t="str">
        <f>Extra!F34</f>
        <v>Taranaki</v>
      </c>
      <c r="B130" s="48">
        <v>23</v>
      </c>
      <c r="C130" s="48">
        <v>26</v>
      </c>
      <c r="D130" s="48">
        <v>15</v>
      </c>
      <c r="E130" s="48">
        <v>21</v>
      </c>
      <c r="F130" s="49">
        <v>20</v>
      </c>
      <c r="G130" s="25">
        <f t="shared" si="49"/>
        <v>1.7450682852807284</v>
      </c>
      <c r="H130" s="26">
        <f t="shared" si="50"/>
        <v>1.9534184823441023</v>
      </c>
      <c r="I130" s="26">
        <f t="shared" si="51"/>
        <v>1.1029411764705883</v>
      </c>
      <c r="J130" s="26">
        <f t="shared" si="52"/>
        <v>1.6509433962264151</v>
      </c>
      <c r="K130" s="31">
        <f t="shared" si="53"/>
        <v>1.5860428231562251</v>
      </c>
      <c r="L130" s="324">
        <v>1318</v>
      </c>
      <c r="M130" s="324">
        <v>1331</v>
      </c>
      <c r="N130" s="324">
        <v>1360</v>
      </c>
      <c r="O130" s="324">
        <v>1272</v>
      </c>
      <c r="P130" s="324">
        <v>1261</v>
      </c>
    </row>
    <row r="131" spans="1:16">
      <c r="A131" s="48" t="str">
        <f>Extra!F35</f>
        <v>MidCentral</v>
      </c>
      <c r="B131" s="48">
        <v>31</v>
      </c>
      <c r="C131" s="48">
        <v>25</v>
      </c>
      <c r="D131" s="48">
        <v>37</v>
      </c>
      <c r="E131" s="48">
        <v>31</v>
      </c>
      <c r="F131" s="49">
        <v>26</v>
      </c>
      <c r="G131" s="25">
        <f t="shared" si="49"/>
        <v>1.650692225772098</v>
      </c>
      <c r="H131" s="26">
        <f t="shared" si="50"/>
        <v>1.3812154696132597</v>
      </c>
      <c r="I131" s="26">
        <f t="shared" si="51"/>
        <v>2.0185488270594654</v>
      </c>
      <c r="J131" s="26">
        <f t="shared" si="52"/>
        <v>1.7260579064587973</v>
      </c>
      <c r="K131" s="31">
        <f t="shared" si="53"/>
        <v>1.4054054054054055</v>
      </c>
      <c r="L131" s="324">
        <v>1878</v>
      </c>
      <c r="M131" s="324">
        <v>1810</v>
      </c>
      <c r="N131" s="324">
        <v>1833</v>
      </c>
      <c r="O131" s="324">
        <v>1796</v>
      </c>
      <c r="P131" s="324">
        <v>1850</v>
      </c>
    </row>
    <row r="132" spans="1:16">
      <c r="A132" s="48" t="str">
        <f>Extra!F36</f>
        <v>Whanganui</v>
      </c>
      <c r="B132" s="48">
        <v>15</v>
      </c>
      <c r="C132" s="48">
        <v>11</v>
      </c>
      <c r="D132" s="48">
        <v>25</v>
      </c>
      <c r="E132" s="48">
        <v>9</v>
      </c>
      <c r="F132" s="49">
        <v>18</v>
      </c>
      <c r="G132" s="25">
        <f t="shared" si="49"/>
        <v>1.9946808510638299</v>
      </c>
      <c r="H132" s="26">
        <f t="shared" si="50"/>
        <v>1.4965986394557822</v>
      </c>
      <c r="I132" s="26">
        <f t="shared" si="51"/>
        <v>3.4530386740331496</v>
      </c>
      <c r="J132" s="26">
        <f t="shared" si="52"/>
        <v>1.2949640287769784</v>
      </c>
      <c r="K132" s="31">
        <f t="shared" si="53"/>
        <v>2.3529411764705883</v>
      </c>
      <c r="L132" s="324">
        <v>752</v>
      </c>
      <c r="M132" s="324">
        <v>735</v>
      </c>
      <c r="N132" s="324">
        <v>724</v>
      </c>
      <c r="O132" s="324">
        <v>695</v>
      </c>
      <c r="P132" s="324">
        <v>765</v>
      </c>
    </row>
    <row r="133" spans="1:16">
      <c r="A133" s="48" t="str">
        <f>Extra!F37</f>
        <v>Capital &amp; Coast</v>
      </c>
      <c r="B133" s="48">
        <v>59</v>
      </c>
      <c r="C133" s="48">
        <v>53</v>
      </c>
      <c r="D133" s="48">
        <v>58</v>
      </c>
      <c r="E133" s="48">
        <v>64</v>
      </c>
      <c r="F133" s="49">
        <v>48</v>
      </c>
      <c r="G133" s="25">
        <f t="shared" si="49"/>
        <v>1.8243661100803956</v>
      </c>
      <c r="H133" s="26">
        <f t="shared" si="50"/>
        <v>1.6546987199500467</v>
      </c>
      <c r="I133" s="26">
        <f t="shared" si="51"/>
        <v>1.8424396442185513</v>
      </c>
      <c r="J133" s="26">
        <f t="shared" si="52"/>
        <v>2.0466901183242725</v>
      </c>
      <c r="K133" s="31">
        <f t="shared" si="53"/>
        <v>1.5204307887234716</v>
      </c>
      <c r="L133" s="324">
        <v>3234</v>
      </c>
      <c r="M133" s="324">
        <v>3203</v>
      </c>
      <c r="N133" s="324">
        <v>3148</v>
      </c>
      <c r="O133" s="324">
        <v>3127</v>
      </c>
      <c r="P133" s="324">
        <v>3157</v>
      </c>
    </row>
    <row r="134" spans="1:16">
      <c r="A134" s="48" t="str">
        <f>Extra!F38</f>
        <v>Hutt Valley</v>
      </c>
      <c r="B134" s="48">
        <v>32</v>
      </c>
      <c r="C134" s="48">
        <v>33</v>
      </c>
      <c r="D134" s="48">
        <v>32</v>
      </c>
      <c r="E134" s="48">
        <v>34</v>
      </c>
      <c r="F134" s="49">
        <v>39</v>
      </c>
      <c r="G134" s="25">
        <f t="shared" si="49"/>
        <v>1.8901358535144714</v>
      </c>
      <c r="H134" s="26">
        <f t="shared" si="50"/>
        <v>1.9855595667870036</v>
      </c>
      <c r="I134" s="26">
        <f t="shared" si="51"/>
        <v>1.8264840182648401</v>
      </c>
      <c r="J134" s="26">
        <f t="shared" si="52"/>
        <v>1.9351166761525329</v>
      </c>
      <c r="K134" s="31">
        <f t="shared" si="53"/>
        <v>2.2465437788018434</v>
      </c>
      <c r="L134" s="324">
        <v>1693</v>
      </c>
      <c r="M134" s="324">
        <v>1662</v>
      </c>
      <c r="N134" s="324">
        <v>1752</v>
      </c>
      <c r="O134" s="324">
        <v>1757</v>
      </c>
      <c r="P134" s="324">
        <v>1736</v>
      </c>
    </row>
    <row r="135" spans="1:16">
      <c r="A135" s="48" t="str">
        <f>Extra!F39</f>
        <v>Wairarapa</v>
      </c>
      <c r="B135" s="48">
        <v>4</v>
      </c>
      <c r="C135" s="48">
        <v>4</v>
      </c>
      <c r="D135" s="48">
        <v>3</v>
      </c>
      <c r="E135" s="48">
        <v>5</v>
      </c>
      <c r="F135" s="49">
        <v>5</v>
      </c>
      <c r="G135" s="25">
        <f t="shared" si="49"/>
        <v>0.95011876484560576</v>
      </c>
      <c r="H135" s="26">
        <f t="shared" si="50"/>
        <v>1.0416666666666665</v>
      </c>
      <c r="I135" s="26">
        <f t="shared" si="51"/>
        <v>0.79365079365079361</v>
      </c>
      <c r="J135" s="26">
        <f t="shared" si="52"/>
        <v>1.4749262536873156</v>
      </c>
      <c r="K135" s="31">
        <f t="shared" si="53"/>
        <v>1.1389521640091116</v>
      </c>
      <c r="L135" s="324">
        <v>421</v>
      </c>
      <c r="M135" s="324">
        <v>384</v>
      </c>
      <c r="N135" s="324">
        <v>378</v>
      </c>
      <c r="O135" s="324">
        <v>339</v>
      </c>
      <c r="P135" s="324">
        <v>439</v>
      </c>
    </row>
    <row r="136" spans="1:16">
      <c r="A136" s="48" t="str">
        <f>Extra!F40</f>
        <v>Nelson Marlborough</v>
      </c>
      <c r="B136" s="48">
        <v>20</v>
      </c>
      <c r="C136" s="48">
        <v>23</v>
      </c>
      <c r="D136" s="48">
        <v>23</v>
      </c>
      <c r="E136" s="48">
        <v>17</v>
      </c>
      <c r="F136" s="49">
        <v>26</v>
      </c>
      <c r="G136" s="25">
        <f t="shared" si="49"/>
        <v>1.4492753623188406</v>
      </c>
      <c r="H136" s="26">
        <f t="shared" si="50"/>
        <v>1.8399999999999999</v>
      </c>
      <c r="I136" s="26">
        <f t="shared" si="51"/>
        <v>1.8282988871224166</v>
      </c>
      <c r="J136" s="26">
        <f t="shared" si="52"/>
        <v>1.2601927353595257</v>
      </c>
      <c r="K136" s="31">
        <f t="shared" si="53"/>
        <v>2.2707423580786026</v>
      </c>
      <c r="L136" s="324">
        <v>1380</v>
      </c>
      <c r="M136" s="324">
        <v>1250</v>
      </c>
      <c r="N136" s="324">
        <v>1258</v>
      </c>
      <c r="O136" s="324">
        <v>1349</v>
      </c>
      <c r="P136" s="324">
        <v>1145</v>
      </c>
    </row>
    <row r="137" spans="1:16">
      <c r="A137" s="48" t="str">
        <f>Extra!F41</f>
        <v>West Coast</v>
      </c>
      <c r="B137" s="48">
        <v>4</v>
      </c>
      <c r="C137" s="48">
        <v>4</v>
      </c>
      <c r="D137" s="48">
        <v>3</v>
      </c>
      <c r="E137" s="48">
        <v>4</v>
      </c>
      <c r="F137" s="49">
        <v>5</v>
      </c>
      <c r="G137" s="25">
        <f t="shared" si="49"/>
        <v>1.3029315960912053</v>
      </c>
      <c r="H137" s="26">
        <f t="shared" si="50"/>
        <v>1.3559322033898304</v>
      </c>
      <c r="I137" s="26">
        <f t="shared" si="51"/>
        <v>1.0638297872340425</v>
      </c>
      <c r="J137" s="26">
        <f t="shared" si="52"/>
        <v>1.5503875968992249</v>
      </c>
      <c r="K137" s="31">
        <f t="shared" si="53"/>
        <v>1.7482517482517483</v>
      </c>
      <c r="L137" s="324">
        <v>307</v>
      </c>
      <c r="M137" s="324">
        <v>295</v>
      </c>
      <c r="N137" s="324">
        <v>282</v>
      </c>
      <c r="O137" s="324">
        <v>258</v>
      </c>
      <c r="P137" s="324">
        <v>286</v>
      </c>
    </row>
    <row r="138" spans="1:16">
      <c r="A138" s="48" t="str">
        <f>Extra!F42</f>
        <v>Canterbury</v>
      </c>
      <c r="B138" s="48">
        <v>72</v>
      </c>
      <c r="C138" s="48">
        <v>79</v>
      </c>
      <c r="D138" s="48">
        <v>95</v>
      </c>
      <c r="E138" s="48">
        <v>78</v>
      </c>
      <c r="F138" s="49">
        <v>81</v>
      </c>
      <c r="G138" s="25">
        <f t="shared" si="49"/>
        <v>1.3975155279503106</v>
      </c>
      <c r="H138" s="26">
        <f t="shared" si="50"/>
        <v>1.4880391787530609</v>
      </c>
      <c r="I138" s="26">
        <f t="shared" si="51"/>
        <v>1.731049562682216</v>
      </c>
      <c r="J138" s="26">
        <f t="shared" si="52"/>
        <v>1.4038876889848813</v>
      </c>
      <c r="K138" s="31">
        <f t="shared" si="53"/>
        <v>1.4397440455030217</v>
      </c>
      <c r="L138" s="324">
        <v>5152</v>
      </c>
      <c r="M138" s="324">
        <v>5309</v>
      </c>
      <c r="N138" s="324">
        <v>5488</v>
      </c>
      <c r="O138" s="324">
        <v>5556</v>
      </c>
      <c r="P138" s="324">
        <v>5626</v>
      </c>
    </row>
    <row r="139" spans="1:16">
      <c r="A139" s="48" t="str">
        <f>Extra!F43</f>
        <v>South Canterbury</v>
      </c>
      <c r="B139" s="48">
        <v>7</v>
      </c>
      <c r="C139" s="48">
        <v>3</v>
      </c>
      <c r="D139" s="48">
        <v>8</v>
      </c>
      <c r="E139" s="48">
        <v>9</v>
      </c>
      <c r="F139" s="49">
        <v>15</v>
      </c>
      <c r="G139" s="25">
        <f t="shared" si="49"/>
        <v>1.202749140893471</v>
      </c>
      <c r="H139" s="26">
        <f t="shared" si="50"/>
        <v>0.51020408163265307</v>
      </c>
      <c r="I139" s="26">
        <f t="shared" si="51"/>
        <v>1.3722126929674099</v>
      </c>
      <c r="J139" s="26">
        <f t="shared" si="52"/>
        <v>1.5789473684210527</v>
      </c>
      <c r="K139" s="31">
        <f t="shared" si="53"/>
        <v>2.6086956521739131</v>
      </c>
      <c r="L139" s="324">
        <v>582</v>
      </c>
      <c r="M139" s="324">
        <v>588</v>
      </c>
      <c r="N139" s="324">
        <v>583</v>
      </c>
      <c r="O139" s="324">
        <v>570</v>
      </c>
      <c r="P139" s="324">
        <v>575</v>
      </c>
    </row>
    <row r="140" spans="1:16">
      <c r="A140" s="48" t="str">
        <f>Extra!F44</f>
        <v>Southern</v>
      </c>
      <c r="B140" s="48">
        <v>55</v>
      </c>
      <c r="C140" s="48">
        <v>55</v>
      </c>
      <c r="D140" s="48">
        <v>41</v>
      </c>
      <c r="E140" s="48">
        <v>56</v>
      </c>
      <c r="F140" s="49">
        <v>64</v>
      </c>
      <c r="G140" s="25">
        <f t="shared" si="49"/>
        <v>1.8169805087545423</v>
      </c>
      <c r="H140" s="26">
        <f t="shared" si="50"/>
        <v>1.9257703081232493</v>
      </c>
      <c r="I140" s="26">
        <f t="shared" si="51"/>
        <v>1.3509060955518946</v>
      </c>
      <c r="J140" s="26">
        <f t="shared" si="52"/>
        <v>1.9067075246850529</v>
      </c>
      <c r="K140" s="31">
        <f t="shared" si="53"/>
        <v>2.0785969470607339</v>
      </c>
      <c r="L140" s="324">
        <v>3027</v>
      </c>
      <c r="M140" s="324">
        <v>2856</v>
      </c>
      <c r="N140" s="324">
        <v>3035</v>
      </c>
      <c r="O140" s="324">
        <v>2937</v>
      </c>
      <c r="P140" s="324">
        <v>3079</v>
      </c>
    </row>
    <row r="141" spans="1:16" ht="12.75">
      <c r="A141" s="27" t="str">
        <f>Extra!F45</f>
        <v>Unknown</v>
      </c>
      <c r="B141" s="27">
        <v>1</v>
      </c>
      <c r="C141" s="27">
        <v>4</v>
      </c>
      <c r="D141" s="27">
        <v>1</v>
      </c>
      <c r="E141" s="27"/>
      <c r="F141" s="28">
        <v>1</v>
      </c>
      <c r="G141" s="46" t="s">
        <v>81</v>
      </c>
      <c r="H141" s="46" t="s">
        <v>81</v>
      </c>
      <c r="I141" s="46" t="s">
        <v>81</v>
      </c>
      <c r="J141" s="46" t="s">
        <v>81</v>
      </c>
      <c r="K141" s="40" t="s">
        <v>81</v>
      </c>
      <c r="L141" s="326">
        <v>95</v>
      </c>
      <c r="M141" s="326">
        <v>134</v>
      </c>
      <c r="N141" s="326">
        <v>148</v>
      </c>
      <c r="O141" s="326">
        <v>132</v>
      </c>
      <c r="P141" s="326">
        <v>53</v>
      </c>
    </row>
    <row r="142" spans="1:16">
      <c r="A142" s="34" t="s">
        <v>275</v>
      </c>
    </row>
    <row r="143" spans="1:16">
      <c r="A143" s="34" t="s">
        <v>276</v>
      </c>
    </row>
    <row r="144" spans="1:16">
      <c r="A144" s="34"/>
    </row>
    <row r="145" spans="1:1">
      <c r="A145" s="34"/>
    </row>
  </sheetData>
  <mergeCells count="11">
    <mergeCell ref="L94:P94"/>
    <mergeCell ref="B94:F94"/>
    <mergeCell ref="G94:K94"/>
    <mergeCell ref="A6:A7"/>
    <mergeCell ref="B6:K6"/>
    <mergeCell ref="L6:U6"/>
    <mergeCell ref="A41:A42"/>
    <mergeCell ref="B41:F41"/>
    <mergeCell ref="G41:K41"/>
    <mergeCell ref="L41:P41"/>
    <mergeCell ref="A94:A9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2" fitToHeight="0" orientation="landscape" r:id="rId1"/>
  <headerFooter>
    <oddFooter>&amp;L&amp;8&amp;K01+021Report on Maternity, 2014: accompanying tables&amp;R&amp;8&amp;K01+021Page &amp;P of &amp;N</oddFooter>
  </headerFooter>
  <rowBreaks count="2" manualBreakCount="2">
    <brk id="38" max="22" man="1"/>
    <brk id="91" max="2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0"/>
  <sheetViews>
    <sheetView zoomScaleNormal="100" workbookViewId="0">
      <pane ySplit="3" topLeftCell="A136" activePane="bottomLeft" state="frozen"/>
      <selection activeCell="B31" sqref="B31"/>
      <selection pane="bottomLeft" activeCell="F138" sqref="F138"/>
    </sheetView>
  </sheetViews>
  <sheetFormatPr defaultColWidth="9.140625" defaultRowHeight="12"/>
  <cols>
    <col min="1" max="1" width="16.28515625" style="70" customWidth="1"/>
    <col min="2" max="16384" width="9.140625" style="70"/>
  </cols>
  <sheetData>
    <row r="1" spans="1:11">
      <c r="A1" s="291" t="s">
        <v>24</v>
      </c>
      <c r="B1" s="144"/>
      <c r="C1" s="291" t="s">
        <v>34</v>
      </c>
      <c r="D1" s="144"/>
      <c r="E1" s="144"/>
    </row>
    <row r="2" spans="1:11" ht="10.5" customHeight="1"/>
    <row r="3" spans="1:11" ht="19.5">
      <c r="A3" s="19" t="s">
        <v>235</v>
      </c>
    </row>
    <row r="5" spans="1:11" s="39" customFormat="1" ht="15" customHeight="1">
      <c r="A5" s="87" t="str">
        <f>Contents!B60</f>
        <v>Table 51: Number and percentage of babies, by breastfeeding status at two weeks after birth, 2008–2017</v>
      </c>
    </row>
    <row r="6" spans="1:11">
      <c r="A6" s="619" t="s">
        <v>37</v>
      </c>
      <c r="B6" s="623" t="s">
        <v>33</v>
      </c>
      <c r="C6" s="623"/>
      <c r="D6" s="623"/>
      <c r="E6" s="623"/>
      <c r="F6" s="623"/>
      <c r="G6" s="624"/>
      <c r="H6" s="544" t="s">
        <v>286</v>
      </c>
      <c r="I6" s="544"/>
      <c r="J6" s="544"/>
      <c r="K6" s="544"/>
    </row>
    <row r="7" spans="1:11">
      <c r="A7" s="549"/>
      <c r="B7" s="493" t="s">
        <v>236</v>
      </c>
      <c r="C7" s="493" t="s">
        <v>237</v>
      </c>
      <c r="D7" s="493" t="s">
        <v>238</v>
      </c>
      <c r="E7" s="493" t="s">
        <v>239</v>
      </c>
      <c r="F7" s="493" t="s">
        <v>48</v>
      </c>
      <c r="G7" s="494" t="s">
        <v>41</v>
      </c>
      <c r="H7" s="120" t="str">
        <f>B7</f>
        <v>Exclusive</v>
      </c>
      <c r="I7" s="120" t="str">
        <f t="shared" ref="I7" si="0">C7</f>
        <v>Fully</v>
      </c>
      <c r="J7" s="120" t="str">
        <f t="shared" ref="J7" si="1">D7</f>
        <v>Partial</v>
      </c>
      <c r="K7" s="120" t="str">
        <f t="shared" ref="K7" si="2">E7</f>
        <v>Artificial</v>
      </c>
    </row>
    <row r="8" spans="1:11">
      <c r="A8" s="238">
        <f>Extra!K4</f>
        <v>2008</v>
      </c>
      <c r="B8" s="418">
        <v>33126</v>
      </c>
      <c r="C8" s="418">
        <v>5145</v>
      </c>
      <c r="D8" s="418">
        <v>5810</v>
      </c>
      <c r="E8" s="418">
        <v>4439</v>
      </c>
      <c r="F8" s="418">
        <v>11358</v>
      </c>
      <c r="G8" s="432">
        <v>59878</v>
      </c>
      <c r="H8" s="214">
        <f>B8/($G8-$F8)*100</f>
        <v>68.272877164056055</v>
      </c>
      <c r="I8" s="214">
        <f t="shared" ref="I8" si="3">C8/($G8-$F8)*100</f>
        <v>10.603874690849134</v>
      </c>
      <c r="J8" s="214">
        <f t="shared" ref="J8" si="4">D8/($G8-$F8)*100</f>
        <v>11.97444352844188</v>
      </c>
      <c r="K8" s="214">
        <f t="shared" ref="K8" si="5">E8/($G8-$F8)*100</f>
        <v>9.1488046166529262</v>
      </c>
    </row>
    <row r="9" spans="1:11">
      <c r="A9" s="238">
        <f>Extra!K5</f>
        <v>2009</v>
      </c>
      <c r="B9" s="419">
        <v>33964</v>
      </c>
      <c r="C9" s="419">
        <v>4721</v>
      </c>
      <c r="D9" s="419">
        <v>6047</v>
      </c>
      <c r="E9" s="419">
        <v>4293</v>
      </c>
      <c r="F9" s="419">
        <v>11481</v>
      </c>
      <c r="G9" s="424">
        <v>60506</v>
      </c>
      <c r="H9" s="214">
        <f>B9/($G9-$F9)*100</f>
        <v>69.278939316675164</v>
      </c>
      <c r="I9" s="214">
        <f t="shared" ref="I9" si="6">C9/($G9-$F9)*100</f>
        <v>9.6297807241203479</v>
      </c>
      <c r="J9" s="214">
        <f t="shared" ref="J9" si="7">D9/($G9-$F9)*100</f>
        <v>12.33452320244773</v>
      </c>
      <c r="K9" s="214">
        <f t="shared" ref="K9" si="8">E9/($G9-$F9)*100</f>
        <v>8.7567567567567561</v>
      </c>
    </row>
    <row r="10" spans="1:11">
      <c r="A10" s="238">
        <f>Extra!K6</f>
        <v>2010</v>
      </c>
      <c r="B10" s="419">
        <v>35953</v>
      </c>
      <c r="C10" s="419">
        <v>4890</v>
      </c>
      <c r="D10" s="419">
        <v>6858</v>
      </c>
      <c r="E10" s="419">
        <v>4336</v>
      </c>
      <c r="F10" s="419">
        <v>9161</v>
      </c>
      <c r="G10" s="424">
        <v>61198</v>
      </c>
      <c r="H10" s="214">
        <f t="shared" ref="H10:H17" si="9">B10/($G10-$F10)*100</f>
        <v>69.091223552472286</v>
      </c>
      <c r="I10" s="214">
        <f t="shared" ref="I10:I17" si="10">C10/($G10-$F10)*100</f>
        <v>9.397159713280935</v>
      </c>
      <c r="J10" s="214">
        <f t="shared" ref="J10:J17" si="11">D10/($G10-$F10)*100</f>
        <v>13.179084113227127</v>
      </c>
      <c r="K10" s="214">
        <f t="shared" ref="K10:K17" si="12">E10/($G10-$F10)*100</f>
        <v>8.3325326210196593</v>
      </c>
    </row>
    <row r="11" spans="1:11">
      <c r="A11" s="238">
        <f>Extra!K7</f>
        <v>2011</v>
      </c>
      <c r="B11" s="419">
        <v>36188</v>
      </c>
      <c r="C11" s="419">
        <v>4629</v>
      </c>
      <c r="D11" s="419">
        <v>6602</v>
      </c>
      <c r="E11" s="419">
        <v>4000</v>
      </c>
      <c r="F11" s="419">
        <v>8348</v>
      </c>
      <c r="G11" s="424">
        <v>59767</v>
      </c>
      <c r="H11" s="214">
        <f t="shared" si="9"/>
        <v>70.378653805013712</v>
      </c>
      <c r="I11" s="214">
        <f t="shared" si="10"/>
        <v>9.0025088002489362</v>
      </c>
      <c r="J11" s="214">
        <f t="shared" si="11"/>
        <v>12.839611816643654</v>
      </c>
      <c r="K11" s="214">
        <f t="shared" si="12"/>
        <v>7.7792255780937012</v>
      </c>
    </row>
    <row r="12" spans="1:11">
      <c r="A12" s="238">
        <f>Extra!K8</f>
        <v>2012</v>
      </c>
      <c r="B12" s="419">
        <v>36481</v>
      </c>
      <c r="C12" s="419">
        <v>5105</v>
      </c>
      <c r="D12" s="419">
        <v>7245</v>
      </c>
      <c r="E12" s="419">
        <v>4198</v>
      </c>
      <c r="F12" s="419">
        <v>7004</v>
      </c>
      <c r="G12" s="424">
        <v>60033</v>
      </c>
      <c r="H12" s="214">
        <f t="shared" si="9"/>
        <v>68.794433234645197</v>
      </c>
      <c r="I12" s="214">
        <f t="shared" si="10"/>
        <v>9.6268079729959091</v>
      </c>
      <c r="J12" s="214">
        <f t="shared" si="11"/>
        <v>13.66233570310585</v>
      </c>
      <c r="K12" s="214">
        <f t="shared" si="12"/>
        <v>7.9164230892530494</v>
      </c>
    </row>
    <row r="13" spans="1:11">
      <c r="A13" s="238">
        <f>Extra!K9</f>
        <v>2013</v>
      </c>
      <c r="B13" s="419">
        <v>35522</v>
      </c>
      <c r="C13" s="419">
        <v>5004</v>
      </c>
      <c r="D13" s="419">
        <v>7306</v>
      </c>
      <c r="E13" s="419">
        <v>3943</v>
      </c>
      <c r="F13" s="419">
        <v>5892</v>
      </c>
      <c r="G13" s="424">
        <v>57667</v>
      </c>
      <c r="H13" s="214">
        <f t="shared" si="9"/>
        <v>68.608401738290681</v>
      </c>
      <c r="I13" s="214">
        <f t="shared" si="10"/>
        <v>9.6648961854176729</v>
      </c>
      <c r="J13" s="214">
        <f t="shared" si="11"/>
        <v>14.111057460164172</v>
      </c>
      <c r="K13" s="214">
        <f t="shared" si="12"/>
        <v>7.6156446161274749</v>
      </c>
    </row>
    <row r="14" spans="1:11">
      <c r="A14" s="238">
        <f>Extra!K10</f>
        <v>2014</v>
      </c>
      <c r="B14" s="419">
        <v>35638</v>
      </c>
      <c r="C14" s="419">
        <v>5090</v>
      </c>
      <c r="D14" s="419">
        <v>7819</v>
      </c>
      <c r="E14" s="419">
        <v>3868</v>
      </c>
      <c r="F14" s="419">
        <v>5456</v>
      </c>
      <c r="G14" s="424">
        <v>57871</v>
      </c>
      <c r="H14" s="214">
        <f t="shared" si="9"/>
        <v>67.991987026614524</v>
      </c>
      <c r="I14" s="214">
        <f t="shared" si="10"/>
        <v>9.7109606028808546</v>
      </c>
      <c r="J14" s="214">
        <f t="shared" si="11"/>
        <v>14.917485452637605</v>
      </c>
      <c r="K14" s="214">
        <f t="shared" si="12"/>
        <v>7.3795669178670229</v>
      </c>
    </row>
    <row r="15" spans="1:11">
      <c r="A15" s="238">
        <f>Extra!K11</f>
        <v>2015</v>
      </c>
      <c r="B15" s="419">
        <v>35821</v>
      </c>
      <c r="C15" s="419">
        <v>4736</v>
      </c>
      <c r="D15" s="419">
        <v>7600</v>
      </c>
      <c r="E15" s="419">
        <v>3666</v>
      </c>
      <c r="F15" s="419">
        <v>5406</v>
      </c>
      <c r="G15" s="424">
        <v>57229</v>
      </c>
      <c r="H15" s="143">
        <f t="shared" si="9"/>
        <v>69.121818497578289</v>
      </c>
      <c r="I15" s="143">
        <f t="shared" si="10"/>
        <v>9.1387993747949761</v>
      </c>
      <c r="J15" s="143">
        <f t="shared" si="11"/>
        <v>14.665303050768962</v>
      </c>
      <c r="K15" s="143">
        <f t="shared" si="12"/>
        <v>7.0740790768577657</v>
      </c>
    </row>
    <row r="16" spans="1:11">
      <c r="A16" s="238">
        <f>Extra!K12</f>
        <v>2016</v>
      </c>
      <c r="B16" s="419">
        <v>35906</v>
      </c>
      <c r="C16" s="419">
        <v>4703</v>
      </c>
      <c r="D16" s="419">
        <v>8024</v>
      </c>
      <c r="E16" s="419">
        <v>3657</v>
      </c>
      <c r="F16" s="419">
        <v>4842</v>
      </c>
      <c r="G16" s="424">
        <v>57132</v>
      </c>
      <c r="H16" s="143">
        <f t="shared" si="9"/>
        <v>68.667049148976858</v>
      </c>
      <c r="I16" s="143">
        <f t="shared" si="10"/>
        <v>8.9940715241920053</v>
      </c>
      <c r="J16" s="143">
        <f t="shared" si="11"/>
        <v>15.34519028494932</v>
      </c>
      <c r="K16" s="143">
        <f t="shared" si="12"/>
        <v>6.9936890418818134</v>
      </c>
    </row>
    <row r="17" spans="1:12">
      <c r="A17" s="243">
        <f>Extra!K13</f>
        <v>2017</v>
      </c>
      <c r="B17" s="420">
        <v>35738</v>
      </c>
      <c r="C17" s="420">
        <v>4401</v>
      </c>
      <c r="D17" s="420">
        <v>7888</v>
      </c>
      <c r="E17" s="420">
        <v>3554</v>
      </c>
      <c r="F17" s="420">
        <v>5297</v>
      </c>
      <c r="G17" s="425">
        <v>56878</v>
      </c>
      <c r="H17" s="374">
        <f t="shared" si="9"/>
        <v>69.285201915433987</v>
      </c>
      <c r="I17" s="162">
        <f t="shared" si="10"/>
        <v>8.532211473216881</v>
      </c>
      <c r="J17" s="162">
        <f t="shared" si="11"/>
        <v>15.292452647292606</v>
      </c>
      <c r="K17" s="162">
        <f t="shared" si="12"/>
        <v>6.8901339640565329</v>
      </c>
    </row>
    <row r="18" spans="1:12">
      <c r="A18" s="100" t="s">
        <v>370</v>
      </c>
    </row>
    <row r="21" spans="1:12" s="39" customFormat="1" ht="15" customHeight="1">
      <c r="A21" s="87" t="str">
        <f>Contents!B61</f>
        <v>Table 52: Number and percentage of babies, by breastfeeding status at two weeks after birth, maternal age group, baby ethnic group, baby neighbourhood deprivation quintile and baby DHB of residence, 2017</v>
      </c>
    </row>
    <row r="22" spans="1:12">
      <c r="A22" s="619" t="s">
        <v>56</v>
      </c>
      <c r="B22" s="544" t="s">
        <v>33</v>
      </c>
      <c r="C22" s="544"/>
      <c r="D22" s="544"/>
      <c r="E22" s="544"/>
      <c r="F22" s="544"/>
      <c r="G22" s="545"/>
      <c r="H22" s="544" t="s">
        <v>286</v>
      </c>
      <c r="I22" s="544"/>
      <c r="J22" s="544"/>
      <c r="K22" s="544"/>
    </row>
    <row r="23" spans="1:12">
      <c r="A23" s="549"/>
      <c r="B23" s="120" t="s">
        <v>236</v>
      </c>
      <c r="C23" s="120" t="s">
        <v>237</v>
      </c>
      <c r="D23" s="120" t="s">
        <v>238</v>
      </c>
      <c r="E23" s="120" t="s">
        <v>239</v>
      </c>
      <c r="F23" s="120" t="s">
        <v>48</v>
      </c>
      <c r="G23" s="121" t="s">
        <v>41</v>
      </c>
      <c r="H23" s="120" t="str">
        <f>B23</f>
        <v>Exclusive</v>
      </c>
      <c r="I23" s="120" t="str">
        <f t="shared" ref="I23:K23" si="13">C23</f>
        <v>Fully</v>
      </c>
      <c r="J23" s="120" t="str">
        <f t="shared" si="13"/>
        <v>Partial</v>
      </c>
      <c r="K23" s="120" t="str">
        <f t="shared" si="13"/>
        <v>Artificial</v>
      </c>
    </row>
    <row r="24" spans="1:12">
      <c r="A24" s="216" t="s">
        <v>234</v>
      </c>
      <c r="B24" s="216"/>
      <c r="C24" s="216"/>
      <c r="D24" s="216"/>
      <c r="E24" s="216"/>
      <c r="F24" s="216"/>
      <c r="G24" s="216"/>
      <c r="H24" s="216"/>
      <c r="I24" s="216"/>
      <c r="J24" s="216"/>
      <c r="K24" s="216"/>
    </row>
    <row r="25" spans="1:12">
      <c r="A25" s="265" t="s">
        <v>41</v>
      </c>
      <c r="B25" s="145">
        <v>35738</v>
      </c>
      <c r="C25" s="145">
        <v>4401</v>
      </c>
      <c r="D25" s="145">
        <v>7888</v>
      </c>
      <c r="E25" s="145">
        <v>3554</v>
      </c>
      <c r="F25" s="145">
        <v>5297</v>
      </c>
      <c r="G25" s="164">
        <v>56878</v>
      </c>
      <c r="H25" s="214">
        <f>B25/($G25-$F25)*100</f>
        <v>69.285201915433987</v>
      </c>
      <c r="I25" s="214">
        <f t="shared" ref="I25:K25" si="14">C25/($G25-$F25)*100</f>
        <v>8.532211473216881</v>
      </c>
      <c r="J25" s="214">
        <f t="shared" si="14"/>
        <v>15.292452647292606</v>
      </c>
      <c r="K25" s="214">
        <f t="shared" si="14"/>
        <v>6.8901339640565329</v>
      </c>
      <c r="L25" s="106"/>
    </row>
    <row r="26" spans="1:12">
      <c r="A26" s="216" t="str">
        <f>Extra!F2</f>
        <v>Maternal age group (years)</v>
      </c>
      <c r="B26" s="216"/>
      <c r="C26" s="216"/>
      <c r="D26" s="216"/>
      <c r="E26" s="216"/>
      <c r="F26" s="216"/>
      <c r="G26" s="216"/>
      <c r="H26" s="216"/>
      <c r="I26" s="216"/>
      <c r="J26" s="216"/>
      <c r="K26" s="216"/>
    </row>
    <row r="27" spans="1:12">
      <c r="A27" s="154" t="str">
        <f>Extra!F3</f>
        <v xml:space="preserve"> &lt;20</v>
      </c>
      <c r="B27" s="145">
        <v>1148</v>
      </c>
      <c r="C27" s="145">
        <v>141</v>
      </c>
      <c r="D27" s="145">
        <v>305</v>
      </c>
      <c r="E27" s="145">
        <v>266</v>
      </c>
      <c r="F27" s="145">
        <v>244</v>
      </c>
      <c r="G27" s="164">
        <v>2104</v>
      </c>
      <c r="H27" s="214">
        <f t="shared" ref="H27:H32" si="15">B27/($G27-$F27)*100</f>
        <v>61.72043010752688</v>
      </c>
      <c r="I27" s="214">
        <f t="shared" ref="I27:I32" si="16">C27/($G27-$F27)*100</f>
        <v>7.5806451612903221</v>
      </c>
      <c r="J27" s="214">
        <f t="shared" ref="J27:J32" si="17">D27/($G27-$F27)*100</f>
        <v>16.397849462365592</v>
      </c>
      <c r="K27" s="214">
        <f t="shared" ref="K27:K32" si="18">E27/($G27-$F27)*100</f>
        <v>14.301075268817204</v>
      </c>
      <c r="L27" s="106"/>
    </row>
    <row r="28" spans="1:12">
      <c r="A28" s="145" t="str">
        <f>Extra!F4</f>
        <v>20−24</v>
      </c>
      <c r="B28" s="145">
        <v>5373</v>
      </c>
      <c r="C28" s="145">
        <v>650</v>
      </c>
      <c r="D28" s="145">
        <v>1106</v>
      </c>
      <c r="E28" s="145">
        <v>789</v>
      </c>
      <c r="F28" s="145">
        <v>880</v>
      </c>
      <c r="G28" s="164">
        <v>8798</v>
      </c>
      <c r="H28" s="214">
        <f t="shared" si="15"/>
        <v>67.858044960848702</v>
      </c>
      <c r="I28" s="214">
        <f t="shared" si="16"/>
        <v>8.2091437231624163</v>
      </c>
      <c r="J28" s="214">
        <f t="shared" si="17"/>
        <v>13.968173781257892</v>
      </c>
      <c r="K28" s="214">
        <f t="shared" si="18"/>
        <v>9.9646375347309935</v>
      </c>
      <c r="L28" s="106"/>
    </row>
    <row r="29" spans="1:12">
      <c r="A29" s="145" t="str">
        <f>Extra!F5</f>
        <v>25−29</v>
      </c>
      <c r="B29" s="145">
        <v>10235</v>
      </c>
      <c r="C29" s="145">
        <v>1176</v>
      </c>
      <c r="D29" s="145">
        <v>2077</v>
      </c>
      <c r="E29" s="145">
        <v>956</v>
      </c>
      <c r="F29" s="145">
        <v>1487</v>
      </c>
      <c r="G29" s="164">
        <v>15931</v>
      </c>
      <c r="H29" s="214">
        <f t="shared" si="15"/>
        <v>70.859872611464965</v>
      </c>
      <c r="I29" s="214">
        <f t="shared" si="16"/>
        <v>8.1417889781224044</v>
      </c>
      <c r="J29" s="214">
        <f t="shared" si="17"/>
        <v>14.379673220714484</v>
      </c>
      <c r="K29" s="214">
        <f t="shared" si="18"/>
        <v>6.6186651896981443</v>
      </c>
      <c r="L29" s="106"/>
    </row>
    <row r="30" spans="1:12">
      <c r="A30" s="145" t="str">
        <f>Extra!F6</f>
        <v>30−34</v>
      </c>
      <c r="B30" s="145">
        <v>11713</v>
      </c>
      <c r="C30" s="145">
        <v>1485</v>
      </c>
      <c r="D30" s="145">
        <v>2466</v>
      </c>
      <c r="E30" s="145">
        <v>910</v>
      </c>
      <c r="F30" s="145">
        <v>1560</v>
      </c>
      <c r="G30" s="164">
        <v>18134</v>
      </c>
      <c r="H30" s="214">
        <f t="shared" si="15"/>
        <v>70.670930372873173</v>
      </c>
      <c r="I30" s="214">
        <f t="shared" si="16"/>
        <v>8.9598165801858336</v>
      </c>
      <c r="J30" s="214">
        <f t="shared" si="17"/>
        <v>14.878725714975264</v>
      </c>
      <c r="K30" s="214">
        <f t="shared" si="18"/>
        <v>5.4905273319657288</v>
      </c>
      <c r="L30" s="106"/>
    </row>
    <row r="31" spans="1:12">
      <c r="A31" s="145" t="str">
        <f>Extra!F7</f>
        <v>35−39</v>
      </c>
      <c r="B31" s="145">
        <v>5977</v>
      </c>
      <c r="C31" s="145">
        <v>749</v>
      </c>
      <c r="D31" s="145">
        <v>1470</v>
      </c>
      <c r="E31" s="145">
        <v>480</v>
      </c>
      <c r="F31" s="145">
        <v>889</v>
      </c>
      <c r="G31" s="164">
        <v>9565</v>
      </c>
      <c r="H31" s="214">
        <f t="shared" si="15"/>
        <v>68.891194098662979</v>
      </c>
      <c r="I31" s="214">
        <f t="shared" si="16"/>
        <v>8.6330106039649603</v>
      </c>
      <c r="J31" s="214">
        <f t="shared" si="17"/>
        <v>16.9432918395574</v>
      </c>
      <c r="K31" s="214">
        <f t="shared" si="18"/>
        <v>5.532503457814661</v>
      </c>
      <c r="L31" s="106"/>
    </row>
    <row r="32" spans="1:12">
      <c r="A32" s="145" t="str">
        <f>Extra!F8</f>
        <v>40+</v>
      </c>
      <c r="B32" s="145">
        <v>1292</v>
      </c>
      <c r="C32" s="145">
        <v>200</v>
      </c>
      <c r="D32" s="145">
        <v>464</v>
      </c>
      <c r="E32" s="145">
        <v>153</v>
      </c>
      <c r="F32" s="145">
        <v>237</v>
      </c>
      <c r="G32" s="164">
        <v>2346</v>
      </c>
      <c r="H32" s="214">
        <f t="shared" si="15"/>
        <v>61.261261261261254</v>
      </c>
      <c r="I32" s="214">
        <f t="shared" si="16"/>
        <v>9.4831673779042198</v>
      </c>
      <c r="J32" s="214">
        <f t="shared" si="17"/>
        <v>22.000948316737791</v>
      </c>
      <c r="K32" s="214">
        <f t="shared" si="18"/>
        <v>7.2546230440967276</v>
      </c>
      <c r="L32" s="106"/>
    </row>
    <row r="33" spans="1:12">
      <c r="A33" s="145" t="str">
        <f>Extra!F9</f>
        <v>Unknown</v>
      </c>
      <c r="B33" s="145">
        <v>0</v>
      </c>
      <c r="C33" s="145">
        <v>0</v>
      </c>
      <c r="D33" s="145">
        <v>0</v>
      </c>
      <c r="E33" s="145">
        <v>0</v>
      </c>
      <c r="F33" s="145">
        <v>0</v>
      </c>
      <c r="G33" s="165">
        <v>0</v>
      </c>
      <c r="H33" s="266" t="s">
        <v>81</v>
      </c>
      <c r="I33" s="266" t="s">
        <v>81</v>
      </c>
      <c r="J33" s="266" t="s">
        <v>81</v>
      </c>
      <c r="K33" s="266" t="s">
        <v>81</v>
      </c>
      <c r="L33" s="106"/>
    </row>
    <row r="34" spans="1:12">
      <c r="A34" s="216" t="str">
        <f>Extra!F10</f>
        <v>Ethnic group</v>
      </c>
      <c r="B34" s="216"/>
      <c r="C34" s="216"/>
      <c r="D34" s="216"/>
      <c r="E34" s="216"/>
      <c r="F34" s="216"/>
      <c r="G34" s="216"/>
      <c r="H34" s="216"/>
      <c r="I34" s="216"/>
      <c r="J34" s="216"/>
      <c r="K34" s="216"/>
    </row>
    <row r="35" spans="1:12">
      <c r="A35" s="212" t="str">
        <f>Extra!F11</f>
        <v>Māori</v>
      </c>
      <c r="B35" s="145">
        <v>10311</v>
      </c>
      <c r="C35" s="145">
        <v>986</v>
      </c>
      <c r="D35" s="145">
        <v>1932</v>
      </c>
      <c r="E35" s="145">
        <v>1531</v>
      </c>
      <c r="F35" s="145">
        <v>1463</v>
      </c>
      <c r="G35" s="164">
        <v>16223</v>
      </c>
      <c r="H35" s="214">
        <f t="shared" ref="H35:H39" si="19">B35/($G35-$F35)*100</f>
        <v>69.857723577235774</v>
      </c>
      <c r="I35" s="214">
        <f t="shared" ref="I35:I39" si="20">C35/($G35-$F35)*100</f>
        <v>6.6802168021680224</v>
      </c>
      <c r="J35" s="214">
        <f t="shared" ref="J35:J39" si="21">D35/($G35-$F35)*100</f>
        <v>13.089430894308943</v>
      </c>
      <c r="K35" s="214">
        <f t="shared" ref="K35:K39" si="22">E35/($G35-$F35)*100</f>
        <v>10.372628726287262</v>
      </c>
      <c r="L35" s="106"/>
    </row>
    <row r="36" spans="1:12">
      <c r="A36" s="212" t="str">
        <f>Extra!F12</f>
        <v>Pacific</v>
      </c>
      <c r="B36" s="145">
        <v>2863</v>
      </c>
      <c r="C36" s="145">
        <v>413</v>
      </c>
      <c r="D36" s="145">
        <v>899</v>
      </c>
      <c r="E36" s="145">
        <v>382</v>
      </c>
      <c r="F36" s="145">
        <v>571</v>
      </c>
      <c r="G36" s="164">
        <v>5128</v>
      </c>
      <c r="H36" s="214">
        <f t="shared" si="19"/>
        <v>62.826420890937015</v>
      </c>
      <c r="I36" s="214">
        <f t="shared" si="20"/>
        <v>9.0629800307219668</v>
      </c>
      <c r="J36" s="214">
        <f t="shared" si="21"/>
        <v>19.727891156462583</v>
      </c>
      <c r="K36" s="214">
        <f t="shared" si="22"/>
        <v>8.3827079218784277</v>
      </c>
      <c r="L36" s="106"/>
    </row>
    <row r="37" spans="1:12">
      <c r="A37" s="212" t="str">
        <f>Extra!F13</f>
        <v>Indian</v>
      </c>
      <c r="B37" s="145">
        <v>2158</v>
      </c>
      <c r="C37" s="145">
        <v>368</v>
      </c>
      <c r="D37" s="145">
        <v>685</v>
      </c>
      <c r="E37" s="145">
        <v>73</v>
      </c>
      <c r="F37" s="145">
        <v>383</v>
      </c>
      <c r="G37" s="164">
        <v>3667</v>
      </c>
      <c r="H37" s="214">
        <f t="shared" ref="H37" si="23">B37/($G37-$F37)*100</f>
        <v>65.712545676004879</v>
      </c>
      <c r="I37" s="214">
        <f t="shared" ref="I37" si="24">C37/($G37-$F37)*100</f>
        <v>11.20584652862363</v>
      </c>
      <c r="J37" s="214">
        <f t="shared" ref="J37" si="25">D37/($G37-$F37)*100</f>
        <v>20.858708891595615</v>
      </c>
      <c r="K37" s="214">
        <f t="shared" ref="K37" si="26">E37/($G37-$F37)*100</f>
        <v>2.2228989037758833</v>
      </c>
      <c r="L37" s="106"/>
    </row>
    <row r="38" spans="1:12">
      <c r="A38" s="212" t="str">
        <f>Extra!F14</f>
        <v>Asian (excl. Indian)</v>
      </c>
      <c r="B38" s="145">
        <v>3454</v>
      </c>
      <c r="C38" s="145">
        <v>812</v>
      </c>
      <c r="D38" s="145">
        <v>1550</v>
      </c>
      <c r="E38" s="145">
        <v>160</v>
      </c>
      <c r="F38" s="145">
        <v>546</v>
      </c>
      <c r="G38" s="164">
        <v>6522</v>
      </c>
      <c r="H38" s="214">
        <f t="shared" si="19"/>
        <v>57.797858099062914</v>
      </c>
      <c r="I38" s="214">
        <f t="shared" si="20"/>
        <v>13.587684069611781</v>
      </c>
      <c r="J38" s="214">
        <f t="shared" si="21"/>
        <v>25.937081659973227</v>
      </c>
      <c r="K38" s="214">
        <f t="shared" si="22"/>
        <v>2.677376171352075</v>
      </c>
      <c r="L38" s="106"/>
    </row>
    <row r="39" spans="1:12">
      <c r="A39" s="212" t="str">
        <f>Extra!F15</f>
        <v>European or Other</v>
      </c>
      <c r="B39" s="145">
        <v>16949</v>
      </c>
      <c r="C39" s="145">
        <v>1821</v>
      </c>
      <c r="D39" s="145">
        <v>2822</v>
      </c>
      <c r="E39" s="145">
        <v>1408</v>
      </c>
      <c r="F39" s="145">
        <v>2263</v>
      </c>
      <c r="G39" s="164">
        <v>25263</v>
      </c>
      <c r="H39" s="214">
        <f t="shared" si="19"/>
        <v>73.69130434782609</v>
      </c>
      <c r="I39" s="214">
        <f t="shared" si="20"/>
        <v>7.9173913043478263</v>
      </c>
      <c r="J39" s="214">
        <f t="shared" si="21"/>
        <v>12.269565217391303</v>
      </c>
      <c r="K39" s="214">
        <f t="shared" si="22"/>
        <v>6.1217391304347828</v>
      </c>
      <c r="L39" s="106"/>
    </row>
    <row r="40" spans="1:12">
      <c r="A40" s="212" t="str">
        <f>Extra!F16</f>
        <v>Unknown</v>
      </c>
      <c r="B40" s="145">
        <v>3</v>
      </c>
      <c r="C40" s="145">
        <v>1</v>
      </c>
      <c r="D40" s="145">
        <v>0</v>
      </c>
      <c r="E40" s="145">
        <v>0</v>
      </c>
      <c r="F40" s="145">
        <v>71</v>
      </c>
      <c r="G40" s="164">
        <v>75</v>
      </c>
      <c r="H40" s="266" t="s">
        <v>81</v>
      </c>
      <c r="I40" s="266" t="s">
        <v>81</v>
      </c>
      <c r="J40" s="266" t="s">
        <v>81</v>
      </c>
      <c r="K40" s="266" t="s">
        <v>81</v>
      </c>
    </row>
    <row r="41" spans="1:12">
      <c r="A41" s="216" t="str">
        <f>Extra!F17</f>
        <v>Deprivation quintile</v>
      </c>
      <c r="B41" s="216"/>
      <c r="C41" s="216"/>
      <c r="D41" s="216"/>
      <c r="E41" s="216"/>
      <c r="F41" s="216"/>
      <c r="G41" s="216"/>
      <c r="H41" s="216"/>
      <c r="I41" s="216"/>
      <c r="J41" s="216"/>
      <c r="K41" s="216"/>
    </row>
    <row r="42" spans="1:12">
      <c r="A42" s="238" t="str">
        <f>Extra!F18</f>
        <v>1 (least deprived)</v>
      </c>
      <c r="B42" s="145">
        <v>5674</v>
      </c>
      <c r="C42" s="145">
        <v>801</v>
      </c>
      <c r="D42" s="145">
        <v>1188</v>
      </c>
      <c r="E42" s="145">
        <v>344</v>
      </c>
      <c r="F42" s="145">
        <v>706</v>
      </c>
      <c r="G42" s="164">
        <v>8713</v>
      </c>
      <c r="H42" s="214">
        <f t="shared" ref="H42:H46" si="27">B42/($G42-$F42)*100</f>
        <v>70.862994879480453</v>
      </c>
      <c r="I42" s="214">
        <f t="shared" ref="I42:I46" si="28">C42/($G42-$F42)*100</f>
        <v>10.003746721618583</v>
      </c>
      <c r="J42" s="214">
        <f t="shared" ref="J42:J46" si="29">D42/($G42-$F42)*100</f>
        <v>14.837017609591607</v>
      </c>
      <c r="K42" s="214">
        <f t="shared" ref="K42:K46" si="30">E42/($G42-$F42)*100</f>
        <v>4.2962407893093548</v>
      </c>
      <c r="L42" s="106"/>
    </row>
    <row r="43" spans="1:12">
      <c r="A43" s="238">
        <f>Extra!F19</f>
        <v>2</v>
      </c>
      <c r="B43" s="145">
        <v>6180</v>
      </c>
      <c r="C43" s="145">
        <v>762</v>
      </c>
      <c r="D43" s="145">
        <v>1331</v>
      </c>
      <c r="E43" s="145">
        <v>445</v>
      </c>
      <c r="F43" s="145">
        <v>740</v>
      </c>
      <c r="G43" s="164">
        <v>9458</v>
      </c>
      <c r="H43" s="214">
        <f t="shared" si="27"/>
        <v>70.887818306951132</v>
      </c>
      <c r="I43" s="214">
        <f t="shared" si="28"/>
        <v>8.7405368203716449</v>
      </c>
      <c r="J43" s="214">
        <f t="shared" si="29"/>
        <v>15.267263133746273</v>
      </c>
      <c r="K43" s="214">
        <f t="shared" si="30"/>
        <v>5.1043817389309476</v>
      </c>
      <c r="L43" s="106"/>
    </row>
    <row r="44" spans="1:12">
      <c r="A44" s="238">
        <f>Extra!F20</f>
        <v>3</v>
      </c>
      <c r="B44" s="145">
        <v>6745</v>
      </c>
      <c r="C44" s="145">
        <v>793</v>
      </c>
      <c r="D44" s="145">
        <v>1399</v>
      </c>
      <c r="E44" s="145">
        <v>583</v>
      </c>
      <c r="F44" s="145">
        <v>904</v>
      </c>
      <c r="G44" s="164">
        <v>10424</v>
      </c>
      <c r="H44" s="214">
        <f t="shared" si="27"/>
        <v>70.850840336134453</v>
      </c>
      <c r="I44" s="214">
        <f t="shared" si="28"/>
        <v>8.329831932773109</v>
      </c>
      <c r="J44" s="214">
        <f t="shared" si="29"/>
        <v>14.695378151260504</v>
      </c>
      <c r="K44" s="214">
        <f t="shared" si="30"/>
        <v>6.1239495798319323</v>
      </c>
      <c r="L44" s="106"/>
    </row>
    <row r="45" spans="1:12">
      <c r="A45" s="238">
        <f>Extra!F21</f>
        <v>4</v>
      </c>
      <c r="B45" s="145">
        <v>7949</v>
      </c>
      <c r="C45" s="145">
        <v>976</v>
      </c>
      <c r="D45" s="145">
        <v>1705</v>
      </c>
      <c r="E45" s="145">
        <v>874</v>
      </c>
      <c r="F45" s="145">
        <v>1219</v>
      </c>
      <c r="G45" s="164">
        <v>12723</v>
      </c>
      <c r="H45" s="214">
        <f t="shared" si="27"/>
        <v>69.097705146036162</v>
      </c>
      <c r="I45" s="214">
        <f t="shared" si="28"/>
        <v>8.4840055632823361</v>
      </c>
      <c r="J45" s="214">
        <f t="shared" si="29"/>
        <v>14.820931849791377</v>
      </c>
      <c r="K45" s="214">
        <f t="shared" si="30"/>
        <v>7.597357440890125</v>
      </c>
      <c r="L45" s="106"/>
    </row>
    <row r="46" spans="1:12">
      <c r="A46" s="239" t="str">
        <f>Extra!F22</f>
        <v>5 (most deprived)</v>
      </c>
      <c r="B46" s="145">
        <v>9001</v>
      </c>
      <c r="C46" s="145">
        <v>1060</v>
      </c>
      <c r="D46" s="145">
        <v>2248</v>
      </c>
      <c r="E46" s="145">
        <v>1292</v>
      </c>
      <c r="F46" s="145">
        <v>1629</v>
      </c>
      <c r="G46" s="164">
        <v>15230</v>
      </c>
      <c r="H46" s="143">
        <f t="shared" si="27"/>
        <v>66.178957429600757</v>
      </c>
      <c r="I46" s="143">
        <f t="shared" si="28"/>
        <v>7.7935445923093889</v>
      </c>
      <c r="J46" s="143">
        <f t="shared" si="29"/>
        <v>16.528196456142929</v>
      </c>
      <c r="K46" s="143">
        <f t="shared" si="30"/>
        <v>9.499301521946915</v>
      </c>
      <c r="L46" s="106"/>
    </row>
    <row r="47" spans="1:12">
      <c r="A47" s="243" t="str">
        <f>Extra!F23</f>
        <v>Unknown</v>
      </c>
      <c r="B47" s="161">
        <v>189</v>
      </c>
      <c r="C47" s="161">
        <v>9</v>
      </c>
      <c r="D47" s="161">
        <v>17</v>
      </c>
      <c r="E47" s="161">
        <v>16</v>
      </c>
      <c r="F47" s="161">
        <v>99</v>
      </c>
      <c r="G47" s="165">
        <v>330</v>
      </c>
      <c r="H47" s="240" t="s">
        <v>81</v>
      </c>
      <c r="I47" s="267" t="s">
        <v>81</v>
      </c>
      <c r="J47" s="267" t="s">
        <v>81</v>
      </c>
      <c r="K47" s="267" t="s">
        <v>81</v>
      </c>
    </row>
    <row r="48" spans="1:12">
      <c r="A48" s="216" t="str">
        <f>Extra!F24</f>
        <v>DHB of residence</v>
      </c>
      <c r="B48" s="216"/>
      <c r="C48" s="216"/>
      <c r="D48" s="216"/>
      <c r="E48" s="216"/>
      <c r="F48" s="216"/>
      <c r="G48" s="216"/>
      <c r="H48" s="216"/>
      <c r="I48" s="216"/>
      <c r="J48" s="216"/>
      <c r="K48" s="216"/>
    </row>
    <row r="49" spans="1:11">
      <c r="A49" s="239" t="str">
        <f>Extra!F25</f>
        <v>Northland</v>
      </c>
      <c r="B49" s="145">
        <v>1555</v>
      </c>
      <c r="C49" s="145">
        <v>83</v>
      </c>
      <c r="D49" s="145">
        <v>233</v>
      </c>
      <c r="E49" s="145">
        <v>134</v>
      </c>
      <c r="F49" s="145">
        <v>135</v>
      </c>
      <c r="G49" s="164">
        <v>2140</v>
      </c>
      <c r="H49" s="214">
        <f t="shared" ref="H49:H66" si="31">B49/($G49-$F49)*100</f>
        <v>77.556109725685786</v>
      </c>
      <c r="I49" s="214">
        <f t="shared" ref="I49:I66" si="32">C49/($G49-$F49)*100</f>
        <v>4.1396508728179553</v>
      </c>
      <c r="J49" s="214">
        <f t="shared" ref="J49:J66" si="33">D49/($G49-$F49)*100</f>
        <v>11.620947630922693</v>
      </c>
      <c r="K49" s="214">
        <f t="shared" ref="K49:K66" si="34">E49/($G49-$F49)*100</f>
        <v>6.6832917705735655</v>
      </c>
    </row>
    <row r="50" spans="1:11">
      <c r="A50" s="239" t="str">
        <f>Extra!F26</f>
        <v>Waitemata</v>
      </c>
      <c r="B50" s="145">
        <v>4882</v>
      </c>
      <c r="C50" s="145">
        <v>653</v>
      </c>
      <c r="D50" s="145">
        <v>1072</v>
      </c>
      <c r="E50" s="145">
        <v>340</v>
      </c>
      <c r="F50" s="145">
        <v>659</v>
      </c>
      <c r="G50" s="164">
        <v>7606</v>
      </c>
      <c r="H50" s="214">
        <f t="shared" si="31"/>
        <v>70.274938822513306</v>
      </c>
      <c r="I50" s="214">
        <f t="shared" si="32"/>
        <v>9.3997408953505115</v>
      </c>
      <c r="J50" s="214">
        <f t="shared" si="33"/>
        <v>15.431121347344176</v>
      </c>
      <c r="K50" s="214">
        <f t="shared" si="34"/>
        <v>4.894198934791997</v>
      </c>
    </row>
    <row r="51" spans="1:11">
      <c r="A51" s="239" t="str">
        <f>Extra!F27</f>
        <v>Auckland</v>
      </c>
      <c r="B51" s="145">
        <v>3282</v>
      </c>
      <c r="C51" s="145">
        <v>523</v>
      </c>
      <c r="D51" s="145">
        <v>895</v>
      </c>
      <c r="E51" s="145">
        <v>162</v>
      </c>
      <c r="F51" s="145">
        <v>587</v>
      </c>
      <c r="G51" s="164">
        <v>5449</v>
      </c>
      <c r="H51" s="214">
        <f t="shared" si="31"/>
        <v>67.503085150143974</v>
      </c>
      <c r="I51" s="214">
        <f t="shared" si="32"/>
        <v>10.756890168654873</v>
      </c>
      <c r="J51" s="214">
        <f t="shared" si="33"/>
        <v>18.408062525709585</v>
      </c>
      <c r="K51" s="214">
        <f t="shared" si="34"/>
        <v>3.331962155491567</v>
      </c>
    </row>
    <row r="52" spans="1:11">
      <c r="A52" s="239" t="str">
        <f>Extra!F28</f>
        <v>Counties Manukau</v>
      </c>
      <c r="B52" s="145">
        <v>3655</v>
      </c>
      <c r="C52" s="145">
        <v>547</v>
      </c>
      <c r="D52" s="145">
        <v>1192</v>
      </c>
      <c r="E52" s="145">
        <v>429</v>
      </c>
      <c r="F52" s="145">
        <v>719</v>
      </c>
      <c r="G52" s="164">
        <v>6542</v>
      </c>
      <c r="H52" s="214">
        <f t="shared" si="31"/>
        <v>62.768332474669421</v>
      </c>
      <c r="I52" s="214">
        <f t="shared" si="32"/>
        <v>9.3937832732268589</v>
      </c>
      <c r="J52" s="214">
        <f t="shared" si="33"/>
        <v>20.470547827580283</v>
      </c>
      <c r="K52" s="214">
        <f t="shared" si="34"/>
        <v>7.3673364245234421</v>
      </c>
    </row>
    <row r="53" spans="1:11">
      <c r="A53" s="239" t="str">
        <f>Extra!F29</f>
        <v>Waikato</v>
      </c>
      <c r="B53" s="145">
        <v>3495</v>
      </c>
      <c r="C53" s="145">
        <v>265</v>
      </c>
      <c r="D53" s="145">
        <v>712</v>
      </c>
      <c r="E53" s="145">
        <v>402</v>
      </c>
      <c r="F53" s="145">
        <v>331</v>
      </c>
      <c r="G53" s="164">
        <v>5205</v>
      </c>
      <c r="H53" s="214">
        <f t="shared" si="31"/>
        <v>71.707016823963883</v>
      </c>
      <c r="I53" s="214">
        <f t="shared" si="32"/>
        <v>5.4370127205580632</v>
      </c>
      <c r="J53" s="214">
        <f t="shared" si="33"/>
        <v>14.608124743537134</v>
      </c>
      <c r="K53" s="214">
        <f t="shared" si="34"/>
        <v>8.2478457119409114</v>
      </c>
    </row>
    <row r="54" spans="1:11">
      <c r="A54" s="239" t="str">
        <f>Extra!F30</f>
        <v>Lakes</v>
      </c>
      <c r="B54" s="145">
        <v>993</v>
      </c>
      <c r="C54" s="145">
        <v>111</v>
      </c>
      <c r="D54" s="145">
        <v>192</v>
      </c>
      <c r="E54" s="145">
        <v>124</v>
      </c>
      <c r="F54" s="145">
        <v>125</v>
      </c>
      <c r="G54" s="164">
        <v>1545</v>
      </c>
      <c r="H54" s="214">
        <f t="shared" si="31"/>
        <v>69.929577464788721</v>
      </c>
      <c r="I54" s="214">
        <f t="shared" si="32"/>
        <v>7.8169014084507049</v>
      </c>
      <c r="J54" s="214">
        <f t="shared" si="33"/>
        <v>13.521126760563378</v>
      </c>
      <c r="K54" s="214">
        <f t="shared" si="34"/>
        <v>8.7323943661971821</v>
      </c>
    </row>
    <row r="55" spans="1:11">
      <c r="A55" s="239" t="str">
        <f>Extra!F31</f>
        <v>Bay of Plenty</v>
      </c>
      <c r="B55" s="145">
        <v>2088</v>
      </c>
      <c r="C55" s="145">
        <v>224</v>
      </c>
      <c r="D55" s="145">
        <v>338</v>
      </c>
      <c r="E55" s="145">
        <v>217</v>
      </c>
      <c r="F55" s="145">
        <v>229</v>
      </c>
      <c r="G55" s="164">
        <v>3096</v>
      </c>
      <c r="H55" s="214">
        <f t="shared" si="31"/>
        <v>72.828740844087889</v>
      </c>
      <c r="I55" s="214">
        <f t="shared" si="32"/>
        <v>7.8130449947680507</v>
      </c>
      <c r="J55" s="214">
        <f t="shared" si="33"/>
        <v>11.789326822462504</v>
      </c>
      <c r="K55" s="214">
        <f t="shared" si="34"/>
        <v>7.5688873386815487</v>
      </c>
    </row>
    <row r="56" spans="1:11">
      <c r="A56" s="239" t="str">
        <f>Extra!F32</f>
        <v>Tairāwhiti</v>
      </c>
      <c r="B56" s="145">
        <v>482</v>
      </c>
      <c r="C56" s="145">
        <v>52</v>
      </c>
      <c r="D56" s="145">
        <v>62</v>
      </c>
      <c r="E56" s="145">
        <v>44</v>
      </c>
      <c r="F56" s="145">
        <v>58</v>
      </c>
      <c r="G56" s="164">
        <v>698</v>
      </c>
      <c r="H56" s="214">
        <f t="shared" si="31"/>
        <v>75.3125</v>
      </c>
      <c r="I56" s="214">
        <f t="shared" si="32"/>
        <v>8.125</v>
      </c>
      <c r="J56" s="214">
        <f t="shared" si="33"/>
        <v>9.6875</v>
      </c>
      <c r="K56" s="214">
        <f t="shared" si="34"/>
        <v>6.8750000000000009</v>
      </c>
    </row>
    <row r="57" spans="1:11">
      <c r="A57" s="239" t="str">
        <f>Extra!F33</f>
        <v>Hawke's Bay</v>
      </c>
      <c r="B57" s="145">
        <v>1314</v>
      </c>
      <c r="C57" s="145">
        <v>181</v>
      </c>
      <c r="D57" s="145">
        <v>212</v>
      </c>
      <c r="E57" s="145">
        <v>157</v>
      </c>
      <c r="F57" s="145">
        <v>190</v>
      </c>
      <c r="G57" s="164">
        <v>2054</v>
      </c>
      <c r="H57" s="214">
        <f t="shared" si="31"/>
        <v>70.493562231759654</v>
      </c>
      <c r="I57" s="214">
        <f t="shared" si="32"/>
        <v>9.7103004291845494</v>
      </c>
      <c r="J57" s="214">
        <f t="shared" si="33"/>
        <v>11.373390557939913</v>
      </c>
      <c r="K57" s="214">
        <f t="shared" si="34"/>
        <v>8.4227467811158796</v>
      </c>
    </row>
    <row r="58" spans="1:11">
      <c r="A58" s="239" t="str">
        <f>Extra!F34</f>
        <v>Taranaki</v>
      </c>
      <c r="B58" s="145">
        <v>766</v>
      </c>
      <c r="C58" s="145">
        <v>134</v>
      </c>
      <c r="D58" s="145">
        <v>188</v>
      </c>
      <c r="E58" s="145">
        <v>108</v>
      </c>
      <c r="F58" s="145">
        <v>217</v>
      </c>
      <c r="G58" s="164">
        <v>1413</v>
      </c>
      <c r="H58" s="214">
        <f t="shared" si="31"/>
        <v>64.046822742474916</v>
      </c>
      <c r="I58" s="214">
        <f t="shared" si="32"/>
        <v>11.204013377926421</v>
      </c>
      <c r="J58" s="214">
        <f t="shared" si="33"/>
        <v>15.719063545150503</v>
      </c>
      <c r="K58" s="214">
        <f t="shared" si="34"/>
        <v>9.0301003344481607</v>
      </c>
    </row>
    <row r="59" spans="1:11">
      <c r="A59" s="239" t="str">
        <f>Extra!F35</f>
        <v>MidCentral</v>
      </c>
      <c r="B59" s="145">
        <v>1187</v>
      </c>
      <c r="C59" s="145">
        <v>208</v>
      </c>
      <c r="D59" s="145">
        <v>269</v>
      </c>
      <c r="E59" s="145">
        <v>209</v>
      </c>
      <c r="F59" s="145">
        <v>201</v>
      </c>
      <c r="G59" s="164">
        <v>2074</v>
      </c>
      <c r="H59" s="214">
        <f t="shared" si="31"/>
        <v>63.374265883609183</v>
      </c>
      <c r="I59" s="214">
        <f t="shared" si="32"/>
        <v>11.105178857447944</v>
      </c>
      <c r="J59" s="214">
        <f t="shared" si="33"/>
        <v>14.361986118526429</v>
      </c>
      <c r="K59" s="214">
        <f t="shared" si="34"/>
        <v>11.158569140416445</v>
      </c>
    </row>
    <row r="60" spans="1:11">
      <c r="A60" s="239" t="str">
        <f>Extra!F36</f>
        <v>Whanganui</v>
      </c>
      <c r="B60" s="145">
        <v>470</v>
      </c>
      <c r="C60" s="145">
        <v>56</v>
      </c>
      <c r="D60" s="145">
        <v>89</v>
      </c>
      <c r="E60" s="145">
        <v>52</v>
      </c>
      <c r="F60" s="145">
        <v>144</v>
      </c>
      <c r="G60" s="164">
        <v>811</v>
      </c>
      <c r="H60" s="214">
        <f t="shared" si="31"/>
        <v>70.464767616191907</v>
      </c>
      <c r="I60" s="214">
        <f t="shared" si="32"/>
        <v>8.3958020989505258</v>
      </c>
      <c r="J60" s="214">
        <f t="shared" si="33"/>
        <v>13.343328335832084</v>
      </c>
      <c r="K60" s="214">
        <f t="shared" si="34"/>
        <v>7.7961019490254868</v>
      </c>
    </row>
    <row r="61" spans="1:11">
      <c r="A61" s="239" t="str">
        <f>Extra!F37</f>
        <v>Capital &amp; Coast</v>
      </c>
      <c r="B61" s="145">
        <v>2071</v>
      </c>
      <c r="C61" s="145">
        <v>306</v>
      </c>
      <c r="D61" s="145">
        <v>552</v>
      </c>
      <c r="E61" s="145">
        <v>136</v>
      </c>
      <c r="F61" s="145">
        <v>305</v>
      </c>
      <c r="G61" s="164">
        <v>3370</v>
      </c>
      <c r="H61" s="214">
        <f t="shared" si="31"/>
        <v>67.569331158238171</v>
      </c>
      <c r="I61" s="214">
        <f t="shared" si="32"/>
        <v>9.9836867862969019</v>
      </c>
      <c r="J61" s="214">
        <f t="shared" si="33"/>
        <v>18.009787928221861</v>
      </c>
      <c r="K61" s="214">
        <f t="shared" si="34"/>
        <v>4.4371941272430666</v>
      </c>
    </row>
    <row r="62" spans="1:11">
      <c r="A62" s="239" t="str">
        <f>Extra!F38</f>
        <v>Hutt Valley</v>
      </c>
      <c r="B62" s="145">
        <v>1085</v>
      </c>
      <c r="C62" s="145">
        <v>114</v>
      </c>
      <c r="D62" s="145">
        <v>294</v>
      </c>
      <c r="E62" s="145">
        <v>139</v>
      </c>
      <c r="F62" s="145">
        <v>249</v>
      </c>
      <c r="G62" s="164">
        <v>1881</v>
      </c>
      <c r="H62" s="214">
        <f t="shared" si="31"/>
        <v>66.482843137254903</v>
      </c>
      <c r="I62" s="214">
        <f t="shared" si="32"/>
        <v>6.9852941176470589</v>
      </c>
      <c r="J62" s="214">
        <f t="shared" si="33"/>
        <v>18.014705882352942</v>
      </c>
      <c r="K62" s="214">
        <f t="shared" si="34"/>
        <v>8.5171568627450984</v>
      </c>
    </row>
    <row r="63" spans="1:11">
      <c r="A63" s="239" t="str">
        <f>Extra!F39</f>
        <v>Wairarapa</v>
      </c>
      <c r="B63" s="145">
        <v>332</v>
      </c>
      <c r="C63" s="145">
        <v>26</v>
      </c>
      <c r="D63" s="145">
        <v>59</v>
      </c>
      <c r="E63" s="145">
        <v>52</v>
      </c>
      <c r="F63" s="145">
        <v>27</v>
      </c>
      <c r="G63" s="164">
        <v>496</v>
      </c>
      <c r="H63" s="214">
        <f t="shared" si="31"/>
        <v>70.788912579957355</v>
      </c>
      <c r="I63" s="214">
        <f t="shared" si="32"/>
        <v>5.5437100213219619</v>
      </c>
      <c r="J63" s="214">
        <f t="shared" si="33"/>
        <v>12.579957356076759</v>
      </c>
      <c r="K63" s="214">
        <f t="shared" si="34"/>
        <v>11.087420042643924</v>
      </c>
    </row>
    <row r="64" spans="1:11">
      <c r="A64" s="239" t="str">
        <f>Extra!F40</f>
        <v>Nelson Marlborough</v>
      </c>
      <c r="B64" s="145">
        <v>963</v>
      </c>
      <c r="C64" s="145">
        <v>67</v>
      </c>
      <c r="D64" s="145">
        <v>182</v>
      </c>
      <c r="E64" s="145">
        <v>92</v>
      </c>
      <c r="F64" s="145">
        <v>51</v>
      </c>
      <c r="G64" s="164">
        <v>1355</v>
      </c>
      <c r="H64" s="214">
        <f t="shared" si="31"/>
        <v>73.849693251533751</v>
      </c>
      <c r="I64" s="214">
        <f t="shared" si="32"/>
        <v>5.1380368098159508</v>
      </c>
      <c r="J64" s="214">
        <f t="shared" si="33"/>
        <v>13.957055214723926</v>
      </c>
      <c r="K64" s="214">
        <f t="shared" si="34"/>
        <v>7.0552147239263796</v>
      </c>
    </row>
    <row r="65" spans="1:16">
      <c r="A65" s="239" t="str">
        <f>Extra!F41</f>
        <v>West Coast</v>
      </c>
      <c r="B65" s="145">
        <v>203</v>
      </c>
      <c r="C65" s="145">
        <v>14</v>
      </c>
      <c r="D65" s="145">
        <v>18</v>
      </c>
      <c r="E65" s="145">
        <v>14</v>
      </c>
      <c r="F65" s="145">
        <v>109</v>
      </c>
      <c r="G65" s="164">
        <v>358</v>
      </c>
      <c r="H65" s="214">
        <f t="shared" si="31"/>
        <v>81.52610441767068</v>
      </c>
      <c r="I65" s="214">
        <f t="shared" si="32"/>
        <v>5.6224899598393572</v>
      </c>
      <c r="J65" s="214">
        <f t="shared" si="33"/>
        <v>7.2289156626506017</v>
      </c>
      <c r="K65" s="214">
        <f t="shared" si="34"/>
        <v>5.6224899598393572</v>
      </c>
    </row>
    <row r="66" spans="1:16">
      <c r="A66" s="239" t="str">
        <f>Extra!F42</f>
        <v>Canterbury</v>
      </c>
      <c r="B66" s="145">
        <v>4162</v>
      </c>
      <c r="C66" s="145">
        <v>577</v>
      </c>
      <c r="D66" s="145">
        <v>937</v>
      </c>
      <c r="E66" s="145">
        <v>431</v>
      </c>
      <c r="F66" s="145">
        <v>293</v>
      </c>
      <c r="G66" s="164">
        <v>6400</v>
      </c>
      <c r="H66" s="214">
        <f t="shared" si="31"/>
        <v>68.151301784837074</v>
      </c>
      <c r="I66" s="214">
        <f t="shared" si="32"/>
        <v>9.4481742262976915</v>
      </c>
      <c r="J66" s="214">
        <f t="shared" si="33"/>
        <v>15.343048960209597</v>
      </c>
      <c r="K66" s="214">
        <f t="shared" si="34"/>
        <v>7.0574750286556407</v>
      </c>
    </row>
    <row r="67" spans="1:16">
      <c r="A67" s="239" t="str">
        <f>Extra!F43</f>
        <v>South Canterbury</v>
      </c>
      <c r="B67" s="145">
        <v>244</v>
      </c>
      <c r="C67" s="145">
        <v>16</v>
      </c>
      <c r="D67" s="145">
        <v>35</v>
      </c>
      <c r="E67" s="145">
        <v>27</v>
      </c>
      <c r="F67" s="145">
        <v>313</v>
      </c>
      <c r="G67" s="164">
        <v>635</v>
      </c>
      <c r="H67" s="214">
        <f t="shared" ref="H67:H68" si="35">B67/($G67-$F67)*100</f>
        <v>75.776397515527947</v>
      </c>
      <c r="I67" s="214">
        <f t="shared" ref="I67:I68" si="36">C67/($G67-$F67)*100</f>
        <v>4.9689440993788816</v>
      </c>
      <c r="J67" s="214">
        <f t="shared" ref="J67:J68" si="37">D67/($G67-$F67)*100</f>
        <v>10.869565217391305</v>
      </c>
      <c r="K67" s="214">
        <f t="shared" ref="K67:K68" si="38">E67/($G67-$F67)*100</f>
        <v>8.3850931677018643</v>
      </c>
    </row>
    <row r="68" spans="1:16">
      <c r="A68" s="239" t="str">
        <f>Extra!F44</f>
        <v>Southern</v>
      </c>
      <c r="B68" s="145">
        <v>2325</v>
      </c>
      <c r="C68" s="145">
        <v>237</v>
      </c>
      <c r="D68" s="145">
        <v>341</v>
      </c>
      <c r="E68" s="145">
        <v>273</v>
      </c>
      <c r="F68" s="145">
        <v>259</v>
      </c>
      <c r="G68" s="164">
        <v>3435</v>
      </c>
      <c r="H68" s="143">
        <f t="shared" si="35"/>
        <v>73.205289672544083</v>
      </c>
      <c r="I68" s="143">
        <f t="shared" si="36"/>
        <v>7.4622166246851389</v>
      </c>
      <c r="J68" s="143">
        <f t="shared" si="37"/>
        <v>10.736775818639799</v>
      </c>
      <c r="K68" s="143">
        <f t="shared" si="38"/>
        <v>8.5957178841309823</v>
      </c>
    </row>
    <row r="69" spans="1:16">
      <c r="A69" s="243" t="str">
        <f>Extra!F45</f>
        <v>Unknown</v>
      </c>
      <c r="B69" s="161">
        <v>184</v>
      </c>
      <c r="C69" s="161">
        <v>7</v>
      </c>
      <c r="D69" s="161">
        <v>16</v>
      </c>
      <c r="E69" s="161">
        <v>12</v>
      </c>
      <c r="F69" s="161">
        <v>96</v>
      </c>
      <c r="G69" s="165">
        <v>315</v>
      </c>
      <c r="H69" s="240" t="s">
        <v>81</v>
      </c>
      <c r="I69" s="267" t="s">
        <v>81</v>
      </c>
      <c r="J69" s="267" t="s">
        <v>81</v>
      </c>
      <c r="K69" s="267" t="s">
        <v>81</v>
      </c>
    </row>
    <row r="70" spans="1:16">
      <c r="A70" s="100" t="s">
        <v>370</v>
      </c>
    </row>
    <row r="73" spans="1:16" s="39" customFormat="1" ht="15" customHeight="1">
      <c r="A73" s="87" t="str">
        <f>Contents!B62</f>
        <v>Table 53: Number and percentage of babies breastfed exclusively/fully at two weeks after birth, by DHB of residence, 2013–2017</v>
      </c>
    </row>
    <row r="74" spans="1:16" ht="13.5">
      <c r="A74" s="619" t="s">
        <v>217</v>
      </c>
      <c r="B74" s="544" t="s">
        <v>240</v>
      </c>
      <c r="C74" s="544"/>
      <c r="D74" s="544"/>
      <c r="E74" s="544"/>
      <c r="F74" s="545"/>
      <c r="G74" s="622" t="s">
        <v>287</v>
      </c>
      <c r="H74" s="544"/>
      <c r="I74" s="544"/>
      <c r="J74" s="544"/>
      <c r="K74" s="545"/>
      <c r="L74" s="544" t="s">
        <v>304</v>
      </c>
      <c r="M74" s="544"/>
      <c r="N74" s="544"/>
      <c r="O74" s="544"/>
      <c r="P74" s="544"/>
    </row>
    <row r="75" spans="1:16">
      <c r="A75" s="549"/>
      <c r="B75" s="120">
        <f>Extra!P3</f>
        <v>2013</v>
      </c>
      <c r="C75" s="120">
        <f>Extra!Q3</f>
        <v>2014</v>
      </c>
      <c r="D75" s="120">
        <f>Extra!R3</f>
        <v>2015</v>
      </c>
      <c r="E75" s="120">
        <f>Extra!S3</f>
        <v>2016</v>
      </c>
      <c r="F75" s="416">
        <f>Extra!T3</f>
        <v>2017</v>
      </c>
      <c r="G75" s="120">
        <f>B75</f>
        <v>2013</v>
      </c>
      <c r="H75" s="120">
        <f t="shared" ref="H75:P75" si="39">C75</f>
        <v>2014</v>
      </c>
      <c r="I75" s="120">
        <f t="shared" si="39"/>
        <v>2015</v>
      </c>
      <c r="J75" s="120">
        <f t="shared" si="39"/>
        <v>2016</v>
      </c>
      <c r="K75" s="121">
        <f t="shared" si="39"/>
        <v>2017</v>
      </c>
      <c r="L75" s="120">
        <f t="shared" si="39"/>
        <v>2013</v>
      </c>
      <c r="M75" s="120">
        <f t="shared" si="39"/>
        <v>2014</v>
      </c>
      <c r="N75" s="120">
        <f t="shared" si="39"/>
        <v>2015</v>
      </c>
      <c r="O75" s="120">
        <f t="shared" si="39"/>
        <v>2016</v>
      </c>
      <c r="P75" s="120">
        <f t="shared" si="39"/>
        <v>2017</v>
      </c>
    </row>
    <row r="76" spans="1:16">
      <c r="A76" s="212" t="s">
        <v>61</v>
      </c>
      <c r="B76" s="145">
        <v>1573</v>
      </c>
      <c r="C76" s="145">
        <v>1546</v>
      </c>
      <c r="D76" s="145">
        <v>1624</v>
      </c>
      <c r="E76" s="145">
        <v>1726</v>
      </c>
      <c r="F76" s="164">
        <v>1638</v>
      </c>
      <c r="G76" s="231">
        <f>B76/L76*100</f>
        <v>80.542754736303124</v>
      </c>
      <c r="H76" s="232">
        <f t="shared" ref="H76:K91" si="40">C76/M76*100</f>
        <v>80.604796663190825</v>
      </c>
      <c r="I76" s="232">
        <f t="shared" si="40"/>
        <v>83.797729618163046</v>
      </c>
      <c r="J76" s="232">
        <f t="shared" si="40"/>
        <v>82.901056676272816</v>
      </c>
      <c r="K76" s="233">
        <f t="shared" si="40"/>
        <v>81.695760598503739</v>
      </c>
      <c r="L76" s="212">
        <v>1953</v>
      </c>
      <c r="M76" s="212">
        <v>1918</v>
      </c>
      <c r="N76" s="212">
        <v>1938</v>
      </c>
      <c r="O76" s="212">
        <v>2082</v>
      </c>
      <c r="P76" s="212">
        <v>2005</v>
      </c>
    </row>
    <row r="77" spans="1:16">
      <c r="A77" s="212" t="s">
        <v>62</v>
      </c>
      <c r="B77" s="145">
        <v>5606</v>
      </c>
      <c r="C77" s="145">
        <v>5718</v>
      </c>
      <c r="D77" s="145">
        <v>5477</v>
      </c>
      <c r="E77" s="145">
        <v>5757</v>
      </c>
      <c r="F77" s="164">
        <v>5535</v>
      </c>
      <c r="G77" s="231">
        <f t="shared" ref="G77:K95" si="41">B77/L77*100</f>
        <v>81.105324074074076</v>
      </c>
      <c r="H77" s="232">
        <f t="shared" si="40"/>
        <v>80.774120638508265</v>
      </c>
      <c r="I77" s="232">
        <f t="shared" si="40"/>
        <v>80.603384841795432</v>
      </c>
      <c r="J77" s="232">
        <f t="shared" si="40"/>
        <v>80.528745279060004</v>
      </c>
      <c r="K77" s="233">
        <f t="shared" si="40"/>
        <v>79.674679717863825</v>
      </c>
      <c r="L77" s="212">
        <v>6912</v>
      </c>
      <c r="M77" s="212">
        <v>7079</v>
      </c>
      <c r="N77" s="212">
        <v>6795</v>
      </c>
      <c r="O77" s="212">
        <v>7149</v>
      </c>
      <c r="P77" s="212">
        <v>6947</v>
      </c>
    </row>
    <row r="78" spans="1:16">
      <c r="A78" s="212" t="s">
        <v>63</v>
      </c>
      <c r="B78" s="145">
        <v>4490</v>
      </c>
      <c r="C78" s="145">
        <v>4621</v>
      </c>
      <c r="D78" s="145">
        <v>4286</v>
      </c>
      <c r="E78" s="145">
        <v>4183</v>
      </c>
      <c r="F78" s="164">
        <v>3805</v>
      </c>
      <c r="G78" s="231">
        <f t="shared" si="41"/>
        <v>78.661527680448501</v>
      </c>
      <c r="H78" s="232">
        <f t="shared" si="40"/>
        <v>79.412270149510221</v>
      </c>
      <c r="I78" s="232">
        <f t="shared" si="40"/>
        <v>79.576680282213147</v>
      </c>
      <c r="J78" s="232">
        <f t="shared" si="40"/>
        <v>78.627819548872182</v>
      </c>
      <c r="K78" s="233">
        <f t="shared" si="40"/>
        <v>78.259975318798851</v>
      </c>
      <c r="L78" s="212">
        <v>5708</v>
      </c>
      <c r="M78" s="212">
        <v>5819</v>
      </c>
      <c r="N78" s="212">
        <v>5386</v>
      </c>
      <c r="O78" s="212">
        <v>5320</v>
      </c>
      <c r="P78" s="212">
        <v>4862</v>
      </c>
    </row>
    <row r="79" spans="1:16">
      <c r="A79" s="212" t="s">
        <v>64</v>
      </c>
      <c r="B79" s="145">
        <v>5214</v>
      </c>
      <c r="C79" s="145">
        <v>5240</v>
      </c>
      <c r="D79" s="145">
        <v>4863</v>
      </c>
      <c r="E79" s="145">
        <v>4348</v>
      </c>
      <c r="F79" s="164">
        <v>4202</v>
      </c>
      <c r="G79" s="231">
        <f t="shared" si="41"/>
        <v>72.588055130168456</v>
      </c>
      <c r="H79" s="232">
        <f t="shared" si="40"/>
        <v>71.731690622861052</v>
      </c>
      <c r="I79" s="232">
        <f t="shared" si="40"/>
        <v>73.425939906386844</v>
      </c>
      <c r="J79" s="232">
        <f t="shared" si="40"/>
        <v>72.478746457742957</v>
      </c>
      <c r="K79" s="233">
        <f t="shared" si="40"/>
        <v>72.162115747896266</v>
      </c>
      <c r="L79" s="212">
        <v>7183</v>
      </c>
      <c r="M79" s="212">
        <v>7305</v>
      </c>
      <c r="N79" s="212">
        <v>6623</v>
      </c>
      <c r="O79" s="212">
        <v>5999</v>
      </c>
      <c r="P79" s="212">
        <v>5823</v>
      </c>
    </row>
    <row r="80" spans="1:16">
      <c r="A80" s="212" t="s">
        <v>65</v>
      </c>
      <c r="B80" s="145">
        <v>3737</v>
      </c>
      <c r="C80" s="145">
        <v>3807</v>
      </c>
      <c r="D80" s="145">
        <v>3884</v>
      </c>
      <c r="E80" s="145">
        <v>3885</v>
      </c>
      <c r="F80" s="164">
        <v>3760</v>
      </c>
      <c r="G80" s="231">
        <f t="shared" si="41"/>
        <v>80.262027491408944</v>
      </c>
      <c r="H80" s="232">
        <f t="shared" si="40"/>
        <v>80.096780980433408</v>
      </c>
      <c r="I80" s="232">
        <f t="shared" si="40"/>
        <v>78.975193167954444</v>
      </c>
      <c r="J80" s="232">
        <f t="shared" si="40"/>
        <v>78.516572352465644</v>
      </c>
      <c r="K80" s="233">
        <f t="shared" si="40"/>
        <v>77.144029544521956</v>
      </c>
      <c r="L80" s="212">
        <v>4656</v>
      </c>
      <c r="M80" s="212">
        <v>4753</v>
      </c>
      <c r="N80" s="212">
        <v>4918</v>
      </c>
      <c r="O80" s="212">
        <v>4948</v>
      </c>
      <c r="P80" s="212">
        <v>4874</v>
      </c>
    </row>
    <row r="81" spans="1:16">
      <c r="A81" s="212" t="s">
        <v>66</v>
      </c>
      <c r="B81" s="145">
        <v>1058</v>
      </c>
      <c r="C81" s="145">
        <v>1015</v>
      </c>
      <c r="D81" s="145">
        <v>1086</v>
      </c>
      <c r="E81" s="145">
        <v>1088</v>
      </c>
      <c r="F81" s="164">
        <v>1104</v>
      </c>
      <c r="G81" s="231">
        <f t="shared" si="41"/>
        <v>82.462977396726416</v>
      </c>
      <c r="H81" s="232">
        <f t="shared" si="40"/>
        <v>80.173775671406005</v>
      </c>
      <c r="I81" s="232">
        <f t="shared" si="40"/>
        <v>78.581765557163536</v>
      </c>
      <c r="J81" s="232">
        <f t="shared" si="40"/>
        <v>76.890459363957604</v>
      </c>
      <c r="K81" s="233">
        <f t="shared" si="40"/>
        <v>77.74647887323944</v>
      </c>
      <c r="L81" s="212">
        <v>1283</v>
      </c>
      <c r="M81" s="212">
        <v>1266</v>
      </c>
      <c r="N81" s="212">
        <v>1382</v>
      </c>
      <c r="O81" s="212">
        <v>1415</v>
      </c>
      <c r="P81" s="212">
        <v>1420</v>
      </c>
    </row>
    <row r="82" spans="1:16">
      <c r="A82" s="212" t="s">
        <v>67</v>
      </c>
      <c r="B82" s="145">
        <v>2086</v>
      </c>
      <c r="C82" s="145">
        <v>2036</v>
      </c>
      <c r="D82" s="145">
        <v>2070</v>
      </c>
      <c r="E82" s="145">
        <v>2161</v>
      </c>
      <c r="F82" s="164">
        <v>2312</v>
      </c>
      <c r="G82" s="231">
        <f t="shared" si="41"/>
        <v>79.648720885834294</v>
      </c>
      <c r="H82" s="232">
        <f t="shared" si="40"/>
        <v>79.190976273823409</v>
      </c>
      <c r="I82" s="232">
        <f t="shared" si="40"/>
        <v>79.922779922779924</v>
      </c>
      <c r="J82" s="232">
        <f t="shared" si="40"/>
        <v>80.544166977264254</v>
      </c>
      <c r="K82" s="233">
        <f t="shared" si="40"/>
        <v>80.641785838855952</v>
      </c>
      <c r="L82" s="212">
        <v>2619</v>
      </c>
      <c r="M82" s="212">
        <v>2571</v>
      </c>
      <c r="N82" s="212">
        <v>2590</v>
      </c>
      <c r="O82" s="212">
        <v>2683</v>
      </c>
      <c r="P82" s="212">
        <v>2867</v>
      </c>
    </row>
    <row r="83" spans="1:16">
      <c r="A83" s="212" t="str">
        <f>A56</f>
        <v>Tairāwhiti</v>
      </c>
      <c r="B83" s="145">
        <v>543</v>
      </c>
      <c r="C83" s="145">
        <v>520</v>
      </c>
      <c r="D83" s="145">
        <v>570</v>
      </c>
      <c r="E83" s="145">
        <v>605</v>
      </c>
      <c r="F83" s="164">
        <v>534</v>
      </c>
      <c r="G83" s="231">
        <f t="shared" si="41"/>
        <v>83.154670750382849</v>
      </c>
      <c r="H83" s="232">
        <f t="shared" si="40"/>
        <v>81.377151799687013</v>
      </c>
      <c r="I83" s="232">
        <f t="shared" si="40"/>
        <v>84.194977843426884</v>
      </c>
      <c r="J83" s="232">
        <f t="shared" si="40"/>
        <v>80.666666666666657</v>
      </c>
      <c r="K83" s="233">
        <f t="shared" si="40"/>
        <v>83.4375</v>
      </c>
      <c r="L83" s="212">
        <v>653</v>
      </c>
      <c r="M83" s="212">
        <v>639</v>
      </c>
      <c r="N83" s="212">
        <v>677</v>
      </c>
      <c r="O83" s="212">
        <v>750</v>
      </c>
      <c r="P83" s="212">
        <v>640</v>
      </c>
    </row>
    <row r="84" spans="1:16">
      <c r="A84" s="212" t="s">
        <v>69</v>
      </c>
      <c r="B84" s="145">
        <v>1426</v>
      </c>
      <c r="C84" s="145">
        <v>1456</v>
      </c>
      <c r="D84" s="145">
        <v>1405</v>
      </c>
      <c r="E84" s="145">
        <v>1452</v>
      </c>
      <c r="F84" s="164">
        <v>1495</v>
      </c>
      <c r="G84" s="231">
        <f t="shared" si="41"/>
        <v>79.575892857142861</v>
      </c>
      <c r="H84" s="232">
        <f t="shared" si="40"/>
        <v>79.868348875479981</v>
      </c>
      <c r="I84" s="232">
        <f t="shared" si="40"/>
        <v>79.920364050056875</v>
      </c>
      <c r="J84" s="232">
        <f t="shared" si="40"/>
        <v>77.980665950590762</v>
      </c>
      <c r="K84" s="233">
        <f t="shared" si="40"/>
        <v>80.203862660944196</v>
      </c>
      <c r="L84" s="212">
        <v>1792</v>
      </c>
      <c r="M84" s="212">
        <v>1823</v>
      </c>
      <c r="N84" s="212">
        <v>1758</v>
      </c>
      <c r="O84" s="212">
        <v>1862</v>
      </c>
      <c r="P84" s="212">
        <v>1864</v>
      </c>
    </row>
    <row r="85" spans="1:16">
      <c r="A85" s="212" t="s">
        <v>70</v>
      </c>
      <c r="B85" s="145">
        <v>875</v>
      </c>
      <c r="C85" s="145">
        <v>906</v>
      </c>
      <c r="D85" s="145">
        <v>955</v>
      </c>
      <c r="E85" s="145">
        <v>943</v>
      </c>
      <c r="F85" s="164">
        <v>900</v>
      </c>
      <c r="G85" s="231">
        <f t="shared" si="41"/>
        <v>76.754385964912288</v>
      </c>
      <c r="H85" s="232">
        <f t="shared" si="40"/>
        <v>75.437135720233144</v>
      </c>
      <c r="I85" s="232">
        <f t="shared" si="40"/>
        <v>76.400000000000006</v>
      </c>
      <c r="J85" s="232">
        <f t="shared" si="40"/>
        <v>76.41815235008103</v>
      </c>
      <c r="K85" s="233">
        <f t="shared" si="40"/>
        <v>75.250836120401345</v>
      </c>
      <c r="L85" s="212">
        <v>1140</v>
      </c>
      <c r="M85" s="212">
        <v>1201</v>
      </c>
      <c r="N85" s="212">
        <v>1250</v>
      </c>
      <c r="O85" s="212">
        <v>1234</v>
      </c>
      <c r="P85" s="212">
        <v>1196</v>
      </c>
    </row>
    <row r="86" spans="1:16">
      <c r="A86" s="212" t="s">
        <v>71</v>
      </c>
      <c r="B86" s="145">
        <v>1359</v>
      </c>
      <c r="C86" s="145">
        <v>1290</v>
      </c>
      <c r="D86" s="145">
        <v>1367</v>
      </c>
      <c r="E86" s="145">
        <v>1372</v>
      </c>
      <c r="F86" s="164">
        <v>1395</v>
      </c>
      <c r="G86" s="231">
        <f t="shared" si="41"/>
        <v>74.711379879054434</v>
      </c>
      <c r="H86" s="232">
        <f t="shared" si="40"/>
        <v>71.547420965058237</v>
      </c>
      <c r="I86" s="232">
        <f t="shared" si="40"/>
        <v>73.931855056787455</v>
      </c>
      <c r="J86" s="232">
        <f t="shared" si="40"/>
        <v>73.962264150943398</v>
      </c>
      <c r="K86" s="233">
        <f t="shared" si="40"/>
        <v>74.479444741057137</v>
      </c>
      <c r="L86" s="212">
        <v>1819</v>
      </c>
      <c r="M86" s="212">
        <v>1803</v>
      </c>
      <c r="N86" s="212">
        <v>1849</v>
      </c>
      <c r="O86" s="212">
        <v>1855</v>
      </c>
      <c r="P86" s="212">
        <v>1873</v>
      </c>
    </row>
    <row r="87" spans="1:16">
      <c r="A87" s="212" t="s">
        <v>72</v>
      </c>
      <c r="B87" s="145">
        <v>512</v>
      </c>
      <c r="C87" s="145">
        <v>546</v>
      </c>
      <c r="D87" s="145">
        <v>458</v>
      </c>
      <c r="E87" s="145">
        <v>491</v>
      </c>
      <c r="F87" s="164">
        <v>526</v>
      </c>
      <c r="G87" s="231">
        <f t="shared" si="41"/>
        <v>77.341389728096672</v>
      </c>
      <c r="H87" s="232">
        <f t="shared" si="40"/>
        <v>79.824561403508781</v>
      </c>
      <c r="I87" s="232">
        <f t="shared" si="40"/>
        <v>76.974789915966397</v>
      </c>
      <c r="J87" s="232">
        <f t="shared" si="40"/>
        <v>77.936507936507937</v>
      </c>
      <c r="K87" s="233">
        <f t="shared" si="40"/>
        <v>78.860569715142432</v>
      </c>
      <c r="L87" s="212">
        <v>662</v>
      </c>
      <c r="M87" s="212">
        <v>684</v>
      </c>
      <c r="N87" s="212">
        <v>595</v>
      </c>
      <c r="O87" s="212">
        <v>630</v>
      </c>
      <c r="P87" s="212">
        <v>667</v>
      </c>
    </row>
    <row r="88" spans="1:16">
      <c r="A88" s="212" t="s">
        <v>73</v>
      </c>
      <c r="B88" s="145">
        <v>2277</v>
      </c>
      <c r="C88" s="145">
        <v>2311</v>
      </c>
      <c r="D88" s="145">
        <v>2219</v>
      </c>
      <c r="E88" s="145">
        <v>2299</v>
      </c>
      <c r="F88" s="164">
        <v>2377</v>
      </c>
      <c r="G88" s="231">
        <f t="shared" si="41"/>
        <v>80.945609669392098</v>
      </c>
      <c r="H88" s="232">
        <f t="shared" si="40"/>
        <v>80.076230076230075</v>
      </c>
      <c r="I88" s="232">
        <f t="shared" si="40"/>
        <v>78.939879046602641</v>
      </c>
      <c r="J88" s="232">
        <f t="shared" si="40"/>
        <v>78.038017651052272</v>
      </c>
      <c r="K88" s="233">
        <f t="shared" si="40"/>
        <v>77.553017944535071</v>
      </c>
      <c r="L88" s="212">
        <v>2813</v>
      </c>
      <c r="M88" s="212">
        <v>2886</v>
      </c>
      <c r="N88" s="212">
        <v>2811</v>
      </c>
      <c r="O88" s="212">
        <v>2946</v>
      </c>
      <c r="P88" s="212">
        <v>3065</v>
      </c>
    </row>
    <row r="89" spans="1:16">
      <c r="A89" s="212" t="s">
        <v>74</v>
      </c>
      <c r="B89" s="145">
        <v>1181</v>
      </c>
      <c r="C89" s="145">
        <v>1123</v>
      </c>
      <c r="D89" s="145">
        <v>1243</v>
      </c>
      <c r="E89" s="145">
        <v>1202</v>
      </c>
      <c r="F89" s="164">
        <v>1199</v>
      </c>
      <c r="G89" s="231">
        <f t="shared" si="41"/>
        <v>74.984126984126988</v>
      </c>
      <c r="H89" s="232">
        <f t="shared" si="40"/>
        <v>73.159609120521168</v>
      </c>
      <c r="I89" s="232">
        <f t="shared" si="40"/>
        <v>74.342105263157904</v>
      </c>
      <c r="J89" s="232">
        <f t="shared" si="40"/>
        <v>72.760290556900728</v>
      </c>
      <c r="K89" s="233">
        <f t="shared" si="40"/>
        <v>73.468137254901961</v>
      </c>
      <c r="L89" s="212">
        <v>1575</v>
      </c>
      <c r="M89" s="212">
        <v>1535</v>
      </c>
      <c r="N89" s="212">
        <v>1672</v>
      </c>
      <c r="O89" s="212">
        <v>1652</v>
      </c>
      <c r="P89" s="212">
        <v>1632</v>
      </c>
    </row>
    <row r="90" spans="1:16">
      <c r="A90" s="212" t="s">
        <v>75</v>
      </c>
      <c r="B90" s="145">
        <v>292</v>
      </c>
      <c r="C90" s="145">
        <v>330</v>
      </c>
      <c r="D90" s="145">
        <v>309</v>
      </c>
      <c r="E90" s="145">
        <v>294</v>
      </c>
      <c r="F90" s="164">
        <v>358</v>
      </c>
      <c r="G90" s="231">
        <f t="shared" si="41"/>
        <v>77.659574468085097</v>
      </c>
      <c r="H90" s="232">
        <f t="shared" si="40"/>
        <v>77.64705882352942</v>
      </c>
      <c r="I90" s="232">
        <f t="shared" si="40"/>
        <v>74.637681159420282</v>
      </c>
      <c r="J90" s="232">
        <f t="shared" si="40"/>
        <v>73.5</v>
      </c>
      <c r="K90" s="233">
        <f t="shared" si="40"/>
        <v>76.332622601279326</v>
      </c>
      <c r="L90" s="212">
        <v>376</v>
      </c>
      <c r="M90" s="212">
        <v>425</v>
      </c>
      <c r="N90" s="212">
        <v>414</v>
      </c>
      <c r="O90" s="212">
        <v>400</v>
      </c>
      <c r="P90" s="212">
        <v>469</v>
      </c>
    </row>
    <row r="91" spans="1:16">
      <c r="A91" s="212" t="s">
        <v>76</v>
      </c>
      <c r="B91" s="145">
        <v>1047</v>
      </c>
      <c r="C91" s="145">
        <v>976</v>
      </c>
      <c r="D91" s="145">
        <v>971</v>
      </c>
      <c r="E91" s="145">
        <v>1049</v>
      </c>
      <c r="F91" s="164">
        <v>1030</v>
      </c>
      <c r="G91" s="231">
        <f t="shared" si="41"/>
        <v>80.168453292496167</v>
      </c>
      <c r="H91" s="232">
        <f t="shared" si="40"/>
        <v>78.900565885206149</v>
      </c>
      <c r="I91" s="232">
        <f t="shared" si="40"/>
        <v>80.115511551155123</v>
      </c>
      <c r="J91" s="232">
        <f t="shared" si="40"/>
        <v>80.137509549274256</v>
      </c>
      <c r="K91" s="233">
        <f t="shared" si="40"/>
        <v>78.987730061349694</v>
      </c>
      <c r="L91" s="212">
        <v>1306</v>
      </c>
      <c r="M91" s="212">
        <v>1237</v>
      </c>
      <c r="N91" s="212">
        <v>1212</v>
      </c>
      <c r="O91" s="212">
        <v>1309</v>
      </c>
      <c r="P91" s="212">
        <v>1304</v>
      </c>
    </row>
    <row r="92" spans="1:16">
      <c r="A92" s="212" t="s">
        <v>77</v>
      </c>
      <c r="B92" s="145">
        <v>100</v>
      </c>
      <c r="C92" s="145">
        <v>135</v>
      </c>
      <c r="D92" s="145">
        <v>208</v>
      </c>
      <c r="E92" s="145">
        <v>198</v>
      </c>
      <c r="F92" s="164">
        <v>217</v>
      </c>
      <c r="G92" s="231">
        <f t="shared" si="41"/>
        <v>87.719298245614027</v>
      </c>
      <c r="H92" s="232">
        <f t="shared" si="41"/>
        <v>87.096774193548384</v>
      </c>
      <c r="I92" s="232">
        <f t="shared" si="41"/>
        <v>82.86852589641434</v>
      </c>
      <c r="J92" s="232">
        <f t="shared" si="41"/>
        <v>90</v>
      </c>
      <c r="K92" s="233">
        <f t="shared" si="41"/>
        <v>87.148594377510037</v>
      </c>
      <c r="L92" s="212">
        <v>114</v>
      </c>
      <c r="M92" s="212">
        <v>155</v>
      </c>
      <c r="N92" s="212">
        <v>251</v>
      </c>
      <c r="O92" s="212">
        <v>220</v>
      </c>
      <c r="P92" s="212">
        <v>249</v>
      </c>
    </row>
    <row r="93" spans="1:16">
      <c r="A93" s="212" t="s">
        <v>78</v>
      </c>
      <c r="B93" s="145">
        <v>4185</v>
      </c>
      <c r="C93" s="145">
        <v>4249</v>
      </c>
      <c r="D93" s="145">
        <v>4511</v>
      </c>
      <c r="E93" s="145">
        <v>4572</v>
      </c>
      <c r="F93" s="164">
        <v>4739</v>
      </c>
      <c r="G93" s="231">
        <f t="shared" si="41"/>
        <v>76.887745728458569</v>
      </c>
      <c r="H93" s="232">
        <f t="shared" si="41"/>
        <v>75.631897472410117</v>
      </c>
      <c r="I93" s="232">
        <f t="shared" si="41"/>
        <v>76.730736519816304</v>
      </c>
      <c r="J93" s="232">
        <f t="shared" si="41"/>
        <v>75.123233651002295</v>
      </c>
      <c r="K93" s="233">
        <f t="shared" si="41"/>
        <v>77.599476011134755</v>
      </c>
      <c r="L93" s="212">
        <v>5443</v>
      </c>
      <c r="M93" s="212">
        <v>5618</v>
      </c>
      <c r="N93" s="212">
        <v>5879</v>
      </c>
      <c r="O93" s="212">
        <v>6086</v>
      </c>
      <c r="P93" s="212">
        <v>6107</v>
      </c>
    </row>
    <row r="94" spans="1:16">
      <c r="A94" s="212" t="s">
        <v>79</v>
      </c>
      <c r="B94" s="145">
        <v>157</v>
      </c>
      <c r="C94" s="145">
        <v>172</v>
      </c>
      <c r="D94" s="145">
        <v>226</v>
      </c>
      <c r="E94" s="145">
        <v>244</v>
      </c>
      <c r="F94" s="164">
        <v>260</v>
      </c>
      <c r="G94" s="231">
        <f t="shared" si="41"/>
        <v>78.5</v>
      </c>
      <c r="H94" s="232">
        <f t="shared" si="41"/>
        <v>76.444444444444443</v>
      </c>
      <c r="I94" s="232">
        <f t="shared" si="41"/>
        <v>79.298245614035096</v>
      </c>
      <c r="J94" s="232">
        <f t="shared" si="41"/>
        <v>76.971608832807576</v>
      </c>
      <c r="K94" s="233">
        <f t="shared" si="41"/>
        <v>80.745341614906835</v>
      </c>
      <c r="L94" s="212">
        <v>200</v>
      </c>
      <c r="M94" s="212">
        <v>225</v>
      </c>
      <c r="N94" s="212">
        <v>285</v>
      </c>
      <c r="O94" s="212">
        <v>317</v>
      </c>
      <c r="P94" s="212">
        <v>322</v>
      </c>
    </row>
    <row r="95" spans="1:16">
      <c r="A95" s="212" t="s">
        <v>80</v>
      </c>
      <c r="B95" s="145">
        <v>2621</v>
      </c>
      <c r="C95" s="145">
        <v>2484</v>
      </c>
      <c r="D95" s="145">
        <v>2624</v>
      </c>
      <c r="E95" s="145">
        <v>2527</v>
      </c>
      <c r="F95" s="164">
        <v>2562</v>
      </c>
      <c r="G95" s="231">
        <f t="shared" si="41"/>
        <v>78.262167811286957</v>
      </c>
      <c r="H95" s="232">
        <f t="shared" si="41"/>
        <v>77.966101694915253</v>
      </c>
      <c r="I95" s="232">
        <f t="shared" si="41"/>
        <v>79.659987856709165</v>
      </c>
      <c r="J95" s="232">
        <f t="shared" si="41"/>
        <v>79.690949227373068</v>
      </c>
      <c r="K95" s="233">
        <f t="shared" si="41"/>
        <v>80.667506297229224</v>
      </c>
      <c r="L95" s="212">
        <v>3349</v>
      </c>
      <c r="M95" s="212">
        <v>3186</v>
      </c>
      <c r="N95" s="212">
        <v>3294</v>
      </c>
      <c r="O95" s="212">
        <v>3171</v>
      </c>
      <c r="P95" s="212">
        <v>3176</v>
      </c>
    </row>
    <row r="96" spans="1:16">
      <c r="A96" s="218" t="s">
        <v>48</v>
      </c>
      <c r="B96" s="145">
        <v>187</v>
      </c>
      <c r="C96" s="145">
        <v>247</v>
      </c>
      <c r="D96" s="145">
        <v>201</v>
      </c>
      <c r="E96" s="145">
        <v>213</v>
      </c>
      <c r="F96" s="164">
        <v>191</v>
      </c>
      <c r="G96" s="268" t="s">
        <v>81</v>
      </c>
      <c r="H96" s="221" t="s">
        <v>81</v>
      </c>
      <c r="I96" s="221" t="s">
        <v>81</v>
      </c>
      <c r="J96" s="221" t="s">
        <v>81</v>
      </c>
      <c r="K96" s="269" t="s">
        <v>81</v>
      </c>
      <c r="L96" s="221">
        <v>219</v>
      </c>
      <c r="M96" s="221">
        <v>287</v>
      </c>
      <c r="N96" s="221">
        <v>244</v>
      </c>
      <c r="O96" s="221">
        <v>262</v>
      </c>
      <c r="P96" s="221">
        <v>219</v>
      </c>
    </row>
    <row r="97" spans="1:16">
      <c r="A97" s="270" t="s">
        <v>41</v>
      </c>
      <c r="B97" s="270">
        <v>40526</v>
      </c>
      <c r="C97" s="270">
        <v>40728</v>
      </c>
      <c r="D97" s="270">
        <v>40557</v>
      </c>
      <c r="E97" s="270">
        <v>40609</v>
      </c>
      <c r="F97" s="271">
        <v>40139</v>
      </c>
      <c r="G97" s="272">
        <f t="shared" ref="G97:K97" si="42">B97/L97*100</f>
        <v>78.273297923708355</v>
      </c>
      <c r="H97" s="273">
        <f t="shared" si="42"/>
        <v>77.702947629495384</v>
      </c>
      <c r="I97" s="273">
        <f t="shared" si="42"/>
        <v>78.260617872373274</v>
      </c>
      <c r="J97" s="273">
        <f t="shared" si="42"/>
        <v>77.661120673168867</v>
      </c>
      <c r="K97" s="274">
        <f t="shared" si="42"/>
        <v>77.817413388650863</v>
      </c>
      <c r="L97" s="270">
        <v>51775</v>
      </c>
      <c r="M97" s="270">
        <v>52415</v>
      </c>
      <c r="N97" s="270">
        <v>51823</v>
      </c>
      <c r="O97" s="270">
        <v>52290</v>
      </c>
      <c r="P97" s="270">
        <v>51581</v>
      </c>
    </row>
    <row r="98" spans="1:16">
      <c r="A98" s="190" t="s">
        <v>305</v>
      </c>
    </row>
    <row r="99" spans="1:16">
      <c r="A99" s="100" t="s">
        <v>370</v>
      </c>
    </row>
    <row r="102" spans="1:16" s="39" customFormat="1" ht="15" customHeight="1">
      <c r="A102" s="58" t="str">
        <f>Contents!B63</f>
        <v>Table 54: Number and percentage of babies, by breastfeeding status at discharge from their primary maternity care provider, maternal age group, baby ethnic group, baby neighbourhood deprivation quintile and baby DHB of residence, 2017</v>
      </c>
      <c r="B102" s="470"/>
      <c r="C102" s="470"/>
      <c r="D102" s="470"/>
      <c r="E102" s="470"/>
      <c r="F102" s="470"/>
      <c r="G102" s="470"/>
      <c r="H102" s="470"/>
      <c r="I102" s="470"/>
      <c r="J102" s="470"/>
      <c r="K102" s="470"/>
    </row>
    <row r="103" spans="1:16">
      <c r="A103" s="619" t="s">
        <v>56</v>
      </c>
      <c r="B103" s="544" t="s">
        <v>33</v>
      </c>
      <c r="C103" s="544"/>
      <c r="D103" s="544"/>
      <c r="E103" s="544"/>
      <c r="F103" s="544"/>
      <c r="G103" s="545"/>
      <c r="H103" s="544" t="s">
        <v>286</v>
      </c>
      <c r="I103" s="544"/>
      <c r="J103" s="544"/>
      <c r="K103" s="544"/>
    </row>
    <row r="104" spans="1:16">
      <c r="A104" s="549"/>
      <c r="B104" s="120" t="s">
        <v>236</v>
      </c>
      <c r="C104" s="120" t="s">
        <v>237</v>
      </c>
      <c r="D104" s="120" t="s">
        <v>238</v>
      </c>
      <c r="E104" s="120" t="s">
        <v>239</v>
      </c>
      <c r="F104" s="120" t="s">
        <v>48</v>
      </c>
      <c r="G104" s="121" t="s">
        <v>41</v>
      </c>
      <c r="H104" s="120" t="str">
        <f>B104</f>
        <v>Exclusive</v>
      </c>
      <c r="I104" s="120" t="str">
        <f t="shared" ref="I104" si="43">C104</f>
        <v>Fully</v>
      </c>
      <c r="J104" s="120" t="str">
        <f t="shared" ref="J104" si="44">D104</f>
        <v>Partial</v>
      </c>
      <c r="K104" s="120" t="str">
        <f t="shared" ref="K104" si="45">E104</f>
        <v>Artificial</v>
      </c>
    </row>
    <row r="105" spans="1:16">
      <c r="A105" s="216" t="s">
        <v>234</v>
      </c>
      <c r="B105" s="216"/>
      <c r="C105" s="216"/>
      <c r="D105" s="216"/>
      <c r="E105" s="216"/>
      <c r="F105" s="216"/>
      <c r="G105" s="216"/>
      <c r="H105" s="216"/>
      <c r="I105" s="216"/>
      <c r="J105" s="216"/>
      <c r="K105" s="216"/>
    </row>
    <row r="106" spans="1:16">
      <c r="A106" s="265" t="s">
        <v>41</v>
      </c>
      <c r="B106" s="145">
        <v>33350</v>
      </c>
      <c r="C106" s="145">
        <v>5250</v>
      </c>
      <c r="D106" s="145">
        <v>8427</v>
      </c>
      <c r="E106" s="145">
        <v>6490</v>
      </c>
      <c r="F106" s="145">
        <v>3361</v>
      </c>
      <c r="G106" s="164">
        <v>56878</v>
      </c>
      <c r="H106" s="214">
        <f>B106/($G106-$F106)*100</f>
        <v>62.316647046732811</v>
      </c>
      <c r="I106" s="214">
        <f t="shared" ref="I106" si="46">C106/($G106-$F106)*100</f>
        <v>9.8099669263972196</v>
      </c>
      <c r="J106" s="214">
        <f t="shared" ref="J106" si="47">D106/($G106-$F106)*100</f>
        <v>15.746398340714165</v>
      </c>
      <c r="K106" s="214">
        <f t="shared" ref="K106" si="48">E106/($G106-$F106)*100</f>
        <v>12.1269876861558</v>
      </c>
      <c r="L106" s="106"/>
    </row>
    <row r="107" spans="1:16">
      <c r="A107" s="216" t="str">
        <f>Extra!F2</f>
        <v>Maternal age group (years)</v>
      </c>
      <c r="B107" s="216"/>
      <c r="C107" s="216"/>
      <c r="D107" s="216"/>
      <c r="E107" s="216"/>
      <c r="F107" s="216"/>
      <c r="G107" s="216"/>
      <c r="H107" s="216"/>
      <c r="I107" s="216"/>
      <c r="J107" s="216"/>
      <c r="K107" s="216"/>
    </row>
    <row r="108" spans="1:16">
      <c r="A108" s="145" t="str">
        <f>Extra!F3</f>
        <v xml:space="preserve"> &lt;20</v>
      </c>
      <c r="B108" s="145">
        <v>927</v>
      </c>
      <c r="C108" s="145">
        <v>135</v>
      </c>
      <c r="D108" s="145">
        <v>340</v>
      </c>
      <c r="E108" s="145">
        <v>532</v>
      </c>
      <c r="F108" s="145">
        <v>170</v>
      </c>
      <c r="G108" s="164">
        <v>2104</v>
      </c>
      <c r="H108" s="214">
        <f t="shared" ref="H108:H113" si="49">B108/($G108-$F108)*100</f>
        <v>47.93174767321613</v>
      </c>
      <c r="I108" s="214">
        <f t="shared" ref="I108:I113" si="50">C108/($G108-$F108)*100</f>
        <v>6.9803516028955528</v>
      </c>
      <c r="J108" s="214">
        <f t="shared" ref="J108:J113" si="51">D108/($G108-$F108)*100</f>
        <v>17.580144777662877</v>
      </c>
      <c r="K108" s="214">
        <f t="shared" ref="K108:K113" si="52">E108/($G108-$F108)*100</f>
        <v>27.507755946225437</v>
      </c>
      <c r="L108" s="106"/>
    </row>
    <row r="109" spans="1:16">
      <c r="A109" s="145" t="str">
        <f>Extra!F4</f>
        <v>20−24</v>
      </c>
      <c r="B109" s="145">
        <v>4705</v>
      </c>
      <c r="C109" s="145">
        <v>749</v>
      </c>
      <c r="D109" s="145">
        <v>1240</v>
      </c>
      <c r="E109" s="145">
        <v>1475</v>
      </c>
      <c r="F109" s="145">
        <v>629</v>
      </c>
      <c r="G109" s="164">
        <v>8798</v>
      </c>
      <c r="H109" s="214">
        <f t="shared" si="49"/>
        <v>57.595788958256819</v>
      </c>
      <c r="I109" s="214">
        <f t="shared" si="50"/>
        <v>9.168808911739502</v>
      </c>
      <c r="J109" s="214">
        <f t="shared" si="51"/>
        <v>15.179336516097441</v>
      </c>
      <c r="K109" s="214">
        <f t="shared" si="52"/>
        <v>18.056065613906231</v>
      </c>
      <c r="L109" s="106"/>
    </row>
    <row r="110" spans="1:16">
      <c r="A110" s="145" t="str">
        <f>Extra!F5</f>
        <v>25−29</v>
      </c>
      <c r="B110" s="145">
        <v>9512</v>
      </c>
      <c r="C110" s="145">
        <v>1413</v>
      </c>
      <c r="D110" s="145">
        <v>2284</v>
      </c>
      <c r="E110" s="145">
        <v>1779</v>
      </c>
      <c r="F110" s="145">
        <v>943</v>
      </c>
      <c r="G110" s="164">
        <v>15931</v>
      </c>
      <c r="H110" s="214">
        <f t="shared" si="49"/>
        <v>63.464104617026948</v>
      </c>
      <c r="I110" s="214">
        <f t="shared" si="50"/>
        <v>9.4275420336269011</v>
      </c>
      <c r="J110" s="214">
        <f t="shared" si="51"/>
        <v>15.238857752868961</v>
      </c>
      <c r="K110" s="214">
        <f t="shared" si="52"/>
        <v>11.869495596477183</v>
      </c>
      <c r="L110" s="106"/>
    </row>
    <row r="111" spans="1:16">
      <c r="A111" s="145" t="str">
        <f>Extra!F6</f>
        <v>30−34</v>
      </c>
      <c r="B111" s="145">
        <v>11225</v>
      </c>
      <c r="C111" s="145">
        <v>1777</v>
      </c>
      <c r="D111" s="145">
        <v>2571</v>
      </c>
      <c r="E111" s="145">
        <v>1609</v>
      </c>
      <c r="F111" s="145">
        <v>952</v>
      </c>
      <c r="G111" s="164">
        <v>18134</v>
      </c>
      <c r="H111" s="214">
        <f t="shared" si="49"/>
        <v>65.329996507973462</v>
      </c>
      <c r="I111" s="214">
        <f t="shared" si="50"/>
        <v>10.342218600861367</v>
      </c>
      <c r="J111" s="214">
        <f t="shared" si="51"/>
        <v>14.963333721336284</v>
      </c>
      <c r="K111" s="214">
        <f t="shared" si="52"/>
        <v>9.3644511698288913</v>
      </c>
      <c r="L111" s="106"/>
    </row>
    <row r="112" spans="1:16">
      <c r="A112" s="145" t="str">
        <f>Extra!F7</f>
        <v>35−39</v>
      </c>
      <c r="B112" s="145">
        <v>5746</v>
      </c>
      <c r="C112" s="145">
        <v>936</v>
      </c>
      <c r="D112" s="145">
        <v>1521</v>
      </c>
      <c r="E112" s="145">
        <v>836</v>
      </c>
      <c r="F112" s="145">
        <v>526</v>
      </c>
      <c r="G112" s="164">
        <v>9565</v>
      </c>
      <c r="H112" s="214">
        <f t="shared" si="49"/>
        <v>63.568978869343951</v>
      </c>
      <c r="I112" s="214">
        <f t="shared" si="50"/>
        <v>10.35512777962164</v>
      </c>
      <c r="J112" s="214">
        <f t="shared" si="51"/>
        <v>16.827082641885163</v>
      </c>
      <c r="K112" s="214">
        <f t="shared" si="52"/>
        <v>9.2488107091492431</v>
      </c>
      <c r="L112" s="106"/>
    </row>
    <row r="113" spans="1:12">
      <c r="A113" s="145" t="str">
        <f>Extra!F8</f>
        <v>40+</v>
      </c>
      <c r="B113" s="145">
        <v>1235</v>
      </c>
      <c r="C113" s="145">
        <v>240</v>
      </c>
      <c r="D113" s="145">
        <v>471</v>
      </c>
      <c r="E113" s="145">
        <v>259</v>
      </c>
      <c r="F113" s="145">
        <v>141</v>
      </c>
      <c r="G113" s="164">
        <v>2346</v>
      </c>
      <c r="H113" s="214">
        <f t="shared" si="49"/>
        <v>56.009070294784578</v>
      </c>
      <c r="I113" s="214">
        <f t="shared" si="50"/>
        <v>10.884353741496598</v>
      </c>
      <c r="J113" s="214">
        <f t="shared" si="51"/>
        <v>21.360544217687075</v>
      </c>
      <c r="K113" s="214">
        <f t="shared" si="52"/>
        <v>11.746031746031745</v>
      </c>
      <c r="L113" s="106"/>
    </row>
    <row r="114" spans="1:12">
      <c r="A114" s="145" t="str">
        <f>Extra!F9</f>
        <v>Unknown</v>
      </c>
      <c r="B114" s="145">
        <v>0</v>
      </c>
      <c r="C114" s="145">
        <v>0</v>
      </c>
      <c r="D114" s="145">
        <v>0</v>
      </c>
      <c r="E114" s="145">
        <v>0</v>
      </c>
      <c r="F114" s="145">
        <v>0</v>
      </c>
      <c r="G114" s="165">
        <v>0</v>
      </c>
      <c r="H114" s="266" t="s">
        <v>81</v>
      </c>
      <c r="I114" s="266" t="s">
        <v>81</v>
      </c>
      <c r="J114" s="266" t="s">
        <v>81</v>
      </c>
      <c r="K114" s="266" t="s">
        <v>81</v>
      </c>
      <c r="L114" s="106"/>
    </row>
    <row r="115" spans="1:12">
      <c r="A115" s="216" t="str">
        <f>Extra!F10</f>
        <v>Ethnic group</v>
      </c>
      <c r="B115" s="216"/>
      <c r="C115" s="216"/>
      <c r="D115" s="216"/>
      <c r="E115" s="216"/>
      <c r="F115" s="216"/>
      <c r="G115" s="216"/>
      <c r="H115" s="216"/>
      <c r="I115" s="216"/>
      <c r="J115" s="216"/>
      <c r="K115" s="216"/>
    </row>
    <row r="116" spans="1:12">
      <c r="A116" s="212" t="str">
        <f>Extra!F11</f>
        <v>Māori</v>
      </c>
      <c r="B116" s="145">
        <v>9188</v>
      </c>
      <c r="C116" s="145">
        <v>1131</v>
      </c>
      <c r="D116" s="145">
        <v>2255</v>
      </c>
      <c r="E116" s="145">
        <v>2739</v>
      </c>
      <c r="F116" s="145">
        <v>910</v>
      </c>
      <c r="G116" s="164">
        <v>16223</v>
      </c>
      <c r="H116" s="214">
        <f t="shared" ref="H116:H120" si="53">B116/($G116-$F116)*100</f>
        <v>60.001306079801473</v>
      </c>
      <c r="I116" s="214">
        <f t="shared" ref="I116:I120" si="54">C116/($G116-$F116)*100</f>
        <v>7.385881277346046</v>
      </c>
      <c r="J116" s="214">
        <f t="shared" ref="J116:J120" si="55">D116/($G116-$F116)*100</f>
        <v>14.726049761640436</v>
      </c>
      <c r="K116" s="214">
        <f t="shared" ref="K116:K120" si="56">E116/($G116-$F116)*100</f>
        <v>17.886762881212043</v>
      </c>
      <c r="L116" s="106"/>
    </row>
    <row r="117" spans="1:12">
      <c r="A117" s="212" t="str">
        <f>Extra!F12</f>
        <v>Pacific</v>
      </c>
      <c r="B117" s="145">
        <v>2611</v>
      </c>
      <c r="C117" s="145">
        <v>465</v>
      </c>
      <c r="D117" s="145">
        <v>990</v>
      </c>
      <c r="E117" s="145">
        <v>650</v>
      </c>
      <c r="F117" s="145">
        <v>412</v>
      </c>
      <c r="G117" s="164">
        <v>5128</v>
      </c>
      <c r="H117" s="214">
        <f t="shared" si="53"/>
        <v>55.364715860899075</v>
      </c>
      <c r="I117" s="214">
        <f t="shared" si="54"/>
        <v>9.8600508905852422</v>
      </c>
      <c r="J117" s="214">
        <f t="shared" si="55"/>
        <v>20.992366412213741</v>
      </c>
      <c r="K117" s="214">
        <f t="shared" si="56"/>
        <v>13.782866836301952</v>
      </c>
      <c r="L117" s="106"/>
    </row>
    <row r="118" spans="1:12">
      <c r="A118" s="212" t="str">
        <f>Extra!F13</f>
        <v>Indian</v>
      </c>
      <c r="B118" s="145">
        <v>2010</v>
      </c>
      <c r="C118" s="145">
        <v>456</v>
      </c>
      <c r="D118" s="145">
        <v>737</v>
      </c>
      <c r="E118" s="145">
        <v>177</v>
      </c>
      <c r="F118" s="145">
        <v>287</v>
      </c>
      <c r="G118" s="164">
        <v>3667</v>
      </c>
      <c r="H118" s="214">
        <f t="shared" ref="H118" si="57">B118/($G118-$F118)*100</f>
        <v>59.467455621301781</v>
      </c>
      <c r="I118" s="214">
        <f t="shared" ref="I118" si="58">C118/($G118-$F118)*100</f>
        <v>13.491124260355031</v>
      </c>
      <c r="J118" s="214">
        <f t="shared" ref="J118" si="59">D118/($G118-$F118)*100</f>
        <v>21.804733727810653</v>
      </c>
      <c r="K118" s="214">
        <f t="shared" ref="K118" si="60">E118/($G118-$F118)*100</f>
        <v>5.2366863905325447</v>
      </c>
      <c r="L118" s="106"/>
    </row>
    <row r="119" spans="1:12">
      <c r="A119" s="212" t="str">
        <f>Extra!F14</f>
        <v>Asian (excl. Indian)</v>
      </c>
      <c r="B119" s="145">
        <v>3351</v>
      </c>
      <c r="C119" s="145">
        <v>958</v>
      </c>
      <c r="D119" s="145">
        <v>1538</v>
      </c>
      <c r="E119" s="145">
        <v>376</v>
      </c>
      <c r="F119" s="145">
        <v>299</v>
      </c>
      <c r="G119" s="164">
        <v>6522</v>
      </c>
      <c r="H119" s="214">
        <f t="shared" si="53"/>
        <v>53.848626064599067</v>
      </c>
      <c r="I119" s="214">
        <f t="shared" si="54"/>
        <v>15.394504258396271</v>
      </c>
      <c r="J119" s="214">
        <f t="shared" si="55"/>
        <v>24.714767796882533</v>
      </c>
      <c r="K119" s="214">
        <f t="shared" si="56"/>
        <v>6.0421018801221278</v>
      </c>
      <c r="L119" s="106"/>
    </row>
    <row r="120" spans="1:12">
      <c r="A120" s="212" t="str">
        <f>Extra!F15</f>
        <v>European or Other</v>
      </c>
      <c r="B120" s="145">
        <v>16189</v>
      </c>
      <c r="C120" s="145">
        <v>2239</v>
      </c>
      <c r="D120" s="145">
        <v>2904</v>
      </c>
      <c r="E120" s="145">
        <v>2548</v>
      </c>
      <c r="F120" s="145">
        <v>1383</v>
      </c>
      <c r="G120" s="164">
        <v>25263</v>
      </c>
      <c r="H120" s="214">
        <f t="shared" si="53"/>
        <v>67.793132328308204</v>
      </c>
      <c r="I120" s="214">
        <f t="shared" si="54"/>
        <v>9.3760469011725291</v>
      </c>
      <c r="J120" s="214">
        <f t="shared" si="55"/>
        <v>12.160804020100501</v>
      </c>
      <c r="K120" s="214">
        <f t="shared" si="56"/>
        <v>10.67001675041876</v>
      </c>
      <c r="L120" s="106"/>
    </row>
    <row r="121" spans="1:12">
      <c r="A121" s="212" t="str">
        <f>Extra!F16</f>
        <v>Unknown</v>
      </c>
      <c r="B121" s="145">
        <v>1</v>
      </c>
      <c r="C121" s="145">
        <v>1</v>
      </c>
      <c r="D121" s="145">
        <v>3</v>
      </c>
      <c r="E121" s="145">
        <v>0</v>
      </c>
      <c r="F121" s="145">
        <v>70</v>
      </c>
      <c r="G121" s="164">
        <v>75</v>
      </c>
      <c r="H121" s="266" t="s">
        <v>81</v>
      </c>
      <c r="I121" s="266" t="s">
        <v>81</v>
      </c>
      <c r="J121" s="266" t="s">
        <v>81</v>
      </c>
      <c r="K121" s="266" t="s">
        <v>81</v>
      </c>
    </row>
    <row r="122" spans="1:12">
      <c r="A122" s="216" t="str">
        <f>Extra!F17</f>
        <v>Deprivation quintile</v>
      </c>
      <c r="B122" s="216"/>
      <c r="C122" s="216"/>
      <c r="D122" s="216"/>
      <c r="E122" s="216"/>
      <c r="F122" s="216"/>
      <c r="G122" s="216"/>
      <c r="H122" s="216"/>
      <c r="I122" s="216"/>
      <c r="J122" s="216"/>
      <c r="K122" s="216"/>
    </row>
    <row r="123" spans="1:12">
      <c r="A123" s="238" t="str">
        <f>Extra!F18</f>
        <v>1 (least deprived)</v>
      </c>
      <c r="B123" s="145">
        <v>5421</v>
      </c>
      <c r="C123" s="145">
        <v>954</v>
      </c>
      <c r="D123" s="145">
        <v>1195</v>
      </c>
      <c r="E123" s="145">
        <v>714</v>
      </c>
      <c r="F123" s="145">
        <v>429</v>
      </c>
      <c r="G123" s="164">
        <v>8713</v>
      </c>
      <c r="H123" s="214">
        <f t="shared" ref="H123:H127" si="61">B123/($G123-$F123)*100</f>
        <v>65.439401255432159</v>
      </c>
      <c r="I123" s="214">
        <f t="shared" ref="I123:I127" si="62">C123/($G123-$F123)*100</f>
        <v>11.516175760502174</v>
      </c>
      <c r="J123" s="214">
        <f t="shared" ref="J123:J127" si="63">D123/($G123-$F123)*100</f>
        <v>14.425398358281024</v>
      </c>
      <c r="K123" s="214">
        <f t="shared" ref="K123:K127" si="64">E123/($G123-$F123)*100</f>
        <v>8.619024625784645</v>
      </c>
      <c r="L123" s="106"/>
    </row>
    <row r="124" spans="1:12">
      <c r="A124" s="238">
        <f>Extra!F19</f>
        <v>2</v>
      </c>
      <c r="B124" s="145">
        <v>5847</v>
      </c>
      <c r="C124" s="145">
        <v>905</v>
      </c>
      <c r="D124" s="145">
        <v>1376</v>
      </c>
      <c r="E124" s="145">
        <v>861</v>
      </c>
      <c r="F124" s="145">
        <v>469</v>
      </c>
      <c r="G124" s="164">
        <v>9458</v>
      </c>
      <c r="H124" s="214">
        <f t="shared" si="61"/>
        <v>65.046167538102125</v>
      </c>
      <c r="I124" s="214">
        <f t="shared" si="62"/>
        <v>10.067860718656135</v>
      </c>
      <c r="J124" s="214">
        <f t="shared" si="63"/>
        <v>15.307598175547893</v>
      </c>
      <c r="K124" s="214">
        <f t="shared" si="64"/>
        <v>9.5783735676938484</v>
      </c>
      <c r="L124" s="106"/>
    </row>
    <row r="125" spans="1:12">
      <c r="A125" s="238">
        <f>Extra!F20</f>
        <v>3</v>
      </c>
      <c r="B125" s="145">
        <v>6411</v>
      </c>
      <c r="C125" s="145">
        <v>944</v>
      </c>
      <c r="D125" s="145">
        <v>1473</v>
      </c>
      <c r="E125" s="145">
        <v>1079</v>
      </c>
      <c r="F125" s="145">
        <v>517</v>
      </c>
      <c r="G125" s="164">
        <v>10424</v>
      </c>
      <c r="H125" s="214">
        <f t="shared" si="61"/>
        <v>64.711819925305335</v>
      </c>
      <c r="I125" s="214">
        <f t="shared" si="62"/>
        <v>9.5286161300090857</v>
      </c>
      <c r="J125" s="214">
        <f t="shared" si="63"/>
        <v>14.868274957101042</v>
      </c>
      <c r="K125" s="214">
        <f t="shared" si="64"/>
        <v>10.891288987584536</v>
      </c>
      <c r="L125" s="106"/>
    </row>
    <row r="126" spans="1:12">
      <c r="A126" s="238">
        <f>Extra!F21</f>
        <v>4</v>
      </c>
      <c r="B126" s="145">
        <v>7411</v>
      </c>
      <c r="C126" s="145">
        <v>1203</v>
      </c>
      <c r="D126" s="145">
        <v>1855</v>
      </c>
      <c r="E126" s="145">
        <v>1552</v>
      </c>
      <c r="F126" s="145">
        <v>702</v>
      </c>
      <c r="G126" s="164">
        <v>12723</v>
      </c>
      <c r="H126" s="214">
        <f t="shared" si="61"/>
        <v>61.650445054487982</v>
      </c>
      <c r="I126" s="214">
        <f t="shared" si="62"/>
        <v>10.007486897928624</v>
      </c>
      <c r="J126" s="214">
        <f t="shared" si="63"/>
        <v>15.431328508443556</v>
      </c>
      <c r="K126" s="214">
        <f t="shared" si="64"/>
        <v>12.91073953913984</v>
      </c>
      <c r="L126" s="106"/>
    </row>
    <row r="127" spans="1:12">
      <c r="A127" s="239" t="str">
        <f>Extra!F22</f>
        <v>5 (most deprived)</v>
      </c>
      <c r="B127" s="145">
        <v>8083</v>
      </c>
      <c r="C127" s="145">
        <v>1233</v>
      </c>
      <c r="D127" s="145">
        <v>2507</v>
      </c>
      <c r="E127" s="145">
        <v>2256</v>
      </c>
      <c r="F127" s="145">
        <v>1151</v>
      </c>
      <c r="G127" s="164">
        <v>15230</v>
      </c>
      <c r="H127" s="143">
        <f t="shared" si="61"/>
        <v>57.411747993465447</v>
      </c>
      <c r="I127" s="143">
        <f t="shared" si="62"/>
        <v>8.7577242701896445</v>
      </c>
      <c r="J127" s="143">
        <f t="shared" si="63"/>
        <v>17.806662405000356</v>
      </c>
      <c r="K127" s="143">
        <f t="shared" si="64"/>
        <v>16.023865331344556</v>
      </c>
      <c r="L127" s="106"/>
    </row>
    <row r="128" spans="1:12">
      <c r="A128" s="243" t="str">
        <f>Extra!F23</f>
        <v>Unknown</v>
      </c>
      <c r="B128" s="161">
        <v>177</v>
      </c>
      <c r="C128" s="161">
        <v>11</v>
      </c>
      <c r="D128" s="161">
        <v>21</v>
      </c>
      <c r="E128" s="161">
        <v>28</v>
      </c>
      <c r="F128" s="161">
        <v>93</v>
      </c>
      <c r="G128" s="165">
        <v>330</v>
      </c>
      <c r="H128" s="240" t="s">
        <v>81</v>
      </c>
      <c r="I128" s="267" t="s">
        <v>81</v>
      </c>
      <c r="J128" s="267" t="s">
        <v>81</v>
      </c>
      <c r="K128" s="267" t="s">
        <v>81</v>
      </c>
    </row>
    <row r="129" spans="1:11">
      <c r="A129" s="216" t="str">
        <f>Extra!F24</f>
        <v>DHB of residence</v>
      </c>
      <c r="B129" s="216"/>
      <c r="C129" s="216"/>
      <c r="D129" s="216"/>
      <c r="E129" s="216"/>
      <c r="F129" s="216"/>
      <c r="G129" s="216"/>
      <c r="H129" s="216"/>
      <c r="I129" s="216"/>
      <c r="J129" s="216"/>
      <c r="K129" s="216"/>
    </row>
    <row r="130" spans="1:11">
      <c r="A130" s="239" t="str">
        <f>Extra!F25</f>
        <v>Northland</v>
      </c>
      <c r="B130" s="145">
        <v>1474</v>
      </c>
      <c r="C130" s="145">
        <v>92</v>
      </c>
      <c r="D130" s="145">
        <v>235</v>
      </c>
      <c r="E130" s="145">
        <v>208</v>
      </c>
      <c r="F130" s="145">
        <v>131</v>
      </c>
      <c r="G130" s="164">
        <v>2140</v>
      </c>
      <c r="H130" s="214">
        <f t="shared" ref="H130:H149" si="65">B130/($G130-$F130)*100</f>
        <v>73.369835739173723</v>
      </c>
      <c r="I130" s="214">
        <f t="shared" ref="I130:I149" si="66">C130/($G130-$F130)*100</f>
        <v>4.5793927327028374</v>
      </c>
      <c r="J130" s="214">
        <f t="shared" ref="J130:J149" si="67">D130/($G130-$F130)*100</f>
        <v>11.697361871577899</v>
      </c>
      <c r="K130" s="214">
        <f t="shared" ref="K130:K149" si="68">E130/($G130-$F130)*100</f>
        <v>10.353409656545546</v>
      </c>
    </row>
    <row r="131" spans="1:11">
      <c r="A131" s="239" t="str">
        <f>Extra!F26</f>
        <v>Waitemata</v>
      </c>
      <c r="B131" s="145">
        <v>4648</v>
      </c>
      <c r="C131" s="145">
        <v>775</v>
      </c>
      <c r="D131" s="145">
        <v>1146</v>
      </c>
      <c r="E131" s="145">
        <v>626</v>
      </c>
      <c r="F131" s="145">
        <v>411</v>
      </c>
      <c r="G131" s="164">
        <v>7606</v>
      </c>
      <c r="H131" s="214">
        <f t="shared" si="65"/>
        <v>64.600416956219604</v>
      </c>
      <c r="I131" s="214">
        <f t="shared" si="66"/>
        <v>10.771369006254343</v>
      </c>
      <c r="J131" s="214">
        <f t="shared" si="67"/>
        <v>15.927727588603197</v>
      </c>
      <c r="K131" s="214">
        <f t="shared" si="68"/>
        <v>8.700486448922863</v>
      </c>
    </row>
    <row r="132" spans="1:11">
      <c r="A132" s="239" t="str">
        <f>Extra!F27</f>
        <v>Auckland</v>
      </c>
      <c r="B132" s="145">
        <v>3162</v>
      </c>
      <c r="C132" s="145">
        <v>639</v>
      </c>
      <c r="D132" s="145">
        <v>907</v>
      </c>
      <c r="E132" s="145">
        <v>348</v>
      </c>
      <c r="F132" s="145">
        <v>393</v>
      </c>
      <c r="G132" s="164">
        <v>5449</v>
      </c>
      <c r="H132" s="214">
        <f t="shared" si="65"/>
        <v>62.539556962025308</v>
      </c>
      <c r="I132" s="214">
        <f t="shared" si="66"/>
        <v>12.638449367088608</v>
      </c>
      <c r="J132" s="214">
        <f t="shared" si="67"/>
        <v>17.939082278481013</v>
      </c>
      <c r="K132" s="214">
        <f t="shared" si="68"/>
        <v>6.882911392405064</v>
      </c>
    </row>
    <row r="133" spans="1:11">
      <c r="A133" s="239" t="str">
        <f>Extra!F28</f>
        <v>Counties Manukau</v>
      </c>
      <c r="B133" s="145">
        <v>3282</v>
      </c>
      <c r="C133" s="145">
        <v>618</v>
      </c>
      <c r="D133" s="145">
        <v>1235</v>
      </c>
      <c r="E133" s="145">
        <v>757</v>
      </c>
      <c r="F133" s="145">
        <v>650</v>
      </c>
      <c r="G133" s="164">
        <v>6542</v>
      </c>
      <c r="H133" s="214">
        <f t="shared" si="65"/>
        <v>55.70264765784114</v>
      </c>
      <c r="I133" s="214">
        <f t="shared" si="66"/>
        <v>10.488798370672098</v>
      </c>
      <c r="J133" s="214">
        <f t="shared" si="67"/>
        <v>20.960624575695856</v>
      </c>
      <c r="K133" s="214">
        <f t="shared" si="68"/>
        <v>12.847929395790903</v>
      </c>
    </row>
    <row r="134" spans="1:11">
      <c r="A134" s="239" t="str">
        <f>Extra!F29</f>
        <v>Waikato</v>
      </c>
      <c r="B134" s="145">
        <v>3159</v>
      </c>
      <c r="C134" s="145">
        <v>340</v>
      </c>
      <c r="D134" s="145">
        <v>751</v>
      </c>
      <c r="E134" s="145">
        <v>731</v>
      </c>
      <c r="F134" s="145">
        <v>224</v>
      </c>
      <c r="G134" s="164">
        <v>5205</v>
      </c>
      <c r="H134" s="214">
        <f t="shared" si="65"/>
        <v>63.420999799237102</v>
      </c>
      <c r="I134" s="214">
        <f t="shared" si="66"/>
        <v>6.8259385665529013</v>
      </c>
      <c r="J134" s="214">
        <f t="shared" si="67"/>
        <v>15.077293716121259</v>
      </c>
      <c r="K134" s="214">
        <f t="shared" si="68"/>
        <v>14.675767918088736</v>
      </c>
    </row>
    <row r="135" spans="1:11">
      <c r="A135" s="239" t="str">
        <f>Extra!F30</f>
        <v>Lakes</v>
      </c>
      <c r="B135" s="145">
        <v>909</v>
      </c>
      <c r="C135" s="145">
        <v>121</v>
      </c>
      <c r="D135" s="145">
        <v>235</v>
      </c>
      <c r="E135" s="145">
        <v>204</v>
      </c>
      <c r="F135" s="145">
        <v>76</v>
      </c>
      <c r="G135" s="164">
        <v>1545</v>
      </c>
      <c r="H135" s="214">
        <f t="shared" si="65"/>
        <v>61.878829135466304</v>
      </c>
      <c r="I135" s="214">
        <f t="shared" si="66"/>
        <v>8.2368958475153153</v>
      </c>
      <c r="J135" s="214">
        <f t="shared" si="67"/>
        <v>15.997277059223963</v>
      </c>
      <c r="K135" s="214">
        <f t="shared" si="68"/>
        <v>13.886997957794417</v>
      </c>
    </row>
    <row r="136" spans="1:11">
      <c r="A136" s="239" t="str">
        <f>Extra!F31</f>
        <v>Bay of Plenty</v>
      </c>
      <c r="B136" s="145">
        <v>1913</v>
      </c>
      <c r="C136" s="145">
        <v>275</v>
      </c>
      <c r="D136" s="145">
        <v>412</v>
      </c>
      <c r="E136" s="145">
        <v>367</v>
      </c>
      <c r="F136" s="145">
        <v>129</v>
      </c>
      <c r="G136" s="164">
        <v>3096</v>
      </c>
      <c r="H136" s="214">
        <f t="shared" si="65"/>
        <v>64.475901584091673</v>
      </c>
      <c r="I136" s="214">
        <f t="shared" si="66"/>
        <v>9.2686215032018868</v>
      </c>
      <c r="J136" s="214">
        <f t="shared" si="67"/>
        <v>13.886080215706102</v>
      </c>
      <c r="K136" s="214">
        <f t="shared" si="68"/>
        <v>12.369396697000337</v>
      </c>
    </row>
    <row r="137" spans="1:11">
      <c r="A137" s="239" t="str">
        <f>Extra!F32</f>
        <v>Tairāwhiti</v>
      </c>
      <c r="B137" s="145">
        <v>448</v>
      </c>
      <c r="C137" s="145">
        <v>46</v>
      </c>
      <c r="D137" s="145">
        <v>77</v>
      </c>
      <c r="E137" s="145">
        <v>70</v>
      </c>
      <c r="F137" s="145">
        <v>57</v>
      </c>
      <c r="G137" s="164">
        <v>698</v>
      </c>
      <c r="H137" s="214">
        <f t="shared" si="65"/>
        <v>69.89079563182527</v>
      </c>
      <c r="I137" s="214">
        <f t="shared" si="66"/>
        <v>7.1762870514820598</v>
      </c>
      <c r="J137" s="214">
        <f t="shared" si="67"/>
        <v>12.012480499219969</v>
      </c>
      <c r="K137" s="214">
        <f t="shared" si="68"/>
        <v>10.9204368174727</v>
      </c>
    </row>
    <row r="138" spans="1:11">
      <c r="A138" s="239" t="str">
        <f>Extra!F33</f>
        <v>Hawke's Bay</v>
      </c>
      <c r="B138" s="145">
        <v>1207</v>
      </c>
      <c r="C138" s="145">
        <v>192</v>
      </c>
      <c r="D138" s="145">
        <v>249</v>
      </c>
      <c r="E138" s="145">
        <v>317</v>
      </c>
      <c r="F138" s="145">
        <v>89</v>
      </c>
      <c r="G138" s="164">
        <v>2054</v>
      </c>
      <c r="H138" s="214">
        <f t="shared" si="65"/>
        <v>61.424936386768451</v>
      </c>
      <c r="I138" s="214">
        <f t="shared" si="66"/>
        <v>9.770992366412214</v>
      </c>
      <c r="J138" s="214">
        <f t="shared" si="67"/>
        <v>12.67175572519084</v>
      </c>
      <c r="K138" s="214">
        <f t="shared" si="68"/>
        <v>16.132315521628499</v>
      </c>
    </row>
    <row r="139" spans="1:11">
      <c r="A139" s="239" t="str">
        <f>Extra!F34</f>
        <v>Taranaki</v>
      </c>
      <c r="B139" s="145">
        <v>750</v>
      </c>
      <c r="C139" s="145">
        <v>171</v>
      </c>
      <c r="D139" s="145">
        <v>229</v>
      </c>
      <c r="E139" s="145">
        <v>215</v>
      </c>
      <c r="F139" s="145">
        <v>48</v>
      </c>
      <c r="G139" s="164">
        <v>1413</v>
      </c>
      <c r="H139" s="214">
        <f t="shared" si="65"/>
        <v>54.945054945054949</v>
      </c>
      <c r="I139" s="214">
        <f t="shared" si="66"/>
        <v>12.527472527472527</v>
      </c>
      <c r="J139" s="214">
        <f t="shared" si="67"/>
        <v>16.776556776556774</v>
      </c>
      <c r="K139" s="214">
        <f t="shared" si="68"/>
        <v>15.75091575091575</v>
      </c>
    </row>
    <row r="140" spans="1:11">
      <c r="A140" s="239" t="str">
        <f>Extra!F35</f>
        <v>MidCentral</v>
      </c>
      <c r="B140" s="145">
        <v>1055</v>
      </c>
      <c r="C140" s="145">
        <v>258</v>
      </c>
      <c r="D140" s="145">
        <v>270</v>
      </c>
      <c r="E140" s="145">
        <v>345</v>
      </c>
      <c r="F140" s="145">
        <v>146</v>
      </c>
      <c r="G140" s="164">
        <v>2074</v>
      </c>
      <c r="H140" s="214">
        <f t="shared" si="65"/>
        <v>54.719917012448136</v>
      </c>
      <c r="I140" s="214">
        <f t="shared" si="66"/>
        <v>13.381742738589212</v>
      </c>
      <c r="J140" s="214">
        <f t="shared" si="67"/>
        <v>14.004149377593361</v>
      </c>
      <c r="K140" s="214">
        <f t="shared" si="68"/>
        <v>17.894190871369293</v>
      </c>
    </row>
    <row r="141" spans="1:11">
      <c r="A141" s="239" t="str">
        <f>Extra!F36</f>
        <v>Whanganui</v>
      </c>
      <c r="B141" s="145">
        <v>464</v>
      </c>
      <c r="C141" s="145">
        <v>59</v>
      </c>
      <c r="D141" s="145">
        <v>121</v>
      </c>
      <c r="E141" s="145">
        <v>112</v>
      </c>
      <c r="F141" s="145">
        <v>55</v>
      </c>
      <c r="G141" s="164">
        <v>811</v>
      </c>
      <c r="H141" s="214">
        <f t="shared" si="65"/>
        <v>61.375661375661373</v>
      </c>
      <c r="I141" s="214">
        <f t="shared" si="66"/>
        <v>7.8042328042328037</v>
      </c>
      <c r="J141" s="214">
        <f t="shared" si="67"/>
        <v>16.005291005291006</v>
      </c>
      <c r="K141" s="214">
        <f t="shared" si="68"/>
        <v>14.814814814814813</v>
      </c>
    </row>
    <row r="142" spans="1:11">
      <c r="A142" s="239" t="str">
        <f>Extra!F37</f>
        <v>Capital &amp; Coast</v>
      </c>
      <c r="B142" s="145">
        <v>2026</v>
      </c>
      <c r="C142" s="145">
        <v>355</v>
      </c>
      <c r="D142" s="145">
        <v>586</v>
      </c>
      <c r="E142" s="145">
        <v>249</v>
      </c>
      <c r="F142" s="145">
        <v>154</v>
      </c>
      <c r="G142" s="164">
        <v>3370</v>
      </c>
      <c r="H142" s="214">
        <f t="shared" si="65"/>
        <v>62.99751243781094</v>
      </c>
      <c r="I142" s="214">
        <f t="shared" si="66"/>
        <v>11.038557213930348</v>
      </c>
      <c r="J142" s="214">
        <f t="shared" si="67"/>
        <v>18.221393034825869</v>
      </c>
      <c r="K142" s="214">
        <f t="shared" si="68"/>
        <v>7.7425373134328357</v>
      </c>
    </row>
    <row r="143" spans="1:11">
      <c r="A143" s="239" t="str">
        <f>Extra!F38</f>
        <v>Hutt Valley</v>
      </c>
      <c r="B143" s="145">
        <v>1041</v>
      </c>
      <c r="C143" s="145">
        <v>160</v>
      </c>
      <c r="D143" s="145">
        <v>299</v>
      </c>
      <c r="E143" s="145">
        <v>269</v>
      </c>
      <c r="F143" s="145">
        <v>112</v>
      </c>
      <c r="G143" s="164">
        <v>1881</v>
      </c>
      <c r="H143" s="214">
        <f t="shared" si="65"/>
        <v>58.846806105144147</v>
      </c>
      <c r="I143" s="214">
        <f t="shared" si="66"/>
        <v>9.0446579988694182</v>
      </c>
      <c r="J143" s="214">
        <f t="shared" si="67"/>
        <v>16.902204635387225</v>
      </c>
      <c r="K143" s="214">
        <f t="shared" si="68"/>
        <v>15.20633126059921</v>
      </c>
    </row>
    <row r="144" spans="1:11">
      <c r="A144" s="239" t="str">
        <f>Extra!F39</f>
        <v>Wairarapa</v>
      </c>
      <c r="B144" s="145">
        <v>286</v>
      </c>
      <c r="C144" s="145">
        <v>38</v>
      </c>
      <c r="D144" s="145">
        <v>71</v>
      </c>
      <c r="E144" s="145">
        <v>78</v>
      </c>
      <c r="F144" s="145">
        <v>23</v>
      </c>
      <c r="G144" s="164">
        <v>496</v>
      </c>
      <c r="H144" s="214">
        <f t="shared" si="65"/>
        <v>60.465116279069761</v>
      </c>
      <c r="I144" s="214">
        <f t="shared" si="66"/>
        <v>8.0338266384777999</v>
      </c>
      <c r="J144" s="214">
        <f t="shared" si="67"/>
        <v>15.010570824524313</v>
      </c>
      <c r="K144" s="214">
        <f t="shared" si="68"/>
        <v>16.490486257928119</v>
      </c>
    </row>
    <row r="145" spans="1:16">
      <c r="A145" s="239" t="str">
        <f>Extra!F40</f>
        <v>Nelson Marlborough</v>
      </c>
      <c r="B145" s="145">
        <v>845</v>
      </c>
      <c r="C145" s="145">
        <v>88</v>
      </c>
      <c r="D145" s="145">
        <v>202</v>
      </c>
      <c r="E145" s="145">
        <v>176</v>
      </c>
      <c r="F145" s="145">
        <v>44</v>
      </c>
      <c r="G145" s="164">
        <v>1355</v>
      </c>
      <c r="H145" s="214">
        <f t="shared" si="65"/>
        <v>64.454614797864224</v>
      </c>
      <c r="I145" s="214">
        <f t="shared" si="66"/>
        <v>6.7124332570556833</v>
      </c>
      <c r="J145" s="214">
        <f t="shared" si="67"/>
        <v>15.408085430968727</v>
      </c>
      <c r="K145" s="214">
        <f t="shared" si="68"/>
        <v>13.424866514111367</v>
      </c>
    </row>
    <row r="146" spans="1:16">
      <c r="A146" s="239" t="str">
        <f>Extra!F41</f>
        <v>West Coast</v>
      </c>
      <c r="B146" s="145">
        <v>235</v>
      </c>
      <c r="C146" s="145">
        <v>26</v>
      </c>
      <c r="D146" s="145">
        <v>32</v>
      </c>
      <c r="E146" s="145">
        <v>45</v>
      </c>
      <c r="F146" s="145">
        <v>20</v>
      </c>
      <c r="G146" s="164">
        <v>358</v>
      </c>
      <c r="H146" s="214">
        <f t="shared" si="65"/>
        <v>69.526627218934905</v>
      </c>
      <c r="I146" s="214">
        <f t="shared" si="66"/>
        <v>7.6923076923076925</v>
      </c>
      <c r="J146" s="214">
        <f t="shared" si="67"/>
        <v>9.4674556213017755</v>
      </c>
      <c r="K146" s="214">
        <f t="shared" si="68"/>
        <v>13.313609467455622</v>
      </c>
    </row>
    <row r="147" spans="1:16">
      <c r="A147" s="239" t="str">
        <f>Extra!F42</f>
        <v>Canterbury</v>
      </c>
      <c r="B147" s="145">
        <v>3820</v>
      </c>
      <c r="C147" s="145">
        <v>684</v>
      </c>
      <c r="D147" s="145">
        <v>908</v>
      </c>
      <c r="E147" s="145">
        <v>755</v>
      </c>
      <c r="F147" s="145">
        <v>233</v>
      </c>
      <c r="G147" s="164">
        <v>6400</v>
      </c>
      <c r="H147" s="214">
        <f t="shared" si="65"/>
        <v>61.94259769742176</v>
      </c>
      <c r="I147" s="214">
        <f t="shared" si="66"/>
        <v>11.091292362574997</v>
      </c>
      <c r="J147" s="214">
        <f t="shared" si="67"/>
        <v>14.723528457921192</v>
      </c>
      <c r="K147" s="214">
        <f t="shared" si="68"/>
        <v>12.24258148208205</v>
      </c>
    </row>
    <row r="148" spans="1:16">
      <c r="A148" s="239" t="str">
        <f>Extra!F43</f>
        <v>South Canterbury</v>
      </c>
      <c r="B148" s="145">
        <v>328</v>
      </c>
      <c r="C148" s="145">
        <v>49</v>
      </c>
      <c r="D148" s="145">
        <v>65</v>
      </c>
      <c r="E148" s="145">
        <v>107</v>
      </c>
      <c r="F148" s="145">
        <v>86</v>
      </c>
      <c r="G148" s="164">
        <v>635</v>
      </c>
      <c r="H148" s="214">
        <f t="shared" si="65"/>
        <v>59.744990892531881</v>
      </c>
      <c r="I148" s="214">
        <f t="shared" si="66"/>
        <v>8.9253187613843341</v>
      </c>
      <c r="J148" s="214">
        <f t="shared" si="67"/>
        <v>11.839708561020036</v>
      </c>
      <c r="K148" s="214">
        <f t="shared" si="68"/>
        <v>19.489981785063755</v>
      </c>
    </row>
    <row r="149" spans="1:16">
      <c r="A149" s="239" t="str">
        <f>Extra!F44</f>
        <v>Southern</v>
      </c>
      <c r="B149" s="145">
        <v>2125</v>
      </c>
      <c r="C149" s="145">
        <v>254</v>
      </c>
      <c r="D149" s="145">
        <v>378</v>
      </c>
      <c r="E149" s="145">
        <v>489</v>
      </c>
      <c r="F149" s="145">
        <v>189</v>
      </c>
      <c r="G149" s="164">
        <v>3435</v>
      </c>
      <c r="H149" s="143">
        <f t="shared" si="65"/>
        <v>65.465187923598279</v>
      </c>
      <c r="I149" s="143">
        <f t="shared" si="66"/>
        <v>7.8250154035736292</v>
      </c>
      <c r="J149" s="143">
        <f t="shared" si="67"/>
        <v>11.645101663585953</v>
      </c>
      <c r="K149" s="143">
        <f t="shared" si="68"/>
        <v>15.064695009242143</v>
      </c>
    </row>
    <row r="150" spans="1:16">
      <c r="A150" s="243" t="str">
        <f>Extra!F45</f>
        <v>Unknown</v>
      </c>
      <c r="B150" s="161">
        <v>173</v>
      </c>
      <c r="C150" s="161">
        <v>10</v>
      </c>
      <c r="D150" s="161">
        <v>19</v>
      </c>
      <c r="E150" s="161">
        <v>22</v>
      </c>
      <c r="F150" s="161">
        <v>91</v>
      </c>
      <c r="G150" s="165">
        <v>315</v>
      </c>
      <c r="H150" s="240" t="s">
        <v>81</v>
      </c>
      <c r="I150" s="267" t="s">
        <v>81</v>
      </c>
      <c r="J150" s="267" t="s">
        <v>81</v>
      </c>
      <c r="K150" s="267" t="s">
        <v>81</v>
      </c>
    </row>
    <row r="151" spans="1:16">
      <c r="A151" s="100" t="s">
        <v>370</v>
      </c>
    </row>
    <row r="154" spans="1:16" s="39" customFormat="1" ht="15" customHeight="1">
      <c r="A154" s="58" t="str">
        <f>Contents!B64</f>
        <v>Table 55: Number and percentage of babies breastfed exclusively/fully at discharge from their primary maternity care provider, by DHB of residence, 2013–2017</v>
      </c>
      <c r="B154" s="470"/>
      <c r="C154" s="470"/>
      <c r="D154" s="470"/>
      <c r="E154" s="470"/>
      <c r="F154" s="470"/>
      <c r="G154" s="470"/>
      <c r="H154" s="470"/>
      <c r="I154" s="470"/>
      <c r="J154" s="470"/>
      <c r="K154" s="470"/>
    </row>
    <row r="155" spans="1:16" ht="13.5">
      <c r="A155" s="619" t="s">
        <v>217</v>
      </c>
      <c r="B155" s="544" t="s">
        <v>240</v>
      </c>
      <c r="C155" s="544"/>
      <c r="D155" s="544"/>
      <c r="E155" s="544"/>
      <c r="F155" s="545"/>
      <c r="G155" s="622" t="s">
        <v>287</v>
      </c>
      <c r="H155" s="544"/>
      <c r="I155" s="544"/>
      <c r="J155" s="544"/>
      <c r="K155" s="545"/>
      <c r="L155" s="544" t="s">
        <v>304</v>
      </c>
      <c r="M155" s="544"/>
      <c r="N155" s="544"/>
      <c r="O155" s="544"/>
      <c r="P155" s="544"/>
    </row>
    <row r="156" spans="1:16">
      <c r="A156" s="549"/>
      <c r="B156" s="120">
        <f>Extra!P3</f>
        <v>2013</v>
      </c>
      <c r="C156" s="120">
        <f>Extra!Q3</f>
        <v>2014</v>
      </c>
      <c r="D156" s="120">
        <f>Extra!R3</f>
        <v>2015</v>
      </c>
      <c r="E156" s="120">
        <f>Extra!S3</f>
        <v>2016</v>
      </c>
      <c r="F156" s="120">
        <f>Extra!T3</f>
        <v>2017</v>
      </c>
      <c r="G156" s="119">
        <f>B156</f>
        <v>2013</v>
      </c>
      <c r="H156" s="120">
        <f t="shared" ref="H156:P156" si="69">C156</f>
        <v>2014</v>
      </c>
      <c r="I156" s="120">
        <f t="shared" si="69"/>
        <v>2015</v>
      </c>
      <c r="J156" s="120">
        <f t="shared" si="69"/>
        <v>2016</v>
      </c>
      <c r="K156" s="121">
        <f t="shared" si="69"/>
        <v>2017</v>
      </c>
      <c r="L156" s="120">
        <f t="shared" si="69"/>
        <v>2013</v>
      </c>
      <c r="M156" s="120">
        <f t="shared" si="69"/>
        <v>2014</v>
      </c>
      <c r="N156" s="120">
        <f t="shared" si="69"/>
        <v>2015</v>
      </c>
      <c r="O156" s="120">
        <f t="shared" si="69"/>
        <v>2016</v>
      </c>
      <c r="P156" s="120">
        <f t="shared" si="69"/>
        <v>2017</v>
      </c>
    </row>
    <row r="157" spans="1:16">
      <c r="A157" s="212" t="s">
        <v>61</v>
      </c>
      <c r="B157" s="145">
        <v>1546</v>
      </c>
      <c r="C157" s="145">
        <v>1496</v>
      </c>
      <c r="D157" s="145">
        <v>1536</v>
      </c>
      <c r="E157" s="145">
        <v>1638</v>
      </c>
      <c r="F157" s="164">
        <v>1566</v>
      </c>
      <c r="G157" s="231">
        <f>B157/L157*100</f>
        <v>78.437341451040083</v>
      </c>
      <c r="H157" s="232">
        <f t="shared" ref="H157:H176" si="70">C157/M157*100</f>
        <v>77.754677754677758</v>
      </c>
      <c r="I157" s="232">
        <f t="shared" ref="I157:I176" si="71">D157/N157*100</f>
        <v>79.093717816683835</v>
      </c>
      <c r="J157" s="232">
        <f t="shared" ref="J157:J176" si="72">E157/O157*100</f>
        <v>78.410722833891811</v>
      </c>
      <c r="K157" s="233">
        <f t="shared" ref="K157:K176" si="73">F157/P157*100</f>
        <v>77.949228471876552</v>
      </c>
      <c r="L157" s="212">
        <v>1971</v>
      </c>
      <c r="M157" s="212">
        <v>1924</v>
      </c>
      <c r="N157" s="212">
        <v>1942</v>
      </c>
      <c r="O157" s="212">
        <v>2089</v>
      </c>
      <c r="P157" s="212">
        <v>2009</v>
      </c>
    </row>
    <row r="158" spans="1:16">
      <c r="A158" s="212" t="s">
        <v>62</v>
      </c>
      <c r="B158" s="145">
        <v>5844</v>
      </c>
      <c r="C158" s="145">
        <v>5869</v>
      </c>
      <c r="D158" s="145">
        <v>5604</v>
      </c>
      <c r="E158" s="145">
        <v>5743</v>
      </c>
      <c r="F158" s="164">
        <v>5423</v>
      </c>
      <c r="G158" s="231">
        <f t="shared" ref="G158:G176" si="74">B158/L158*100</f>
        <v>80.142622051563364</v>
      </c>
      <c r="H158" s="232">
        <f t="shared" si="70"/>
        <v>78.097139055222883</v>
      </c>
      <c r="I158" s="232">
        <f t="shared" si="71"/>
        <v>77.232635060639481</v>
      </c>
      <c r="J158" s="232">
        <f t="shared" si="72"/>
        <v>76.207537154989382</v>
      </c>
      <c r="K158" s="233">
        <f t="shared" si="73"/>
        <v>75.371785962473936</v>
      </c>
      <c r="L158" s="212">
        <v>7292</v>
      </c>
      <c r="M158" s="212">
        <v>7515</v>
      </c>
      <c r="N158" s="212">
        <v>7256</v>
      </c>
      <c r="O158" s="212">
        <v>7536</v>
      </c>
      <c r="P158" s="212">
        <v>7195</v>
      </c>
    </row>
    <row r="159" spans="1:16">
      <c r="A159" s="212" t="s">
        <v>63</v>
      </c>
      <c r="B159" s="145">
        <v>4432</v>
      </c>
      <c r="C159" s="145">
        <v>4572</v>
      </c>
      <c r="D159" s="145">
        <v>4301</v>
      </c>
      <c r="E159" s="145">
        <v>4141</v>
      </c>
      <c r="F159" s="164">
        <v>3801</v>
      </c>
      <c r="G159" s="231">
        <f t="shared" si="74"/>
        <v>76.931088352716543</v>
      </c>
      <c r="H159" s="232">
        <f t="shared" si="70"/>
        <v>77.491525423728817</v>
      </c>
      <c r="I159" s="232">
        <f t="shared" si="71"/>
        <v>77.397876552096463</v>
      </c>
      <c r="J159" s="232">
        <f t="shared" si="72"/>
        <v>75.496809480401097</v>
      </c>
      <c r="K159" s="233">
        <f t="shared" si="73"/>
        <v>75.178006329113927</v>
      </c>
      <c r="L159" s="212">
        <v>5761</v>
      </c>
      <c r="M159" s="212">
        <v>5900</v>
      </c>
      <c r="N159" s="212">
        <v>5557</v>
      </c>
      <c r="O159" s="212">
        <v>5485</v>
      </c>
      <c r="P159" s="212">
        <v>5056</v>
      </c>
    </row>
    <row r="160" spans="1:16">
      <c r="A160" s="212" t="s">
        <v>64</v>
      </c>
      <c r="B160" s="145">
        <v>5262</v>
      </c>
      <c r="C160" s="145">
        <v>5223</v>
      </c>
      <c r="D160" s="145">
        <v>4757</v>
      </c>
      <c r="E160" s="145">
        <v>4166</v>
      </c>
      <c r="F160" s="164">
        <v>3900</v>
      </c>
      <c r="G160" s="231">
        <f t="shared" si="74"/>
        <v>71.865610488937449</v>
      </c>
      <c r="H160" s="232">
        <f t="shared" si="70"/>
        <v>70.42880258899676</v>
      </c>
      <c r="I160" s="232">
        <f t="shared" si="71"/>
        <v>69.699633699633694</v>
      </c>
      <c r="J160" s="232">
        <f t="shared" si="72"/>
        <v>68.531008389537746</v>
      </c>
      <c r="K160" s="233">
        <f t="shared" si="73"/>
        <v>66.191446028513241</v>
      </c>
      <c r="L160" s="212">
        <v>7322</v>
      </c>
      <c r="M160" s="212">
        <v>7416</v>
      </c>
      <c r="N160" s="212">
        <v>6825</v>
      </c>
      <c r="O160" s="212">
        <v>6079</v>
      </c>
      <c r="P160" s="212">
        <v>5892</v>
      </c>
    </row>
    <row r="161" spans="1:16">
      <c r="A161" s="212" t="s">
        <v>65</v>
      </c>
      <c r="B161" s="145">
        <v>3521</v>
      </c>
      <c r="C161" s="145">
        <v>3562</v>
      </c>
      <c r="D161" s="145">
        <v>3597</v>
      </c>
      <c r="E161" s="145">
        <v>3591</v>
      </c>
      <c r="F161" s="164">
        <v>3499</v>
      </c>
      <c r="G161" s="231">
        <f t="shared" si="74"/>
        <v>72.883460981163324</v>
      </c>
      <c r="H161" s="232">
        <f t="shared" si="70"/>
        <v>72.649398327554565</v>
      </c>
      <c r="I161" s="232">
        <f t="shared" si="71"/>
        <v>71.284185493460157</v>
      </c>
      <c r="J161" s="232">
        <f t="shared" si="72"/>
        <v>71.122994652406419</v>
      </c>
      <c r="K161" s="233">
        <f t="shared" si="73"/>
        <v>70.246938365790001</v>
      </c>
      <c r="L161" s="212">
        <v>4831</v>
      </c>
      <c r="M161" s="212">
        <v>4903</v>
      </c>
      <c r="N161" s="212">
        <v>5046</v>
      </c>
      <c r="O161" s="212">
        <v>5049</v>
      </c>
      <c r="P161" s="212">
        <v>4981</v>
      </c>
    </row>
    <row r="162" spans="1:16">
      <c r="A162" s="212" t="s">
        <v>66</v>
      </c>
      <c r="B162" s="145">
        <v>1037</v>
      </c>
      <c r="C162" s="145">
        <v>950</v>
      </c>
      <c r="D162" s="145">
        <v>1049</v>
      </c>
      <c r="E162" s="145">
        <v>1037</v>
      </c>
      <c r="F162" s="164">
        <v>1030</v>
      </c>
      <c r="G162" s="231">
        <f t="shared" si="74"/>
        <v>76.98589458054937</v>
      </c>
      <c r="H162" s="232">
        <f t="shared" si="70"/>
        <v>72.964669738863279</v>
      </c>
      <c r="I162" s="232">
        <f t="shared" si="71"/>
        <v>72.046703296703299</v>
      </c>
      <c r="J162" s="232">
        <f t="shared" si="72"/>
        <v>70.162381596752368</v>
      </c>
      <c r="K162" s="233">
        <f t="shared" si="73"/>
        <v>70.115724982981618</v>
      </c>
      <c r="L162" s="212">
        <v>1347</v>
      </c>
      <c r="M162" s="212">
        <v>1302</v>
      </c>
      <c r="N162" s="212">
        <v>1456</v>
      </c>
      <c r="O162" s="212">
        <v>1478</v>
      </c>
      <c r="P162" s="212">
        <v>1469</v>
      </c>
    </row>
    <row r="163" spans="1:16">
      <c r="A163" s="212" t="s">
        <v>67</v>
      </c>
      <c r="B163" s="145">
        <v>2063</v>
      </c>
      <c r="C163" s="145">
        <v>1976</v>
      </c>
      <c r="D163" s="145">
        <v>1975</v>
      </c>
      <c r="E163" s="145">
        <v>2114</v>
      </c>
      <c r="F163" s="164">
        <v>2188</v>
      </c>
      <c r="G163" s="231">
        <f t="shared" si="74"/>
        <v>76.577579806978463</v>
      </c>
      <c r="H163" s="232">
        <f t="shared" si="70"/>
        <v>74.397590361445793</v>
      </c>
      <c r="I163" s="232">
        <f t="shared" si="71"/>
        <v>73.338284441143713</v>
      </c>
      <c r="J163" s="232">
        <f t="shared" si="72"/>
        <v>75.5</v>
      </c>
      <c r="K163" s="233">
        <f t="shared" si="73"/>
        <v>73.744523087293572</v>
      </c>
      <c r="L163" s="212">
        <v>2694</v>
      </c>
      <c r="M163" s="212">
        <v>2656</v>
      </c>
      <c r="N163" s="212">
        <v>2693</v>
      </c>
      <c r="O163" s="212">
        <v>2800</v>
      </c>
      <c r="P163" s="212">
        <v>2967</v>
      </c>
    </row>
    <row r="164" spans="1:16">
      <c r="A164" s="69" t="s">
        <v>376</v>
      </c>
      <c r="B164" s="145">
        <v>495</v>
      </c>
      <c r="C164" s="145">
        <v>481</v>
      </c>
      <c r="D164" s="145">
        <v>524</v>
      </c>
      <c r="E164" s="145">
        <v>548</v>
      </c>
      <c r="F164" s="164">
        <v>494</v>
      </c>
      <c r="G164" s="231">
        <f t="shared" si="74"/>
        <v>75.457317073170728</v>
      </c>
      <c r="H164" s="232">
        <f t="shared" si="70"/>
        <v>73.547400611620787</v>
      </c>
      <c r="I164" s="232">
        <f t="shared" si="71"/>
        <v>76.832844574780054</v>
      </c>
      <c r="J164" s="232">
        <f t="shared" si="72"/>
        <v>72.872340425531917</v>
      </c>
      <c r="K164" s="233">
        <f t="shared" si="73"/>
        <v>77.067082683307333</v>
      </c>
      <c r="L164" s="212">
        <v>656</v>
      </c>
      <c r="M164" s="212">
        <v>654</v>
      </c>
      <c r="N164" s="212">
        <v>682</v>
      </c>
      <c r="O164" s="212">
        <v>752</v>
      </c>
      <c r="P164" s="212">
        <v>641</v>
      </c>
    </row>
    <row r="165" spans="1:16">
      <c r="A165" s="212" t="s">
        <v>69</v>
      </c>
      <c r="B165" s="145">
        <v>1402</v>
      </c>
      <c r="C165" s="145">
        <v>1368</v>
      </c>
      <c r="D165" s="145">
        <v>1359</v>
      </c>
      <c r="E165" s="145">
        <v>1383</v>
      </c>
      <c r="F165" s="164">
        <v>1399</v>
      </c>
      <c r="G165" s="231">
        <f t="shared" si="74"/>
        <v>71.095334685598374</v>
      </c>
      <c r="H165" s="232">
        <f t="shared" si="70"/>
        <v>70.734229576008275</v>
      </c>
      <c r="I165" s="232">
        <f t="shared" si="71"/>
        <v>72.712680577849113</v>
      </c>
      <c r="J165" s="232">
        <f t="shared" si="72"/>
        <v>70.274390243902445</v>
      </c>
      <c r="K165" s="233">
        <f t="shared" si="73"/>
        <v>71.195928753180652</v>
      </c>
      <c r="L165" s="212">
        <v>1972</v>
      </c>
      <c r="M165" s="212">
        <v>1934</v>
      </c>
      <c r="N165" s="212">
        <v>1869</v>
      </c>
      <c r="O165" s="212">
        <v>1968</v>
      </c>
      <c r="P165" s="212">
        <v>1965</v>
      </c>
    </row>
    <row r="166" spans="1:16">
      <c r="A166" s="212" t="s">
        <v>70</v>
      </c>
      <c r="B166" s="145">
        <v>1027</v>
      </c>
      <c r="C166" s="145">
        <v>1006</v>
      </c>
      <c r="D166" s="145">
        <v>1021</v>
      </c>
      <c r="E166" s="145">
        <v>984</v>
      </c>
      <c r="F166" s="164">
        <v>921</v>
      </c>
      <c r="G166" s="231">
        <f t="shared" si="74"/>
        <v>71.717877094972067</v>
      </c>
      <c r="H166" s="232">
        <f t="shared" si="70"/>
        <v>69.140893470790374</v>
      </c>
      <c r="I166" s="232">
        <f t="shared" si="71"/>
        <v>68.846931894807824</v>
      </c>
      <c r="J166" s="232">
        <f t="shared" si="72"/>
        <v>69.639065817409758</v>
      </c>
      <c r="K166" s="233">
        <f t="shared" si="73"/>
        <v>67.472527472527474</v>
      </c>
      <c r="L166" s="212">
        <v>1432</v>
      </c>
      <c r="M166" s="212">
        <v>1455</v>
      </c>
      <c r="N166" s="212">
        <v>1483</v>
      </c>
      <c r="O166" s="212">
        <v>1413</v>
      </c>
      <c r="P166" s="212">
        <v>1365</v>
      </c>
    </row>
    <row r="167" spans="1:16">
      <c r="A167" s="212" t="s">
        <v>71</v>
      </c>
      <c r="B167" s="145">
        <v>1322</v>
      </c>
      <c r="C167" s="145">
        <v>1279</v>
      </c>
      <c r="D167" s="145">
        <v>1308</v>
      </c>
      <c r="E167" s="145">
        <v>1307</v>
      </c>
      <c r="F167" s="164">
        <v>1313</v>
      </c>
      <c r="G167" s="231">
        <f t="shared" si="74"/>
        <v>67.760123013839063</v>
      </c>
      <c r="H167" s="232">
        <f t="shared" si="70"/>
        <v>65.826042202779206</v>
      </c>
      <c r="I167" s="232">
        <f t="shared" si="71"/>
        <v>67.283950617283949</v>
      </c>
      <c r="J167" s="232">
        <f t="shared" si="72"/>
        <v>67.650103519668733</v>
      </c>
      <c r="K167" s="233">
        <f t="shared" si="73"/>
        <v>68.101659751037346</v>
      </c>
      <c r="L167" s="212">
        <v>1951</v>
      </c>
      <c r="M167" s="212">
        <v>1943</v>
      </c>
      <c r="N167" s="212">
        <v>1944</v>
      </c>
      <c r="O167" s="212">
        <v>1932</v>
      </c>
      <c r="P167" s="212">
        <v>1928</v>
      </c>
    </row>
    <row r="168" spans="1:16">
      <c r="A168" s="212" t="s">
        <v>72</v>
      </c>
      <c r="B168" s="145">
        <v>600</v>
      </c>
      <c r="C168" s="145">
        <v>568</v>
      </c>
      <c r="D168" s="145">
        <v>507</v>
      </c>
      <c r="E168" s="145">
        <v>522</v>
      </c>
      <c r="F168" s="164">
        <v>523</v>
      </c>
      <c r="G168" s="231">
        <f t="shared" si="74"/>
        <v>81.411126187245586</v>
      </c>
      <c r="H168" s="232">
        <f t="shared" si="70"/>
        <v>78.021978021978029</v>
      </c>
      <c r="I168" s="232">
        <f t="shared" si="71"/>
        <v>69.738651994497928</v>
      </c>
      <c r="J168" s="232">
        <f t="shared" si="72"/>
        <v>71.506849315068493</v>
      </c>
      <c r="K168" s="233">
        <f t="shared" si="73"/>
        <v>69.179894179894177</v>
      </c>
      <c r="L168" s="212">
        <v>737</v>
      </c>
      <c r="M168" s="212">
        <v>728</v>
      </c>
      <c r="N168" s="212">
        <v>727</v>
      </c>
      <c r="O168" s="212">
        <v>730</v>
      </c>
      <c r="P168" s="212">
        <v>756</v>
      </c>
    </row>
    <row r="169" spans="1:16">
      <c r="A169" s="212" t="s">
        <v>73</v>
      </c>
      <c r="B169" s="145">
        <v>2547</v>
      </c>
      <c r="C169" s="145">
        <v>2452</v>
      </c>
      <c r="D169" s="145">
        <v>2488</v>
      </c>
      <c r="E169" s="145">
        <v>2411</v>
      </c>
      <c r="F169" s="164">
        <v>2381</v>
      </c>
      <c r="G169" s="231">
        <f t="shared" si="74"/>
        <v>76.693766937669366</v>
      </c>
      <c r="H169" s="232">
        <f t="shared" si="70"/>
        <v>75.33026113671275</v>
      </c>
      <c r="I169" s="232">
        <f t="shared" si="71"/>
        <v>75.393939393939391</v>
      </c>
      <c r="J169" s="232">
        <f t="shared" si="72"/>
        <v>74.253156760086242</v>
      </c>
      <c r="K169" s="233">
        <f t="shared" si="73"/>
        <v>74.0360696517413</v>
      </c>
      <c r="L169" s="212">
        <v>3321</v>
      </c>
      <c r="M169" s="212">
        <v>3255</v>
      </c>
      <c r="N169" s="212">
        <v>3300</v>
      </c>
      <c r="O169" s="212">
        <v>3247</v>
      </c>
      <c r="P169" s="212">
        <v>3216</v>
      </c>
    </row>
    <row r="170" spans="1:16">
      <c r="A170" s="212" t="s">
        <v>74</v>
      </c>
      <c r="B170" s="145">
        <v>1166</v>
      </c>
      <c r="C170" s="145">
        <v>1159</v>
      </c>
      <c r="D170" s="145">
        <v>1271</v>
      </c>
      <c r="E170" s="145">
        <v>1243</v>
      </c>
      <c r="F170" s="164">
        <v>1201</v>
      </c>
      <c r="G170" s="231">
        <f t="shared" si="74"/>
        <v>66.628571428571419</v>
      </c>
      <c r="H170" s="232">
        <f t="shared" si="70"/>
        <v>67.777777777777786</v>
      </c>
      <c r="I170" s="232">
        <f t="shared" si="71"/>
        <v>68.040685224839407</v>
      </c>
      <c r="J170" s="232">
        <f t="shared" si="72"/>
        <v>67.407809110629074</v>
      </c>
      <c r="K170" s="233">
        <f t="shared" si="73"/>
        <v>67.891464104013565</v>
      </c>
      <c r="L170" s="212">
        <v>1750</v>
      </c>
      <c r="M170" s="212">
        <v>1710</v>
      </c>
      <c r="N170" s="212">
        <v>1868</v>
      </c>
      <c r="O170" s="212">
        <v>1844</v>
      </c>
      <c r="P170" s="212">
        <v>1769</v>
      </c>
    </row>
    <row r="171" spans="1:16">
      <c r="A171" s="212" t="s">
        <v>75</v>
      </c>
      <c r="B171" s="145">
        <v>271</v>
      </c>
      <c r="C171" s="145">
        <v>298</v>
      </c>
      <c r="D171" s="145">
        <v>283</v>
      </c>
      <c r="E171" s="145">
        <v>277</v>
      </c>
      <c r="F171" s="164">
        <v>324</v>
      </c>
      <c r="G171" s="231">
        <f t="shared" si="74"/>
        <v>69.309462915601031</v>
      </c>
      <c r="H171" s="232">
        <f t="shared" si="70"/>
        <v>69.789227166276348</v>
      </c>
      <c r="I171" s="232">
        <f t="shared" si="71"/>
        <v>67.703349282296656</v>
      </c>
      <c r="J171" s="232">
        <f t="shared" si="72"/>
        <v>69.25</v>
      </c>
      <c r="K171" s="233">
        <f t="shared" si="73"/>
        <v>68.498942917547566</v>
      </c>
      <c r="L171" s="212">
        <v>391</v>
      </c>
      <c r="M171" s="212">
        <v>427</v>
      </c>
      <c r="N171" s="212">
        <v>418</v>
      </c>
      <c r="O171" s="212">
        <v>400</v>
      </c>
      <c r="P171" s="212">
        <v>473</v>
      </c>
    </row>
    <row r="172" spans="1:16">
      <c r="A172" s="212" t="s">
        <v>76</v>
      </c>
      <c r="B172" s="145">
        <v>961</v>
      </c>
      <c r="C172" s="145">
        <v>884</v>
      </c>
      <c r="D172" s="145">
        <v>881</v>
      </c>
      <c r="E172" s="145">
        <v>945</v>
      </c>
      <c r="F172" s="164">
        <v>933</v>
      </c>
      <c r="G172" s="231">
        <f t="shared" si="74"/>
        <v>73.358778625954201</v>
      </c>
      <c r="H172" s="232">
        <f t="shared" si="70"/>
        <v>71.463217461600649</v>
      </c>
      <c r="I172" s="232">
        <f t="shared" si="71"/>
        <v>72.45065789473685</v>
      </c>
      <c r="J172" s="232">
        <f t="shared" si="72"/>
        <v>72.137404580152676</v>
      </c>
      <c r="K172" s="233">
        <f t="shared" si="73"/>
        <v>71.167048054919917</v>
      </c>
      <c r="L172" s="212">
        <v>1310</v>
      </c>
      <c r="M172" s="212">
        <v>1237</v>
      </c>
      <c r="N172" s="212">
        <v>1216</v>
      </c>
      <c r="O172" s="212">
        <v>1310</v>
      </c>
      <c r="P172" s="212">
        <v>1311</v>
      </c>
    </row>
    <row r="173" spans="1:16">
      <c r="A173" s="212" t="s">
        <v>77</v>
      </c>
      <c r="B173" s="145">
        <v>109</v>
      </c>
      <c r="C173" s="145">
        <v>137</v>
      </c>
      <c r="D173" s="145">
        <v>256</v>
      </c>
      <c r="E173" s="145">
        <v>242</v>
      </c>
      <c r="F173" s="164">
        <v>261</v>
      </c>
      <c r="G173" s="231">
        <f t="shared" si="74"/>
        <v>80.740740740740748</v>
      </c>
      <c r="H173" s="232">
        <f t="shared" si="70"/>
        <v>83.030303030303031</v>
      </c>
      <c r="I173" s="232">
        <f t="shared" si="71"/>
        <v>76.646706586826355</v>
      </c>
      <c r="J173" s="232">
        <f t="shared" si="72"/>
        <v>80.936454849498332</v>
      </c>
      <c r="K173" s="233">
        <f t="shared" si="73"/>
        <v>77.218934911242599</v>
      </c>
      <c r="L173" s="212">
        <v>135</v>
      </c>
      <c r="M173" s="212">
        <v>165</v>
      </c>
      <c r="N173" s="212">
        <v>334</v>
      </c>
      <c r="O173" s="212">
        <v>299</v>
      </c>
      <c r="P173" s="212">
        <v>338</v>
      </c>
    </row>
    <row r="174" spans="1:16">
      <c r="A174" s="212" t="s">
        <v>78</v>
      </c>
      <c r="B174" s="145">
        <v>4028</v>
      </c>
      <c r="C174" s="145">
        <v>4101</v>
      </c>
      <c r="D174" s="145">
        <v>4399</v>
      </c>
      <c r="E174" s="145">
        <v>4470</v>
      </c>
      <c r="F174" s="164">
        <v>4504</v>
      </c>
      <c r="G174" s="231">
        <f t="shared" si="74"/>
        <v>70.518207282913167</v>
      </c>
      <c r="H174" s="232">
        <f t="shared" si="70"/>
        <v>70.054663477963786</v>
      </c>
      <c r="I174" s="232">
        <f t="shared" si="71"/>
        <v>71.77353565018764</v>
      </c>
      <c r="J174" s="232">
        <f t="shared" si="72"/>
        <v>71.85339977495579</v>
      </c>
      <c r="K174" s="233">
        <f t="shared" si="73"/>
        <v>73.03389005999675</v>
      </c>
      <c r="L174" s="212">
        <v>5712</v>
      </c>
      <c r="M174" s="212">
        <v>5854</v>
      </c>
      <c r="N174" s="212">
        <v>6129</v>
      </c>
      <c r="O174" s="212">
        <v>6221</v>
      </c>
      <c r="P174" s="212">
        <v>6167</v>
      </c>
    </row>
    <row r="175" spans="1:16">
      <c r="A175" s="212" t="s">
        <v>79</v>
      </c>
      <c r="B175" s="145">
        <v>413</v>
      </c>
      <c r="C175" s="145">
        <v>395</v>
      </c>
      <c r="D175" s="145">
        <v>397</v>
      </c>
      <c r="E175" s="145">
        <v>420</v>
      </c>
      <c r="F175" s="164">
        <v>377</v>
      </c>
      <c r="G175" s="231">
        <f t="shared" si="74"/>
        <v>70.840480274442541</v>
      </c>
      <c r="H175" s="232">
        <f t="shared" si="70"/>
        <v>68.4575389948007</v>
      </c>
      <c r="I175" s="232">
        <f t="shared" si="71"/>
        <v>75.763358778625957</v>
      </c>
      <c r="J175" s="232">
        <f t="shared" si="72"/>
        <v>73.043478260869563</v>
      </c>
      <c r="K175" s="233">
        <f t="shared" si="73"/>
        <v>68.670309653916206</v>
      </c>
      <c r="L175" s="212">
        <v>583</v>
      </c>
      <c r="M175" s="212">
        <v>577</v>
      </c>
      <c r="N175" s="212">
        <v>524</v>
      </c>
      <c r="O175" s="212">
        <v>575</v>
      </c>
      <c r="P175" s="212">
        <v>549</v>
      </c>
    </row>
    <row r="176" spans="1:16">
      <c r="A176" s="212" t="s">
        <v>80</v>
      </c>
      <c r="B176" s="145">
        <v>2379</v>
      </c>
      <c r="C176" s="145">
        <v>2289</v>
      </c>
      <c r="D176" s="145">
        <v>2456</v>
      </c>
      <c r="E176" s="145">
        <v>2373</v>
      </c>
      <c r="F176" s="164">
        <v>2379</v>
      </c>
      <c r="G176" s="231">
        <f t="shared" si="74"/>
        <v>70.761451516954196</v>
      </c>
      <c r="H176" s="232">
        <f t="shared" si="70"/>
        <v>71.486570893191754</v>
      </c>
      <c r="I176" s="232">
        <f t="shared" si="71"/>
        <v>74.087481146304683</v>
      </c>
      <c r="J176" s="232">
        <f t="shared" si="72"/>
        <v>74.086793630970959</v>
      </c>
      <c r="K176" s="233">
        <f t="shared" si="73"/>
        <v>73.290203327171895</v>
      </c>
      <c r="L176" s="212">
        <v>3362</v>
      </c>
      <c r="M176" s="212">
        <v>3202</v>
      </c>
      <c r="N176" s="212">
        <v>3315</v>
      </c>
      <c r="O176" s="212">
        <v>3203</v>
      </c>
      <c r="P176" s="212">
        <v>3246</v>
      </c>
    </row>
    <row r="177" spans="1:16">
      <c r="A177" s="218" t="s">
        <v>48</v>
      </c>
      <c r="B177" s="145">
        <v>179</v>
      </c>
      <c r="C177" s="145">
        <v>238</v>
      </c>
      <c r="D177" s="145">
        <v>198</v>
      </c>
      <c r="E177" s="145">
        <v>206</v>
      </c>
      <c r="F177" s="164">
        <v>183</v>
      </c>
      <c r="G177" s="268" t="s">
        <v>81</v>
      </c>
      <c r="H177" s="221" t="s">
        <v>81</v>
      </c>
      <c r="I177" s="221" t="s">
        <v>81</v>
      </c>
      <c r="J177" s="221" t="s">
        <v>81</v>
      </c>
      <c r="K177" s="269" t="s">
        <v>81</v>
      </c>
      <c r="L177" s="221">
        <v>227</v>
      </c>
      <c r="M177" s="221">
        <v>294</v>
      </c>
      <c r="N177" s="221">
        <v>251</v>
      </c>
      <c r="O177" s="221">
        <v>267</v>
      </c>
      <c r="P177" s="221">
        <v>224</v>
      </c>
    </row>
    <row r="178" spans="1:16">
      <c r="A178" s="270" t="s">
        <v>41</v>
      </c>
      <c r="B178" s="270">
        <v>40604</v>
      </c>
      <c r="C178" s="270">
        <v>40303</v>
      </c>
      <c r="D178" s="270">
        <v>40167</v>
      </c>
      <c r="E178" s="270">
        <v>39761</v>
      </c>
      <c r="F178" s="271">
        <v>38600</v>
      </c>
      <c r="G178" s="272">
        <f t="shared" ref="G178" si="75">B178/L178*100</f>
        <v>74.153076319009443</v>
      </c>
      <c r="H178" s="273">
        <f t="shared" ref="H178" si="76">C178/M178*100</f>
        <v>73.210295907431288</v>
      </c>
      <c r="I178" s="273">
        <f t="shared" ref="I178" si="77">D178/N178*100</f>
        <v>73.250661074131486</v>
      </c>
      <c r="J178" s="273">
        <f t="shared" ref="J178" si="78">E178/O178*100</f>
        <v>72.719790771256655</v>
      </c>
      <c r="K178" s="274">
        <f t="shared" ref="K178" si="79">F178/P178*100</f>
        <v>72.126613973130034</v>
      </c>
      <c r="L178" s="270">
        <v>54757</v>
      </c>
      <c r="M178" s="270">
        <v>55051</v>
      </c>
      <c r="N178" s="270">
        <v>54835</v>
      </c>
      <c r="O178" s="270">
        <v>54677</v>
      </c>
      <c r="P178" s="270">
        <v>53517</v>
      </c>
    </row>
    <row r="179" spans="1:16">
      <c r="A179" s="190" t="s">
        <v>333</v>
      </c>
    </row>
    <row r="180" spans="1:16">
      <c r="A180" s="100" t="s">
        <v>370</v>
      </c>
    </row>
  </sheetData>
  <mergeCells count="17">
    <mergeCell ref="B74:F74"/>
    <mergeCell ref="G74:K74"/>
    <mergeCell ref="A6:A7"/>
    <mergeCell ref="B6:G6"/>
    <mergeCell ref="H6:K6"/>
    <mergeCell ref="L155:P155"/>
    <mergeCell ref="A103:A104"/>
    <mergeCell ref="B103:G103"/>
    <mergeCell ref="H103:K103"/>
    <mergeCell ref="A155:A156"/>
    <mergeCell ref="B155:F155"/>
    <mergeCell ref="G155:K155"/>
    <mergeCell ref="L74:P74"/>
    <mergeCell ref="A22:A23"/>
    <mergeCell ref="B22:G22"/>
    <mergeCell ref="H22:K22"/>
    <mergeCell ref="A74:A7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3" fitToHeight="0" orientation="landscape" r:id="rId1"/>
  <headerFooter>
    <oddFooter>&amp;L&amp;8&amp;K01+021Report on Maternity, 2014: accompanying tables&amp;R&amp;8&amp;K01+021Page &amp;P of &amp;N</oddFooter>
  </headerFooter>
  <rowBreaks count="3" manualBreakCount="3">
    <brk id="71" max="21" man="1"/>
    <brk id="100" max="21" man="1"/>
    <brk id="152" max="2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Normal="100" workbookViewId="0">
      <pane ySplit="3" topLeftCell="A4" activePane="bottomLeft" state="frozen"/>
      <selection activeCell="B31" sqref="B31"/>
      <selection pane="bottomLeft" activeCell="A4" sqref="A4"/>
    </sheetView>
  </sheetViews>
  <sheetFormatPr defaultColWidth="9.140625" defaultRowHeight="12"/>
  <cols>
    <col min="1" max="5" width="9.140625" style="70"/>
    <col min="6" max="6" width="10.42578125" style="70" customWidth="1"/>
    <col min="7" max="16384" width="9.140625" style="70"/>
  </cols>
  <sheetData>
    <row r="1" spans="1:6">
      <c r="A1" s="291" t="s">
        <v>24</v>
      </c>
      <c r="B1" s="144"/>
      <c r="C1" s="291" t="s">
        <v>34</v>
      </c>
      <c r="D1" s="144"/>
      <c r="E1" s="144"/>
    </row>
    <row r="2" spans="1:6" ht="10.5" customHeight="1"/>
    <row r="3" spans="1:6" ht="19.5">
      <c r="A3" s="19" t="s">
        <v>321</v>
      </c>
    </row>
    <row r="5" spans="1:6" s="39" customFormat="1" ht="18" customHeight="1">
      <c r="A5" s="87" t="str">
        <f>Contents!B65</f>
        <v>Table 56: Number and percentage of families referred by their LMC to general practice and to a Well Child / Tamariki Ora provider, 2008–2017</v>
      </c>
    </row>
    <row r="6" spans="1:6" ht="36">
      <c r="A6" s="114" t="s">
        <v>37</v>
      </c>
      <c r="B6" s="115" t="s">
        <v>322</v>
      </c>
      <c r="C6" s="115" t="s">
        <v>323</v>
      </c>
      <c r="D6" s="115" t="s">
        <v>48</v>
      </c>
      <c r="E6" s="116" t="s">
        <v>41</v>
      </c>
      <c r="F6" s="117" t="s">
        <v>324</v>
      </c>
    </row>
    <row r="7" spans="1:6">
      <c r="A7" s="76" t="s">
        <v>259</v>
      </c>
      <c r="B7" s="76"/>
      <c r="C7" s="76"/>
      <c r="D7" s="76"/>
      <c r="E7" s="76"/>
      <c r="F7" s="76"/>
    </row>
    <row r="8" spans="1:6">
      <c r="A8" s="103">
        <f>Extra!K4</f>
        <v>2008</v>
      </c>
      <c r="B8" s="88">
        <v>47091</v>
      </c>
      <c r="C8" s="88">
        <v>2080</v>
      </c>
      <c r="D8" s="88">
        <v>2902</v>
      </c>
      <c r="E8" s="89">
        <v>52073</v>
      </c>
      <c r="F8" s="118">
        <f>B8/SUM(B8:C8)*100</f>
        <v>95.769864350938562</v>
      </c>
    </row>
    <row r="9" spans="1:6">
      <c r="A9" s="103">
        <f>Extra!K5</f>
        <v>2009</v>
      </c>
      <c r="B9" s="88">
        <v>47726</v>
      </c>
      <c r="C9" s="88">
        <v>2058</v>
      </c>
      <c r="D9" s="88">
        <v>2741</v>
      </c>
      <c r="E9" s="89">
        <v>52525</v>
      </c>
      <c r="F9" s="118">
        <f>B9/SUM(B9:C9)*100</f>
        <v>95.866141732283467</v>
      </c>
    </row>
    <row r="10" spans="1:6">
      <c r="A10" s="103">
        <f>Extra!K6</f>
        <v>2010</v>
      </c>
      <c r="B10" s="88">
        <v>49363</v>
      </c>
      <c r="C10" s="88">
        <v>2005</v>
      </c>
      <c r="D10" s="88">
        <v>2324</v>
      </c>
      <c r="E10" s="89">
        <v>53692</v>
      </c>
      <c r="F10" s="118">
        <f t="shared" ref="F10:F17" si="0">B10/SUM(B10:C10)*100</f>
        <v>96.096791776981789</v>
      </c>
    </row>
    <row r="11" spans="1:6">
      <c r="A11" s="103">
        <f>Extra!K7</f>
        <v>2011</v>
      </c>
      <c r="B11" s="88">
        <v>49070</v>
      </c>
      <c r="C11" s="88">
        <v>2006</v>
      </c>
      <c r="D11" s="88">
        <v>2294</v>
      </c>
      <c r="E11" s="89">
        <v>53370</v>
      </c>
      <c r="F11" s="118">
        <f t="shared" si="0"/>
        <v>96.072519382880415</v>
      </c>
    </row>
    <row r="12" spans="1:6">
      <c r="A12" s="103">
        <f>Extra!K8</f>
        <v>2012</v>
      </c>
      <c r="B12" s="88">
        <v>49622</v>
      </c>
      <c r="C12" s="88">
        <v>2443</v>
      </c>
      <c r="D12" s="88">
        <v>2473</v>
      </c>
      <c r="E12" s="89">
        <v>54538</v>
      </c>
      <c r="F12" s="118">
        <f t="shared" si="0"/>
        <v>95.307788341496206</v>
      </c>
    </row>
    <row r="13" spans="1:6">
      <c r="A13" s="103">
        <f>Extra!K9</f>
        <v>2013</v>
      </c>
      <c r="B13" s="88">
        <v>48362</v>
      </c>
      <c r="C13" s="88">
        <v>2354</v>
      </c>
      <c r="D13" s="88">
        <v>2115</v>
      </c>
      <c r="E13" s="89">
        <v>52831</v>
      </c>
      <c r="F13" s="118">
        <f t="shared" si="0"/>
        <v>95.358466756053318</v>
      </c>
    </row>
    <row r="14" spans="1:6">
      <c r="A14" s="103">
        <f>Extra!K10</f>
        <v>2014</v>
      </c>
      <c r="B14" s="88">
        <v>49276</v>
      </c>
      <c r="C14" s="88">
        <v>2367</v>
      </c>
      <c r="D14" s="88">
        <v>2184</v>
      </c>
      <c r="E14" s="89">
        <v>53827</v>
      </c>
      <c r="F14" s="118">
        <f t="shared" si="0"/>
        <v>95.416610189183444</v>
      </c>
    </row>
    <row r="15" spans="1:6">
      <c r="A15" s="103">
        <f>Extra!K11</f>
        <v>2015</v>
      </c>
      <c r="B15" s="88">
        <v>49981</v>
      </c>
      <c r="C15" s="88">
        <v>2392</v>
      </c>
      <c r="D15" s="88">
        <v>1942</v>
      </c>
      <c r="E15" s="88">
        <v>54315</v>
      </c>
      <c r="F15" s="90">
        <f t="shared" si="0"/>
        <v>95.432761155557259</v>
      </c>
    </row>
    <row r="16" spans="1:6">
      <c r="A16" s="103">
        <f>Extra!K12</f>
        <v>2016</v>
      </c>
      <c r="B16" s="88">
        <v>50655</v>
      </c>
      <c r="C16" s="88">
        <v>2349</v>
      </c>
      <c r="D16" s="88">
        <v>2106</v>
      </c>
      <c r="E16" s="88">
        <v>55110</v>
      </c>
      <c r="F16" s="90">
        <f t="shared" si="0"/>
        <v>95.568258999320804</v>
      </c>
    </row>
    <row r="17" spans="1:6">
      <c r="A17" s="103">
        <f>Extra!K13</f>
        <v>2017</v>
      </c>
      <c r="B17" s="88">
        <v>49958</v>
      </c>
      <c r="C17" s="88">
        <v>2363</v>
      </c>
      <c r="D17" s="88">
        <v>2755</v>
      </c>
      <c r="E17" s="88">
        <v>55076</v>
      </c>
      <c r="F17" s="96">
        <f t="shared" si="0"/>
        <v>95.483649012824685</v>
      </c>
    </row>
    <row r="18" spans="1:6">
      <c r="A18" s="76" t="s">
        <v>260</v>
      </c>
      <c r="B18" s="76"/>
      <c r="C18" s="76"/>
      <c r="D18" s="76"/>
      <c r="E18" s="76"/>
      <c r="F18" s="76"/>
    </row>
    <row r="19" spans="1:6">
      <c r="A19" s="103">
        <f>A8</f>
        <v>2008</v>
      </c>
      <c r="B19" s="88">
        <v>48313</v>
      </c>
      <c r="C19" s="88">
        <v>988</v>
      </c>
      <c r="D19" s="88">
        <v>2881</v>
      </c>
      <c r="E19" s="89">
        <v>52182</v>
      </c>
      <c r="F19" s="118">
        <f>B19/SUM(B19:C19)*100</f>
        <v>97.995983854282869</v>
      </c>
    </row>
    <row r="20" spans="1:6">
      <c r="A20" s="103">
        <f t="shared" ref="A20:A28" si="1">A9</f>
        <v>2009</v>
      </c>
      <c r="B20" s="88">
        <v>48718</v>
      </c>
      <c r="C20" s="88">
        <v>1177</v>
      </c>
      <c r="D20" s="88">
        <v>2850</v>
      </c>
      <c r="E20" s="89">
        <v>52745</v>
      </c>
      <c r="F20" s="118">
        <f>B20/SUM(B20:C20)*100</f>
        <v>97.641046197013722</v>
      </c>
    </row>
    <row r="21" spans="1:6">
      <c r="A21" s="103">
        <f t="shared" si="1"/>
        <v>2010</v>
      </c>
      <c r="B21" s="88">
        <v>50319</v>
      </c>
      <c r="C21" s="88">
        <v>1209</v>
      </c>
      <c r="D21" s="88">
        <v>2422</v>
      </c>
      <c r="E21" s="89">
        <v>53950</v>
      </c>
      <c r="F21" s="118">
        <f t="shared" ref="F21:F28" si="2">B21/SUM(B21:C21)*100</f>
        <v>97.653702841173725</v>
      </c>
    </row>
    <row r="22" spans="1:6">
      <c r="A22" s="103">
        <f t="shared" si="1"/>
        <v>2011</v>
      </c>
      <c r="B22" s="88">
        <v>49879</v>
      </c>
      <c r="C22" s="88">
        <v>1306</v>
      </c>
      <c r="D22" s="88">
        <v>2407</v>
      </c>
      <c r="E22" s="89">
        <v>53592</v>
      </c>
      <c r="F22" s="118">
        <f t="shared" si="2"/>
        <v>97.448471231806195</v>
      </c>
    </row>
    <row r="23" spans="1:6">
      <c r="A23" s="103">
        <f t="shared" si="1"/>
        <v>2012</v>
      </c>
      <c r="B23" s="88">
        <v>50728</v>
      </c>
      <c r="C23" s="88">
        <v>1588</v>
      </c>
      <c r="D23" s="88">
        <v>2355</v>
      </c>
      <c r="E23" s="89">
        <v>54671</v>
      </c>
      <c r="F23" s="118">
        <f t="shared" si="2"/>
        <v>96.964599740041294</v>
      </c>
    </row>
    <row r="24" spans="1:6">
      <c r="A24" s="103">
        <f t="shared" si="1"/>
        <v>2013</v>
      </c>
      <c r="B24" s="88">
        <v>49782</v>
      </c>
      <c r="C24" s="88">
        <v>1278</v>
      </c>
      <c r="D24" s="88">
        <v>2056</v>
      </c>
      <c r="E24" s="89">
        <v>53116</v>
      </c>
      <c r="F24" s="118">
        <f t="shared" si="2"/>
        <v>97.49706227967097</v>
      </c>
    </row>
    <row r="25" spans="1:6">
      <c r="A25" s="103">
        <f t="shared" si="1"/>
        <v>2014</v>
      </c>
      <c r="B25" s="88">
        <v>50588</v>
      </c>
      <c r="C25" s="88">
        <v>1247</v>
      </c>
      <c r="D25" s="88">
        <v>2196</v>
      </c>
      <c r="E25" s="89">
        <v>54031</v>
      </c>
      <c r="F25" s="118">
        <f>B25/SUM(B25:C25)*100</f>
        <v>97.594289572682541</v>
      </c>
    </row>
    <row r="26" spans="1:6">
      <c r="A26" s="103">
        <f t="shared" si="1"/>
        <v>2015</v>
      </c>
      <c r="B26" s="88">
        <v>51561</v>
      </c>
      <c r="C26" s="88">
        <v>1108</v>
      </c>
      <c r="D26" s="88">
        <v>1910</v>
      </c>
      <c r="E26" s="88">
        <v>54579</v>
      </c>
      <c r="F26" s="90">
        <f t="shared" si="2"/>
        <v>97.896295733733325</v>
      </c>
    </row>
    <row r="27" spans="1:6">
      <c r="A27" s="103">
        <f t="shared" si="1"/>
        <v>2016</v>
      </c>
      <c r="B27" s="88">
        <v>51984</v>
      </c>
      <c r="C27" s="88">
        <v>1279</v>
      </c>
      <c r="D27" s="88">
        <v>2058</v>
      </c>
      <c r="E27" s="88">
        <v>55321</v>
      </c>
      <c r="F27" s="90">
        <f t="shared" si="2"/>
        <v>97.598708296566087</v>
      </c>
    </row>
    <row r="28" spans="1:6">
      <c r="A28" s="528">
        <f t="shared" si="1"/>
        <v>2017</v>
      </c>
      <c r="B28" s="94">
        <v>51009</v>
      </c>
      <c r="C28" s="94">
        <v>1281</v>
      </c>
      <c r="D28" s="94">
        <v>2970</v>
      </c>
      <c r="E28" s="94">
        <v>55260</v>
      </c>
      <c r="F28" s="90">
        <f t="shared" si="2"/>
        <v>97.550200803212846</v>
      </c>
    </row>
    <row r="29" spans="1:6">
      <c r="A29" s="100" t="s">
        <v>332</v>
      </c>
    </row>
    <row r="30" spans="1:6">
      <c r="A30" s="100"/>
    </row>
    <row r="31" spans="1:6">
      <c r="A31" s="100"/>
    </row>
  </sheetData>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91" fitToHeight="0" orientation="landscape" r:id="rId1"/>
  <headerFooter>
    <oddFooter>&amp;L&amp;8&amp;K01+021Report on Maternity, 2014: accompanying tables&amp;R&amp;8&amp;K01+021Page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ColWidth="9.140625" defaultRowHeight="12"/>
  <cols>
    <col min="1" max="1" width="23.42578125" style="39" customWidth="1"/>
    <col min="2" max="2" width="132" style="62" customWidth="1"/>
    <col min="3" max="16384" width="9.140625" style="70"/>
  </cols>
  <sheetData>
    <row r="1" spans="1:4">
      <c r="A1" s="38" t="s">
        <v>24</v>
      </c>
      <c r="C1" s="8"/>
    </row>
    <row r="3" spans="1:4" ht="19.5">
      <c r="A3" s="460" t="s">
        <v>34</v>
      </c>
    </row>
    <row r="4" spans="1:4" s="57" customFormat="1">
      <c r="A4" s="61"/>
      <c r="B4" s="63"/>
    </row>
    <row r="5" spans="1:4" s="57" customFormat="1">
      <c r="A5" s="247" t="s">
        <v>427</v>
      </c>
      <c r="B5" s="77"/>
    </row>
    <row r="6" spans="1:4" s="57" customFormat="1">
      <c r="A6" s="137" t="s">
        <v>441</v>
      </c>
      <c r="B6" s="459" t="s">
        <v>505</v>
      </c>
      <c r="D6" s="431"/>
    </row>
    <row r="7" spans="1:4" s="57" customFormat="1">
      <c r="A7" s="61"/>
      <c r="B7" s="63"/>
    </row>
    <row r="8" spans="1:4" s="57" customFormat="1">
      <c r="A8" s="247" t="s">
        <v>336</v>
      </c>
      <c r="B8" s="77"/>
    </row>
    <row r="9" spans="1:4" s="57" customFormat="1">
      <c r="A9" s="540" t="s">
        <v>331</v>
      </c>
      <c r="B9" s="541"/>
    </row>
    <row r="10" spans="1:4" s="57" customFormat="1">
      <c r="A10" s="439"/>
      <c r="B10" s="439"/>
      <c r="D10" s="431"/>
    </row>
    <row r="11" spans="1:4" s="57" customFormat="1">
      <c r="A11" s="128" t="s">
        <v>335</v>
      </c>
      <c r="B11" s="20"/>
    </row>
    <row r="12" spans="1:4" s="57" customFormat="1">
      <c r="A12" s="540" t="s">
        <v>442</v>
      </c>
      <c r="B12" s="541"/>
    </row>
    <row r="13" spans="1:4" s="57" customFormat="1">
      <c r="A13" s="64" t="s">
        <v>247</v>
      </c>
      <c r="B13" s="439"/>
    </row>
    <row r="14" spans="1:4" s="57" customFormat="1">
      <c r="A14" s="439"/>
      <c r="B14" s="439"/>
    </row>
    <row r="15" spans="1:4" s="57" customFormat="1">
      <c r="A15" s="461" t="s">
        <v>428</v>
      </c>
      <c r="B15" s="462"/>
    </row>
    <row r="16" spans="1:4" s="57" customFormat="1">
      <c r="A16" s="64" t="s">
        <v>429</v>
      </c>
      <c r="B16" s="439"/>
    </row>
    <row r="17" spans="1:2" s="57" customFormat="1">
      <c r="A17" s="463" t="s">
        <v>381</v>
      </c>
      <c r="B17" s="439"/>
    </row>
    <row r="18" spans="1:2" s="57" customFormat="1">
      <c r="A18" s="64"/>
      <c r="B18" s="439"/>
    </row>
    <row r="19" spans="1:2" s="57" customFormat="1">
      <c r="A19" s="128" t="s">
        <v>316</v>
      </c>
      <c r="B19" s="20"/>
    </row>
    <row r="20" spans="1:2" s="57" customFormat="1" ht="36">
      <c r="A20" s="61" t="s">
        <v>27</v>
      </c>
      <c r="B20" s="382" t="s">
        <v>371</v>
      </c>
    </row>
    <row r="21" spans="1:2" s="57" customFormat="1">
      <c r="A21" s="61"/>
      <c r="B21" s="382"/>
    </row>
    <row r="22" spans="1:2" s="57" customFormat="1" ht="36">
      <c r="A22" s="61" t="s">
        <v>28</v>
      </c>
      <c r="B22" s="382" t="s">
        <v>306</v>
      </c>
    </row>
    <row r="23" spans="1:2" s="57" customFormat="1">
      <c r="A23" s="61"/>
      <c r="B23" s="382"/>
    </row>
    <row r="24" spans="1:2" s="57" customFormat="1" ht="24">
      <c r="A24" s="61" t="s">
        <v>244</v>
      </c>
      <c r="B24" s="382" t="s">
        <v>245</v>
      </c>
    </row>
    <row r="25" spans="1:2" s="57" customFormat="1">
      <c r="B25" s="265"/>
    </row>
    <row r="26" spans="1:2" s="57" customFormat="1" ht="36">
      <c r="A26" s="61" t="s">
        <v>95</v>
      </c>
      <c r="B26" s="382" t="s">
        <v>242</v>
      </c>
    </row>
    <row r="27" spans="1:2" s="57" customFormat="1">
      <c r="A27" s="61"/>
      <c r="B27" s="382"/>
    </row>
    <row r="28" spans="1:2" s="57" customFormat="1" ht="60">
      <c r="A28" s="112" t="s">
        <v>317</v>
      </c>
      <c r="B28" s="382" t="s">
        <v>318</v>
      </c>
    </row>
    <row r="29" spans="1:2" s="57" customFormat="1">
      <c r="A29" s="61"/>
      <c r="B29" s="382"/>
    </row>
    <row r="30" spans="1:2" s="57" customFormat="1" ht="48">
      <c r="A30" s="61" t="s">
        <v>243</v>
      </c>
      <c r="B30" s="382" t="s">
        <v>372</v>
      </c>
    </row>
    <row r="31" spans="1:2" s="57" customFormat="1">
      <c r="A31" s="61"/>
      <c r="B31" s="382"/>
    </row>
    <row r="32" spans="1:2" s="57" customFormat="1">
      <c r="A32" s="61" t="s">
        <v>246</v>
      </c>
      <c r="B32" s="382" t="s">
        <v>248</v>
      </c>
    </row>
    <row r="33" spans="1:2" s="57" customFormat="1">
      <c r="A33" s="61"/>
      <c r="B33" s="382"/>
    </row>
    <row r="34" spans="1:2" s="57" customFormat="1" ht="48">
      <c r="A34" s="112" t="s">
        <v>319</v>
      </c>
      <c r="B34" s="137" t="s">
        <v>443</v>
      </c>
    </row>
    <row r="35" spans="1:2" s="57" customFormat="1">
      <c r="A35" s="65"/>
      <c r="B35" s="383"/>
    </row>
  </sheetData>
  <mergeCells count="2">
    <mergeCell ref="A9:B9"/>
    <mergeCell ref="A12:B12"/>
  </mergeCells>
  <hyperlinks>
    <hyperlink ref="A1" location="Contents!A1" display="Contents"/>
    <hyperlink ref="A17" location="FigureIndex!A1" display="List of figures in publication and links to relevant accompanying tables"/>
    <hyperlink ref="B6" r:id="rId1" display="www.health.govt.nz/publication/report-maternity-201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ColWidth="9.140625" defaultRowHeight="12"/>
  <cols>
    <col min="1" max="1" width="34.85546875" style="69" customWidth="1"/>
    <col min="2" max="2" width="106.28515625" style="69" customWidth="1"/>
    <col min="3" max="3" width="15.42578125" style="69" customWidth="1"/>
    <col min="4" max="16384" width="9.140625" style="69"/>
  </cols>
  <sheetData>
    <row r="1" spans="1:7">
      <c r="A1" s="38" t="s">
        <v>24</v>
      </c>
      <c r="B1" s="291" t="s">
        <v>34</v>
      </c>
    </row>
    <row r="3" spans="1:7" ht="19.5">
      <c r="A3" s="19" t="s">
        <v>381</v>
      </c>
      <c r="B3" s="19"/>
      <c r="C3" s="70"/>
    </row>
    <row r="4" spans="1:7">
      <c r="A4" s="70"/>
      <c r="B4" s="70"/>
      <c r="C4" s="70"/>
    </row>
    <row r="5" spans="1:7">
      <c r="A5" s="440" t="s">
        <v>82</v>
      </c>
      <c r="B5" s="440" t="s">
        <v>382</v>
      </c>
      <c r="C5" s="440" t="s">
        <v>383</v>
      </c>
      <c r="E5" s="70"/>
      <c r="F5" s="70"/>
      <c r="G5" s="70"/>
    </row>
    <row r="6" spans="1:7">
      <c r="A6" s="441" t="s">
        <v>25</v>
      </c>
      <c r="B6" s="442"/>
      <c r="C6" s="442"/>
      <c r="E6" s="70"/>
      <c r="F6" s="70"/>
      <c r="G6" s="70"/>
    </row>
    <row r="7" spans="1:7" ht="15.95" customHeight="1">
      <c r="A7" s="47" t="s">
        <v>26</v>
      </c>
      <c r="B7" s="454" t="s">
        <v>506</v>
      </c>
      <c r="C7" s="38" t="s">
        <v>384</v>
      </c>
      <c r="E7" s="70"/>
      <c r="F7" s="70"/>
      <c r="G7" s="70"/>
    </row>
    <row r="8" spans="1:7" ht="15.95" customHeight="1">
      <c r="A8" s="443"/>
      <c r="B8" s="455" t="s">
        <v>507</v>
      </c>
      <c r="C8" s="444" t="s">
        <v>385</v>
      </c>
      <c r="E8" s="70"/>
      <c r="F8" s="70"/>
      <c r="G8" s="70"/>
    </row>
    <row r="9" spans="1:7" ht="15.95" customHeight="1">
      <c r="A9" s="47" t="s">
        <v>27</v>
      </c>
      <c r="B9" s="454" t="s">
        <v>558</v>
      </c>
      <c r="C9" s="38" t="s">
        <v>386</v>
      </c>
    </row>
    <row r="10" spans="1:7" ht="15.95" customHeight="1">
      <c r="A10" s="445"/>
      <c r="B10" s="454" t="s">
        <v>508</v>
      </c>
      <c r="C10" s="38" t="s">
        <v>387</v>
      </c>
    </row>
    <row r="11" spans="1:7" ht="15.95" customHeight="1">
      <c r="A11" s="443"/>
      <c r="B11" s="455" t="s">
        <v>509</v>
      </c>
      <c r="C11" s="444" t="s">
        <v>388</v>
      </c>
    </row>
    <row r="12" spans="1:7" ht="15.95" customHeight="1">
      <c r="A12" s="47" t="s">
        <v>28</v>
      </c>
      <c r="B12" s="454" t="s">
        <v>510</v>
      </c>
      <c r="C12" s="38" t="s">
        <v>389</v>
      </c>
    </row>
    <row r="13" spans="1:7" ht="15.95" customHeight="1">
      <c r="A13" s="445"/>
      <c r="B13" s="454" t="s">
        <v>511</v>
      </c>
      <c r="C13" s="38" t="s">
        <v>390</v>
      </c>
    </row>
    <row r="14" spans="1:7" ht="15.95" customHeight="1">
      <c r="A14" s="445"/>
      <c r="B14" s="454" t="s">
        <v>512</v>
      </c>
      <c r="C14" s="38" t="s">
        <v>390</v>
      </c>
    </row>
    <row r="15" spans="1:7" ht="15.95" customHeight="1">
      <c r="A15" s="443"/>
      <c r="B15" s="455" t="s">
        <v>513</v>
      </c>
      <c r="C15" s="444" t="s">
        <v>391</v>
      </c>
    </row>
    <row r="16" spans="1:7" ht="15.95" customHeight="1">
      <c r="A16" s="47" t="s">
        <v>29</v>
      </c>
      <c r="B16" s="454" t="s">
        <v>514</v>
      </c>
      <c r="C16" s="38" t="s">
        <v>392</v>
      </c>
    </row>
    <row r="17" spans="1:3" ht="15.95" customHeight="1">
      <c r="A17" s="445"/>
      <c r="B17" s="454" t="s">
        <v>515</v>
      </c>
      <c r="C17" s="38" t="s">
        <v>393</v>
      </c>
    </row>
    <row r="18" spans="1:3" ht="15.95" customHeight="1">
      <c r="A18" s="445"/>
      <c r="B18" s="454" t="s">
        <v>516</v>
      </c>
      <c r="C18" s="38" t="s">
        <v>394</v>
      </c>
    </row>
    <row r="19" spans="1:3" ht="27.95" customHeight="1">
      <c r="A19" s="443"/>
      <c r="B19" s="455" t="s">
        <v>517</v>
      </c>
      <c r="C19" s="444" t="s">
        <v>395</v>
      </c>
    </row>
    <row r="20" spans="1:3" ht="15.95" customHeight="1">
      <c r="A20" s="446" t="s">
        <v>30</v>
      </c>
      <c r="B20" s="454" t="s">
        <v>518</v>
      </c>
      <c r="C20" s="38" t="s">
        <v>396</v>
      </c>
    </row>
    <row r="21" spans="1:3" ht="24">
      <c r="A21" s="443"/>
      <c r="B21" s="454" t="s">
        <v>519</v>
      </c>
      <c r="C21" s="38" t="s">
        <v>397</v>
      </c>
    </row>
    <row r="22" spans="1:3" ht="27.95" customHeight="1">
      <c r="A22" s="47" t="s">
        <v>250</v>
      </c>
      <c r="B22" s="456" t="s">
        <v>520</v>
      </c>
      <c r="C22" s="447" t="s">
        <v>398</v>
      </c>
    </row>
    <row r="23" spans="1:3" ht="27.95" customHeight="1">
      <c r="A23" s="444"/>
      <c r="B23" s="455" t="s">
        <v>521</v>
      </c>
      <c r="C23" s="444" t="s">
        <v>399</v>
      </c>
    </row>
    <row r="24" spans="1:3" ht="27.95" customHeight="1">
      <c r="A24" s="47" t="s">
        <v>249</v>
      </c>
      <c r="B24" s="457" t="s">
        <v>522</v>
      </c>
      <c r="C24" s="337" t="s">
        <v>400</v>
      </c>
    </row>
    <row r="25" spans="1:3" ht="27.95" customHeight="1">
      <c r="A25" s="337"/>
      <c r="B25" s="457" t="s">
        <v>523</v>
      </c>
      <c r="C25" s="337" t="s">
        <v>401</v>
      </c>
    </row>
    <row r="26" spans="1:3" ht="27.95" customHeight="1">
      <c r="A26" s="337"/>
      <c r="B26" s="457" t="s">
        <v>559</v>
      </c>
      <c r="C26" s="337" t="s">
        <v>402</v>
      </c>
    </row>
    <row r="27" spans="1:3" ht="27.95" customHeight="1">
      <c r="A27" s="448"/>
      <c r="B27" s="454" t="s">
        <v>426</v>
      </c>
      <c r="C27" s="38" t="s">
        <v>403</v>
      </c>
    </row>
    <row r="28" spans="1:3" ht="15.95" customHeight="1">
      <c r="A28" s="47" t="s">
        <v>337</v>
      </c>
      <c r="B28" s="456" t="s">
        <v>524</v>
      </c>
      <c r="C28" s="447" t="s">
        <v>404</v>
      </c>
    </row>
    <row r="29" spans="1:3" ht="27.95" customHeight="1">
      <c r="A29" s="449"/>
      <c r="B29" s="457" t="s">
        <v>525</v>
      </c>
      <c r="C29" s="337" t="s">
        <v>405</v>
      </c>
    </row>
    <row r="30" spans="1:3" ht="15.95" customHeight="1">
      <c r="A30" s="449"/>
      <c r="B30" s="457" t="s">
        <v>526</v>
      </c>
      <c r="C30" s="337" t="s">
        <v>406</v>
      </c>
    </row>
    <row r="31" spans="1:3" ht="15.95" customHeight="1">
      <c r="A31" s="449"/>
      <c r="B31" s="457" t="s">
        <v>527</v>
      </c>
      <c r="C31" s="337" t="s">
        <v>407</v>
      </c>
    </row>
    <row r="32" spans="1:3" ht="27.95" customHeight="1">
      <c r="A32" s="449"/>
      <c r="B32" s="457" t="s">
        <v>528</v>
      </c>
      <c r="C32" s="337" t="s">
        <v>408</v>
      </c>
    </row>
    <row r="33" spans="1:3" ht="27.95" customHeight="1">
      <c r="A33" s="449"/>
      <c r="B33" s="457" t="s">
        <v>529</v>
      </c>
      <c r="C33" s="337" t="s">
        <v>409</v>
      </c>
    </row>
    <row r="34" spans="1:3" ht="15.95" customHeight="1">
      <c r="A34" s="449"/>
      <c r="B34" s="457" t="s">
        <v>530</v>
      </c>
      <c r="C34" s="337" t="s">
        <v>410</v>
      </c>
    </row>
    <row r="35" spans="1:3" ht="15.95" customHeight="1">
      <c r="A35" s="449"/>
      <c r="B35" s="457" t="s">
        <v>531</v>
      </c>
      <c r="C35" s="337" t="s">
        <v>411</v>
      </c>
    </row>
    <row r="36" spans="1:3" ht="28.5" customHeight="1">
      <c r="A36" s="443"/>
      <c r="B36" s="457" t="s">
        <v>560</v>
      </c>
      <c r="C36" s="459" t="s">
        <v>412</v>
      </c>
    </row>
    <row r="37" spans="1:3">
      <c r="A37" s="441" t="s">
        <v>32</v>
      </c>
      <c r="B37" s="450"/>
      <c r="C37" s="441"/>
    </row>
    <row r="38" spans="1:3" ht="15.95" customHeight="1">
      <c r="A38" s="47" t="s">
        <v>95</v>
      </c>
      <c r="B38" s="457" t="s">
        <v>532</v>
      </c>
      <c r="C38" s="337" t="s">
        <v>413</v>
      </c>
    </row>
    <row r="39" spans="1:3" ht="15.95" customHeight="1">
      <c r="A39" s="449"/>
      <c r="B39" s="457" t="s">
        <v>561</v>
      </c>
      <c r="C39" s="337" t="s">
        <v>413</v>
      </c>
    </row>
    <row r="40" spans="1:3" ht="15.95" customHeight="1">
      <c r="A40" s="449"/>
      <c r="B40" s="457" t="s">
        <v>562</v>
      </c>
      <c r="C40" s="337" t="s">
        <v>413</v>
      </c>
    </row>
    <row r="41" spans="1:3" ht="15.95" customHeight="1">
      <c r="A41" s="449"/>
      <c r="B41" s="457" t="s">
        <v>563</v>
      </c>
      <c r="C41" s="337" t="s">
        <v>413</v>
      </c>
    </row>
    <row r="42" spans="1:3" ht="15.95" customHeight="1">
      <c r="A42" s="337"/>
      <c r="B42" s="457" t="s">
        <v>564</v>
      </c>
      <c r="C42" s="337" t="s">
        <v>414</v>
      </c>
    </row>
    <row r="43" spans="1:3" ht="15.95" customHeight="1">
      <c r="A43" s="37"/>
      <c r="B43" s="457" t="s">
        <v>565</v>
      </c>
      <c r="C43" s="337" t="s">
        <v>415</v>
      </c>
    </row>
    <row r="44" spans="1:3" ht="15.95" customHeight="1">
      <c r="A44" s="37"/>
      <c r="B44" s="457" t="s">
        <v>566</v>
      </c>
      <c r="C44" s="337" t="s">
        <v>432</v>
      </c>
    </row>
    <row r="45" spans="1:3" ht="24">
      <c r="A45" s="451"/>
      <c r="B45" s="469" t="s">
        <v>567</v>
      </c>
      <c r="C45" s="337" t="s">
        <v>533</v>
      </c>
    </row>
    <row r="46" spans="1:3" ht="27.95" customHeight="1">
      <c r="A46" s="47" t="s">
        <v>97</v>
      </c>
      <c r="B46" s="456" t="s">
        <v>534</v>
      </c>
      <c r="C46" s="447" t="s">
        <v>416</v>
      </c>
    </row>
    <row r="47" spans="1:3" ht="15.95" customHeight="1">
      <c r="A47" s="449"/>
      <c r="B47" s="457" t="s">
        <v>535</v>
      </c>
      <c r="C47" s="337" t="s">
        <v>433</v>
      </c>
    </row>
    <row r="48" spans="1:3" ht="27.95" customHeight="1">
      <c r="A48" s="37"/>
      <c r="B48" s="457" t="s">
        <v>536</v>
      </c>
      <c r="C48" s="337" t="s">
        <v>433</v>
      </c>
    </row>
    <row r="49" spans="1:3" ht="27.95" customHeight="1">
      <c r="A49" s="37"/>
      <c r="B49" s="457" t="s">
        <v>537</v>
      </c>
      <c r="C49" s="337" t="s">
        <v>433</v>
      </c>
    </row>
    <row r="50" spans="1:3" ht="15.95" customHeight="1">
      <c r="A50" s="449"/>
      <c r="B50" s="457" t="s">
        <v>538</v>
      </c>
      <c r="C50" s="337" t="s">
        <v>433</v>
      </c>
    </row>
    <row r="51" spans="1:3" ht="15.95" customHeight="1">
      <c r="A51" s="451"/>
      <c r="B51" s="455" t="s">
        <v>539</v>
      </c>
      <c r="C51" s="444" t="s">
        <v>433</v>
      </c>
    </row>
    <row r="52" spans="1:3" ht="15.95" customHeight="1">
      <c r="A52" s="47" t="s">
        <v>98</v>
      </c>
      <c r="B52" s="454" t="s">
        <v>540</v>
      </c>
      <c r="C52" s="38" t="s">
        <v>417</v>
      </c>
    </row>
    <row r="53" spans="1:3" ht="27.95" customHeight="1">
      <c r="A53" s="47"/>
      <c r="B53" s="454" t="s">
        <v>541</v>
      </c>
      <c r="C53" s="38" t="s">
        <v>434</v>
      </c>
    </row>
    <row r="54" spans="1:3" ht="15.95" customHeight="1">
      <c r="A54" s="47"/>
      <c r="B54" s="454" t="s">
        <v>542</v>
      </c>
      <c r="C54" s="38" t="s">
        <v>434</v>
      </c>
    </row>
    <row r="55" spans="1:3" ht="15.95" customHeight="1">
      <c r="A55" s="37"/>
      <c r="B55" s="454" t="s">
        <v>543</v>
      </c>
      <c r="C55" s="38" t="s">
        <v>434</v>
      </c>
    </row>
    <row r="56" spans="1:3" ht="15.95" customHeight="1">
      <c r="A56" s="37"/>
      <c r="B56" s="454" t="s">
        <v>544</v>
      </c>
      <c r="C56" s="38" t="s">
        <v>418</v>
      </c>
    </row>
    <row r="57" spans="1:3">
      <c r="A57" s="441" t="s">
        <v>33</v>
      </c>
      <c r="B57" s="450"/>
      <c r="C57" s="441"/>
    </row>
    <row r="58" spans="1:3" ht="15.95" customHeight="1">
      <c r="A58" s="448" t="s">
        <v>221</v>
      </c>
      <c r="B58" s="454" t="s">
        <v>545</v>
      </c>
      <c r="C58" s="38" t="s">
        <v>419</v>
      </c>
    </row>
    <row r="59" spans="1:3" ht="15.95" customHeight="1">
      <c r="A59" s="47" t="s">
        <v>229</v>
      </c>
      <c r="B59" s="456" t="s">
        <v>546</v>
      </c>
      <c r="C59" s="447" t="s">
        <v>420</v>
      </c>
    </row>
    <row r="60" spans="1:3" ht="27.95" customHeight="1">
      <c r="A60" s="449"/>
      <c r="B60" s="457" t="s">
        <v>547</v>
      </c>
      <c r="C60" s="337" t="s">
        <v>421</v>
      </c>
    </row>
    <row r="61" spans="1:3" ht="15.95" customHeight="1">
      <c r="A61" s="37"/>
      <c r="B61" s="457" t="s">
        <v>548</v>
      </c>
      <c r="C61" s="337" t="s">
        <v>421</v>
      </c>
    </row>
    <row r="62" spans="1:3" ht="15.95" customHeight="1">
      <c r="A62" s="446" t="s">
        <v>230</v>
      </c>
      <c r="B62" s="456" t="s">
        <v>549</v>
      </c>
      <c r="C62" s="447" t="s">
        <v>422</v>
      </c>
    </row>
    <row r="63" spans="1:3" ht="27.95" customHeight="1">
      <c r="A63" s="449"/>
      <c r="B63" s="457" t="s">
        <v>550</v>
      </c>
      <c r="C63" s="337" t="s">
        <v>423</v>
      </c>
    </row>
    <row r="64" spans="1:3" ht="15.95" customHeight="1">
      <c r="A64" s="37"/>
      <c r="B64" s="457" t="s">
        <v>551</v>
      </c>
      <c r="C64" s="337" t="s">
        <v>423</v>
      </c>
    </row>
    <row r="65" spans="1:3" ht="27.95" customHeight="1">
      <c r="A65" s="37"/>
      <c r="B65" s="457" t="s">
        <v>552</v>
      </c>
      <c r="C65" s="337" t="s">
        <v>424</v>
      </c>
    </row>
    <row r="66" spans="1:3" ht="15.95" customHeight="1">
      <c r="A66" s="451"/>
      <c r="B66" s="455" t="s">
        <v>553</v>
      </c>
      <c r="C66" s="444" t="s">
        <v>424</v>
      </c>
    </row>
    <row r="67" spans="1:3" ht="15.95" customHeight="1">
      <c r="A67" s="47" t="s">
        <v>226</v>
      </c>
      <c r="B67" s="454" t="s">
        <v>554</v>
      </c>
      <c r="C67" s="38" t="s">
        <v>435</v>
      </c>
    </row>
    <row r="68" spans="1:3" ht="27.95" customHeight="1">
      <c r="A68" s="47"/>
      <c r="B68" s="454" t="s">
        <v>555</v>
      </c>
      <c r="C68" s="38" t="s">
        <v>436</v>
      </c>
    </row>
    <row r="69" spans="1:3" ht="15.95" customHeight="1">
      <c r="A69" s="443"/>
      <c r="B69" s="454" t="s">
        <v>556</v>
      </c>
      <c r="C69" s="38" t="s">
        <v>425</v>
      </c>
    </row>
    <row r="70" spans="1:3" ht="15.95" customHeight="1">
      <c r="A70" s="452" t="s">
        <v>320</v>
      </c>
      <c r="B70" s="458" t="s">
        <v>557</v>
      </c>
      <c r="C70" s="453" t="s">
        <v>437</v>
      </c>
    </row>
  </sheetData>
  <hyperlinks>
    <hyperlink ref="A1" location="Contents!A1" display="Contents"/>
    <hyperlink ref="B1" location="About!A1" display="About the publication"/>
    <hyperlink ref="C45" r:id="rId1" display="Health at a Glance 2013: OECD Indicators"/>
    <hyperlink ref="C7" location="Age!A5" display="Table 1"/>
    <hyperlink ref="C8" location="Age!A20" display="Table 2"/>
    <hyperlink ref="C9" location="Ethnic!A5" display="Table 3"/>
    <hyperlink ref="C10" location="Ethnic!A37" display="Table 5"/>
    <hyperlink ref="C11" location="Ethnic!A20" display="Table 4"/>
    <hyperlink ref="C12" location="Dep!A5" display="Table 6"/>
    <hyperlink ref="C13" location="Dep!A36" display="Table 8"/>
    <hyperlink ref="C14" location="Dep!A36" display="Table 8"/>
    <hyperlink ref="C15" location="Dep!A20" display="Table 7"/>
    <hyperlink ref="C16" location="Geo!A5" display="Table 9"/>
    <hyperlink ref="C17" location="Geo!A34" display="Table 10"/>
    <hyperlink ref="C18" location="Geo!A62" display="Table 11"/>
    <hyperlink ref="C19" location="Geo!A90" display="Table 12"/>
    <hyperlink ref="C20" location="Parity!A5" display="Table 13"/>
    <hyperlink ref="C21" location="Parity!A19" display="Table 14"/>
    <hyperlink ref="C22" location="BMI!A5" display="Table 15"/>
    <hyperlink ref="C23" location="BMI!A19" display="Table 16"/>
    <hyperlink ref="C24" location="Smoking!A5" display="Table 17, Table 18"/>
    <hyperlink ref="C25" location="Smoking!A33" display="Table 19"/>
    <hyperlink ref="C26" location="Smoking!A84" display="Table 20"/>
    <hyperlink ref="C27" location="Smoking!A135" display="Table 21"/>
    <hyperlink ref="C28" location="PrimMatCare!A5" display="Table 22"/>
    <hyperlink ref="C29" location="PrimMatCare!A21" display="Table 23"/>
    <hyperlink ref="C30" location="PrimMatCare!A56" display="Table 24"/>
    <hyperlink ref="C31" location="RegLMC!A5" display="Table 26"/>
    <hyperlink ref="C32" location="RegLMC!A45" display="Table 28"/>
    <hyperlink ref="C33" location="RegLMC!A18" display="Table 27"/>
    <hyperlink ref="C34" location="RegLMC!A73" display="Table 29"/>
    <hyperlink ref="C38" location="BirthType!A5" display="Table 30"/>
    <hyperlink ref="C39" location="BirthType!A5" display="Table 30"/>
    <hyperlink ref="C40" location="BirthType!A5" display="Table 30"/>
    <hyperlink ref="C41" location="BirthType!A5" display="Table 30"/>
    <hyperlink ref="C42" location="BirthType!A24" display="Table 31"/>
    <hyperlink ref="C43" location="BirthType!A60" display="Table 32"/>
    <hyperlink ref="C44" location="BirthType!A88" display="Table 33"/>
    <hyperlink ref="C46" location="Interv!A5" display="Table 35"/>
    <hyperlink ref="C47" location="Interv!A24" display="Table 36"/>
    <hyperlink ref="C52" location="PlaceOfBirth!A5" display="Table 37"/>
    <hyperlink ref="C53" location="PlaceOfBirth!A85" display="Table 42"/>
    <hyperlink ref="C54" location="PlaceOfBirth!A85" display="Table 42"/>
    <hyperlink ref="C55" location="PlaceOfBirth!A85" display="Table 42"/>
    <hyperlink ref="C56" location="PlaceOfBirth!A141" display="Table 43"/>
    <hyperlink ref="C58" location="Babies!A5" display="Table 41"/>
    <hyperlink ref="C59" location="Birthweight!A25" display="Table 43"/>
    <hyperlink ref="C60" location="Birthweight!A72" display="Table 44"/>
    <hyperlink ref="C61" location="Birthweight!A72" display="Table 44"/>
    <hyperlink ref="C62" location="Gestation!A5" display="Table 45"/>
    <hyperlink ref="C63" location="Gestation!A40" display="Table 46"/>
    <hyperlink ref="C64" location="Gestation!A40" display="Table 46"/>
    <hyperlink ref="C65" location="Gestation!A93" display="Table 47"/>
    <hyperlink ref="C66" location="Gestation!A93" display="Table 47"/>
    <hyperlink ref="C67" location="Bfeed!A5" display="Table 48"/>
    <hyperlink ref="C68" location="Bfeed!A19" display="Table 52"/>
    <hyperlink ref="C69" location="Bfeed!A71" display="Table 53"/>
    <hyperlink ref="C70" location="Handover!A5" display="Table 53"/>
    <hyperlink ref="C48" location="Interv!A24" display="Table 36"/>
    <hyperlink ref="C49" location="Interv!A24" display="Table 36"/>
    <hyperlink ref="C50" location="Interv!A24" display="Table 36"/>
    <hyperlink ref="C51" location="Interv!A24" display="Table 36"/>
    <hyperlink ref="C36" location="RegDHB!A45" display="Table 32"/>
    <hyperlink ref="C35" location="RegDHB!A5" display="Table 3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3"/>
  <sheetViews>
    <sheetView zoomScaleNormal="100" workbookViewId="0">
      <pane ySplit="3" topLeftCell="A4" activePane="bottomLeft" state="frozen"/>
      <selection activeCell="B31" sqref="B31"/>
      <selection pane="bottomLeft" activeCell="G12" sqref="G12"/>
    </sheetView>
  </sheetViews>
  <sheetFormatPr defaultColWidth="9.140625" defaultRowHeight="12"/>
  <cols>
    <col min="1" max="1" width="9.42578125" style="70" customWidth="1"/>
    <col min="2" max="7" width="9.85546875" style="70" customWidth="1"/>
    <col min="8" max="16384" width="9.140625" style="70"/>
  </cols>
  <sheetData>
    <row r="1" spans="1:27">
      <c r="A1" s="291" t="s">
        <v>24</v>
      </c>
      <c r="B1" s="144"/>
      <c r="C1" s="291" t="s">
        <v>34</v>
      </c>
      <c r="D1" s="144"/>
      <c r="E1" s="144"/>
    </row>
    <row r="2" spans="1:27" ht="10.5" customHeight="1"/>
    <row r="3" spans="1:27" ht="19.5">
      <c r="A3" s="19" t="s">
        <v>117</v>
      </c>
    </row>
    <row r="4" spans="1:27" s="79" customFormat="1" ht="14.25">
      <c r="A4" s="467"/>
    </row>
    <row r="5" spans="1:27" s="80" customFormat="1" ht="15" customHeight="1">
      <c r="A5" s="87" t="str">
        <f>Contents!B8</f>
        <v>Table 1: Number and percentage of women giving birth, by age group, 2008–2017</v>
      </c>
    </row>
    <row r="6" spans="1:27" s="79" customFormat="1" ht="14.25">
      <c r="A6" s="546" t="s">
        <v>37</v>
      </c>
      <c r="B6" s="542" t="s">
        <v>25</v>
      </c>
      <c r="C6" s="542"/>
      <c r="D6" s="542"/>
      <c r="E6" s="542"/>
      <c r="F6" s="542"/>
      <c r="G6" s="542"/>
      <c r="H6" s="543"/>
      <c r="I6" s="542" t="s">
        <v>277</v>
      </c>
      <c r="J6" s="542"/>
      <c r="K6" s="542"/>
      <c r="L6" s="542"/>
      <c r="M6" s="542"/>
      <c r="N6" s="542"/>
      <c r="O6" s="81"/>
      <c r="R6" s="81"/>
      <c r="S6" s="81"/>
      <c r="T6" s="81"/>
      <c r="U6" s="81"/>
      <c r="V6" s="81"/>
      <c r="W6" s="81"/>
      <c r="X6" s="81"/>
      <c r="Y6" s="81"/>
      <c r="Z6" s="81"/>
      <c r="AA6" s="81"/>
    </row>
    <row r="7" spans="1:27" s="79" customFormat="1" ht="15">
      <c r="A7" s="547"/>
      <c r="B7" s="132" t="s">
        <v>35</v>
      </c>
      <c r="C7" s="132" t="s">
        <v>42</v>
      </c>
      <c r="D7" s="132" t="s">
        <v>38</v>
      </c>
      <c r="E7" s="132" t="s">
        <v>39</v>
      </c>
      <c r="F7" s="132" t="s">
        <v>40</v>
      </c>
      <c r="G7" s="132" t="s">
        <v>36</v>
      </c>
      <c r="H7" s="166" t="s">
        <v>41</v>
      </c>
      <c r="I7" s="132" t="s">
        <v>35</v>
      </c>
      <c r="J7" s="132" t="s">
        <v>42</v>
      </c>
      <c r="K7" s="132" t="s">
        <v>38</v>
      </c>
      <c r="L7" s="132" t="s">
        <v>39</v>
      </c>
      <c r="M7" s="132" t="s">
        <v>40</v>
      </c>
      <c r="N7" s="132" t="s">
        <v>36</v>
      </c>
      <c r="O7" s="82"/>
      <c r="P7" s="83"/>
      <c r="Q7" s="83"/>
      <c r="R7" s="482"/>
      <c r="S7" s="482"/>
      <c r="T7" s="156"/>
      <c r="U7" s="156"/>
      <c r="V7" s="156"/>
      <c r="W7" s="156"/>
      <c r="X7" s="156"/>
      <c r="Y7" s="156"/>
      <c r="Z7" s="483"/>
      <c r="AA7" s="81"/>
    </row>
    <row r="8" spans="1:27" s="79" customFormat="1" ht="14.25">
      <c r="A8" s="142">
        <f>Extra!K4</f>
        <v>2008</v>
      </c>
      <c r="B8" s="145">
        <v>5293</v>
      </c>
      <c r="C8" s="145">
        <v>11734</v>
      </c>
      <c r="D8" s="145">
        <v>15691</v>
      </c>
      <c r="E8" s="145">
        <v>17728</v>
      </c>
      <c r="F8" s="145">
        <v>11733</v>
      </c>
      <c r="G8" s="145">
        <v>2449</v>
      </c>
      <c r="H8" s="163">
        <v>64628</v>
      </c>
      <c r="I8" s="143">
        <f t="shared" ref="I8:I17" si="0">B8/$H8*100</f>
        <v>8.1899486290771808</v>
      </c>
      <c r="J8" s="143">
        <f t="shared" ref="J8:J17" si="1">C8/$H8*100</f>
        <v>18.156217119514761</v>
      </c>
      <c r="K8" s="143">
        <f t="shared" ref="K8:K17" si="2">D8/$H8*100</f>
        <v>24.278950300179488</v>
      </c>
      <c r="L8" s="143">
        <f t="shared" ref="L8:L17" si="3">E8/$H8*100</f>
        <v>27.430834932227516</v>
      </c>
      <c r="M8" s="143">
        <f t="shared" ref="M8:M17" si="4">F8/$H8*100</f>
        <v>18.154669802562356</v>
      </c>
      <c r="N8" s="143">
        <f t="shared" ref="N8:N17" si="5">G8/$H8*100</f>
        <v>3.7893792164386952</v>
      </c>
      <c r="O8" s="81"/>
      <c r="R8" s="484"/>
      <c r="S8" s="68"/>
      <c r="T8" s="485"/>
      <c r="U8" s="485"/>
      <c r="V8" s="485"/>
      <c r="W8" s="485"/>
      <c r="X8" s="485"/>
      <c r="Y8" s="485"/>
      <c r="Z8" s="481"/>
      <c r="AA8" s="81"/>
    </row>
    <row r="9" spans="1:27" s="79" customFormat="1" ht="14.25">
      <c r="A9" s="142">
        <f>Extra!K5</f>
        <v>2009</v>
      </c>
      <c r="B9" s="145">
        <v>4869</v>
      </c>
      <c r="C9" s="145">
        <v>11931</v>
      </c>
      <c r="D9" s="145">
        <v>15797</v>
      </c>
      <c r="E9" s="145">
        <v>17587</v>
      </c>
      <c r="F9" s="145">
        <v>11543</v>
      </c>
      <c r="G9" s="145">
        <v>2509</v>
      </c>
      <c r="H9" s="164">
        <v>64236</v>
      </c>
      <c r="I9" s="143">
        <f t="shared" si="0"/>
        <v>7.5798617597608819</v>
      </c>
      <c r="J9" s="143">
        <f t="shared" si="1"/>
        <v>18.573696992340743</v>
      </c>
      <c r="K9" s="143">
        <f t="shared" si="2"/>
        <v>24.592129024223176</v>
      </c>
      <c r="L9" s="143">
        <f t="shared" si="3"/>
        <v>27.378728438881623</v>
      </c>
      <c r="M9" s="143">
        <f t="shared" si="4"/>
        <v>17.969674325923158</v>
      </c>
      <c r="N9" s="143">
        <f t="shared" si="5"/>
        <v>3.9059094588704149</v>
      </c>
      <c r="O9" s="81"/>
      <c r="R9" s="484"/>
      <c r="S9" s="68"/>
      <c r="T9" s="485"/>
      <c r="U9" s="485"/>
      <c r="V9" s="485"/>
      <c r="W9" s="485"/>
      <c r="X9" s="485"/>
      <c r="Y9" s="485"/>
      <c r="Z9" s="481"/>
      <c r="AA9" s="81"/>
    </row>
    <row r="10" spans="1:27" s="79" customFormat="1" ht="14.25">
      <c r="A10" s="142">
        <f>Extra!K6</f>
        <v>2010</v>
      </c>
      <c r="B10" s="145">
        <v>4580</v>
      </c>
      <c r="C10" s="145">
        <v>12121</v>
      </c>
      <c r="D10" s="145">
        <v>16112</v>
      </c>
      <c r="E10" s="145">
        <v>17791</v>
      </c>
      <c r="F10" s="145">
        <v>11177</v>
      </c>
      <c r="G10" s="145">
        <v>2679</v>
      </c>
      <c r="H10" s="164">
        <v>64460</v>
      </c>
      <c r="I10" s="143">
        <f t="shared" si="0"/>
        <v>7.1051815079118823</v>
      </c>
      <c r="J10" s="143">
        <f t="shared" si="1"/>
        <v>18.803909401179027</v>
      </c>
      <c r="K10" s="143">
        <f t="shared" si="2"/>
        <v>24.995345950977349</v>
      </c>
      <c r="L10" s="143">
        <f t="shared" si="3"/>
        <v>27.600062053986967</v>
      </c>
      <c r="M10" s="143">
        <f t="shared" si="4"/>
        <v>17.339435308718585</v>
      </c>
      <c r="N10" s="143">
        <f t="shared" si="5"/>
        <v>4.1560657772261864</v>
      </c>
      <c r="O10" s="81"/>
      <c r="R10" s="484"/>
      <c r="S10" s="484"/>
      <c r="T10" s="485"/>
      <c r="U10" s="485"/>
      <c r="V10" s="485"/>
      <c r="W10" s="485"/>
      <c r="X10" s="485"/>
      <c r="Y10" s="485"/>
      <c r="Z10" s="481"/>
      <c r="AA10" s="81"/>
    </row>
    <row r="11" spans="1:27" s="79" customFormat="1" ht="14.25">
      <c r="A11" s="142">
        <f>Extra!K7</f>
        <v>2011</v>
      </c>
      <c r="B11" s="145">
        <v>4095</v>
      </c>
      <c r="C11" s="145">
        <v>11810</v>
      </c>
      <c r="D11" s="145">
        <v>15665</v>
      </c>
      <c r="E11" s="145">
        <v>17356</v>
      </c>
      <c r="F11" s="145">
        <v>10792</v>
      </c>
      <c r="G11" s="145">
        <v>2579</v>
      </c>
      <c r="H11" s="164">
        <v>62297</v>
      </c>
      <c r="I11" s="143">
        <f t="shared" si="0"/>
        <v>6.5733502415846674</v>
      </c>
      <c r="J11" s="143">
        <f t="shared" si="1"/>
        <v>18.957574201004864</v>
      </c>
      <c r="K11" s="143">
        <f t="shared" si="2"/>
        <v>25.145673146379437</v>
      </c>
      <c r="L11" s="143">
        <f t="shared" si="3"/>
        <v>27.860089570926366</v>
      </c>
      <c r="M11" s="143">
        <f t="shared" si="4"/>
        <v>17.323466619580397</v>
      </c>
      <c r="N11" s="143">
        <f t="shared" si="5"/>
        <v>4.1398462205242623</v>
      </c>
      <c r="O11" s="81"/>
      <c r="R11" s="484"/>
      <c r="S11" s="484"/>
      <c r="T11" s="485"/>
      <c r="U11" s="485"/>
      <c r="V11" s="485"/>
      <c r="W11" s="485"/>
      <c r="X11" s="485"/>
      <c r="Y11" s="485"/>
      <c r="Z11" s="481"/>
      <c r="AA11" s="81"/>
    </row>
    <row r="12" spans="1:27" s="79" customFormat="1" ht="14.25">
      <c r="A12" s="142">
        <f>Extra!K8</f>
        <v>2012</v>
      </c>
      <c r="B12" s="145">
        <v>3937</v>
      </c>
      <c r="C12" s="145">
        <v>11550</v>
      </c>
      <c r="D12" s="145">
        <v>16047</v>
      </c>
      <c r="E12" s="145">
        <v>17589</v>
      </c>
      <c r="F12" s="145">
        <v>10484</v>
      </c>
      <c r="G12" s="145">
        <v>2739</v>
      </c>
      <c r="H12" s="164">
        <v>62346</v>
      </c>
      <c r="I12" s="143">
        <f t="shared" si="0"/>
        <v>6.3147595675745034</v>
      </c>
      <c r="J12" s="143">
        <f t="shared" si="1"/>
        <v>18.525647194687711</v>
      </c>
      <c r="K12" s="143">
        <f t="shared" si="2"/>
        <v>25.738619959580404</v>
      </c>
      <c r="L12" s="143">
        <f t="shared" si="3"/>
        <v>28.211914156481573</v>
      </c>
      <c r="M12" s="143">
        <f t="shared" si="4"/>
        <v>16.81583421550701</v>
      </c>
      <c r="N12" s="143">
        <f t="shared" si="5"/>
        <v>4.3932249061688005</v>
      </c>
      <c r="O12" s="81"/>
      <c r="R12" s="484"/>
      <c r="S12" s="484"/>
      <c r="T12" s="485"/>
      <c r="U12" s="485"/>
      <c r="V12" s="485"/>
      <c r="W12" s="485"/>
      <c r="X12" s="485"/>
      <c r="Y12" s="485"/>
      <c r="Z12" s="481"/>
      <c r="AA12" s="81"/>
    </row>
    <row r="13" spans="1:27" s="79" customFormat="1" ht="14.25">
      <c r="A13" s="142">
        <f>Extra!K9</f>
        <v>2013</v>
      </c>
      <c r="B13" s="145">
        <v>3355</v>
      </c>
      <c r="C13" s="145">
        <v>10882</v>
      </c>
      <c r="D13" s="145">
        <v>15387</v>
      </c>
      <c r="E13" s="145">
        <v>16887</v>
      </c>
      <c r="F13" s="145">
        <v>10111</v>
      </c>
      <c r="G13" s="145">
        <v>2617</v>
      </c>
      <c r="H13" s="164">
        <v>59239</v>
      </c>
      <c r="I13" s="143">
        <f t="shared" si="0"/>
        <v>5.6634987086210096</v>
      </c>
      <c r="J13" s="143">
        <f t="shared" si="1"/>
        <v>18.369655125846148</v>
      </c>
      <c r="K13" s="143">
        <f t="shared" si="2"/>
        <v>25.974442512533972</v>
      </c>
      <c r="L13" s="143">
        <f t="shared" si="3"/>
        <v>28.506558179577645</v>
      </c>
      <c r="M13" s="143">
        <f t="shared" si="4"/>
        <v>17.068147672985702</v>
      </c>
      <c r="N13" s="143">
        <f t="shared" si="5"/>
        <v>4.4176978004355236</v>
      </c>
      <c r="O13" s="81"/>
      <c r="R13" s="484"/>
      <c r="S13" s="484"/>
      <c r="T13" s="485"/>
      <c r="U13" s="485"/>
      <c r="V13" s="485"/>
      <c r="W13" s="485"/>
      <c r="X13" s="485"/>
      <c r="Y13" s="485"/>
      <c r="Z13" s="481"/>
      <c r="AA13" s="81"/>
    </row>
    <row r="14" spans="1:27" s="79" customFormat="1" ht="14.25">
      <c r="A14" s="142">
        <f>Extra!K10</f>
        <v>2014</v>
      </c>
      <c r="B14" s="145">
        <v>3016</v>
      </c>
      <c r="C14" s="145">
        <v>10370</v>
      </c>
      <c r="D14" s="145">
        <v>15817</v>
      </c>
      <c r="E14" s="145">
        <v>17704</v>
      </c>
      <c r="F14" s="145">
        <v>9755</v>
      </c>
      <c r="G14" s="145">
        <v>2521</v>
      </c>
      <c r="H14" s="164">
        <v>59183</v>
      </c>
      <c r="I14" s="143">
        <f t="shared" si="0"/>
        <v>5.0960579896253995</v>
      </c>
      <c r="J14" s="143">
        <f t="shared" si="1"/>
        <v>17.521923525336668</v>
      </c>
      <c r="K14" s="143">
        <f t="shared" si="2"/>
        <v>26.725579980737713</v>
      </c>
      <c r="L14" s="143">
        <f t="shared" si="3"/>
        <v>29.913995573053072</v>
      </c>
      <c r="M14" s="143">
        <f t="shared" si="4"/>
        <v>16.482773769494617</v>
      </c>
      <c r="N14" s="143">
        <f t="shared" si="5"/>
        <v>4.2596691617525302</v>
      </c>
      <c r="O14" s="81"/>
      <c r="R14" s="484"/>
      <c r="S14" s="484"/>
      <c r="T14" s="485"/>
      <c r="U14" s="485"/>
      <c r="V14" s="485"/>
      <c r="W14" s="485"/>
      <c r="X14" s="485"/>
      <c r="Y14" s="485"/>
      <c r="Z14" s="481"/>
      <c r="AA14" s="81"/>
    </row>
    <row r="15" spans="1:27" s="79" customFormat="1" ht="14.25">
      <c r="A15" s="142">
        <f>Extra!K11</f>
        <v>2015</v>
      </c>
      <c r="B15" s="145">
        <v>2800</v>
      </c>
      <c r="C15" s="145">
        <v>10016</v>
      </c>
      <c r="D15" s="145">
        <v>15810</v>
      </c>
      <c r="E15" s="145">
        <v>18022</v>
      </c>
      <c r="F15" s="145">
        <v>9808</v>
      </c>
      <c r="G15" s="145">
        <v>2466</v>
      </c>
      <c r="H15" s="164">
        <v>58922</v>
      </c>
      <c r="I15" s="143">
        <f t="shared" si="0"/>
        <v>4.7520450765418696</v>
      </c>
      <c r="J15" s="143">
        <f t="shared" si="1"/>
        <v>16.99874410237263</v>
      </c>
      <c r="K15" s="143">
        <f t="shared" si="2"/>
        <v>26.832083092902479</v>
      </c>
      <c r="L15" s="143">
        <f t="shared" si="3"/>
        <v>30.58619870337056</v>
      </c>
      <c r="M15" s="143">
        <f t="shared" si="4"/>
        <v>16.645735039543805</v>
      </c>
      <c r="N15" s="143">
        <f t="shared" si="5"/>
        <v>4.1851939852686604</v>
      </c>
      <c r="O15" s="81"/>
      <c r="R15" s="484"/>
      <c r="S15" s="484"/>
      <c r="T15" s="485"/>
      <c r="U15" s="485"/>
      <c r="V15" s="485"/>
      <c r="W15" s="485"/>
      <c r="X15" s="485"/>
      <c r="Y15" s="485"/>
      <c r="Z15" s="481"/>
      <c r="AA15" s="81"/>
    </row>
    <row r="16" spans="1:27" s="79" customFormat="1" ht="14.25">
      <c r="A16" s="142">
        <f>Extra!K12</f>
        <v>2016</v>
      </c>
      <c r="B16" s="145">
        <v>2464</v>
      </c>
      <c r="C16" s="145">
        <v>9668</v>
      </c>
      <c r="D16" s="145">
        <v>16674</v>
      </c>
      <c r="E16" s="145">
        <v>18488</v>
      </c>
      <c r="F16" s="145">
        <v>10034</v>
      </c>
      <c r="G16" s="145">
        <v>2435</v>
      </c>
      <c r="H16" s="164">
        <v>59763</v>
      </c>
      <c r="I16" s="143">
        <f t="shared" si="0"/>
        <v>4.1229523283637031</v>
      </c>
      <c r="J16" s="143">
        <f t="shared" si="1"/>
        <v>16.177233405284206</v>
      </c>
      <c r="K16" s="143">
        <f t="shared" si="2"/>
        <v>27.900205812961197</v>
      </c>
      <c r="L16" s="143">
        <f t="shared" si="3"/>
        <v>30.935528671586098</v>
      </c>
      <c r="M16" s="143">
        <f t="shared" si="4"/>
        <v>16.789652460552514</v>
      </c>
      <c r="N16" s="143">
        <f t="shared" si="5"/>
        <v>4.0744273212522799</v>
      </c>
      <c r="O16" s="81"/>
      <c r="R16" s="484"/>
      <c r="S16" s="484"/>
      <c r="T16" s="485"/>
      <c r="U16" s="485"/>
      <c r="V16" s="485"/>
      <c r="W16" s="485"/>
      <c r="X16" s="485"/>
      <c r="Y16" s="485"/>
      <c r="Z16" s="481"/>
      <c r="AA16" s="81"/>
    </row>
    <row r="17" spans="1:27" s="79" customFormat="1" ht="14.25">
      <c r="A17" s="405">
        <f>Extra!K13</f>
        <v>2017</v>
      </c>
      <c r="B17" s="161">
        <v>2309</v>
      </c>
      <c r="C17" s="161">
        <v>9384</v>
      </c>
      <c r="D17" s="161">
        <v>16731</v>
      </c>
      <c r="E17" s="161">
        <v>18794</v>
      </c>
      <c r="F17" s="161">
        <v>9945</v>
      </c>
      <c r="G17" s="161">
        <v>2498</v>
      </c>
      <c r="H17" s="165">
        <v>59661</v>
      </c>
      <c r="I17" s="162">
        <f t="shared" si="0"/>
        <v>3.8701999631249895</v>
      </c>
      <c r="J17" s="162">
        <f t="shared" si="1"/>
        <v>15.728868104792076</v>
      </c>
      <c r="K17" s="162">
        <f t="shared" si="2"/>
        <v>28.043445466887917</v>
      </c>
      <c r="L17" s="162">
        <f t="shared" si="3"/>
        <v>31.501315767419253</v>
      </c>
      <c r="M17" s="162">
        <f t="shared" si="4"/>
        <v>16.669180871926383</v>
      </c>
      <c r="N17" s="162">
        <f t="shared" si="5"/>
        <v>4.1869898258493823</v>
      </c>
      <c r="O17" s="81"/>
      <c r="R17" s="484"/>
      <c r="S17" s="484"/>
      <c r="T17" s="485"/>
      <c r="U17" s="485"/>
      <c r="V17" s="485"/>
      <c r="W17" s="485"/>
      <c r="X17" s="485"/>
      <c r="Y17" s="485"/>
      <c r="Z17" s="481"/>
      <c r="AA17" s="81"/>
    </row>
    <row r="18" spans="1:27" s="79" customFormat="1" ht="14.25">
      <c r="O18" s="81"/>
      <c r="R18" s="484"/>
      <c r="S18" s="484"/>
      <c r="T18" s="485"/>
      <c r="U18" s="485"/>
      <c r="V18" s="485"/>
      <c r="W18" s="485"/>
      <c r="X18" s="485"/>
      <c r="Y18" s="485"/>
      <c r="Z18" s="481"/>
      <c r="AA18" s="81"/>
    </row>
    <row r="19" spans="1:27" s="79" customFormat="1" ht="14.25">
      <c r="R19" s="484"/>
      <c r="S19" s="484"/>
      <c r="T19" s="485"/>
      <c r="U19" s="485"/>
      <c r="V19" s="485"/>
      <c r="W19" s="485"/>
      <c r="X19" s="485"/>
      <c r="Y19" s="485"/>
      <c r="Z19" s="481"/>
      <c r="AA19" s="81"/>
    </row>
    <row r="20" spans="1:27" s="80" customFormat="1" ht="15" customHeight="1">
      <c r="A20" s="87" t="str">
        <f>Contents!B9</f>
        <v>Table 2: Birth rate, by age group, 2008−2017</v>
      </c>
      <c r="P20" s="139"/>
      <c r="R20" s="139"/>
      <c r="S20" s="139"/>
      <c r="T20" s="139"/>
      <c r="U20" s="139"/>
      <c r="V20" s="139"/>
      <c r="W20" s="139"/>
      <c r="X20" s="139"/>
      <c r="Y20" s="139"/>
      <c r="Z20" s="139"/>
      <c r="AA20" s="139"/>
    </row>
    <row r="21" spans="1:27" s="79" customFormat="1" ht="14.25">
      <c r="A21" s="548" t="s">
        <v>37</v>
      </c>
      <c r="B21" s="544" t="s">
        <v>255</v>
      </c>
      <c r="C21" s="544"/>
      <c r="D21" s="544"/>
      <c r="E21" s="544"/>
      <c r="F21" s="544"/>
      <c r="G21" s="544"/>
      <c r="H21" s="545"/>
      <c r="I21" s="544" t="s">
        <v>44</v>
      </c>
      <c r="J21" s="544"/>
      <c r="K21" s="544"/>
      <c r="L21" s="544"/>
      <c r="M21" s="544"/>
      <c r="N21" s="544"/>
      <c r="O21" s="544"/>
      <c r="P21" s="81"/>
    </row>
    <row r="22" spans="1:27" s="79" customFormat="1" ht="14.25">
      <c r="A22" s="549"/>
      <c r="B22" s="120" t="s">
        <v>35</v>
      </c>
      <c r="C22" s="120" t="s">
        <v>42</v>
      </c>
      <c r="D22" s="120" t="s">
        <v>38</v>
      </c>
      <c r="E22" s="120" t="s">
        <v>39</v>
      </c>
      <c r="F22" s="120" t="s">
        <v>40</v>
      </c>
      <c r="G22" s="120" t="s">
        <v>36</v>
      </c>
      <c r="H22" s="121" t="s">
        <v>41</v>
      </c>
      <c r="I22" s="120" t="s">
        <v>35</v>
      </c>
      <c r="J22" s="120" t="s">
        <v>42</v>
      </c>
      <c r="K22" s="120" t="s">
        <v>38</v>
      </c>
      <c r="L22" s="120" t="s">
        <v>39</v>
      </c>
      <c r="M22" s="120" t="s">
        <v>40</v>
      </c>
      <c r="N22" s="120" t="s">
        <v>36</v>
      </c>
      <c r="O22" s="120" t="s">
        <v>41</v>
      </c>
      <c r="P22" s="81"/>
    </row>
    <row r="23" spans="1:27" s="79" customFormat="1" ht="14.25">
      <c r="A23" s="142">
        <f>A8</f>
        <v>2008</v>
      </c>
      <c r="B23" s="143">
        <f>B8/I23*1000</f>
        <v>33.814604229221239</v>
      </c>
      <c r="C23" s="143">
        <f t="shared" ref="C23:H23" si="6">C8/J23*1000</f>
        <v>81.288534811222718</v>
      </c>
      <c r="D23" s="143">
        <f t="shared" si="6"/>
        <v>114.17448883067743</v>
      </c>
      <c r="E23" s="143">
        <f t="shared" si="6"/>
        <v>124.79234126425453</v>
      </c>
      <c r="F23" s="143">
        <f t="shared" si="6"/>
        <v>71.191068503124811</v>
      </c>
      <c r="G23" s="143">
        <f t="shared" si="6"/>
        <v>14.99693815064299</v>
      </c>
      <c r="H23" s="167">
        <f t="shared" si="6"/>
        <v>71.138605142655862</v>
      </c>
      <c r="I23" s="144">
        <v>156530</v>
      </c>
      <c r="J23" s="144">
        <v>144350</v>
      </c>
      <c r="K23" s="144">
        <v>137430</v>
      </c>
      <c r="L23" s="144">
        <v>142060</v>
      </c>
      <c r="M23" s="144">
        <v>164810</v>
      </c>
      <c r="N23" s="144">
        <v>163300</v>
      </c>
      <c r="O23" s="144">
        <v>908480</v>
      </c>
      <c r="P23" s="81"/>
    </row>
    <row r="24" spans="1:27" s="79" customFormat="1" ht="14.25">
      <c r="A24" s="142">
        <f t="shared" ref="A24:A32" si="7">A9</f>
        <v>2009</v>
      </c>
      <c r="B24" s="143">
        <f t="shared" ref="B24:B32" si="8">B9/I24*1000</f>
        <v>31.068147013782543</v>
      </c>
      <c r="C24" s="143">
        <f t="shared" ref="C24:C32" si="9">C9/J24*1000</f>
        <v>81.870582584231116</v>
      </c>
      <c r="D24" s="143">
        <f t="shared" ref="D24:D32" si="10">D9/K24*1000</f>
        <v>113.64748201438849</v>
      </c>
      <c r="E24" s="143">
        <f t="shared" ref="E24:E32" si="11">E9/L24*1000</f>
        <v>125.21893912424351</v>
      </c>
      <c r="F24" s="143">
        <f t="shared" ref="F24:F32" si="12">F9/M24*1000</f>
        <v>70.768193243823191</v>
      </c>
      <c r="G24" s="143">
        <f t="shared" ref="G24:G32" si="13">G9/N24*1000</f>
        <v>15.384143724323993</v>
      </c>
      <c r="H24" s="167">
        <f t="shared" ref="H24:H32" si="14">H9/O24*1000</f>
        <v>70.736703006276841</v>
      </c>
      <c r="I24" s="144">
        <v>156720</v>
      </c>
      <c r="J24" s="144">
        <v>145730</v>
      </c>
      <c r="K24" s="144">
        <v>139000</v>
      </c>
      <c r="L24" s="144">
        <v>140450</v>
      </c>
      <c r="M24" s="144">
        <v>163110</v>
      </c>
      <c r="N24" s="144">
        <v>163090</v>
      </c>
      <c r="O24" s="144">
        <v>908100</v>
      </c>
      <c r="P24" s="81"/>
    </row>
    <row r="25" spans="1:27" s="79" customFormat="1" ht="14.25">
      <c r="A25" s="142">
        <f t="shared" si="7"/>
        <v>2010</v>
      </c>
      <c r="B25" s="143">
        <f t="shared" si="8"/>
        <v>29.308248544186345</v>
      </c>
      <c r="C25" s="143">
        <f t="shared" si="9"/>
        <v>81.17465845164746</v>
      </c>
      <c r="D25" s="143">
        <f t="shared" si="10"/>
        <v>114.63536108146567</v>
      </c>
      <c r="E25" s="143">
        <f t="shared" si="11"/>
        <v>127.17849739080705</v>
      </c>
      <c r="F25" s="143">
        <f t="shared" si="12"/>
        <v>69.673357436728594</v>
      </c>
      <c r="G25" s="143">
        <f t="shared" si="13"/>
        <v>16.33735821441639</v>
      </c>
      <c r="H25" s="167">
        <f t="shared" si="14"/>
        <v>70.801709082521455</v>
      </c>
      <c r="I25" s="144">
        <v>156270</v>
      </c>
      <c r="J25" s="144">
        <v>149320</v>
      </c>
      <c r="K25" s="144">
        <v>140550</v>
      </c>
      <c r="L25" s="144">
        <v>139890</v>
      </c>
      <c r="M25" s="144">
        <v>160420</v>
      </c>
      <c r="N25" s="144">
        <v>163980</v>
      </c>
      <c r="O25" s="144">
        <v>910430</v>
      </c>
      <c r="P25" s="81"/>
    </row>
    <row r="26" spans="1:27" s="79" customFormat="1" ht="14.25">
      <c r="A26" s="142">
        <f t="shared" si="7"/>
        <v>2011</v>
      </c>
      <c r="B26" s="143">
        <f t="shared" si="8"/>
        <v>26.552976267669564</v>
      </c>
      <c r="C26" s="143">
        <f t="shared" si="9"/>
        <v>77.320937540919203</v>
      </c>
      <c r="D26" s="143">
        <f t="shared" si="10"/>
        <v>111.25710227272727</v>
      </c>
      <c r="E26" s="143">
        <f t="shared" si="11"/>
        <v>123.97142857142856</v>
      </c>
      <c r="F26" s="143">
        <f t="shared" si="12"/>
        <v>69.756318272897673</v>
      </c>
      <c r="G26" s="143">
        <f t="shared" si="13"/>
        <v>15.542698728379436</v>
      </c>
      <c r="H26" s="167">
        <f t="shared" si="14"/>
        <v>68.578819903126373</v>
      </c>
      <c r="I26" s="144">
        <v>154220</v>
      </c>
      <c r="J26" s="144">
        <v>152740</v>
      </c>
      <c r="K26" s="144">
        <v>140800</v>
      </c>
      <c r="L26" s="144">
        <v>140000</v>
      </c>
      <c r="M26" s="144">
        <v>154710</v>
      </c>
      <c r="N26" s="144">
        <v>165930</v>
      </c>
      <c r="O26" s="144">
        <v>908400</v>
      </c>
      <c r="P26" s="81"/>
    </row>
    <row r="27" spans="1:27" s="79" customFormat="1" ht="14.25">
      <c r="A27" s="142">
        <f t="shared" si="7"/>
        <v>2012</v>
      </c>
      <c r="B27" s="143">
        <f t="shared" si="8"/>
        <v>25.732026143790851</v>
      </c>
      <c r="C27" s="143">
        <f t="shared" si="9"/>
        <v>74.854180168502907</v>
      </c>
      <c r="D27" s="143">
        <f t="shared" si="10"/>
        <v>114.15664793341395</v>
      </c>
      <c r="E27" s="143">
        <f t="shared" si="11"/>
        <v>125.38494439692045</v>
      </c>
      <c r="F27" s="143">
        <f t="shared" si="12"/>
        <v>70.291652698625541</v>
      </c>
      <c r="G27" s="143">
        <f t="shared" si="13"/>
        <v>16.426772220223103</v>
      </c>
      <c r="H27" s="167">
        <f t="shared" si="14"/>
        <v>68.96376266536879</v>
      </c>
      <c r="I27" s="144">
        <v>153000</v>
      </c>
      <c r="J27" s="144">
        <v>154300</v>
      </c>
      <c r="K27" s="144">
        <v>140570</v>
      </c>
      <c r="L27" s="144">
        <v>140280</v>
      </c>
      <c r="M27" s="144">
        <v>149150</v>
      </c>
      <c r="N27" s="144">
        <v>166740</v>
      </c>
      <c r="O27" s="144">
        <v>904040</v>
      </c>
      <c r="P27" s="81"/>
    </row>
    <row r="28" spans="1:27" s="79" customFormat="1" ht="14.25">
      <c r="A28" s="142">
        <f t="shared" si="7"/>
        <v>2013</v>
      </c>
      <c r="B28" s="143">
        <f t="shared" si="8"/>
        <v>22.024551959561478</v>
      </c>
      <c r="C28" s="143">
        <f t="shared" si="9"/>
        <v>69.872865031462695</v>
      </c>
      <c r="D28" s="143">
        <f t="shared" si="10"/>
        <v>108.23719752391671</v>
      </c>
      <c r="E28" s="143">
        <f t="shared" si="11"/>
        <v>119.2753213730753</v>
      </c>
      <c r="F28" s="143">
        <f t="shared" si="12"/>
        <v>69.798426066547009</v>
      </c>
      <c r="G28" s="143">
        <f t="shared" si="13"/>
        <v>15.726218376299503</v>
      </c>
      <c r="H28" s="167">
        <f t="shared" si="14"/>
        <v>65.596624883731238</v>
      </c>
      <c r="I28" s="144">
        <v>152330</v>
      </c>
      <c r="J28" s="144">
        <v>155740</v>
      </c>
      <c r="K28" s="144">
        <v>142160</v>
      </c>
      <c r="L28" s="144">
        <v>141580</v>
      </c>
      <c r="M28" s="144">
        <v>144860</v>
      </c>
      <c r="N28" s="144">
        <v>166410</v>
      </c>
      <c r="O28" s="144">
        <v>903080</v>
      </c>
      <c r="P28" s="81"/>
    </row>
    <row r="29" spans="1:27" s="79" customFormat="1" ht="14.25">
      <c r="A29" s="142">
        <f t="shared" si="7"/>
        <v>2014</v>
      </c>
      <c r="B29" s="143">
        <f t="shared" si="8"/>
        <v>19.823846457210465</v>
      </c>
      <c r="C29" s="143">
        <f t="shared" si="9"/>
        <v>65.085043620159425</v>
      </c>
      <c r="D29" s="143">
        <f t="shared" si="10"/>
        <v>106.96557787245553</v>
      </c>
      <c r="E29" s="143">
        <f t="shared" si="11"/>
        <v>122.79947284455851</v>
      </c>
      <c r="F29" s="143">
        <f t="shared" si="12"/>
        <v>68.197706935123051</v>
      </c>
      <c r="G29" s="143">
        <f t="shared" si="13"/>
        <v>15.296401917359384</v>
      </c>
      <c r="H29" s="167">
        <f t="shared" si="14"/>
        <v>64.93921172752809</v>
      </c>
      <c r="I29" s="144">
        <v>152140</v>
      </c>
      <c r="J29" s="144">
        <v>159330</v>
      </c>
      <c r="K29" s="144">
        <v>147870</v>
      </c>
      <c r="L29" s="144">
        <v>144170</v>
      </c>
      <c r="M29" s="144">
        <v>143040</v>
      </c>
      <c r="N29" s="144">
        <v>164810</v>
      </c>
      <c r="O29" s="144">
        <v>911360</v>
      </c>
      <c r="P29" s="81"/>
    </row>
    <row r="30" spans="1:27" s="79" customFormat="1" ht="14.25">
      <c r="A30" s="142">
        <f t="shared" si="7"/>
        <v>2015</v>
      </c>
      <c r="B30" s="143">
        <f t="shared" si="8"/>
        <v>18.261266549272811</v>
      </c>
      <c r="C30" s="143">
        <f t="shared" si="9"/>
        <v>61.372549019607838</v>
      </c>
      <c r="D30" s="143">
        <f t="shared" si="10"/>
        <v>100.85480990048481</v>
      </c>
      <c r="E30" s="143">
        <f t="shared" si="11"/>
        <v>121.36844231934811</v>
      </c>
      <c r="F30" s="143">
        <f t="shared" si="12"/>
        <v>68.621003288322953</v>
      </c>
      <c r="G30" s="143">
        <f t="shared" si="13"/>
        <v>15.18659933489346</v>
      </c>
      <c r="H30" s="167">
        <f t="shared" si="14"/>
        <v>63.555857575855633</v>
      </c>
      <c r="I30" s="144">
        <v>153330</v>
      </c>
      <c r="J30" s="144">
        <v>163200</v>
      </c>
      <c r="K30" s="144">
        <v>156760</v>
      </c>
      <c r="L30" s="144">
        <v>148490</v>
      </c>
      <c r="M30" s="144">
        <v>142930</v>
      </c>
      <c r="N30" s="144">
        <v>162380</v>
      </c>
      <c r="O30" s="144">
        <v>927090</v>
      </c>
      <c r="P30" s="81"/>
    </row>
    <row r="31" spans="1:27" s="79" customFormat="1" ht="14.25">
      <c r="A31" s="142">
        <f t="shared" si="7"/>
        <v>2016</v>
      </c>
      <c r="B31" s="143">
        <f t="shared" si="8"/>
        <v>15.945123924157121</v>
      </c>
      <c r="C31" s="143">
        <f t="shared" si="9"/>
        <v>58.020764568205003</v>
      </c>
      <c r="D31" s="143">
        <f t="shared" si="10"/>
        <v>99.008372424440353</v>
      </c>
      <c r="E31" s="143">
        <f t="shared" si="11"/>
        <v>119.90401452753096</v>
      </c>
      <c r="F31" s="143">
        <f t="shared" si="12"/>
        <v>69.123725544227057</v>
      </c>
      <c r="G31" s="143">
        <f t="shared" si="13"/>
        <v>15.451488038581129</v>
      </c>
      <c r="H31" s="167">
        <f t="shared" si="14"/>
        <v>63.140378865516475</v>
      </c>
      <c r="I31" s="144">
        <v>154530</v>
      </c>
      <c r="J31" s="144">
        <v>166630</v>
      </c>
      <c r="K31" s="144">
        <v>168410</v>
      </c>
      <c r="L31" s="144">
        <v>154190</v>
      </c>
      <c r="M31" s="144">
        <v>145160</v>
      </c>
      <c r="N31" s="144">
        <v>157590</v>
      </c>
      <c r="O31" s="144">
        <v>946510</v>
      </c>
      <c r="P31" s="81"/>
    </row>
    <row r="32" spans="1:27" s="79" customFormat="1" ht="14.25">
      <c r="A32" s="474">
        <f t="shared" si="7"/>
        <v>2017</v>
      </c>
      <c r="B32" s="162">
        <f t="shared" si="8"/>
        <v>14.990586249431928</v>
      </c>
      <c r="C32" s="162">
        <f t="shared" si="9"/>
        <v>55.135135135135137</v>
      </c>
      <c r="D32" s="162">
        <f t="shared" si="10"/>
        <v>93.573825503355707</v>
      </c>
      <c r="E32" s="162">
        <f t="shared" si="11"/>
        <v>116.89991913914287</v>
      </c>
      <c r="F32" s="162">
        <f t="shared" si="12"/>
        <v>66.839169299012028</v>
      </c>
      <c r="G32" s="162">
        <f t="shared" si="13"/>
        <v>16.207097904366442</v>
      </c>
      <c r="H32" s="168">
        <f t="shared" si="14"/>
        <v>61.714870903674282</v>
      </c>
      <c r="I32" s="161">
        <v>154030</v>
      </c>
      <c r="J32" s="161">
        <v>170200</v>
      </c>
      <c r="K32" s="161">
        <v>178800</v>
      </c>
      <c r="L32" s="161">
        <v>160770</v>
      </c>
      <c r="M32" s="161">
        <v>148790</v>
      </c>
      <c r="N32" s="161">
        <v>154130</v>
      </c>
      <c r="O32" s="161">
        <v>966720</v>
      </c>
      <c r="P32" s="81"/>
    </row>
    <row r="33" spans="1:5" s="79" customFormat="1" ht="14.25">
      <c r="A33" s="140" t="s">
        <v>379</v>
      </c>
    </row>
    <row r="34" spans="1:5" s="79" customFormat="1" ht="14.25">
      <c r="A34" s="35" t="s">
        <v>307</v>
      </c>
    </row>
    <row r="35" spans="1:5" s="79" customFormat="1" ht="14.25">
      <c r="A35" s="140"/>
    </row>
    <row r="36" spans="1:5" s="79" customFormat="1" ht="14.25">
      <c r="E36" s="81"/>
    </row>
    <row r="37" spans="1:5" s="79" customFormat="1" ht="14.25"/>
    <row r="38" spans="1:5" s="79" customFormat="1" ht="14.25"/>
    <row r="39" spans="1:5" s="79" customFormat="1" ht="14.25"/>
    <row r="40" spans="1:5" s="79" customFormat="1" ht="14.25"/>
    <row r="41" spans="1:5" s="79" customFormat="1" ht="14.25"/>
    <row r="42" spans="1:5" s="79" customFormat="1" ht="14.25"/>
    <row r="43" spans="1:5" s="79" customFormat="1" ht="14.25"/>
    <row r="44" spans="1:5" s="79" customFormat="1" ht="14.25"/>
    <row r="45" spans="1:5" s="79" customFormat="1" ht="14.25"/>
    <row r="46" spans="1:5" s="79" customFormat="1" ht="14.25"/>
    <row r="47" spans="1:5" s="79" customFormat="1" ht="14.25"/>
    <row r="48" spans="1:5" s="79" customFormat="1" ht="14.25"/>
    <row r="49" s="79" customFormat="1" ht="14.25"/>
    <row r="50" s="79" customFormat="1" ht="14.25"/>
    <row r="51" s="79" customFormat="1" ht="14.25"/>
    <row r="52" s="79" customFormat="1" ht="14.25"/>
    <row r="53" s="79" customFormat="1" ht="14.25"/>
    <row r="54" s="79" customFormat="1" ht="14.25"/>
    <row r="55" s="79" customFormat="1" ht="14.25"/>
    <row r="56" s="79" customFormat="1" ht="14.25"/>
    <row r="57" s="79" customFormat="1" ht="14.25"/>
    <row r="58" s="79" customFormat="1" ht="14.25"/>
    <row r="59" s="79" customFormat="1" ht="14.25"/>
    <row r="60" s="79" customFormat="1" ht="14.25"/>
    <row r="61" s="79" customFormat="1" ht="14.25"/>
    <row r="62" s="79" customFormat="1" ht="14.25"/>
    <row r="63" s="79" customFormat="1" ht="14.25"/>
    <row r="64" s="79" customFormat="1" ht="14.25"/>
    <row r="65" s="79" customFormat="1" ht="14.25"/>
    <row r="66" s="79" customFormat="1" ht="14.25"/>
    <row r="67" s="79" customFormat="1" ht="14.25"/>
    <row r="68" s="79" customFormat="1" ht="14.25"/>
    <row r="69" s="79" customFormat="1" ht="14.25"/>
    <row r="70" s="79" customFormat="1" ht="14.25"/>
    <row r="71" s="79" customFormat="1" ht="14.25"/>
    <row r="72" s="79" customFormat="1" ht="14.25"/>
    <row r="73" s="79" customFormat="1" ht="14.25"/>
    <row r="74" s="79" customFormat="1" ht="14.25"/>
    <row r="75" s="79" customFormat="1" ht="14.25"/>
    <row r="76" s="79" customFormat="1" ht="14.25"/>
    <row r="77" s="79" customFormat="1" ht="14.25"/>
    <row r="78" s="79" customFormat="1" ht="14.25"/>
    <row r="79" s="79" customFormat="1" ht="14.25"/>
    <row r="80" s="79" customFormat="1" ht="14.25"/>
    <row r="81" s="79" customFormat="1" ht="14.25"/>
    <row r="82" s="79" customFormat="1" ht="14.25"/>
    <row r="83" s="79" customFormat="1" ht="14.25"/>
    <row r="84" s="79" customFormat="1" ht="14.25"/>
    <row r="85" s="79" customFormat="1" ht="14.25"/>
    <row r="86" s="79" customFormat="1" ht="14.25"/>
    <row r="87" s="79" customFormat="1" ht="14.25"/>
    <row r="88" s="79" customFormat="1" ht="14.25"/>
    <row r="89" s="79" customFormat="1" ht="14.25"/>
    <row r="90" s="79" customFormat="1" ht="14.25"/>
    <row r="91" s="79" customFormat="1" ht="14.25"/>
    <row r="92" s="79" customFormat="1" ht="14.25"/>
    <row r="93" s="79" customFormat="1" ht="14.25"/>
    <row r="94" s="79" customFormat="1" ht="14.25"/>
    <row r="95" s="79" customFormat="1" ht="14.25"/>
    <row r="96" s="79" customFormat="1" ht="14.25"/>
    <row r="97" s="79" customFormat="1" ht="14.25"/>
    <row r="98" s="79" customFormat="1" ht="14.25"/>
    <row r="99" s="79" customFormat="1" ht="14.25"/>
    <row r="100" s="79" customFormat="1" ht="14.25"/>
    <row r="101" s="79" customFormat="1" ht="14.25"/>
    <row r="102" s="79" customFormat="1" ht="14.25"/>
    <row r="103" s="79" customFormat="1" ht="14.25"/>
    <row r="104" s="79" customFormat="1" ht="14.25"/>
    <row r="105" s="79" customFormat="1" ht="14.25"/>
    <row r="106" s="79" customFormat="1" ht="14.25"/>
    <row r="107" s="79" customFormat="1" ht="14.25"/>
    <row r="108" s="79" customFormat="1" ht="14.25"/>
    <row r="109" s="79" customFormat="1" ht="14.25"/>
    <row r="110" s="79" customFormat="1" ht="14.25"/>
    <row r="111" s="79" customFormat="1" ht="14.25"/>
    <row r="112" s="79" customFormat="1" ht="14.25"/>
    <row r="113" s="79" customFormat="1" ht="14.25"/>
    <row r="114" s="79" customFormat="1" ht="14.25"/>
    <row r="115" s="79" customFormat="1" ht="14.25"/>
    <row r="116" s="79" customFormat="1" ht="14.25"/>
    <row r="117" s="79" customFormat="1" ht="14.25"/>
    <row r="118" s="79" customFormat="1" ht="14.25"/>
    <row r="119" s="79" customFormat="1" ht="14.25"/>
    <row r="120" s="79" customFormat="1" ht="14.25"/>
    <row r="121" s="79" customFormat="1" ht="14.25"/>
    <row r="122" s="79" customFormat="1" ht="14.25"/>
    <row r="123" s="79" customFormat="1" ht="14.25"/>
  </sheetData>
  <mergeCells count="6">
    <mergeCell ref="B6:H6"/>
    <mergeCell ref="I6:N6"/>
    <mergeCell ref="B21:H21"/>
    <mergeCell ref="I21:O21"/>
    <mergeCell ref="A6:A7"/>
    <mergeCell ref="A21:A2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&amp;L&amp;8&amp;K01+021Report on Maternity, 2014: accompanying tables&amp;R&amp;8&amp;K01+021Page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3"/>
  <sheetViews>
    <sheetView zoomScaleNormal="100" workbookViewId="0">
      <pane ySplit="3" topLeftCell="A4" activePane="bottomLeft" state="frozen"/>
      <selection activeCell="B31" sqref="B31"/>
      <selection pane="bottomLeft" activeCell="A4" sqref="A4"/>
    </sheetView>
  </sheetViews>
  <sheetFormatPr defaultColWidth="9.140625" defaultRowHeight="12"/>
  <cols>
    <col min="1" max="1" width="9.140625" style="70"/>
    <col min="2" max="15" width="10" style="70" customWidth="1"/>
    <col min="16" max="17" width="9.140625" style="70"/>
    <col min="18" max="18" width="13.140625" style="70" bestFit="1" customWidth="1"/>
    <col min="19" max="23" width="9.140625" style="70"/>
    <col min="24" max="24" width="8.7109375" style="70" bestFit="1" customWidth="1"/>
    <col min="25" max="16384" width="9.140625" style="70"/>
  </cols>
  <sheetData>
    <row r="1" spans="1:26">
      <c r="A1" s="291" t="s">
        <v>24</v>
      </c>
      <c r="B1" s="144"/>
      <c r="C1" s="291" t="s">
        <v>34</v>
      </c>
      <c r="D1" s="144"/>
      <c r="E1" s="144"/>
      <c r="F1" s="144"/>
    </row>
    <row r="2" spans="1:26" ht="10.5" customHeight="1"/>
    <row r="3" spans="1:26" ht="19.5">
      <c r="A3" s="19" t="s">
        <v>118</v>
      </c>
    </row>
    <row r="5" spans="1:26" s="39" customFormat="1" ht="15" customHeight="1">
      <c r="A5" s="87" t="str">
        <f>Contents!B10</f>
        <v>Table 3: Number and percentage of women giving birth, by ethnic group, 2008–2017</v>
      </c>
    </row>
    <row r="6" spans="1:26">
      <c r="A6" s="554" t="s">
        <v>37</v>
      </c>
      <c r="B6" s="542" t="s">
        <v>25</v>
      </c>
      <c r="C6" s="542"/>
      <c r="D6" s="542"/>
      <c r="E6" s="542"/>
      <c r="F6" s="542"/>
      <c r="G6" s="542"/>
      <c r="H6" s="542"/>
      <c r="I6" s="543"/>
      <c r="J6" s="542" t="s">
        <v>277</v>
      </c>
      <c r="K6" s="542"/>
      <c r="L6" s="542"/>
      <c r="M6" s="542"/>
      <c r="N6" s="542"/>
      <c r="O6" s="542"/>
      <c r="P6" s="152"/>
      <c r="Q6" s="68"/>
    </row>
    <row r="7" spans="1:26" ht="36">
      <c r="A7" s="547"/>
      <c r="B7" s="332" t="s">
        <v>60</v>
      </c>
      <c r="C7" s="332" t="s">
        <v>308</v>
      </c>
      <c r="D7" s="332" t="s">
        <v>338</v>
      </c>
      <c r="E7" s="332" t="s">
        <v>339</v>
      </c>
      <c r="F7" s="332" t="s">
        <v>46</v>
      </c>
      <c r="G7" s="332" t="s">
        <v>47</v>
      </c>
      <c r="H7" s="332" t="s">
        <v>48</v>
      </c>
      <c r="I7" s="467" t="s">
        <v>41</v>
      </c>
      <c r="J7" s="332" t="str">
        <f>B7</f>
        <v>Māori</v>
      </c>
      <c r="K7" s="332" t="str">
        <f t="shared" ref="K7:O7" si="0">C7</f>
        <v>Pacific</v>
      </c>
      <c r="L7" s="332" t="str">
        <f t="shared" si="0"/>
        <v>Indian</v>
      </c>
      <c r="M7" s="332" t="str">
        <f t="shared" si="0"/>
        <v>Asian (excl. Indian)</v>
      </c>
      <c r="N7" s="332" t="str">
        <f t="shared" si="0"/>
        <v>Other</v>
      </c>
      <c r="O7" s="332" t="str">
        <f t="shared" si="0"/>
        <v>European</v>
      </c>
      <c r="P7" s="152"/>
      <c r="Q7" s="146"/>
    </row>
    <row r="8" spans="1:26">
      <c r="A8" s="156">
        <f>Extra!K4</f>
        <v>2008</v>
      </c>
      <c r="B8" s="154">
        <v>17013</v>
      </c>
      <c r="C8" s="154">
        <v>7712</v>
      </c>
      <c r="D8" s="154">
        <v>1859</v>
      </c>
      <c r="E8" s="154">
        <v>4184</v>
      </c>
      <c r="F8" s="154">
        <v>1112</v>
      </c>
      <c r="G8" s="154">
        <v>32685</v>
      </c>
      <c r="H8" s="154">
        <v>63</v>
      </c>
      <c r="I8" s="468">
        <v>64628</v>
      </c>
      <c r="J8" s="155">
        <f t="shared" ref="J8:O8" si="1">B8/($I8-$H8)*100</f>
        <v>26.350189731278554</v>
      </c>
      <c r="K8" s="155">
        <f t="shared" si="1"/>
        <v>11.944552001858593</v>
      </c>
      <c r="L8" s="155">
        <f t="shared" si="1"/>
        <v>2.8792689537675211</v>
      </c>
      <c r="M8" s="155">
        <f t="shared" si="1"/>
        <v>6.480291179431581</v>
      </c>
      <c r="N8" s="155">
        <f t="shared" si="1"/>
        <v>1.7222953612638425</v>
      </c>
      <c r="O8" s="155">
        <f t="shared" si="1"/>
        <v>50.623402772399906</v>
      </c>
      <c r="P8" s="152"/>
      <c r="Q8" s="146"/>
    </row>
    <row r="9" spans="1:26" ht="15">
      <c r="A9" s="156">
        <f>Extra!K5</f>
        <v>2009</v>
      </c>
      <c r="B9" s="154">
        <v>16841</v>
      </c>
      <c r="C9" s="154">
        <v>7454</v>
      </c>
      <c r="D9" s="154">
        <v>1887</v>
      </c>
      <c r="E9" s="154">
        <v>4472</v>
      </c>
      <c r="F9" s="154">
        <v>1184</v>
      </c>
      <c r="G9" s="154">
        <v>32354</v>
      </c>
      <c r="H9" s="154">
        <v>44</v>
      </c>
      <c r="I9" s="172">
        <v>64236</v>
      </c>
      <c r="J9" s="155">
        <f t="shared" ref="J9:J17" si="2">B9/($I9-$H9)*100</f>
        <v>26.235356430707878</v>
      </c>
      <c r="K9" s="155">
        <f t="shared" ref="K9:K17" si="3">C9/($I9-$H9)*100</f>
        <v>11.61203888334995</v>
      </c>
      <c r="L9" s="155">
        <f t="shared" ref="L9:M17" si="4">D9/($I9-$H9)*100</f>
        <v>2.9396186440677967</v>
      </c>
      <c r="M9" s="155">
        <f t="shared" si="4"/>
        <v>6.9666001994017943</v>
      </c>
      <c r="N9" s="155">
        <f t="shared" ref="N9:N17" si="5">F9/($I9-$H9)*100</f>
        <v>1.8444666001994019</v>
      </c>
      <c r="O9" s="155">
        <f t="shared" ref="O9:O17" si="6">G9/($I9-$H9)*100</f>
        <v>50.401919242273188</v>
      </c>
      <c r="P9" s="152"/>
      <c r="Q9" s="146"/>
      <c r="R9" s="482"/>
      <c r="Z9" s="486"/>
    </row>
    <row r="10" spans="1:26">
      <c r="A10" s="156">
        <f>Extra!K6</f>
        <v>2010</v>
      </c>
      <c r="B10" s="154">
        <v>16681</v>
      </c>
      <c r="C10" s="154">
        <v>7554</v>
      </c>
      <c r="D10" s="154">
        <v>2031</v>
      </c>
      <c r="E10" s="154">
        <v>4930</v>
      </c>
      <c r="F10" s="154">
        <v>1294</v>
      </c>
      <c r="G10" s="154">
        <v>31929</v>
      </c>
      <c r="H10" s="154">
        <v>41</v>
      </c>
      <c r="I10" s="172">
        <v>64460</v>
      </c>
      <c r="J10" s="155">
        <f t="shared" si="2"/>
        <v>25.894534221270121</v>
      </c>
      <c r="K10" s="155">
        <f t="shared" si="3"/>
        <v>11.726354025986122</v>
      </c>
      <c r="L10" s="155">
        <f t="shared" si="4"/>
        <v>3.1527965351837191</v>
      </c>
      <c r="M10" s="155">
        <f t="shared" si="4"/>
        <v>7.6530216240550146</v>
      </c>
      <c r="N10" s="155">
        <f t="shared" si="5"/>
        <v>2.0087241341840141</v>
      </c>
      <c r="O10" s="155">
        <f t="shared" si="6"/>
        <v>49.564569459321007</v>
      </c>
      <c r="P10" s="152"/>
      <c r="Q10" s="146"/>
      <c r="R10" s="487"/>
      <c r="S10" s="487"/>
      <c r="T10" s="487"/>
      <c r="U10" s="487"/>
      <c r="V10" s="487"/>
      <c r="W10" s="487"/>
      <c r="X10" s="487"/>
      <c r="Y10" s="487"/>
      <c r="Z10" s="480"/>
    </row>
    <row r="11" spans="1:26">
      <c r="A11" s="156">
        <f>Extra!K7</f>
        <v>2011</v>
      </c>
      <c r="B11" s="154">
        <v>16140</v>
      </c>
      <c r="C11" s="154">
        <v>7150</v>
      </c>
      <c r="D11" s="154">
        <v>2116</v>
      </c>
      <c r="E11" s="154">
        <v>5054</v>
      </c>
      <c r="F11" s="154">
        <v>1293</v>
      </c>
      <c r="G11" s="154">
        <v>30493</v>
      </c>
      <c r="H11" s="154">
        <v>51</v>
      </c>
      <c r="I11" s="172">
        <v>62297</v>
      </c>
      <c r="J11" s="155">
        <f t="shared" si="2"/>
        <v>25.929376988079554</v>
      </c>
      <c r="K11" s="155">
        <f t="shared" si="3"/>
        <v>11.486681875140571</v>
      </c>
      <c r="L11" s="155">
        <f t="shared" si="4"/>
        <v>3.3994152234681745</v>
      </c>
      <c r="M11" s="155">
        <f t="shared" si="4"/>
        <v>8.1193972303441182</v>
      </c>
      <c r="N11" s="155">
        <f t="shared" si="5"/>
        <v>2.0772419111268192</v>
      </c>
      <c r="O11" s="155">
        <f t="shared" si="6"/>
        <v>48.987886771840763</v>
      </c>
      <c r="P11" s="152"/>
      <c r="Q11" s="146"/>
      <c r="R11" s="487"/>
      <c r="S11" s="487"/>
      <c r="T11" s="487"/>
      <c r="U11" s="487"/>
      <c r="V11" s="487"/>
      <c r="W11" s="487"/>
      <c r="X11" s="487"/>
      <c r="Y11" s="487"/>
      <c r="Z11" s="480"/>
    </row>
    <row r="12" spans="1:26">
      <c r="A12" s="156">
        <f>Extra!K8</f>
        <v>2012</v>
      </c>
      <c r="B12" s="154">
        <v>15990</v>
      </c>
      <c r="C12" s="154">
        <v>6967</v>
      </c>
      <c r="D12" s="154">
        <v>2334</v>
      </c>
      <c r="E12" s="154">
        <v>6170</v>
      </c>
      <c r="F12" s="154">
        <v>1249</v>
      </c>
      <c r="G12" s="154">
        <v>29597</v>
      </c>
      <c r="H12" s="154">
        <v>39</v>
      </c>
      <c r="I12" s="172">
        <v>62346</v>
      </c>
      <c r="J12" s="155">
        <f t="shared" si="2"/>
        <v>25.66324811016419</v>
      </c>
      <c r="K12" s="155">
        <f t="shared" si="3"/>
        <v>11.181729179706936</v>
      </c>
      <c r="L12" s="155">
        <f t="shared" si="4"/>
        <v>3.745967547787568</v>
      </c>
      <c r="M12" s="155">
        <f t="shared" si="4"/>
        <v>9.9025791644598513</v>
      </c>
      <c r="N12" s="155">
        <f t="shared" si="5"/>
        <v>2.0045901744587287</v>
      </c>
      <c r="O12" s="155">
        <f t="shared" si="6"/>
        <v>47.501885823422732</v>
      </c>
      <c r="P12" s="152"/>
      <c r="Q12" s="146"/>
      <c r="R12" s="487"/>
      <c r="S12" s="487"/>
      <c r="T12" s="487"/>
      <c r="U12" s="487"/>
      <c r="V12" s="487"/>
      <c r="W12" s="487"/>
      <c r="X12" s="487"/>
      <c r="Y12" s="487"/>
      <c r="Z12" s="480"/>
    </row>
    <row r="13" spans="1:26">
      <c r="A13" s="156">
        <f>Extra!K9</f>
        <v>2013</v>
      </c>
      <c r="B13" s="154">
        <v>14883</v>
      </c>
      <c r="C13" s="154">
        <v>6425</v>
      </c>
      <c r="D13" s="154">
        <v>2400</v>
      </c>
      <c r="E13" s="154">
        <v>5771</v>
      </c>
      <c r="F13" s="154">
        <v>1288</v>
      </c>
      <c r="G13" s="154">
        <v>28441</v>
      </c>
      <c r="H13" s="154">
        <v>31</v>
      </c>
      <c r="I13" s="172">
        <v>59239</v>
      </c>
      <c r="J13" s="155">
        <f t="shared" si="2"/>
        <v>25.136805837049046</v>
      </c>
      <c r="K13" s="155">
        <f t="shared" si="3"/>
        <v>10.851574111606539</v>
      </c>
      <c r="L13" s="155">
        <f t="shared" si="4"/>
        <v>4.0535062829347384</v>
      </c>
      <c r="M13" s="155">
        <f t="shared" si="4"/>
        <v>9.7469936495068232</v>
      </c>
      <c r="N13" s="155">
        <f t="shared" si="5"/>
        <v>2.1753817051749764</v>
      </c>
      <c r="O13" s="155">
        <f t="shared" si="6"/>
        <v>48.035738413727877</v>
      </c>
      <c r="P13" s="152"/>
      <c r="Q13" s="68"/>
      <c r="R13" s="487"/>
      <c r="S13" s="487"/>
      <c r="T13" s="487"/>
      <c r="U13" s="487"/>
      <c r="V13" s="487"/>
      <c r="W13" s="487"/>
      <c r="X13" s="487"/>
      <c r="Y13" s="487"/>
      <c r="Z13" s="480"/>
    </row>
    <row r="14" spans="1:26">
      <c r="A14" s="156">
        <f>Extra!K10</f>
        <v>2014</v>
      </c>
      <c r="B14" s="154">
        <v>14543</v>
      </c>
      <c r="C14" s="154">
        <v>6204</v>
      </c>
      <c r="D14" s="154">
        <v>2694</v>
      </c>
      <c r="E14" s="154">
        <v>6552</v>
      </c>
      <c r="F14" s="154">
        <v>1280</v>
      </c>
      <c r="G14" s="154">
        <v>27874</v>
      </c>
      <c r="H14" s="154">
        <v>36</v>
      </c>
      <c r="I14" s="172">
        <v>59183</v>
      </c>
      <c r="J14" s="155">
        <f t="shared" si="2"/>
        <v>24.587891186366171</v>
      </c>
      <c r="K14" s="155">
        <f t="shared" si="3"/>
        <v>10.489120327320068</v>
      </c>
      <c r="L14" s="155">
        <f t="shared" si="4"/>
        <v>4.5547534109929497</v>
      </c>
      <c r="M14" s="155">
        <f t="shared" si="4"/>
        <v>11.077484910477285</v>
      </c>
      <c r="N14" s="155">
        <f t="shared" si="5"/>
        <v>2.1640996162104584</v>
      </c>
      <c r="O14" s="155">
        <f t="shared" si="6"/>
        <v>47.126650548633066</v>
      </c>
      <c r="P14" s="152"/>
      <c r="Q14" s="68"/>
      <c r="R14" s="487"/>
      <c r="S14" s="487"/>
      <c r="T14" s="487"/>
      <c r="U14" s="487"/>
      <c r="V14" s="487"/>
      <c r="W14" s="487"/>
      <c r="X14" s="487"/>
      <c r="Y14" s="487"/>
      <c r="Z14" s="480"/>
    </row>
    <row r="15" spans="1:26">
      <c r="A15" s="156">
        <f>Extra!K11</f>
        <v>2015</v>
      </c>
      <c r="B15" s="154">
        <v>14785</v>
      </c>
      <c r="C15" s="154">
        <v>6100</v>
      </c>
      <c r="D15" s="154">
        <v>3054</v>
      </c>
      <c r="E15" s="154">
        <v>6188</v>
      </c>
      <c r="F15" s="154">
        <v>1333</v>
      </c>
      <c r="G15" s="154">
        <v>27439</v>
      </c>
      <c r="H15" s="154">
        <v>23</v>
      </c>
      <c r="I15" s="172">
        <v>58922</v>
      </c>
      <c r="J15" s="155">
        <f t="shared" si="2"/>
        <v>25.102293757109628</v>
      </c>
      <c r="K15" s="155">
        <f t="shared" si="3"/>
        <v>10.356712338070256</v>
      </c>
      <c r="L15" s="155">
        <f t="shared" si="4"/>
        <v>5.1851474558141906</v>
      </c>
      <c r="M15" s="155">
        <f t="shared" si="4"/>
        <v>10.506120647209629</v>
      </c>
      <c r="N15" s="155">
        <f t="shared" si="5"/>
        <v>2.2631963191225659</v>
      </c>
      <c r="O15" s="155">
        <f t="shared" si="6"/>
        <v>46.586529482673726</v>
      </c>
      <c r="P15" s="152"/>
      <c r="Q15" s="68"/>
      <c r="R15" s="487"/>
      <c r="S15" s="487"/>
      <c r="T15" s="487"/>
      <c r="U15" s="487"/>
      <c r="V15" s="487"/>
      <c r="W15" s="487"/>
      <c r="X15" s="487"/>
      <c r="Y15" s="487"/>
      <c r="Z15" s="480"/>
    </row>
    <row r="16" spans="1:26">
      <c r="A16" s="156">
        <f>Extra!K12</f>
        <v>2016</v>
      </c>
      <c r="B16" s="154">
        <v>14989</v>
      </c>
      <c r="C16" s="154">
        <v>5894</v>
      </c>
      <c r="D16" s="154">
        <v>3431</v>
      </c>
      <c r="E16" s="154">
        <v>7135</v>
      </c>
      <c r="F16" s="154">
        <v>1376</v>
      </c>
      <c r="G16" s="154">
        <v>26915</v>
      </c>
      <c r="H16" s="154">
        <v>23</v>
      </c>
      <c r="I16" s="172">
        <v>59763</v>
      </c>
      <c r="J16" s="155">
        <f t="shared" si="2"/>
        <v>25.090391697355209</v>
      </c>
      <c r="K16" s="155">
        <f t="shared" si="3"/>
        <v>9.8660863742885834</v>
      </c>
      <c r="L16" s="155">
        <f t="shared" si="4"/>
        <v>5.7432206226983595</v>
      </c>
      <c r="M16" s="155">
        <f t="shared" si="4"/>
        <v>11.943421493136928</v>
      </c>
      <c r="N16" s="155">
        <f t="shared" si="5"/>
        <v>2.3033143622363577</v>
      </c>
      <c r="O16" s="155">
        <f t="shared" si="6"/>
        <v>45.053565450284566</v>
      </c>
      <c r="P16" s="152"/>
      <c r="Q16" s="68"/>
      <c r="R16" s="487"/>
      <c r="S16" s="487"/>
      <c r="T16" s="487"/>
      <c r="U16" s="487"/>
      <c r="V16" s="487"/>
      <c r="W16" s="487"/>
      <c r="X16" s="487"/>
      <c r="Y16" s="487"/>
      <c r="Z16" s="480"/>
    </row>
    <row r="17" spans="1:26">
      <c r="A17" s="169">
        <f>Extra!K13</f>
        <v>2017</v>
      </c>
      <c r="B17" s="170">
        <v>14892</v>
      </c>
      <c r="C17" s="170">
        <v>6008</v>
      </c>
      <c r="D17" s="170">
        <v>3776</v>
      </c>
      <c r="E17" s="170">
        <v>6826</v>
      </c>
      <c r="F17" s="170">
        <v>1549</v>
      </c>
      <c r="G17" s="170">
        <v>26599</v>
      </c>
      <c r="H17" s="170">
        <v>11</v>
      </c>
      <c r="I17" s="173">
        <v>59661</v>
      </c>
      <c r="J17" s="171">
        <f t="shared" si="2"/>
        <v>24.965632858340321</v>
      </c>
      <c r="K17" s="171">
        <f t="shared" si="3"/>
        <v>10.072087175188599</v>
      </c>
      <c r="L17" s="171">
        <f t="shared" si="4"/>
        <v>6.3302598491198649</v>
      </c>
      <c r="M17" s="171">
        <f t="shared" si="4"/>
        <v>11.443419949706621</v>
      </c>
      <c r="N17" s="171">
        <f t="shared" si="5"/>
        <v>2.5968147527242245</v>
      </c>
      <c r="O17" s="171">
        <f t="shared" si="6"/>
        <v>44.591785414920373</v>
      </c>
      <c r="P17" s="152"/>
      <c r="Q17" s="68"/>
      <c r="R17" s="487"/>
      <c r="S17" s="487"/>
      <c r="T17" s="487"/>
      <c r="U17" s="487"/>
      <c r="V17" s="487"/>
      <c r="W17" s="487"/>
      <c r="X17" s="487"/>
      <c r="Y17" s="487"/>
      <c r="Z17" s="480"/>
    </row>
    <row r="18" spans="1:26">
      <c r="A18" s="68"/>
      <c r="B18" s="68"/>
      <c r="C18" s="68"/>
      <c r="D18" s="68"/>
      <c r="E18" s="68"/>
      <c r="F18" s="68"/>
      <c r="G18" s="68"/>
      <c r="H18" s="68"/>
      <c r="I18" s="68"/>
      <c r="J18" s="68"/>
      <c r="K18" s="68"/>
      <c r="L18" s="68"/>
      <c r="M18" s="68"/>
      <c r="N18" s="68"/>
      <c r="O18" s="68"/>
      <c r="P18" s="152"/>
      <c r="Q18" s="68"/>
      <c r="R18" s="487"/>
      <c r="S18" s="487"/>
      <c r="T18" s="487"/>
      <c r="U18" s="487"/>
      <c r="V18" s="487"/>
      <c r="W18" s="487"/>
      <c r="X18" s="487"/>
      <c r="Y18" s="487"/>
      <c r="Z18" s="480"/>
    </row>
    <row r="19" spans="1:26">
      <c r="A19" s="68"/>
      <c r="B19" s="68"/>
      <c r="C19" s="68"/>
      <c r="D19" s="68"/>
      <c r="E19" s="68"/>
      <c r="F19" s="68"/>
      <c r="G19" s="68"/>
      <c r="H19" s="68"/>
      <c r="I19" s="68"/>
      <c r="J19" s="68"/>
      <c r="K19" s="68"/>
      <c r="L19" s="68"/>
      <c r="M19" s="68"/>
      <c r="N19" s="68"/>
      <c r="O19" s="68"/>
      <c r="P19" s="68"/>
      <c r="R19" s="487"/>
      <c r="S19" s="487"/>
      <c r="T19" s="487"/>
      <c r="U19" s="487"/>
      <c r="V19" s="487"/>
      <c r="W19" s="487"/>
      <c r="X19" s="487"/>
      <c r="Y19" s="487"/>
      <c r="Z19" s="480"/>
    </row>
    <row r="20" spans="1:26" s="39" customFormat="1" ht="15" customHeight="1">
      <c r="A20" s="153" t="str">
        <f>Contents!B11</f>
        <v>Table 4: Birth rate, by ethnic group, 2008−2017</v>
      </c>
      <c r="B20" s="37"/>
      <c r="C20" s="37"/>
      <c r="D20" s="37"/>
      <c r="E20" s="37"/>
      <c r="F20" s="37"/>
      <c r="G20" s="37"/>
      <c r="H20" s="37"/>
      <c r="I20" s="37"/>
      <c r="J20" s="37"/>
      <c r="K20" s="37"/>
      <c r="L20" s="37"/>
      <c r="M20" s="37"/>
      <c r="N20" s="37"/>
      <c r="O20" s="37"/>
      <c r="P20" s="37"/>
      <c r="R20" s="487"/>
      <c r="S20" s="487"/>
      <c r="T20" s="487"/>
      <c r="U20" s="487"/>
      <c r="V20" s="487"/>
      <c r="W20" s="487"/>
      <c r="X20" s="487"/>
      <c r="Y20" s="487"/>
      <c r="Z20" s="480"/>
    </row>
    <row r="21" spans="1:26">
      <c r="A21" s="552" t="s">
        <v>37</v>
      </c>
      <c r="B21" s="339" t="s">
        <v>255</v>
      </c>
      <c r="C21" s="339"/>
      <c r="D21" s="339"/>
      <c r="E21" s="339"/>
      <c r="F21" s="340"/>
      <c r="G21" s="550" t="s">
        <v>44</v>
      </c>
      <c r="H21" s="550"/>
      <c r="I21" s="550"/>
      <c r="J21" s="550"/>
      <c r="K21" s="550"/>
      <c r="L21" s="338"/>
      <c r="M21" s="68"/>
      <c r="N21" s="68"/>
      <c r="O21" s="68"/>
      <c r="R21" s="487"/>
      <c r="S21" s="487"/>
      <c r="T21" s="487"/>
      <c r="U21" s="487"/>
      <c r="V21" s="487"/>
      <c r="W21" s="487"/>
      <c r="X21" s="487"/>
      <c r="Y21" s="487"/>
      <c r="Z21" s="480"/>
    </row>
    <row r="22" spans="1:26" ht="24">
      <c r="A22" s="553"/>
      <c r="B22" s="125" t="s">
        <v>60</v>
      </c>
      <c r="C22" s="125" t="s">
        <v>308</v>
      </c>
      <c r="D22" s="125" t="s">
        <v>45</v>
      </c>
      <c r="E22" s="125" t="s">
        <v>49</v>
      </c>
      <c r="F22" s="126" t="s">
        <v>41</v>
      </c>
      <c r="G22" s="125" t="str">
        <f>B22</f>
        <v>Māori</v>
      </c>
      <c r="H22" s="125" t="str">
        <f>C22</f>
        <v>Pacific</v>
      </c>
      <c r="I22" s="125" t="str">
        <f>D22</f>
        <v>Asian</v>
      </c>
      <c r="J22" s="125" t="str">
        <f t="shared" ref="J22:K22" si="7">E22</f>
        <v>European or Other</v>
      </c>
      <c r="K22" s="125" t="str">
        <f t="shared" si="7"/>
        <v>Total</v>
      </c>
      <c r="L22" s="338"/>
      <c r="M22" s="68"/>
      <c r="N22" s="68"/>
      <c r="O22" s="68"/>
    </row>
    <row r="23" spans="1:26">
      <c r="A23" s="156">
        <f>A8</f>
        <v>2008</v>
      </c>
      <c r="B23" s="157">
        <f t="shared" ref="B23:B32" si="8">B8/G23*1000</f>
        <v>113.49566377585056</v>
      </c>
      <c r="C23" s="157">
        <f t="shared" ref="C23:C32" si="9">C8/H23*1000</f>
        <v>121.35326514555469</v>
      </c>
      <c r="D23" s="157">
        <f>(D8+E8)/I23*1000</f>
        <v>49.508438472882183</v>
      </c>
      <c r="E23" s="157">
        <f t="shared" ref="E23:E32" si="10">(F8+G8)/J23*1000</f>
        <v>58.983577374823291</v>
      </c>
      <c r="F23" s="174">
        <f t="shared" ref="F23:F32" si="11">I8/K23*1000</f>
        <v>71.138605142655862</v>
      </c>
      <c r="G23" s="154">
        <v>149900</v>
      </c>
      <c r="H23" s="154">
        <v>63550</v>
      </c>
      <c r="I23" s="154">
        <v>122060</v>
      </c>
      <c r="J23" s="154">
        <v>572990</v>
      </c>
      <c r="K23" s="154">
        <v>908480</v>
      </c>
      <c r="L23" s="154"/>
      <c r="M23" s="68"/>
      <c r="N23" s="68"/>
      <c r="O23" s="68"/>
    </row>
    <row r="24" spans="1:26" ht="15">
      <c r="A24" s="156">
        <f t="shared" ref="A24:A32" si="12">A9</f>
        <v>2009</v>
      </c>
      <c r="B24" s="157">
        <f t="shared" si="8"/>
        <v>111.95240311108157</v>
      </c>
      <c r="C24" s="157">
        <f t="shared" si="9"/>
        <v>116.35966281610989</v>
      </c>
      <c r="D24" s="157">
        <f t="shared" ref="D24:D32" si="13">(D9+E9)/I24*1000</f>
        <v>50.600779820163922</v>
      </c>
      <c r="E24" s="157">
        <f t="shared" si="10"/>
        <v>59.049933093879844</v>
      </c>
      <c r="F24" s="174">
        <f t="shared" si="11"/>
        <v>70.736703006276841</v>
      </c>
      <c r="G24" s="154">
        <v>150430</v>
      </c>
      <c r="H24" s="154">
        <v>64060</v>
      </c>
      <c r="I24" s="154">
        <v>125670</v>
      </c>
      <c r="J24" s="154">
        <v>567960</v>
      </c>
      <c r="K24" s="154">
        <v>908100</v>
      </c>
      <c r="L24" s="154"/>
      <c r="M24" s="68"/>
      <c r="N24" s="68"/>
      <c r="O24" s="68"/>
      <c r="R24" s="482"/>
      <c r="W24" s="486"/>
    </row>
    <row r="25" spans="1:26">
      <c r="A25" s="156">
        <f t="shared" si="12"/>
        <v>2010</v>
      </c>
      <c r="B25" s="157">
        <f t="shared" si="8"/>
        <v>110.00395673964653</v>
      </c>
      <c r="C25" s="157">
        <f t="shared" si="9"/>
        <v>117.17077710563052</v>
      </c>
      <c r="D25" s="157">
        <f t="shared" si="13"/>
        <v>53.88605047220932</v>
      </c>
      <c r="E25" s="157">
        <f t="shared" si="10"/>
        <v>58.787203170895708</v>
      </c>
      <c r="F25" s="174">
        <f t="shared" si="11"/>
        <v>70.801709082521455</v>
      </c>
      <c r="G25" s="154">
        <v>151640</v>
      </c>
      <c r="H25" s="154">
        <v>64470</v>
      </c>
      <c r="I25" s="154">
        <v>129180</v>
      </c>
      <c r="J25" s="154">
        <v>565140</v>
      </c>
      <c r="K25" s="154">
        <v>910430</v>
      </c>
      <c r="L25" s="154"/>
      <c r="M25" s="68"/>
      <c r="N25" s="68"/>
      <c r="O25" s="68"/>
      <c r="R25" s="487"/>
      <c r="S25" s="487"/>
      <c r="T25" s="487"/>
      <c r="U25" s="487"/>
      <c r="V25" s="487"/>
      <c r="W25" s="480"/>
    </row>
    <row r="26" spans="1:26">
      <c r="A26" s="156">
        <f t="shared" si="12"/>
        <v>2011</v>
      </c>
      <c r="B26" s="157">
        <f t="shared" si="8"/>
        <v>105.72514083584436</v>
      </c>
      <c r="C26" s="157">
        <f t="shared" si="9"/>
        <v>109.91544965411222</v>
      </c>
      <c r="D26" s="157">
        <f t="shared" si="13"/>
        <v>53.792482556830976</v>
      </c>
      <c r="E26" s="157">
        <f t="shared" si="10"/>
        <v>57.025475421600291</v>
      </c>
      <c r="F26" s="174">
        <f t="shared" si="11"/>
        <v>68.578819903126373</v>
      </c>
      <c r="G26" s="154">
        <v>152660</v>
      </c>
      <c r="H26" s="154">
        <v>65050</v>
      </c>
      <c r="I26" s="154">
        <v>133290</v>
      </c>
      <c r="J26" s="154">
        <v>557400</v>
      </c>
      <c r="K26" s="154">
        <v>908400</v>
      </c>
      <c r="L26" s="154"/>
      <c r="M26" s="68"/>
      <c r="N26" s="68"/>
      <c r="O26" s="68"/>
      <c r="R26" s="487"/>
      <c r="S26" s="487"/>
      <c r="T26" s="487"/>
      <c r="U26" s="487"/>
      <c r="V26" s="487"/>
      <c r="W26" s="480"/>
    </row>
    <row r="27" spans="1:26">
      <c r="A27" s="156">
        <f t="shared" si="12"/>
        <v>2012</v>
      </c>
      <c r="B27" s="157">
        <f t="shared" si="8"/>
        <v>104.06091370558376</v>
      </c>
      <c r="C27" s="157">
        <f t="shared" si="9"/>
        <v>105.92975520754143</v>
      </c>
      <c r="D27" s="157">
        <f t="shared" si="13"/>
        <v>61.489515545914678</v>
      </c>
      <c r="E27" s="157">
        <f t="shared" si="10"/>
        <v>56.461414555571828</v>
      </c>
      <c r="F27" s="174">
        <f t="shared" si="11"/>
        <v>68.96376266536879</v>
      </c>
      <c r="G27" s="154">
        <v>153660</v>
      </c>
      <c r="H27" s="154">
        <v>65770</v>
      </c>
      <c r="I27" s="154">
        <v>138300</v>
      </c>
      <c r="J27" s="154">
        <v>546320</v>
      </c>
      <c r="K27" s="154">
        <v>904040</v>
      </c>
      <c r="L27" s="154"/>
      <c r="M27" s="68"/>
      <c r="N27" s="68"/>
      <c r="O27" s="68"/>
      <c r="R27" s="487"/>
      <c r="S27" s="487"/>
      <c r="T27" s="487"/>
      <c r="U27" s="487"/>
      <c r="V27" s="487"/>
      <c r="W27" s="480"/>
    </row>
    <row r="28" spans="1:26">
      <c r="A28" s="156">
        <f t="shared" si="12"/>
        <v>2013</v>
      </c>
      <c r="B28" s="157">
        <f t="shared" si="8"/>
        <v>96.249110780572977</v>
      </c>
      <c r="C28" s="157">
        <f t="shared" si="9"/>
        <v>96.689240030097821</v>
      </c>
      <c r="D28" s="157">
        <f t="shared" si="13"/>
        <v>57.06005586592179</v>
      </c>
      <c r="E28" s="157">
        <f t="shared" si="10"/>
        <v>55.177341821488888</v>
      </c>
      <c r="F28" s="174">
        <f t="shared" si="11"/>
        <v>65.596624883731238</v>
      </c>
      <c r="G28" s="154">
        <v>154630</v>
      </c>
      <c r="H28" s="154">
        <v>66450</v>
      </c>
      <c r="I28" s="154">
        <v>143200</v>
      </c>
      <c r="J28" s="154">
        <v>538790</v>
      </c>
      <c r="K28" s="154">
        <v>903080</v>
      </c>
      <c r="L28" s="154"/>
      <c r="M28" s="68"/>
      <c r="N28" s="68"/>
      <c r="O28" s="68"/>
      <c r="R28" s="487"/>
      <c r="S28" s="487"/>
      <c r="T28" s="487"/>
      <c r="U28" s="487"/>
      <c r="V28" s="487"/>
      <c r="W28" s="480"/>
    </row>
    <row r="29" spans="1:26">
      <c r="A29" s="156">
        <f t="shared" si="12"/>
        <v>2014</v>
      </c>
      <c r="B29" s="157">
        <f t="shared" si="8"/>
        <v>92.624673587669577</v>
      </c>
      <c r="C29" s="157">
        <f t="shared" si="9"/>
        <v>91.626052281789995</v>
      </c>
      <c r="D29" s="157">
        <f t="shared" si="13"/>
        <v>62.325581395348834</v>
      </c>
      <c r="E29" s="157">
        <f t="shared" si="10"/>
        <v>53.722267266160536</v>
      </c>
      <c r="F29" s="174">
        <f t="shared" si="11"/>
        <v>64.93921172752809</v>
      </c>
      <c r="G29" s="154">
        <v>157010</v>
      </c>
      <c r="H29" s="154">
        <v>67710</v>
      </c>
      <c r="I29" s="154">
        <v>148350</v>
      </c>
      <c r="J29" s="154">
        <v>542680</v>
      </c>
      <c r="K29" s="154">
        <v>911360</v>
      </c>
      <c r="L29" s="154"/>
      <c r="M29" s="68"/>
      <c r="N29" s="68"/>
      <c r="O29" s="68"/>
      <c r="R29" s="487"/>
      <c r="S29" s="487"/>
      <c r="T29" s="487"/>
      <c r="U29" s="487"/>
      <c r="V29" s="487"/>
      <c r="W29" s="480"/>
    </row>
    <row r="30" spans="1:26">
      <c r="A30" s="156">
        <f t="shared" si="12"/>
        <v>2015</v>
      </c>
      <c r="B30" s="157">
        <f t="shared" si="8"/>
        <v>92.539275208111661</v>
      </c>
      <c r="C30" s="157">
        <f t="shared" si="9"/>
        <v>88.12481941635366</v>
      </c>
      <c r="D30" s="157">
        <f t="shared" si="13"/>
        <v>59.009066530455883</v>
      </c>
      <c r="E30" s="157">
        <f t="shared" si="10"/>
        <v>52.618873445501094</v>
      </c>
      <c r="F30" s="174">
        <f t="shared" si="11"/>
        <v>63.555857575855633</v>
      </c>
      <c r="G30" s="154">
        <v>159770</v>
      </c>
      <c r="H30" s="154">
        <v>69220</v>
      </c>
      <c r="I30" s="154">
        <v>156620</v>
      </c>
      <c r="J30" s="154">
        <v>546800</v>
      </c>
      <c r="K30" s="154">
        <v>927090</v>
      </c>
      <c r="L30" s="154"/>
      <c r="M30" s="68"/>
      <c r="N30" s="68"/>
      <c r="O30" s="68"/>
      <c r="R30" s="487"/>
      <c r="S30" s="487"/>
      <c r="T30" s="487"/>
      <c r="U30" s="487"/>
      <c r="V30" s="487"/>
      <c r="W30" s="480"/>
    </row>
    <row r="31" spans="1:26">
      <c r="A31" s="156">
        <f t="shared" si="12"/>
        <v>2016</v>
      </c>
      <c r="B31" s="157">
        <f t="shared" si="8"/>
        <v>92.308166030299304</v>
      </c>
      <c r="C31" s="157">
        <f t="shared" si="9"/>
        <v>83.307420494699656</v>
      </c>
      <c r="D31" s="157">
        <f t="shared" si="13"/>
        <v>63.712011577424022</v>
      </c>
      <c r="E31" s="157">
        <f t="shared" si="10"/>
        <v>51.450342808300142</v>
      </c>
      <c r="F31" s="174">
        <f t="shared" si="11"/>
        <v>63.140378865516475</v>
      </c>
      <c r="G31" s="154">
        <v>162380</v>
      </c>
      <c r="H31" s="154">
        <v>70750</v>
      </c>
      <c r="I31" s="154">
        <v>165840</v>
      </c>
      <c r="J31" s="154">
        <v>549870</v>
      </c>
      <c r="K31" s="154">
        <v>946510</v>
      </c>
      <c r="L31" s="154"/>
      <c r="M31" s="68"/>
      <c r="N31" s="68"/>
      <c r="O31" s="68"/>
      <c r="R31" s="487"/>
      <c r="S31" s="487"/>
      <c r="T31" s="487"/>
      <c r="U31" s="487"/>
      <c r="V31" s="487"/>
      <c r="W31" s="480"/>
    </row>
    <row r="32" spans="1:26">
      <c r="A32" s="169">
        <f t="shared" si="12"/>
        <v>2017</v>
      </c>
      <c r="B32" s="175">
        <f t="shared" si="8"/>
        <v>90.617013508579774</v>
      </c>
      <c r="C32" s="175">
        <f t="shared" si="9"/>
        <v>83.23635356054308</v>
      </c>
      <c r="D32" s="175">
        <f t="shared" si="13"/>
        <v>60.589781689335922</v>
      </c>
      <c r="E32" s="175">
        <f t="shared" si="10"/>
        <v>50.897781313852775</v>
      </c>
      <c r="F32" s="176">
        <f t="shared" si="11"/>
        <v>61.714870903674282</v>
      </c>
      <c r="G32" s="170">
        <v>164340</v>
      </c>
      <c r="H32" s="170">
        <v>72180</v>
      </c>
      <c r="I32" s="170">
        <v>174980</v>
      </c>
      <c r="J32" s="170">
        <v>553030</v>
      </c>
      <c r="K32" s="170">
        <v>966720</v>
      </c>
      <c r="L32" s="154"/>
      <c r="M32" s="68"/>
      <c r="N32" s="68"/>
      <c r="O32" s="68"/>
      <c r="R32" s="487"/>
      <c r="S32" s="487"/>
      <c r="T32" s="487"/>
      <c r="U32" s="487"/>
      <c r="V32" s="487"/>
      <c r="W32" s="480"/>
    </row>
    <row r="33" spans="1:23">
      <c r="A33" s="100" t="s">
        <v>379</v>
      </c>
      <c r="R33" s="487"/>
      <c r="S33" s="487"/>
      <c r="T33" s="487"/>
      <c r="U33" s="487"/>
      <c r="V33" s="487"/>
      <c r="W33" s="480"/>
    </row>
    <row r="34" spans="1:23">
      <c r="A34" s="100" t="s">
        <v>309</v>
      </c>
      <c r="R34" s="487"/>
      <c r="S34" s="487"/>
      <c r="T34" s="487"/>
      <c r="U34" s="487"/>
      <c r="V34" s="487"/>
      <c r="W34" s="480"/>
    </row>
    <row r="35" spans="1:23">
      <c r="R35" s="487"/>
      <c r="S35" s="487"/>
      <c r="T35" s="487"/>
      <c r="U35" s="487"/>
      <c r="V35" s="487"/>
      <c r="W35" s="480"/>
    </row>
    <row r="36" spans="1:23">
      <c r="R36" s="487"/>
      <c r="S36" s="487"/>
      <c r="T36" s="487"/>
      <c r="U36" s="487"/>
      <c r="V36" s="487"/>
      <c r="W36" s="480"/>
    </row>
    <row r="37" spans="1:23" s="39" customFormat="1" ht="15" customHeight="1">
      <c r="A37" s="87" t="str">
        <f>Contents!B12</f>
        <v>Table 5: Number and percentage of women giving birth for each ethnic group, by age group, 2017</v>
      </c>
    </row>
    <row r="38" spans="1:23">
      <c r="A38" s="552" t="s">
        <v>278</v>
      </c>
      <c r="B38" s="550" t="s">
        <v>25</v>
      </c>
      <c r="C38" s="550"/>
      <c r="D38" s="550"/>
      <c r="E38" s="550"/>
      <c r="F38" s="550"/>
      <c r="G38" s="550"/>
      <c r="H38" s="550"/>
      <c r="I38" s="551"/>
      <c r="J38" s="550" t="s">
        <v>277</v>
      </c>
      <c r="K38" s="550"/>
      <c r="L38" s="550"/>
      <c r="M38" s="550"/>
      <c r="N38" s="550"/>
      <c r="O38" s="550"/>
    </row>
    <row r="39" spans="1:23" ht="36">
      <c r="A39" s="553"/>
      <c r="B39" s="125" t="str">
        <f>B7</f>
        <v>Māori</v>
      </c>
      <c r="C39" s="125" t="str">
        <f t="shared" ref="C39:M39" si="14">C7</f>
        <v>Pacific</v>
      </c>
      <c r="D39" s="125" t="str">
        <f t="shared" si="14"/>
        <v>Indian</v>
      </c>
      <c r="E39" s="332" t="str">
        <f t="shared" si="14"/>
        <v>Asian (excl. Indian)</v>
      </c>
      <c r="F39" s="125" t="str">
        <f t="shared" si="14"/>
        <v>Other</v>
      </c>
      <c r="G39" s="125" t="str">
        <f t="shared" si="14"/>
        <v>European</v>
      </c>
      <c r="H39" s="125" t="str">
        <f t="shared" si="14"/>
        <v>Unknown</v>
      </c>
      <c r="I39" s="126" t="str">
        <f t="shared" si="14"/>
        <v>Total</v>
      </c>
      <c r="J39" s="125" t="str">
        <f t="shared" si="14"/>
        <v>Māori</v>
      </c>
      <c r="K39" s="125" t="str">
        <f t="shared" si="14"/>
        <v>Pacific</v>
      </c>
      <c r="L39" s="125" t="str">
        <f t="shared" si="14"/>
        <v>Indian</v>
      </c>
      <c r="M39" s="332" t="str">
        <f t="shared" si="14"/>
        <v>Asian (excl. Indian)</v>
      </c>
      <c r="N39" s="125" t="s">
        <v>49</v>
      </c>
      <c r="O39" s="125" t="s">
        <v>41</v>
      </c>
    </row>
    <row r="40" spans="1:23">
      <c r="A40" s="103" t="s">
        <v>340</v>
      </c>
      <c r="B40" s="88">
        <v>14</v>
      </c>
      <c r="C40" s="88">
        <v>3</v>
      </c>
      <c r="D40" s="88">
        <v>1</v>
      </c>
      <c r="E40" s="88">
        <v>1</v>
      </c>
      <c r="F40" s="88">
        <v>0</v>
      </c>
      <c r="G40" s="88">
        <v>2</v>
      </c>
      <c r="H40" s="88">
        <v>0</v>
      </c>
      <c r="I40" s="89">
        <v>21</v>
      </c>
      <c r="J40" s="362">
        <f t="shared" ref="J40:J71" si="15">B40/B$72*100</f>
        <v>9.4010206822455006E-2</v>
      </c>
      <c r="K40" s="362">
        <f t="shared" ref="K40:K71" si="16">C40/C$72*100</f>
        <v>4.9933422103861522E-2</v>
      </c>
      <c r="L40" s="362">
        <f t="shared" ref="L40:L71" si="17">D40/D$72*100</f>
        <v>2.6483050847457626E-2</v>
      </c>
      <c r="M40" s="362">
        <f t="shared" ref="M40:M71" si="18">E40/E$72*100</f>
        <v>1.464986815118664E-2</v>
      </c>
      <c r="N40" s="362">
        <f t="shared" ref="N40:N71" si="19">(F40+G40)/(F$72+G$72)*100</f>
        <v>7.1053005542134435E-3</v>
      </c>
      <c r="O40" s="362">
        <f t="shared" ref="O40:O71" si="20">G40/G$72*100</f>
        <v>7.5190796646490464E-3</v>
      </c>
    </row>
    <row r="41" spans="1:23">
      <c r="A41" s="103" t="s">
        <v>341</v>
      </c>
      <c r="B41" s="88">
        <v>42</v>
      </c>
      <c r="C41" s="88">
        <v>9</v>
      </c>
      <c r="D41" s="88"/>
      <c r="E41" s="88"/>
      <c r="F41" s="88"/>
      <c r="G41" s="88">
        <v>5</v>
      </c>
      <c r="H41" s="88"/>
      <c r="I41" s="89">
        <v>56</v>
      </c>
      <c r="J41" s="362">
        <f t="shared" si="15"/>
        <v>0.28203062046736505</v>
      </c>
      <c r="K41" s="362">
        <f t="shared" si="16"/>
        <v>0.14980026631158455</v>
      </c>
      <c r="L41" s="362">
        <f t="shared" si="17"/>
        <v>0</v>
      </c>
      <c r="M41" s="362">
        <f t="shared" si="18"/>
        <v>0</v>
      </c>
      <c r="N41" s="362">
        <f t="shared" si="19"/>
        <v>1.7763251385533606E-2</v>
      </c>
      <c r="O41" s="362">
        <f t="shared" si="20"/>
        <v>1.8797699161622616E-2</v>
      </c>
    </row>
    <row r="42" spans="1:23">
      <c r="A42" s="103" t="s">
        <v>342</v>
      </c>
      <c r="B42" s="88">
        <v>142</v>
      </c>
      <c r="C42" s="88">
        <v>19</v>
      </c>
      <c r="D42" s="88"/>
      <c r="E42" s="88">
        <v>1</v>
      </c>
      <c r="F42" s="88">
        <v>2</v>
      </c>
      <c r="G42" s="88">
        <v>24</v>
      </c>
      <c r="H42" s="88"/>
      <c r="I42" s="89">
        <v>188</v>
      </c>
      <c r="J42" s="362">
        <f t="shared" si="15"/>
        <v>0.95353209777061498</v>
      </c>
      <c r="K42" s="362">
        <f t="shared" si="16"/>
        <v>0.3162450066577896</v>
      </c>
      <c r="L42" s="362">
        <f t="shared" si="17"/>
        <v>0</v>
      </c>
      <c r="M42" s="362">
        <f t="shared" si="18"/>
        <v>1.464986815118664E-2</v>
      </c>
      <c r="N42" s="362">
        <f t="shared" si="19"/>
        <v>9.2368907204774767E-2</v>
      </c>
      <c r="O42" s="362">
        <f t="shared" si="20"/>
        <v>9.0228955975788575E-2</v>
      </c>
    </row>
    <row r="43" spans="1:23">
      <c r="A43" s="103" t="s">
        <v>343</v>
      </c>
      <c r="B43" s="88">
        <v>229</v>
      </c>
      <c r="C43" s="88">
        <v>35</v>
      </c>
      <c r="D43" s="88">
        <v>1</v>
      </c>
      <c r="E43" s="88">
        <v>2</v>
      </c>
      <c r="F43" s="88">
        <v>1</v>
      </c>
      <c r="G43" s="88">
        <v>83</v>
      </c>
      <c r="H43" s="88"/>
      <c r="I43" s="89">
        <v>351</v>
      </c>
      <c r="J43" s="362">
        <f t="shared" si="15"/>
        <v>1.5377383830244427</v>
      </c>
      <c r="K43" s="362">
        <f t="shared" si="16"/>
        <v>0.58255659121171777</v>
      </c>
      <c r="L43" s="362">
        <f t="shared" si="17"/>
        <v>2.6483050847457626E-2</v>
      </c>
      <c r="M43" s="362">
        <f t="shared" si="18"/>
        <v>2.9299736302373279E-2</v>
      </c>
      <c r="N43" s="362">
        <f t="shared" si="19"/>
        <v>0.29842262327696462</v>
      </c>
      <c r="O43" s="362">
        <f t="shared" si="20"/>
        <v>0.31204180608293541</v>
      </c>
    </row>
    <row r="44" spans="1:23">
      <c r="A44" s="103" t="s">
        <v>344</v>
      </c>
      <c r="B44" s="88">
        <v>401</v>
      </c>
      <c r="C44" s="88">
        <v>86</v>
      </c>
      <c r="D44" s="88">
        <v>2</v>
      </c>
      <c r="E44" s="88">
        <v>7</v>
      </c>
      <c r="F44" s="88">
        <v>4</v>
      </c>
      <c r="G44" s="88">
        <v>138</v>
      </c>
      <c r="H44" s="88"/>
      <c r="I44" s="89">
        <v>638</v>
      </c>
      <c r="J44" s="362">
        <f t="shared" si="15"/>
        <v>2.6927209239860326</v>
      </c>
      <c r="K44" s="362">
        <f t="shared" si="16"/>
        <v>1.4314247669773634</v>
      </c>
      <c r="L44" s="362">
        <f t="shared" si="17"/>
        <v>5.2966101694915252E-2</v>
      </c>
      <c r="M44" s="362">
        <f t="shared" si="18"/>
        <v>0.10254907705830649</v>
      </c>
      <c r="N44" s="362">
        <f t="shared" si="19"/>
        <v>0.50447633934915448</v>
      </c>
      <c r="O44" s="362">
        <f t="shared" si="20"/>
        <v>0.51881649686078424</v>
      </c>
    </row>
    <row r="45" spans="1:23">
      <c r="A45" s="103" t="s">
        <v>345</v>
      </c>
      <c r="B45" s="88">
        <v>608</v>
      </c>
      <c r="C45" s="88">
        <v>155</v>
      </c>
      <c r="D45" s="88">
        <v>9</v>
      </c>
      <c r="E45" s="88">
        <v>18</v>
      </c>
      <c r="F45" s="88">
        <v>9</v>
      </c>
      <c r="G45" s="88">
        <v>256</v>
      </c>
      <c r="H45" s="88"/>
      <c r="I45" s="89">
        <v>1055</v>
      </c>
      <c r="J45" s="362">
        <f t="shared" si="15"/>
        <v>4.0827289820037604</v>
      </c>
      <c r="K45" s="362">
        <f t="shared" si="16"/>
        <v>2.5798934753661786</v>
      </c>
      <c r="L45" s="362">
        <f t="shared" si="17"/>
        <v>0.23834745762711865</v>
      </c>
      <c r="M45" s="362">
        <f t="shared" si="18"/>
        <v>0.26369762672135949</v>
      </c>
      <c r="N45" s="362">
        <f t="shared" si="19"/>
        <v>0.94145232343328134</v>
      </c>
      <c r="O45" s="362">
        <f t="shared" si="20"/>
        <v>0.96244219707507794</v>
      </c>
    </row>
    <row r="46" spans="1:23">
      <c r="A46" s="103">
        <v>20</v>
      </c>
      <c r="B46" s="88">
        <v>762</v>
      </c>
      <c r="C46" s="88">
        <v>213</v>
      </c>
      <c r="D46" s="88">
        <v>21</v>
      </c>
      <c r="E46" s="88">
        <v>27</v>
      </c>
      <c r="F46" s="88">
        <v>20</v>
      </c>
      <c r="G46" s="88">
        <v>338</v>
      </c>
      <c r="H46" s="88"/>
      <c r="I46" s="89">
        <v>1381</v>
      </c>
      <c r="J46" s="362">
        <f t="shared" si="15"/>
        <v>5.1168412570507655</v>
      </c>
      <c r="K46" s="362">
        <f t="shared" si="16"/>
        <v>3.5452729693741678</v>
      </c>
      <c r="L46" s="362">
        <f t="shared" si="17"/>
        <v>0.55614406779661019</v>
      </c>
      <c r="M46" s="362">
        <f t="shared" si="18"/>
        <v>0.39554644008203921</v>
      </c>
      <c r="N46" s="362">
        <f t="shared" si="19"/>
        <v>1.2718487992042065</v>
      </c>
      <c r="O46" s="362">
        <f t="shared" si="20"/>
        <v>1.2707244633256889</v>
      </c>
    </row>
    <row r="47" spans="1:23">
      <c r="A47" s="103">
        <v>21</v>
      </c>
      <c r="B47" s="88">
        <v>802</v>
      </c>
      <c r="C47" s="88">
        <v>286</v>
      </c>
      <c r="D47" s="88">
        <v>29</v>
      </c>
      <c r="E47" s="88">
        <v>42</v>
      </c>
      <c r="F47" s="88">
        <v>22</v>
      </c>
      <c r="G47" s="88">
        <v>446</v>
      </c>
      <c r="H47" s="88"/>
      <c r="I47" s="89">
        <v>1627</v>
      </c>
      <c r="J47" s="362">
        <f t="shared" si="15"/>
        <v>5.3854418479720652</v>
      </c>
      <c r="K47" s="362">
        <f t="shared" si="16"/>
        <v>4.760319573901465</v>
      </c>
      <c r="L47" s="362">
        <f t="shared" si="17"/>
        <v>0.76800847457627119</v>
      </c>
      <c r="M47" s="362">
        <f t="shared" si="18"/>
        <v>0.61529446234983887</v>
      </c>
      <c r="N47" s="362">
        <f t="shared" si="19"/>
        <v>1.6626403296859458</v>
      </c>
      <c r="O47" s="362">
        <f t="shared" si="20"/>
        <v>1.6767547652167376</v>
      </c>
    </row>
    <row r="48" spans="1:23">
      <c r="A48" s="103">
        <v>22</v>
      </c>
      <c r="B48" s="88">
        <v>838</v>
      </c>
      <c r="C48" s="88">
        <v>282</v>
      </c>
      <c r="D48" s="88">
        <v>53</v>
      </c>
      <c r="E48" s="88">
        <v>65</v>
      </c>
      <c r="F48" s="88">
        <v>33</v>
      </c>
      <c r="G48" s="88">
        <v>564</v>
      </c>
      <c r="H48" s="88"/>
      <c r="I48" s="89">
        <v>1835</v>
      </c>
      <c r="J48" s="362">
        <f t="shared" si="15"/>
        <v>5.6271823798012353</v>
      </c>
      <c r="K48" s="362">
        <f t="shared" si="16"/>
        <v>4.6937416777629828</v>
      </c>
      <c r="L48" s="362">
        <f t="shared" si="17"/>
        <v>1.4036016949152543</v>
      </c>
      <c r="M48" s="362">
        <f t="shared" si="18"/>
        <v>0.95224142982713156</v>
      </c>
      <c r="N48" s="362">
        <f t="shared" si="19"/>
        <v>2.1209322154327128</v>
      </c>
      <c r="O48" s="362">
        <f t="shared" si="20"/>
        <v>2.1203804654310314</v>
      </c>
    </row>
    <row r="49" spans="1:15">
      <c r="A49" s="103">
        <v>23</v>
      </c>
      <c r="B49" s="88">
        <v>855</v>
      </c>
      <c r="C49" s="88">
        <v>301</v>
      </c>
      <c r="D49" s="88">
        <v>83</v>
      </c>
      <c r="E49" s="88">
        <v>105</v>
      </c>
      <c r="F49" s="88">
        <v>38</v>
      </c>
      <c r="G49" s="88">
        <v>723</v>
      </c>
      <c r="H49" s="88">
        <v>1</v>
      </c>
      <c r="I49" s="89">
        <v>2106</v>
      </c>
      <c r="J49" s="362">
        <f t="shared" si="15"/>
        <v>5.7413376309427884</v>
      </c>
      <c r="K49" s="362">
        <f t="shared" si="16"/>
        <v>5.0099866844207721</v>
      </c>
      <c r="L49" s="362">
        <f t="shared" si="17"/>
        <v>2.1980932203389831</v>
      </c>
      <c r="M49" s="362">
        <f t="shared" si="18"/>
        <v>1.5382361558745972</v>
      </c>
      <c r="N49" s="362">
        <f t="shared" si="19"/>
        <v>2.7035668608782153</v>
      </c>
      <c r="O49" s="362">
        <f t="shared" si="20"/>
        <v>2.7181472987706305</v>
      </c>
    </row>
    <row r="50" spans="1:15">
      <c r="A50" s="103">
        <v>24</v>
      </c>
      <c r="B50" s="88">
        <v>921</v>
      </c>
      <c r="C50" s="88">
        <v>337</v>
      </c>
      <c r="D50" s="88">
        <v>122</v>
      </c>
      <c r="E50" s="88">
        <v>130</v>
      </c>
      <c r="F50" s="88">
        <v>45</v>
      </c>
      <c r="G50" s="88">
        <v>880</v>
      </c>
      <c r="H50" s="88"/>
      <c r="I50" s="89">
        <v>2435</v>
      </c>
      <c r="J50" s="362">
        <f t="shared" si="15"/>
        <v>6.1845286059629325</v>
      </c>
      <c r="K50" s="362">
        <f t="shared" si="16"/>
        <v>5.609187749667111</v>
      </c>
      <c r="L50" s="362">
        <f t="shared" si="17"/>
        <v>3.2309322033898304</v>
      </c>
      <c r="M50" s="362">
        <f t="shared" si="18"/>
        <v>1.9044828596542631</v>
      </c>
      <c r="N50" s="362">
        <f t="shared" si="19"/>
        <v>3.2862015063237173</v>
      </c>
      <c r="O50" s="362">
        <f t="shared" si="20"/>
        <v>3.3083950524455807</v>
      </c>
    </row>
    <row r="51" spans="1:15">
      <c r="A51" s="103">
        <v>25</v>
      </c>
      <c r="B51" s="88">
        <v>919</v>
      </c>
      <c r="C51" s="88">
        <v>366</v>
      </c>
      <c r="D51" s="88">
        <v>189</v>
      </c>
      <c r="E51" s="88">
        <v>208</v>
      </c>
      <c r="F51" s="88">
        <v>53</v>
      </c>
      <c r="G51" s="88">
        <v>1016</v>
      </c>
      <c r="H51" s="88">
        <v>1</v>
      </c>
      <c r="I51" s="89">
        <v>2752</v>
      </c>
      <c r="J51" s="362">
        <f t="shared" si="15"/>
        <v>6.1710985764168687</v>
      </c>
      <c r="K51" s="362">
        <f t="shared" si="16"/>
        <v>6.0918774966711053</v>
      </c>
      <c r="L51" s="362">
        <f t="shared" si="17"/>
        <v>5.0052966101694913</v>
      </c>
      <c r="M51" s="362">
        <f t="shared" si="18"/>
        <v>3.0471725754468206</v>
      </c>
      <c r="N51" s="362">
        <f t="shared" si="19"/>
        <v>3.7977831462270859</v>
      </c>
      <c r="O51" s="362">
        <f t="shared" si="20"/>
        <v>3.819692469641716</v>
      </c>
    </row>
    <row r="52" spans="1:15">
      <c r="A52" s="103">
        <v>26</v>
      </c>
      <c r="B52" s="88">
        <v>925</v>
      </c>
      <c r="C52" s="88">
        <v>346</v>
      </c>
      <c r="D52" s="88">
        <v>235</v>
      </c>
      <c r="E52" s="88">
        <v>243</v>
      </c>
      <c r="F52" s="88">
        <v>62</v>
      </c>
      <c r="G52" s="88">
        <v>1249</v>
      </c>
      <c r="H52" s="88"/>
      <c r="I52" s="89">
        <v>3060</v>
      </c>
      <c r="J52" s="362">
        <f t="shared" si="15"/>
        <v>6.2113886650550638</v>
      </c>
      <c r="K52" s="362">
        <f t="shared" si="16"/>
        <v>5.7589880159786953</v>
      </c>
      <c r="L52" s="362">
        <f t="shared" si="17"/>
        <v>6.2235169491525424</v>
      </c>
      <c r="M52" s="362">
        <f t="shared" si="18"/>
        <v>3.5599179607383533</v>
      </c>
      <c r="N52" s="362">
        <f t="shared" si="19"/>
        <v>4.6575245132869121</v>
      </c>
      <c r="O52" s="362">
        <f t="shared" si="20"/>
        <v>4.6956652505733301</v>
      </c>
    </row>
    <row r="53" spans="1:15">
      <c r="A53" s="103">
        <v>27</v>
      </c>
      <c r="B53" s="88">
        <v>883</v>
      </c>
      <c r="C53" s="88">
        <v>370</v>
      </c>
      <c r="D53" s="88">
        <v>300</v>
      </c>
      <c r="E53" s="88">
        <v>330</v>
      </c>
      <c r="F53" s="88">
        <v>92</v>
      </c>
      <c r="G53" s="88">
        <v>1421</v>
      </c>
      <c r="H53" s="88"/>
      <c r="I53" s="89">
        <v>3396</v>
      </c>
      <c r="J53" s="362">
        <f t="shared" si="15"/>
        <v>5.9293580445876977</v>
      </c>
      <c r="K53" s="362">
        <f t="shared" si="16"/>
        <v>6.1584553928095875</v>
      </c>
      <c r="L53" s="362">
        <f t="shared" si="17"/>
        <v>7.9449152542372881</v>
      </c>
      <c r="M53" s="362">
        <f t="shared" si="18"/>
        <v>4.8344564898915907</v>
      </c>
      <c r="N53" s="362">
        <f t="shared" si="19"/>
        <v>5.37515986926247</v>
      </c>
      <c r="O53" s="362">
        <f t="shared" si="20"/>
        <v>5.3423061017331479</v>
      </c>
    </row>
    <row r="54" spans="1:15">
      <c r="A54" s="103">
        <v>28</v>
      </c>
      <c r="B54" s="88">
        <v>867</v>
      </c>
      <c r="C54" s="88">
        <v>351</v>
      </c>
      <c r="D54" s="88">
        <v>320</v>
      </c>
      <c r="E54" s="88">
        <v>406</v>
      </c>
      <c r="F54" s="88">
        <v>86</v>
      </c>
      <c r="G54" s="88">
        <v>1627</v>
      </c>
      <c r="H54" s="88">
        <v>2</v>
      </c>
      <c r="I54" s="89">
        <v>3659</v>
      </c>
      <c r="J54" s="362">
        <f t="shared" si="15"/>
        <v>5.8219178082191778</v>
      </c>
      <c r="K54" s="362">
        <f t="shared" si="16"/>
        <v>5.8422103861517982</v>
      </c>
      <c r="L54" s="362">
        <f t="shared" si="17"/>
        <v>8.4745762711864394</v>
      </c>
      <c r="M54" s="362">
        <f t="shared" si="18"/>
        <v>5.9478464693817754</v>
      </c>
      <c r="N54" s="362">
        <f t="shared" si="19"/>
        <v>6.0856899246838143</v>
      </c>
      <c r="O54" s="362">
        <f t="shared" si="20"/>
        <v>6.1167713071919998</v>
      </c>
    </row>
    <row r="55" spans="1:15">
      <c r="A55" s="103">
        <v>29</v>
      </c>
      <c r="B55" s="88">
        <v>825</v>
      </c>
      <c r="C55" s="88">
        <v>366</v>
      </c>
      <c r="D55" s="88">
        <v>385</v>
      </c>
      <c r="E55" s="88">
        <v>485</v>
      </c>
      <c r="F55" s="88">
        <v>85</v>
      </c>
      <c r="G55" s="88">
        <v>1716</v>
      </c>
      <c r="H55" s="88">
        <v>2</v>
      </c>
      <c r="I55" s="89">
        <v>3864</v>
      </c>
      <c r="J55" s="362">
        <f t="shared" si="15"/>
        <v>5.5398871877518125</v>
      </c>
      <c r="K55" s="362">
        <f t="shared" si="16"/>
        <v>6.0918774966711053</v>
      </c>
      <c r="L55" s="362">
        <f t="shared" si="17"/>
        <v>10.195974576271187</v>
      </c>
      <c r="M55" s="362">
        <f t="shared" si="18"/>
        <v>7.1051860533255198</v>
      </c>
      <c r="N55" s="362">
        <f t="shared" si="19"/>
        <v>6.3983231490692054</v>
      </c>
      <c r="O55" s="362">
        <f t="shared" si="20"/>
        <v>6.4513703522688832</v>
      </c>
    </row>
    <row r="56" spans="1:15">
      <c r="A56" s="103">
        <v>30</v>
      </c>
      <c r="B56" s="88">
        <v>722</v>
      </c>
      <c r="C56" s="88">
        <v>328</v>
      </c>
      <c r="D56" s="88">
        <v>436</v>
      </c>
      <c r="E56" s="88">
        <v>540</v>
      </c>
      <c r="F56" s="88">
        <v>102</v>
      </c>
      <c r="G56" s="88">
        <v>1838</v>
      </c>
      <c r="H56" s="88"/>
      <c r="I56" s="89">
        <v>3966</v>
      </c>
      <c r="J56" s="362">
        <f t="shared" si="15"/>
        <v>4.8482406661294659</v>
      </c>
      <c r="K56" s="362">
        <f t="shared" si="16"/>
        <v>5.4593874833555258</v>
      </c>
      <c r="L56" s="362">
        <f t="shared" si="17"/>
        <v>11.546610169491526</v>
      </c>
      <c r="M56" s="362">
        <f t="shared" si="18"/>
        <v>7.910928801640785</v>
      </c>
      <c r="N56" s="362">
        <f t="shared" si="19"/>
        <v>6.8921415375870403</v>
      </c>
      <c r="O56" s="362">
        <f t="shared" si="20"/>
        <v>6.9100342118124738</v>
      </c>
    </row>
    <row r="57" spans="1:15">
      <c r="A57" s="103">
        <v>31</v>
      </c>
      <c r="B57" s="88">
        <v>669</v>
      </c>
      <c r="C57" s="88">
        <v>306</v>
      </c>
      <c r="D57" s="88">
        <v>334</v>
      </c>
      <c r="E57" s="88">
        <v>519</v>
      </c>
      <c r="F57" s="88">
        <v>112</v>
      </c>
      <c r="G57" s="88">
        <v>2039</v>
      </c>
      <c r="H57" s="88"/>
      <c r="I57" s="89">
        <v>3979</v>
      </c>
      <c r="J57" s="362">
        <f t="shared" si="15"/>
        <v>4.4923448831587427</v>
      </c>
      <c r="K57" s="362">
        <f t="shared" si="16"/>
        <v>5.0932090545938742</v>
      </c>
      <c r="L57" s="362">
        <f t="shared" si="17"/>
        <v>8.8453389830508478</v>
      </c>
      <c r="M57" s="362">
        <f t="shared" si="18"/>
        <v>7.6032815704658656</v>
      </c>
      <c r="N57" s="362">
        <f t="shared" si="19"/>
        <v>7.6417507460565579</v>
      </c>
      <c r="O57" s="362">
        <f t="shared" si="20"/>
        <v>7.6657017181097036</v>
      </c>
    </row>
    <row r="58" spans="1:15">
      <c r="A58" s="103">
        <v>32</v>
      </c>
      <c r="B58" s="88">
        <v>605</v>
      </c>
      <c r="C58" s="88">
        <v>287</v>
      </c>
      <c r="D58" s="88">
        <v>284</v>
      </c>
      <c r="E58" s="88">
        <v>597</v>
      </c>
      <c r="F58" s="88">
        <v>109</v>
      </c>
      <c r="G58" s="88">
        <v>2064</v>
      </c>
      <c r="H58" s="88"/>
      <c r="I58" s="89">
        <v>3946</v>
      </c>
      <c r="J58" s="362">
        <f t="shared" si="15"/>
        <v>4.0625839376846624</v>
      </c>
      <c r="K58" s="362">
        <f t="shared" si="16"/>
        <v>4.7769640479360849</v>
      </c>
      <c r="L58" s="362">
        <f t="shared" si="17"/>
        <v>7.5211864406779654</v>
      </c>
      <c r="M58" s="362">
        <f t="shared" si="18"/>
        <v>8.745971286258424</v>
      </c>
      <c r="N58" s="362">
        <f t="shared" si="19"/>
        <v>7.7199090521529055</v>
      </c>
      <c r="O58" s="362">
        <f t="shared" si="20"/>
        <v>7.7596902139178168</v>
      </c>
    </row>
    <row r="59" spans="1:15">
      <c r="A59" s="103">
        <v>33</v>
      </c>
      <c r="B59" s="88">
        <v>531</v>
      </c>
      <c r="C59" s="88">
        <v>283</v>
      </c>
      <c r="D59" s="88">
        <v>260</v>
      </c>
      <c r="E59" s="88">
        <v>584</v>
      </c>
      <c r="F59" s="88">
        <v>116</v>
      </c>
      <c r="G59" s="88">
        <v>1869</v>
      </c>
      <c r="H59" s="88"/>
      <c r="I59" s="89">
        <v>3643</v>
      </c>
      <c r="J59" s="362">
        <f t="shared" si="15"/>
        <v>3.5656728444802575</v>
      </c>
      <c r="K59" s="362">
        <f t="shared" si="16"/>
        <v>4.7103861517976036</v>
      </c>
      <c r="L59" s="362">
        <f t="shared" si="17"/>
        <v>6.8855932203389827</v>
      </c>
      <c r="M59" s="362">
        <f t="shared" si="18"/>
        <v>8.5555230002929967</v>
      </c>
      <c r="N59" s="362">
        <f t="shared" si="19"/>
        <v>7.0520108000568422</v>
      </c>
      <c r="O59" s="362">
        <f t="shared" si="20"/>
        <v>7.0265799466145351</v>
      </c>
    </row>
    <row r="60" spans="1:15">
      <c r="A60" s="103">
        <v>34</v>
      </c>
      <c r="B60" s="88">
        <v>435</v>
      </c>
      <c r="C60" s="88">
        <v>232</v>
      </c>
      <c r="D60" s="88">
        <v>205</v>
      </c>
      <c r="E60" s="88">
        <v>586</v>
      </c>
      <c r="F60" s="88">
        <v>105</v>
      </c>
      <c r="G60" s="88">
        <v>1697</v>
      </c>
      <c r="H60" s="88"/>
      <c r="I60" s="89">
        <v>3260</v>
      </c>
      <c r="J60" s="362">
        <f t="shared" si="15"/>
        <v>2.9210314262691375</v>
      </c>
      <c r="K60" s="362">
        <f t="shared" si="16"/>
        <v>3.8615179760319571</v>
      </c>
      <c r="L60" s="362">
        <f t="shared" si="17"/>
        <v>5.429025423728814</v>
      </c>
      <c r="M60" s="362">
        <f t="shared" si="18"/>
        <v>8.5848227365953704</v>
      </c>
      <c r="N60" s="362">
        <f t="shared" si="19"/>
        <v>6.4018757993463122</v>
      </c>
      <c r="O60" s="362">
        <f t="shared" si="20"/>
        <v>6.3799390954547164</v>
      </c>
    </row>
    <row r="61" spans="1:15">
      <c r="A61" s="103">
        <v>35</v>
      </c>
      <c r="B61" s="88">
        <v>386</v>
      </c>
      <c r="C61" s="88">
        <v>204</v>
      </c>
      <c r="D61" s="88">
        <v>138</v>
      </c>
      <c r="E61" s="88">
        <v>498</v>
      </c>
      <c r="F61" s="88">
        <v>99</v>
      </c>
      <c r="G61" s="88">
        <v>1488</v>
      </c>
      <c r="H61" s="88">
        <v>1</v>
      </c>
      <c r="I61" s="89">
        <v>2814</v>
      </c>
      <c r="J61" s="362">
        <f t="shared" si="15"/>
        <v>2.5919957023905451</v>
      </c>
      <c r="K61" s="362">
        <f t="shared" si="16"/>
        <v>3.3954727030625831</v>
      </c>
      <c r="L61" s="362">
        <f t="shared" si="17"/>
        <v>3.6546610169491527</v>
      </c>
      <c r="M61" s="362">
        <f t="shared" si="18"/>
        <v>7.2956343392909462</v>
      </c>
      <c r="N61" s="362">
        <f t="shared" si="19"/>
        <v>5.6380559897683673</v>
      </c>
      <c r="O61" s="362">
        <f t="shared" si="20"/>
        <v>5.5941952704988909</v>
      </c>
    </row>
    <row r="62" spans="1:15">
      <c r="A62" s="103">
        <v>36</v>
      </c>
      <c r="B62" s="88">
        <v>353</v>
      </c>
      <c r="C62" s="88">
        <v>185</v>
      </c>
      <c r="D62" s="88">
        <v>113</v>
      </c>
      <c r="E62" s="88">
        <v>368</v>
      </c>
      <c r="F62" s="88">
        <v>93</v>
      </c>
      <c r="G62" s="88">
        <v>1283</v>
      </c>
      <c r="H62" s="88">
        <v>1</v>
      </c>
      <c r="I62" s="89">
        <v>2396</v>
      </c>
      <c r="J62" s="362">
        <f t="shared" si="15"/>
        <v>2.3704002148804726</v>
      </c>
      <c r="K62" s="362">
        <f t="shared" si="16"/>
        <v>3.0792276964047938</v>
      </c>
      <c r="L62" s="362">
        <f t="shared" si="17"/>
        <v>2.9925847457627119</v>
      </c>
      <c r="M62" s="362">
        <f t="shared" si="18"/>
        <v>5.3911514796366831</v>
      </c>
      <c r="N62" s="362">
        <f t="shared" si="19"/>
        <v>4.8884467812988488</v>
      </c>
      <c r="O62" s="362">
        <f t="shared" si="20"/>
        <v>4.8234896048723632</v>
      </c>
    </row>
    <row r="63" spans="1:15">
      <c r="A63" s="103">
        <v>37</v>
      </c>
      <c r="B63" s="88">
        <v>323</v>
      </c>
      <c r="C63" s="88">
        <v>153</v>
      </c>
      <c r="D63" s="88">
        <v>82</v>
      </c>
      <c r="E63" s="88">
        <v>303</v>
      </c>
      <c r="F63" s="88">
        <v>76</v>
      </c>
      <c r="G63" s="88">
        <v>1036</v>
      </c>
      <c r="H63" s="88"/>
      <c r="I63" s="89">
        <v>1973</v>
      </c>
      <c r="J63" s="362">
        <f t="shared" si="15"/>
        <v>2.1689497716894977</v>
      </c>
      <c r="K63" s="362">
        <f t="shared" si="16"/>
        <v>2.5466045272969371</v>
      </c>
      <c r="L63" s="362">
        <f t="shared" si="17"/>
        <v>2.1716101694915255</v>
      </c>
      <c r="M63" s="362">
        <f t="shared" si="18"/>
        <v>4.4389100498095519</v>
      </c>
      <c r="N63" s="362">
        <f t="shared" si="19"/>
        <v>3.9505471081426746</v>
      </c>
      <c r="O63" s="362">
        <f t="shared" si="20"/>
        <v>3.8948832662882062</v>
      </c>
    </row>
    <row r="64" spans="1:15">
      <c r="A64" s="103">
        <v>38</v>
      </c>
      <c r="B64" s="88">
        <v>243</v>
      </c>
      <c r="C64" s="88">
        <v>123</v>
      </c>
      <c r="D64" s="88">
        <v>61</v>
      </c>
      <c r="E64" s="88">
        <v>234</v>
      </c>
      <c r="F64" s="88">
        <v>47</v>
      </c>
      <c r="G64" s="88">
        <v>863</v>
      </c>
      <c r="H64" s="88"/>
      <c r="I64" s="89">
        <v>1571</v>
      </c>
      <c r="J64" s="362">
        <f t="shared" si="15"/>
        <v>1.6317485898468975</v>
      </c>
      <c r="K64" s="362">
        <f t="shared" si="16"/>
        <v>2.047270306258322</v>
      </c>
      <c r="L64" s="362">
        <f t="shared" si="17"/>
        <v>1.6154661016949152</v>
      </c>
      <c r="M64" s="362">
        <f t="shared" si="18"/>
        <v>3.4280691473776734</v>
      </c>
      <c r="N64" s="362">
        <f t="shared" si="19"/>
        <v>3.2329117521671167</v>
      </c>
      <c r="O64" s="362">
        <f t="shared" si="20"/>
        <v>3.2444828752960642</v>
      </c>
    </row>
    <row r="65" spans="1:15">
      <c r="A65" s="103">
        <v>39</v>
      </c>
      <c r="B65" s="88">
        <v>183</v>
      </c>
      <c r="C65" s="88">
        <v>109</v>
      </c>
      <c r="D65" s="88">
        <v>49</v>
      </c>
      <c r="E65" s="88">
        <v>168</v>
      </c>
      <c r="F65" s="88">
        <v>34</v>
      </c>
      <c r="G65" s="88">
        <v>647</v>
      </c>
      <c r="H65" s="88">
        <v>1</v>
      </c>
      <c r="I65" s="89">
        <v>1191</v>
      </c>
      <c r="J65" s="362">
        <f t="shared" si="15"/>
        <v>1.2288477034649476</v>
      </c>
      <c r="K65" s="362">
        <f t="shared" si="16"/>
        <v>1.8142476697736352</v>
      </c>
      <c r="L65" s="362">
        <f t="shared" si="17"/>
        <v>1.2976694915254237</v>
      </c>
      <c r="M65" s="362">
        <f t="shared" si="18"/>
        <v>2.4611778493993555</v>
      </c>
      <c r="N65" s="362">
        <f t="shared" si="19"/>
        <v>2.4193548387096775</v>
      </c>
      <c r="O65" s="362">
        <f t="shared" si="20"/>
        <v>2.4324222715139667</v>
      </c>
    </row>
    <row r="66" spans="1:15">
      <c r="A66" s="103">
        <v>40</v>
      </c>
      <c r="B66" s="88">
        <v>141</v>
      </c>
      <c r="C66" s="88">
        <v>103</v>
      </c>
      <c r="D66" s="88">
        <v>30</v>
      </c>
      <c r="E66" s="88">
        <v>139</v>
      </c>
      <c r="F66" s="88">
        <v>41</v>
      </c>
      <c r="G66" s="88">
        <v>455</v>
      </c>
      <c r="H66" s="88">
        <v>1</v>
      </c>
      <c r="I66" s="89">
        <v>910</v>
      </c>
      <c r="J66" s="362">
        <f t="shared" si="15"/>
        <v>0.9468170829975826</v>
      </c>
      <c r="K66" s="362">
        <f t="shared" si="16"/>
        <v>1.7143808255659123</v>
      </c>
      <c r="L66" s="362">
        <f t="shared" si="17"/>
        <v>0.79449152542372881</v>
      </c>
      <c r="M66" s="362">
        <f t="shared" si="18"/>
        <v>2.036331673014943</v>
      </c>
      <c r="N66" s="362">
        <f t="shared" si="19"/>
        <v>1.7621145374449341</v>
      </c>
      <c r="O66" s="362">
        <f t="shared" si="20"/>
        <v>1.710590623707658</v>
      </c>
    </row>
    <row r="67" spans="1:15">
      <c r="A67" s="103">
        <v>41</v>
      </c>
      <c r="B67" s="88">
        <v>83</v>
      </c>
      <c r="C67" s="88">
        <v>59</v>
      </c>
      <c r="D67" s="88">
        <v>18</v>
      </c>
      <c r="E67" s="88">
        <v>84</v>
      </c>
      <c r="F67" s="88">
        <v>31</v>
      </c>
      <c r="G67" s="88">
        <v>312</v>
      </c>
      <c r="H67" s="88"/>
      <c r="I67" s="89">
        <v>587</v>
      </c>
      <c r="J67" s="362">
        <f t="shared" si="15"/>
        <v>0.5573462261616976</v>
      </c>
      <c r="K67" s="362">
        <f t="shared" si="16"/>
        <v>0.98202396804260994</v>
      </c>
      <c r="L67" s="362">
        <f t="shared" si="17"/>
        <v>0.47669491525423729</v>
      </c>
      <c r="M67" s="362">
        <f t="shared" si="18"/>
        <v>1.2305889246996777</v>
      </c>
      <c r="N67" s="362">
        <f t="shared" si="19"/>
        <v>1.2185590450476056</v>
      </c>
      <c r="O67" s="362">
        <f t="shared" si="20"/>
        <v>1.1729764276852512</v>
      </c>
    </row>
    <row r="68" spans="1:15">
      <c r="A68" s="103">
        <v>42</v>
      </c>
      <c r="B68" s="88">
        <v>82</v>
      </c>
      <c r="C68" s="88">
        <v>48</v>
      </c>
      <c r="D68" s="88">
        <v>11</v>
      </c>
      <c r="E68" s="88">
        <v>55</v>
      </c>
      <c r="F68" s="88">
        <v>12</v>
      </c>
      <c r="G68" s="88">
        <v>218</v>
      </c>
      <c r="H68" s="88"/>
      <c r="I68" s="89">
        <v>426</v>
      </c>
      <c r="J68" s="362">
        <f t="shared" si="15"/>
        <v>0.550631211388665</v>
      </c>
      <c r="K68" s="362">
        <f t="shared" si="16"/>
        <v>0.79893475366178435</v>
      </c>
      <c r="L68" s="362">
        <f t="shared" si="17"/>
        <v>0.2913135593220339</v>
      </c>
      <c r="M68" s="362">
        <f t="shared" si="18"/>
        <v>0.80574274831526527</v>
      </c>
      <c r="N68" s="362">
        <f t="shared" si="19"/>
        <v>0.81710956373454591</v>
      </c>
      <c r="O68" s="362">
        <f t="shared" si="20"/>
        <v>0.81957968344674603</v>
      </c>
    </row>
    <row r="69" spans="1:15">
      <c r="A69" s="103">
        <v>43</v>
      </c>
      <c r="B69" s="88">
        <v>50</v>
      </c>
      <c r="C69" s="88">
        <v>29</v>
      </c>
      <c r="D69" s="88"/>
      <c r="E69" s="88">
        <v>40</v>
      </c>
      <c r="F69" s="88">
        <v>8</v>
      </c>
      <c r="G69" s="88">
        <v>139</v>
      </c>
      <c r="H69" s="88"/>
      <c r="I69" s="89">
        <v>266</v>
      </c>
      <c r="J69" s="362">
        <f t="shared" si="15"/>
        <v>0.33575073865162502</v>
      </c>
      <c r="K69" s="362">
        <f t="shared" si="16"/>
        <v>0.48268974700399464</v>
      </c>
      <c r="L69" s="362">
        <f t="shared" si="17"/>
        <v>0</v>
      </c>
      <c r="M69" s="362">
        <f t="shared" si="18"/>
        <v>0.58599472604746561</v>
      </c>
      <c r="N69" s="362">
        <f t="shared" si="19"/>
        <v>0.52223959073468806</v>
      </c>
      <c r="O69" s="362">
        <f t="shared" si="20"/>
        <v>0.5225760366931087</v>
      </c>
    </row>
    <row r="70" spans="1:15">
      <c r="A70" s="103">
        <v>44</v>
      </c>
      <c r="B70" s="88">
        <v>23</v>
      </c>
      <c r="C70" s="88">
        <v>17</v>
      </c>
      <c r="D70" s="88">
        <v>2</v>
      </c>
      <c r="E70" s="88">
        <v>23</v>
      </c>
      <c r="F70" s="88">
        <v>5</v>
      </c>
      <c r="G70" s="88">
        <v>71</v>
      </c>
      <c r="H70" s="88"/>
      <c r="I70" s="89">
        <v>141</v>
      </c>
      <c r="J70" s="362">
        <f t="shared" si="15"/>
        <v>0.15444533977974753</v>
      </c>
      <c r="K70" s="362">
        <f t="shared" si="16"/>
        <v>0.28295605858854861</v>
      </c>
      <c r="L70" s="362">
        <f t="shared" si="17"/>
        <v>5.2966101694915252E-2</v>
      </c>
      <c r="M70" s="362">
        <f t="shared" si="18"/>
        <v>0.33694696747729269</v>
      </c>
      <c r="N70" s="362">
        <f t="shared" si="19"/>
        <v>0.27000142106011082</v>
      </c>
      <c r="O70" s="362">
        <f t="shared" si="20"/>
        <v>0.26692732809504116</v>
      </c>
    </row>
    <row r="71" spans="1:15">
      <c r="A71" s="103" t="s">
        <v>233</v>
      </c>
      <c r="B71" s="88">
        <v>30</v>
      </c>
      <c r="C71" s="88">
        <v>17</v>
      </c>
      <c r="D71" s="88">
        <v>3</v>
      </c>
      <c r="E71" s="88">
        <v>18</v>
      </c>
      <c r="F71" s="88">
        <v>7</v>
      </c>
      <c r="G71" s="88">
        <v>92</v>
      </c>
      <c r="H71" s="88">
        <v>1</v>
      </c>
      <c r="I71" s="89">
        <v>168</v>
      </c>
      <c r="J71" s="362">
        <f t="shared" si="15"/>
        <v>0.20145044319097499</v>
      </c>
      <c r="K71" s="362">
        <f t="shared" si="16"/>
        <v>0.28295605858854861</v>
      </c>
      <c r="L71" s="362">
        <f t="shared" si="17"/>
        <v>7.9449152542372892E-2</v>
      </c>
      <c r="M71" s="362">
        <f t="shared" si="18"/>
        <v>0.26369762672135949</v>
      </c>
      <c r="N71" s="362">
        <f t="shared" si="19"/>
        <v>0.35171237743356543</v>
      </c>
      <c r="O71" s="362">
        <f t="shared" si="20"/>
        <v>0.34587766457385616</v>
      </c>
    </row>
    <row r="72" spans="1:15">
      <c r="A72" s="151" t="s">
        <v>41</v>
      </c>
      <c r="B72" s="151">
        <f>SUM(B40:B71)</f>
        <v>14892</v>
      </c>
      <c r="C72" s="151">
        <f t="shared" ref="C72:I72" si="21">SUM(C40:C71)</f>
        <v>6008</v>
      </c>
      <c r="D72" s="151">
        <f t="shared" si="21"/>
        <v>3776</v>
      </c>
      <c r="E72" s="151">
        <f t="shared" si="21"/>
        <v>6826</v>
      </c>
      <c r="F72" s="151">
        <f t="shared" si="21"/>
        <v>1549</v>
      </c>
      <c r="G72" s="151">
        <f t="shared" si="21"/>
        <v>26599</v>
      </c>
      <c r="H72" s="151">
        <f t="shared" si="21"/>
        <v>11</v>
      </c>
      <c r="I72" s="417">
        <f t="shared" si="21"/>
        <v>59661</v>
      </c>
      <c r="J72" s="188">
        <f t="shared" ref="J72:O72" si="22">SUM(J40:J71)</f>
        <v>99.999999999999986</v>
      </c>
      <c r="K72" s="188">
        <f t="shared" si="22"/>
        <v>100.00000000000001</v>
      </c>
      <c r="L72" s="188">
        <f t="shared" si="22"/>
        <v>100</v>
      </c>
      <c r="M72" s="188">
        <f t="shared" si="22"/>
        <v>99.999999999999957</v>
      </c>
      <c r="N72" s="188">
        <f t="shared" si="22"/>
        <v>100</v>
      </c>
      <c r="O72" s="188">
        <f t="shared" si="22"/>
        <v>100</v>
      </c>
    </row>
    <row r="73" spans="1:15">
      <c r="A73" s="177" t="s">
        <v>50</v>
      </c>
      <c r="B73" s="177">
        <v>26</v>
      </c>
      <c r="C73" s="177">
        <v>28</v>
      </c>
      <c r="D73" s="177">
        <v>30</v>
      </c>
      <c r="E73" s="177">
        <v>32</v>
      </c>
      <c r="F73" s="177">
        <v>32</v>
      </c>
      <c r="G73" s="177">
        <v>32</v>
      </c>
      <c r="H73" s="178" t="s">
        <v>81</v>
      </c>
      <c r="I73" s="179">
        <v>30</v>
      </c>
      <c r="J73" s="178" t="s">
        <v>81</v>
      </c>
      <c r="K73" s="178" t="s">
        <v>81</v>
      </c>
      <c r="L73" s="178" t="s">
        <v>81</v>
      </c>
      <c r="M73" s="178" t="s">
        <v>81</v>
      </c>
      <c r="N73" s="178" t="s">
        <v>81</v>
      </c>
      <c r="O73" s="178" t="s">
        <v>81</v>
      </c>
    </row>
  </sheetData>
  <mergeCells count="8">
    <mergeCell ref="B38:I38"/>
    <mergeCell ref="A38:A39"/>
    <mergeCell ref="B6:I6"/>
    <mergeCell ref="J6:O6"/>
    <mergeCell ref="G21:K21"/>
    <mergeCell ref="J38:O38"/>
    <mergeCell ref="A6:A7"/>
    <mergeCell ref="A21:A2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66" fitToHeight="0" orientation="landscape" r:id="rId1"/>
  <headerFooter>
    <oddFooter>&amp;L&amp;8&amp;K01+021Report on Maternity, 2014: accompanying tables&amp;R&amp;8&amp;K01+021Page &amp;P of &amp;N</oddFooter>
  </headerFooter>
  <rowBreaks count="1" manualBreakCount="1">
    <brk id="35"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zoomScaleNormal="100" workbookViewId="0">
      <pane ySplit="3" topLeftCell="A4" activePane="bottomLeft" state="frozen"/>
      <selection activeCell="B31" sqref="B31"/>
      <selection pane="bottomLeft" activeCell="A4" sqref="A4"/>
    </sheetView>
  </sheetViews>
  <sheetFormatPr defaultColWidth="9.140625" defaultRowHeight="12"/>
  <cols>
    <col min="1" max="1" width="16.28515625" style="70" customWidth="1"/>
    <col min="2" max="13" width="10.140625" style="70" customWidth="1"/>
    <col min="14" max="16384" width="9.140625" style="70"/>
  </cols>
  <sheetData>
    <row r="1" spans="1:24">
      <c r="A1" s="291" t="s">
        <v>24</v>
      </c>
      <c r="B1" s="144"/>
      <c r="C1" s="291" t="s">
        <v>34</v>
      </c>
      <c r="D1" s="144"/>
      <c r="E1" s="144"/>
    </row>
    <row r="2" spans="1:24" ht="10.5" customHeight="1"/>
    <row r="3" spans="1:24" ht="19.5">
      <c r="A3" s="19" t="s">
        <v>119</v>
      </c>
    </row>
    <row r="5" spans="1:24" s="39" customFormat="1" ht="15" customHeight="1">
      <c r="A5" s="87" t="str">
        <f>Contents!B13</f>
        <v>Table 6: Number and percentage of women giving birth, by neighbourhood deprivation quintile, 2008–2017</v>
      </c>
    </row>
    <row r="6" spans="1:24">
      <c r="A6" s="554" t="s">
        <v>37</v>
      </c>
      <c r="B6" s="542" t="s">
        <v>25</v>
      </c>
      <c r="C6" s="542"/>
      <c r="D6" s="542"/>
      <c r="E6" s="542"/>
      <c r="F6" s="542"/>
      <c r="G6" s="542"/>
      <c r="H6" s="543"/>
      <c r="I6" s="542" t="s">
        <v>277</v>
      </c>
      <c r="J6" s="542"/>
      <c r="K6" s="542"/>
      <c r="L6" s="542"/>
      <c r="M6" s="542"/>
      <c r="N6" s="67"/>
      <c r="O6" s="68"/>
    </row>
    <row r="7" spans="1:24">
      <c r="A7" s="547"/>
      <c r="B7" s="132" t="s">
        <v>315</v>
      </c>
      <c r="C7" s="132">
        <v>2</v>
      </c>
      <c r="D7" s="132">
        <v>3</v>
      </c>
      <c r="E7" s="132">
        <v>4</v>
      </c>
      <c r="F7" s="132" t="s">
        <v>314</v>
      </c>
      <c r="G7" s="132" t="s">
        <v>48</v>
      </c>
      <c r="H7" s="166" t="s">
        <v>41</v>
      </c>
      <c r="I7" s="132" t="str">
        <f>B7</f>
        <v>1 (least)</v>
      </c>
      <c r="J7" s="132">
        <f t="shared" ref="J7:M7" si="0">C7</f>
        <v>2</v>
      </c>
      <c r="K7" s="132">
        <f t="shared" si="0"/>
        <v>3</v>
      </c>
      <c r="L7" s="132">
        <f t="shared" si="0"/>
        <v>4</v>
      </c>
      <c r="M7" s="132" t="str">
        <f t="shared" si="0"/>
        <v>5 (most)</v>
      </c>
      <c r="N7" s="67"/>
      <c r="O7" s="146"/>
    </row>
    <row r="8" spans="1:24" ht="15">
      <c r="A8" s="156">
        <f>Extra!K4</f>
        <v>2008</v>
      </c>
      <c r="B8" s="154">
        <v>8265</v>
      </c>
      <c r="C8" s="154">
        <v>9068</v>
      </c>
      <c r="D8" s="154">
        <v>11659</v>
      </c>
      <c r="E8" s="154">
        <v>14762</v>
      </c>
      <c r="F8" s="154">
        <v>18294</v>
      </c>
      <c r="G8" s="154">
        <v>2580</v>
      </c>
      <c r="H8" s="172">
        <v>64628</v>
      </c>
      <c r="I8" s="91">
        <f>B8/($H8-$G8)*100</f>
        <v>13.320332645693655</v>
      </c>
      <c r="J8" s="91">
        <f t="shared" ref="J8:M8" si="1">C8/($H8-$G8)*100</f>
        <v>14.614492006188756</v>
      </c>
      <c r="K8" s="91">
        <f t="shared" si="1"/>
        <v>18.790291387313047</v>
      </c>
      <c r="L8" s="91">
        <f t="shared" si="1"/>
        <v>23.791258380608561</v>
      </c>
      <c r="M8" s="91">
        <f t="shared" si="1"/>
        <v>29.483625580195977</v>
      </c>
      <c r="N8" s="67"/>
      <c r="O8" s="146"/>
      <c r="Q8" s="482"/>
      <c r="S8" s="488"/>
      <c r="T8" s="488"/>
      <c r="U8" s="488"/>
      <c r="X8" s="486"/>
    </row>
    <row r="9" spans="1:24">
      <c r="A9" s="156">
        <f>Extra!K5</f>
        <v>2009</v>
      </c>
      <c r="B9" s="154">
        <v>8940</v>
      </c>
      <c r="C9" s="154">
        <v>9386</v>
      </c>
      <c r="D9" s="154">
        <v>11934</v>
      </c>
      <c r="E9" s="154">
        <v>14987</v>
      </c>
      <c r="F9" s="154">
        <v>18330</v>
      </c>
      <c r="G9" s="154">
        <v>659</v>
      </c>
      <c r="H9" s="172">
        <v>64236</v>
      </c>
      <c r="I9" s="91">
        <f t="shared" ref="I9:I17" si="2">B9/($H9-$G9)*100</f>
        <v>14.061688975572928</v>
      </c>
      <c r="J9" s="91">
        <f t="shared" ref="J9:J17" si="3">C9/($H9-$G9)*100</f>
        <v>14.763200528493009</v>
      </c>
      <c r="K9" s="91">
        <f t="shared" ref="K9:K17" si="4">D9/($H9-$G9)*100</f>
        <v>18.77093917611715</v>
      </c>
      <c r="L9" s="91">
        <f t="shared" ref="L9:L17" si="5">E9/($H9-$G9)*100</f>
        <v>23.57299023231672</v>
      </c>
      <c r="M9" s="91">
        <f t="shared" ref="M9:M17" si="6">F9/($H9-$G9)*100</f>
        <v>28.831181087500195</v>
      </c>
      <c r="N9" s="67"/>
      <c r="O9" s="146"/>
      <c r="Q9" s="487"/>
      <c r="R9" s="487"/>
      <c r="S9" s="487"/>
      <c r="T9" s="487"/>
      <c r="U9" s="487"/>
      <c r="V9" s="487"/>
      <c r="W9" s="487"/>
      <c r="X9" s="480"/>
    </row>
    <row r="10" spans="1:24">
      <c r="A10" s="156">
        <f>Extra!K6</f>
        <v>2010</v>
      </c>
      <c r="B10" s="154">
        <v>8171</v>
      </c>
      <c r="C10" s="154">
        <v>9093</v>
      </c>
      <c r="D10" s="154">
        <v>10929</v>
      </c>
      <c r="E10" s="154">
        <v>13866</v>
      </c>
      <c r="F10" s="154">
        <v>19444</v>
      </c>
      <c r="G10" s="154">
        <v>2957</v>
      </c>
      <c r="H10" s="172">
        <v>64460</v>
      </c>
      <c r="I10" s="91">
        <f t="shared" si="2"/>
        <v>13.285530787116077</v>
      </c>
      <c r="J10" s="91">
        <f t="shared" si="3"/>
        <v>14.784644651480416</v>
      </c>
      <c r="K10" s="91">
        <f t="shared" si="4"/>
        <v>17.769864884639773</v>
      </c>
      <c r="L10" s="91">
        <f t="shared" si="5"/>
        <v>22.545241695527046</v>
      </c>
      <c r="M10" s="91">
        <f t="shared" si="6"/>
        <v>31.614717981236691</v>
      </c>
      <c r="N10" s="67"/>
      <c r="O10" s="146"/>
      <c r="Q10" s="487"/>
      <c r="R10" s="487"/>
      <c r="S10" s="487"/>
      <c r="T10" s="487"/>
      <c r="U10" s="487"/>
      <c r="V10" s="487"/>
      <c r="W10" s="487"/>
      <c r="X10" s="480"/>
    </row>
    <row r="11" spans="1:24">
      <c r="A11" s="156">
        <f>Extra!K7</f>
        <v>2011</v>
      </c>
      <c r="B11" s="154">
        <v>7867</v>
      </c>
      <c r="C11" s="154">
        <v>8907</v>
      </c>
      <c r="D11" s="154">
        <v>10554</v>
      </c>
      <c r="E11" s="154">
        <v>13448</v>
      </c>
      <c r="F11" s="154">
        <v>18633</v>
      </c>
      <c r="G11" s="154">
        <v>2888</v>
      </c>
      <c r="H11" s="172">
        <v>62297</v>
      </c>
      <c r="I11" s="91">
        <f t="shared" si="2"/>
        <v>13.242101365113029</v>
      </c>
      <c r="J11" s="91">
        <f t="shared" si="3"/>
        <v>14.99267787708933</v>
      </c>
      <c r="K11" s="91">
        <f t="shared" si="4"/>
        <v>17.764985103267179</v>
      </c>
      <c r="L11" s="91">
        <f t="shared" si="5"/>
        <v>22.636300897170461</v>
      </c>
      <c r="M11" s="91">
        <f t="shared" si="6"/>
        <v>31.363934757359996</v>
      </c>
      <c r="N11" s="67"/>
      <c r="O11" s="146"/>
      <c r="Q11" s="487"/>
      <c r="R11" s="487"/>
      <c r="S11" s="487"/>
      <c r="T11" s="487"/>
      <c r="U11" s="487"/>
      <c r="V11" s="487"/>
      <c r="W11" s="487"/>
      <c r="X11" s="480"/>
    </row>
    <row r="12" spans="1:24">
      <c r="A12" s="156">
        <f>Extra!K8</f>
        <v>2012</v>
      </c>
      <c r="B12" s="154">
        <v>8027</v>
      </c>
      <c r="C12" s="154">
        <v>9028</v>
      </c>
      <c r="D12" s="154">
        <v>10580</v>
      </c>
      <c r="E12" s="154">
        <v>13336</v>
      </c>
      <c r="F12" s="154">
        <v>18549</v>
      </c>
      <c r="G12" s="154">
        <v>2826</v>
      </c>
      <c r="H12" s="172">
        <v>62346</v>
      </c>
      <c r="I12" s="91">
        <f t="shared" si="2"/>
        <v>13.48622311827957</v>
      </c>
      <c r="J12" s="91">
        <f t="shared" si="3"/>
        <v>15.168010752688172</v>
      </c>
      <c r="K12" s="91">
        <f t="shared" si="4"/>
        <v>17.775537634408604</v>
      </c>
      <c r="L12" s="91">
        <f t="shared" si="5"/>
        <v>22.405913978494624</v>
      </c>
      <c r="M12" s="91">
        <f t="shared" si="6"/>
        <v>31.164314516129032</v>
      </c>
      <c r="N12" s="67"/>
      <c r="O12" s="146"/>
      <c r="Q12" s="487"/>
      <c r="R12" s="487"/>
      <c r="S12" s="487"/>
      <c r="T12" s="487"/>
      <c r="U12" s="487"/>
      <c r="V12" s="487"/>
      <c r="W12" s="487"/>
      <c r="X12" s="480"/>
    </row>
    <row r="13" spans="1:24">
      <c r="A13" s="156">
        <f>Extra!K9</f>
        <v>2013</v>
      </c>
      <c r="B13" s="154">
        <v>7564</v>
      </c>
      <c r="C13" s="154">
        <v>8705</v>
      </c>
      <c r="D13" s="154">
        <v>10030</v>
      </c>
      <c r="E13" s="154">
        <v>13048</v>
      </c>
      <c r="F13" s="154">
        <v>17143</v>
      </c>
      <c r="G13" s="154">
        <v>2749</v>
      </c>
      <c r="H13" s="172">
        <v>59239</v>
      </c>
      <c r="I13" s="91">
        <f t="shared" si="2"/>
        <v>13.389980527526996</v>
      </c>
      <c r="J13" s="91">
        <f t="shared" si="3"/>
        <v>15.409807045494778</v>
      </c>
      <c r="K13" s="91">
        <f t="shared" si="4"/>
        <v>17.75535493007612</v>
      </c>
      <c r="L13" s="91">
        <f t="shared" si="5"/>
        <v>23.097893432465924</v>
      </c>
      <c r="M13" s="91">
        <f t="shared" si="6"/>
        <v>30.346964064436182</v>
      </c>
      <c r="N13" s="67"/>
      <c r="O13" s="68"/>
      <c r="Q13" s="487"/>
      <c r="R13" s="487"/>
      <c r="S13" s="487"/>
      <c r="T13" s="487"/>
      <c r="U13" s="487"/>
      <c r="V13" s="487"/>
      <c r="W13" s="487"/>
      <c r="X13" s="480"/>
    </row>
    <row r="14" spans="1:24">
      <c r="A14" s="156">
        <f>Extra!K10</f>
        <v>2014</v>
      </c>
      <c r="B14" s="154">
        <v>7829</v>
      </c>
      <c r="C14" s="154">
        <v>8617</v>
      </c>
      <c r="D14" s="154">
        <v>9953</v>
      </c>
      <c r="E14" s="154">
        <v>12950</v>
      </c>
      <c r="F14" s="154">
        <v>17056</v>
      </c>
      <c r="G14" s="154">
        <v>2778</v>
      </c>
      <c r="H14" s="172">
        <v>59183</v>
      </c>
      <c r="I14" s="91">
        <f t="shared" si="2"/>
        <v>13.879975179505363</v>
      </c>
      <c r="J14" s="91">
        <f t="shared" si="3"/>
        <v>15.277014449073665</v>
      </c>
      <c r="K14" s="91">
        <f t="shared" si="4"/>
        <v>17.645598794433116</v>
      </c>
      <c r="L14" s="91">
        <f t="shared" si="5"/>
        <v>22.958957539225246</v>
      </c>
      <c r="M14" s="91">
        <f t="shared" si="6"/>
        <v>30.238454037762608</v>
      </c>
      <c r="N14" s="67"/>
      <c r="O14" s="68"/>
      <c r="Q14" s="487"/>
      <c r="R14" s="487"/>
      <c r="S14" s="487"/>
      <c r="T14" s="487"/>
      <c r="U14" s="487"/>
      <c r="V14" s="487"/>
      <c r="W14" s="487"/>
      <c r="X14" s="480"/>
    </row>
    <row r="15" spans="1:24">
      <c r="A15" s="156">
        <f>Extra!K11</f>
        <v>2015</v>
      </c>
      <c r="B15" s="154">
        <v>7921</v>
      </c>
      <c r="C15" s="154">
        <v>9015</v>
      </c>
      <c r="D15" s="154">
        <v>10196</v>
      </c>
      <c r="E15" s="154">
        <v>13103</v>
      </c>
      <c r="F15" s="154">
        <v>16948</v>
      </c>
      <c r="G15" s="154">
        <v>1739</v>
      </c>
      <c r="H15" s="172">
        <v>58922</v>
      </c>
      <c r="I15" s="91">
        <f t="shared" si="2"/>
        <v>13.852018956682929</v>
      </c>
      <c r="J15" s="91">
        <f t="shared" si="3"/>
        <v>15.765174964587377</v>
      </c>
      <c r="K15" s="91">
        <f t="shared" si="4"/>
        <v>17.830474091950403</v>
      </c>
      <c r="L15" s="91">
        <f t="shared" si="5"/>
        <v>22.914152807652624</v>
      </c>
      <c r="M15" s="91">
        <f t="shared" si="6"/>
        <v>29.638179179126663</v>
      </c>
      <c r="N15" s="67"/>
      <c r="O15" s="68"/>
      <c r="Q15" s="487"/>
      <c r="R15" s="487"/>
      <c r="S15" s="487"/>
      <c r="T15" s="487"/>
      <c r="U15" s="487"/>
      <c r="V15" s="487"/>
      <c r="W15" s="487"/>
      <c r="X15" s="480"/>
    </row>
    <row r="16" spans="1:24">
      <c r="A16" s="156">
        <f>Extra!K12</f>
        <v>2016</v>
      </c>
      <c r="B16" s="154">
        <v>8670</v>
      </c>
      <c r="C16" s="154">
        <v>9676</v>
      </c>
      <c r="D16" s="154">
        <v>10703</v>
      </c>
      <c r="E16" s="154">
        <v>13280</v>
      </c>
      <c r="F16" s="154">
        <v>16967</v>
      </c>
      <c r="G16" s="154">
        <v>467</v>
      </c>
      <c r="H16" s="172">
        <v>59763</v>
      </c>
      <c r="I16" s="91">
        <f t="shared" si="2"/>
        <v>14.621559633027523</v>
      </c>
      <c r="J16" s="91">
        <f t="shared" si="3"/>
        <v>16.318132757690233</v>
      </c>
      <c r="K16" s="91">
        <f t="shared" si="4"/>
        <v>18.050121424716675</v>
      </c>
      <c r="L16" s="91">
        <f t="shared" si="5"/>
        <v>22.396114409066378</v>
      </c>
      <c r="M16" s="91">
        <f t="shared" si="6"/>
        <v>28.614071775499188</v>
      </c>
      <c r="N16" s="67"/>
      <c r="O16" s="68"/>
      <c r="Q16" s="487"/>
      <c r="R16" s="487"/>
      <c r="S16" s="487"/>
      <c r="T16" s="487"/>
      <c r="U16" s="487"/>
      <c r="V16" s="487"/>
      <c r="W16" s="487"/>
      <c r="X16" s="480"/>
    </row>
    <row r="17" spans="1:24">
      <c r="A17" s="406">
        <f>Extra!K13</f>
        <v>2017</v>
      </c>
      <c r="B17" s="170">
        <v>8785</v>
      </c>
      <c r="C17" s="170">
        <v>9612</v>
      </c>
      <c r="D17" s="170">
        <v>10760</v>
      </c>
      <c r="E17" s="170">
        <v>13198</v>
      </c>
      <c r="F17" s="170">
        <v>16894</v>
      </c>
      <c r="G17" s="170">
        <v>412</v>
      </c>
      <c r="H17" s="173">
        <v>59661</v>
      </c>
      <c r="I17" s="97">
        <f t="shared" si="2"/>
        <v>14.827254468429846</v>
      </c>
      <c r="J17" s="97">
        <f t="shared" si="3"/>
        <v>16.223058617023074</v>
      </c>
      <c r="K17" s="97">
        <f t="shared" si="4"/>
        <v>18.160644061503149</v>
      </c>
      <c r="L17" s="97">
        <f t="shared" si="5"/>
        <v>22.275481442724772</v>
      </c>
      <c r="M17" s="97">
        <f t="shared" si="6"/>
        <v>28.513561410319159</v>
      </c>
      <c r="N17" s="67"/>
      <c r="O17" s="68"/>
      <c r="Q17" s="487"/>
      <c r="R17" s="487"/>
      <c r="S17" s="487"/>
      <c r="T17" s="487"/>
      <c r="U17" s="487"/>
      <c r="V17" s="487"/>
      <c r="W17" s="487"/>
      <c r="X17" s="480"/>
    </row>
    <row r="18" spans="1:24">
      <c r="N18" s="67"/>
      <c r="O18" s="68"/>
      <c r="Q18" s="487"/>
      <c r="R18" s="487"/>
      <c r="S18" s="487"/>
      <c r="T18" s="487"/>
      <c r="U18" s="487"/>
      <c r="V18" s="487"/>
      <c r="W18" s="487"/>
      <c r="X18" s="480"/>
    </row>
    <row r="19" spans="1:24">
      <c r="Q19" s="487"/>
      <c r="R19" s="487"/>
      <c r="S19" s="487"/>
      <c r="T19" s="487"/>
      <c r="U19" s="487"/>
      <c r="V19" s="487"/>
      <c r="W19" s="487"/>
      <c r="X19" s="480"/>
    </row>
    <row r="20" spans="1:24" s="39" customFormat="1" ht="15" customHeight="1">
      <c r="A20" s="87" t="str">
        <f>Contents!B14</f>
        <v>Table 7: Birth rate, by neighbourhood deprivation quintile, 2008−2017</v>
      </c>
      <c r="Q20" s="487"/>
      <c r="R20" s="487"/>
      <c r="S20" s="487"/>
      <c r="T20" s="487"/>
      <c r="U20" s="487"/>
      <c r="V20" s="487"/>
      <c r="W20" s="487"/>
      <c r="X20" s="480"/>
    </row>
    <row r="21" spans="1:24">
      <c r="A21" s="546" t="s">
        <v>37</v>
      </c>
      <c r="B21" s="542" t="s">
        <v>255</v>
      </c>
      <c r="C21" s="542"/>
      <c r="D21" s="542"/>
      <c r="E21" s="542"/>
      <c r="F21" s="542"/>
      <c r="G21" s="543"/>
      <c r="H21" s="542" t="s">
        <v>44</v>
      </c>
      <c r="I21" s="542"/>
      <c r="J21" s="542"/>
      <c r="K21" s="542"/>
      <c r="L21" s="542"/>
      <c r="M21" s="542"/>
    </row>
    <row r="22" spans="1:24">
      <c r="A22" s="547"/>
      <c r="B22" s="132" t="str">
        <f>B7</f>
        <v>1 (least)</v>
      </c>
      <c r="C22" s="132">
        <f t="shared" ref="C22:F22" si="7">C7</f>
        <v>2</v>
      </c>
      <c r="D22" s="132">
        <f t="shared" si="7"/>
        <v>3</v>
      </c>
      <c r="E22" s="132">
        <f t="shared" si="7"/>
        <v>4</v>
      </c>
      <c r="F22" s="132" t="str">
        <f t="shared" si="7"/>
        <v>5 (most)</v>
      </c>
      <c r="G22" s="166" t="s">
        <v>41</v>
      </c>
      <c r="H22" s="132" t="str">
        <f>B22</f>
        <v>1 (least)</v>
      </c>
      <c r="I22" s="132">
        <f t="shared" ref="I22:M22" si="8">C22</f>
        <v>2</v>
      </c>
      <c r="J22" s="132">
        <f t="shared" si="8"/>
        <v>3</v>
      </c>
      <c r="K22" s="132">
        <f t="shared" si="8"/>
        <v>4</v>
      </c>
      <c r="L22" s="132" t="str">
        <f t="shared" si="8"/>
        <v>5 (most)</v>
      </c>
      <c r="M22" s="132" t="str">
        <f t="shared" si="8"/>
        <v>Total</v>
      </c>
    </row>
    <row r="23" spans="1:24">
      <c r="A23" s="156">
        <f>A8</f>
        <v>2008</v>
      </c>
      <c r="B23" s="180">
        <f t="shared" ref="B23:F23" si="9">B8/H23*1000</f>
        <v>48.793914449603072</v>
      </c>
      <c r="C23" s="180">
        <f t="shared" si="9"/>
        <v>51.040100130694213</v>
      </c>
      <c r="D23" s="180">
        <f t="shared" si="9"/>
        <v>64.143810733393821</v>
      </c>
      <c r="E23" s="180">
        <f t="shared" si="9"/>
        <v>79.302471445589703</v>
      </c>
      <c r="F23" s="180">
        <f t="shared" si="9"/>
        <v>94.53364393171789</v>
      </c>
      <c r="G23" s="181">
        <f t="shared" ref="G23:G27" si="10">H8/M23*1000</f>
        <v>71.138605142655862</v>
      </c>
      <c r="H23" s="290">
        <v>169385.8771781167</v>
      </c>
      <c r="I23" s="290">
        <v>177664.22825935518</v>
      </c>
      <c r="J23" s="290">
        <v>181763.44477660139</v>
      </c>
      <c r="K23" s="290">
        <v>186148.04470663151</v>
      </c>
      <c r="L23" s="290">
        <v>193518.40507929481</v>
      </c>
      <c r="M23" s="290">
        <v>908480</v>
      </c>
    </row>
    <row r="24" spans="1:24">
      <c r="A24" s="156">
        <f t="shared" ref="A24:A32" si="11">A9</f>
        <v>2009</v>
      </c>
      <c r="B24" s="182">
        <f t="shared" ref="B24:F24" si="12">B9/H24*1000</f>
        <v>52.866037022556533</v>
      </c>
      <c r="C24" s="182">
        <f t="shared" si="12"/>
        <v>52.881727579620758</v>
      </c>
      <c r="D24" s="182">
        <f t="shared" si="12"/>
        <v>65.683382140565755</v>
      </c>
      <c r="E24" s="182">
        <f t="shared" si="12"/>
        <v>80.498129613799918</v>
      </c>
      <c r="F24" s="182">
        <f t="shared" si="12"/>
        <v>94.662701727151671</v>
      </c>
      <c r="G24" s="183">
        <f t="shared" si="10"/>
        <v>70.736703006276841</v>
      </c>
      <c r="H24" s="290">
        <v>169106.6798932846</v>
      </c>
      <c r="I24" s="290">
        <v>177490.4192732372</v>
      </c>
      <c r="J24" s="290">
        <v>181689.79140660932</v>
      </c>
      <c r="K24" s="290">
        <v>186178.23882246768</v>
      </c>
      <c r="L24" s="290">
        <v>193634.87060440078</v>
      </c>
      <c r="M24" s="290">
        <v>908100</v>
      </c>
    </row>
    <row r="25" spans="1:24" ht="15">
      <c r="A25" s="156">
        <f t="shared" si="11"/>
        <v>2010</v>
      </c>
      <c r="B25" s="182">
        <f t="shared" ref="B25:F25" si="13">B10/H25*1000</f>
        <v>48.140541567096989</v>
      </c>
      <c r="C25" s="182">
        <f t="shared" si="13"/>
        <v>51.163431180372946</v>
      </c>
      <c r="D25" s="182">
        <f t="shared" si="13"/>
        <v>60.112939430907304</v>
      </c>
      <c r="E25" s="182">
        <f t="shared" si="13"/>
        <v>74.023697781226858</v>
      </c>
      <c r="F25" s="182">
        <f t="shared" si="13"/>
        <v>100.31023847285569</v>
      </c>
      <c r="G25" s="183">
        <f t="shared" si="10"/>
        <v>70.801709082521455</v>
      </c>
      <c r="H25" s="290">
        <v>169732.1993898112</v>
      </c>
      <c r="I25" s="290">
        <v>177724.59333196969</v>
      </c>
      <c r="J25" s="290">
        <v>181807.7788819758</v>
      </c>
      <c r="K25" s="290">
        <v>187318.3914829577</v>
      </c>
      <c r="L25" s="290">
        <v>193838.63796975836</v>
      </c>
      <c r="M25" s="290">
        <v>910430</v>
      </c>
      <c r="Q25" s="482"/>
      <c r="W25" s="486"/>
    </row>
    <row r="26" spans="1:24">
      <c r="A26" s="156">
        <f t="shared" si="11"/>
        <v>2011</v>
      </c>
      <c r="B26" s="182">
        <f t="shared" ref="B26:F26" si="14">B11/H26*1000</f>
        <v>46.508522686539258</v>
      </c>
      <c r="C26" s="182">
        <f t="shared" si="14"/>
        <v>50.261828358029071</v>
      </c>
      <c r="D26" s="182">
        <f t="shared" si="14"/>
        <v>58.176182649959998</v>
      </c>
      <c r="E26" s="182">
        <f t="shared" si="14"/>
        <v>71.904971205576885</v>
      </c>
      <c r="F26" s="182">
        <f t="shared" si="14"/>
        <v>96.250750524976041</v>
      </c>
      <c r="G26" s="183">
        <f t="shared" si="10"/>
        <v>68.578819903126373</v>
      </c>
      <c r="H26" s="290">
        <v>169151.79295249702</v>
      </c>
      <c r="I26" s="290">
        <v>177212.0173693831</v>
      </c>
      <c r="J26" s="290">
        <v>181414.44693101151</v>
      </c>
      <c r="K26" s="290">
        <v>187024.6211705177</v>
      </c>
      <c r="L26" s="290">
        <v>193588.10085501551</v>
      </c>
      <c r="M26" s="290">
        <v>908400</v>
      </c>
      <c r="Q26" s="487"/>
      <c r="R26" s="487"/>
      <c r="S26" s="487"/>
      <c r="T26" s="487"/>
      <c r="U26" s="487"/>
      <c r="V26" s="487"/>
      <c r="W26" s="480"/>
    </row>
    <row r="27" spans="1:24">
      <c r="A27" s="156">
        <f t="shared" si="11"/>
        <v>2012</v>
      </c>
      <c r="B27" s="182">
        <f t="shared" ref="B27:F27" si="15">B12/H27*1000</f>
        <v>47.728849253215799</v>
      </c>
      <c r="C27" s="182">
        <f t="shared" si="15"/>
        <v>51.217418785295344</v>
      </c>
      <c r="D27" s="182">
        <f t="shared" si="15"/>
        <v>58.600709071697636</v>
      </c>
      <c r="E27" s="182">
        <f t="shared" si="15"/>
        <v>71.613195628805897</v>
      </c>
      <c r="F27" s="182">
        <f t="shared" si="15"/>
        <v>96.200244132346555</v>
      </c>
      <c r="G27" s="183">
        <f t="shared" si="10"/>
        <v>68.96376266536879</v>
      </c>
      <c r="H27" s="290">
        <v>168179.20661389441</v>
      </c>
      <c r="I27" s="290">
        <v>176268.1566957834</v>
      </c>
      <c r="J27" s="290">
        <v>180543.89046820969</v>
      </c>
      <c r="K27" s="290">
        <v>186222.66305674659</v>
      </c>
      <c r="L27" s="290">
        <v>192816.55849522993</v>
      </c>
      <c r="M27" s="290">
        <v>904040</v>
      </c>
      <c r="Q27" s="487"/>
      <c r="R27" s="487"/>
      <c r="S27" s="487"/>
      <c r="T27" s="487"/>
      <c r="U27" s="487"/>
      <c r="V27" s="487"/>
      <c r="W27" s="480"/>
    </row>
    <row r="28" spans="1:24" ht="12.75">
      <c r="A28" s="156">
        <f t="shared" si="11"/>
        <v>2013</v>
      </c>
      <c r="B28" s="84">
        <f t="shared" ref="B28:F32" si="16">B13/H28*1000</f>
        <v>45.096375520386466</v>
      </c>
      <c r="C28" s="84">
        <f t="shared" si="16"/>
        <v>49.467608927394721</v>
      </c>
      <c r="D28" s="84">
        <f t="shared" si="16"/>
        <v>55.602959601509284</v>
      </c>
      <c r="E28" s="84">
        <f t="shared" si="16"/>
        <v>70.086927097092328</v>
      </c>
      <c r="F28" s="84">
        <f t="shared" si="16"/>
        <v>88.91058062874734</v>
      </c>
      <c r="G28" s="85">
        <f>H13/M28*1000</f>
        <v>65.596624883731238</v>
      </c>
      <c r="H28" s="290">
        <v>167729.6659147382</v>
      </c>
      <c r="I28" s="290">
        <v>175973.73693110218</v>
      </c>
      <c r="J28" s="290">
        <v>180386.08145829249</v>
      </c>
      <c r="K28" s="290">
        <v>186168.81265067359</v>
      </c>
      <c r="L28" s="290">
        <v>192811.69776161801</v>
      </c>
      <c r="M28" s="290">
        <v>903080</v>
      </c>
      <c r="Q28" s="487"/>
      <c r="R28" s="487"/>
      <c r="S28" s="487"/>
      <c r="T28" s="487"/>
      <c r="U28" s="487"/>
      <c r="V28" s="487"/>
      <c r="W28" s="480"/>
    </row>
    <row r="29" spans="1:24">
      <c r="A29" s="156">
        <f t="shared" si="11"/>
        <v>2014</v>
      </c>
      <c r="B29" s="157">
        <f t="shared" si="16"/>
        <v>46.400406757618995</v>
      </c>
      <c r="C29" s="157">
        <f t="shared" si="16"/>
        <v>48.571512410197329</v>
      </c>
      <c r="D29" s="157">
        <f t="shared" si="16"/>
        <v>54.644984721032522</v>
      </c>
      <c r="E29" s="157">
        <f t="shared" si="16"/>
        <v>68.827418662856076</v>
      </c>
      <c r="F29" s="157">
        <f t="shared" si="16"/>
        <v>87.501265616076807</v>
      </c>
      <c r="G29" s="174">
        <f>H14/M29*1000</f>
        <v>64.93921172752809</v>
      </c>
      <c r="H29" s="302">
        <v>168726.96915990871</v>
      </c>
      <c r="I29" s="302">
        <v>177408.51730593643</v>
      </c>
      <c r="J29" s="302">
        <v>182139.3134394848</v>
      </c>
      <c r="K29" s="302">
        <v>188151.7606149698</v>
      </c>
      <c r="L29" s="302">
        <v>194922.8948851485</v>
      </c>
      <c r="M29" s="302">
        <v>911360</v>
      </c>
      <c r="Q29" s="487"/>
      <c r="R29" s="487"/>
      <c r="S29" s="487"/>
      <c r="T29" s="487"/>
      <c r="U29" s="487"/>
      <c r="V29" s="487"/>
      <c r="W29" s="480"/>
    </row>
    <row r="30" spans="1:24">
      <c r="A30" s="156">
        <f t="shared" si="11"/>
        <v>2015</v>
      </c>
      <c r="B30" s="157">
        <f t="shared" si="16"/>
        <v>46.334184842973947</v>
      </c>
      <c r="C30" s="157">
        <f t="shared" si="16"/>
        <v>50.007949756362031</v>
      </c>
      <c r="D30" s="157">
        <f t="shared" si="16"/>
        <v>54.98767996618615</v>
      </c>
      <c r="E30" s="157">
        <f t="shared" si="16"/>
        <v>68.337834573644983</v>
      </c>
      <c r="F30" s="157">
        <f t="shared" si="16"/>
        <v>85.297881848154987</v>
      </c>
      <c r="G30" s="174">
        <f>H15/M30*1000</f>
        <v>63.555857575855633</v>
      </c>
      <c r="H30" s="302">
        <v>170953.69276149312</v>
      </c>
      <c r="I30" s="302">
        <v>180271.33773571887</v>
      </c>
      <c r="J30" s="302">
        <v>185423.35312691639</v>
      </c>
      <c r="K30" s="302">
        <v>191738.5893443758</v>
      </c>
      <c r="L30" s="302">
        <v>198691.9209807622</v>
      </c>
      <c r="M30" s="302">
        <v>927090</v>
      </c>
      <c r="Q30" s="487"/>
      <c r="R30" s="487"/>
      <c r="S30" s="487"/>
      <c r="T30" s="487"/>
      <c r="U30" s="487"/>
      <c r="V30" s="487"/>
      <c r="W30" s="480"/>
    </row>
    <row r="31" spans="1:24">
      <c r="A31" s="156">
        <f t="shared" si="11"/>
        <v>2016</v>
      </c>
      <c r="B31" s="157">
        <f t="shared" si="16"/>
        <v>49.919015997034023</v>
      </c>
      <c r="C31" s="157">
        <f t="shared" si="16"/>
        <v>52.632388188765944</v>
      </c>
      <c r="D31" s="157">
        <f t="shared" si="16"/>
        <v>56.475781516708409</v>
      </c>
      <c r="E31" s="157">
        <f t="shared" si="16"/>
        <v>67.697849990707581</v>
      </c>
      <c r="F31" s="157">
        <f t="shared" si="16"/>
        <v>83.459863888220923</v>
      </c>
      <c r="G31" s="174">
        <f>H16/M31*1000</f>
        <v>63.140378865516475</v>
      </c>
      <c r="H31" s="302">
        <v>173681.3081514895</v>
      </c>
      <c r="I31" s="302">
        <v>183841.17333412741</v>
      </c>
      <c r="J31" s="302">
        <v>189514.86305388281</v>
      </c>
      <c r="K31" s="302">
        <v>196165.75713738112</v>
      </c>
      <c r="L31" s="302">
        <v>203295.323159455</v>
      </c>
      <c r="M31" s="302">
        <v>946510</v>
      </c>
      <c r="Q31" s="487"/>
      <c r="R31" s="487"/>
      <c r="S31" s="487"/>
      <c r="T31" s="487"/>
      <c r="U31" s="487"/>
      <c r="V31" s="487"/>
      <c r="W31" s="480"/>
    </row>
    <row r="32" spans="1:24">
      <c r="A32" s="169">
        <f t="shared" si="11"/>
        <v>2017</v>
      </c>
      <c r="B32" s="175">
        <f t="shared" si="16"/>
        <v>49.725589618406197</v>
      </c>
      <c r="C32" s="175">
        <f t="shared" si="16"/>
        <v>51.224173311436374</v>
      </c>
      <c r="D32" s="175">
        <f t="shared" si="16"/>
        <v>55.522190024560331</v>
      </c>
      <c r="E32" s="175">
        <f t="shared" si="16"/>
        <v>65.761353281867926</v>
      </c>
      <c r="F32" s="175">
        <f t="shared" si="16"/>
        <v>81.259897815376164</v>
      </c>
      <c r="G32" s="176">
        <f>H17/M32*1000</f>
        <v>61.714870903674282</v>
      </c>
      <c r="H32" s="303">
        <v>176669.59944398899</v>
      </c>
      <c r="I32" s="303">
        <v>187645.78086131869</v>
      </c>
      <c r="J32" s="303">
        <v>193796.39015032182</v>
      </c>
      <c r="K32" s="303">
        <v>200695.3832508648</v>
      </c>
      <c r="L32" s="303">
        <v>207900.8275199096</v>
      </c>
      <c r="M32" s="303">
        <v>966720</v>
      </c>
      <c r="Q32" s="487"/>
      <c r="R32" s="487"/>
      <c r="S32" s="487"/>
      <c r="T32" s="487"/>
      <c r="U32" s="487"/>
      <c r="V32" s="487"/>
      <c r="W32" s="480"/>
    </row>
    <row r="33" spans="1:23">
      <c r="A33" s="100" t="s">
        <v>346</v>
      </c>
      <c r="Q33" s="487"/>
      <c r="R33" s="487"/>
      <c r="S33" s="487"/>
      <c r="T33" s="487"/>
      <c r="U33" s="487"/>
      <c r="V33" s="487"/>
      <c r="W33" s="480"/>
    </row>
    <row r="34" spans="1:23">
      <c r="Q34" s="487"/>
      <c r="R34" s="487"/>
      <c r="S34" s="487"/>
      <c r="T34" s="487"/>
      <c r="U34" s="487"/>
      <c r="V34" s="487"/>
      <c r="W34" s="480"/>
    </row>
    <row r="35" spans="1:23">
      <c r="Q35" s="487"/>
      <c r="R35" s="487"/>
      <c r="S35" s="487"/>
      <c r="T35" s="487"/>
      <c r="U35" s="487"/>
      <c r="V35" s="487"/>
      <c r="W35" s="480"/>
    </row>
    <row r="36" spans="1:23" s="39" customFormat="1" ht="15" customHeight="1">
      <c r="A36" s="87" t="str">
        <f>Contents!B15</f>
        <v>Table 8: Number and percentage of women giving birth, by neighbourhood deprivation quintile for each age group and ethnic group, 2017</v>
      </c>
      <c r="B36" s="37"/>
      <c r="C36" s="37"/>
      <c r="D36" s="37"/>
      <c r="E36" s="37"/>
      <c r="F36" s="37"/>
      <c r="G36" s="37"/>
      <c r="H36" s="37"/>
      <c r="I36" s="37"/>
      <c r="J36" s="37"/>
      <c r="K36" s="37"/>
      <c r="L36" s="37"/>
      <c r="M36" s="37"/>
      <c r="Q36" s="487"/>
      <c r="R36" s="487"/>
      <c r="S36" s="487"/>
      <c r="T36" s="487"/>
      <c r="U36" s="487"/>
      <c r="V36" s="487"/>
      <c r="W36" s="480"/>
    </row>
    <row r="37" spans="1:23">
      <c r="A37" s="558" t="s">
        <v>56</v>
      </c>
      <c r="B37" s="555" t="s">
        <v>25</v>
      </c>
      <c r="C37" s="555"/>
      <c r="D37" s="555"/>
      <c r="E37" s="555"/>
      <c r="F37" s="555"/>
      <c r="G37" s="555"/>
      <c r="H37" s="556"/>
      <c r="I37" s="557" t="s">
        <v>277</v>
      </c>
      <c r="J37" s="555"/>
      <c r="K37" s="555"/>
      <c r="L37" s="555"/>
      <c r="M37" s="555"/>
      <c r="Q37" s="487"/>
      <c r="R37" s="487"/>
      <c r="S37" s="487"/>
      <c r="T37" s="487"/>
      <c r="U37" s="487"/>
      <c r="V37" s="487"/>
      <c r="W37" s="480"/>
    </row>
    <row r="38" spans="1:23">
      <c r="A38" s="559"/>
      <c r="B38" s="134" t="s">
        <v>51</v>
      </c>
      <c r="C38" s="134" t="s">
        <v>52</v>
      </c>
      <c r="D38" s="134" t="s">
        <v>53</v>
      </c>
      <c r="E38" s="134" t="s">
        <v>54</v>
      </c>
      <c r="F38" s="134" t="s">
        <v>55</v>
      </c>
      <c r="G38" s="134" t="s">
        <v>48</v>
      </c>
      <c r="H38" s="160" t="s">
        <v>41</v>
      </c>
      <c r="I38" s="111" t="str">
        <f>B38</f>
        <v>Quintile 1</v>
      </c>
      <c r="J38" s="111" t="str">
        <f t="shared" ref="J38" si="17">C38</f>
        <v>Quintile 2</v>
      </c>
      <c r="K38" s="111" t="str">
        <f t="shared" ref="K38" si="18">D38</f>
        <v>Quintile 3</v>
      </c>
      <c r="L38" s="111" t="str">
        <f t="shared" ref="L38" si="19">E38</f>
        <v>Quintile 4</v>
      </c>
      <c r="M38" s="111" t="str">
        <f t="shared" ref="M38" si="20">F38</f>
        <v>Quintile 5</v>
      </c>
    </row>
    <row r="39" spans="1:23">
      <c r="A39" s="29" t="s">
        <v>234</v>
      </c>
      <c r="B39" s="129"/>
      <c r="C39" s="129"/>
      <c r="D39" s="129"/>
      <c r="E39" s="129"/>
      <c r="F39" s="129"/>
      <c r="G39" s="129"/>
      <c r="H39" s="129"/>
      <c r="I39" s="129"/>
      <c r="J39" s="129"/>
      <c r="K39" s="129"/>
      <c r="L39" s="129"/>
      <c r="M39" s="129"/>
    </row>
    <row r="40" spans="1:23">
      <c r="A40" s="154" t="s">
        <v>41</v>
      </c>
      <c r="B40" s="154">
        <v>8785</v>
      </c>
      <c r="C40" s="154">
        <v>9612</v>
      </c>
      <c r="D40" s="154">
        <v>10760</v>
      </c>
      <c r="E40" s="154">
        <v>13198</v>
      </c>
      <c r="F40" s="154">
        <v>16894</v>
      </c>
      <c r="G40" s="154">
        <v>412</v>
      </c>
      <c r="H40" s="172">
        <v>59661</v>
      </c>
      <c r="I40" s="155">
        <f>B40/($H40-$G40)*100</f>
        <v>14.827254468429846</v>
      </c>
      <c r="J40" s="155">
        <f t="shared" ref="J40:M40" si="21">C40/($H40-$G40)*100</f>
        <v>16.223058617023074</v>
      </c>
      <c r="K40" s="155">
        <f t="shared" si="21"/>
        <v>18.160644061503149</v>
      </c>
      <c r="L40" s="155">
        <f t="shared" si="21"/>
        <v>22.275481442724772</v>
      </c>
      <c r="M40" s="155">
        <f t="shared" si="21"/>
        <v>28.513561410319159</v>
      </c>
    </row>
    <row r="41" spans="1:23">
      <c r="A41" s="315" t="str">
        <f>Extra!B2</f>
        <v>Age group (years)</v>
      </c>
      <c r="B41" s="216"/>
      <c r="C41" s="216"/>
      <c r="D41" s="216"/>
      <c r="E41" s="216"/>
      <c r="F41" s="216"/>
      <c r="G41" s="216"/>
      <c r="H41" s="216"/>
      <c r="I41" s="216"/>
      <c r="J41" s="216"/>
      <c r="K41" s="216"/>
      <c r="L41" s="216"/>
      <c r="M41" s="216"/>
    </row>
    <row r="42" spans="1:23">
      <c r="A42" s="154" t="str">
        <f>Extra!B3</f>
        <v xml:space="preserve"> &lt;20</v>
      </c>
      <c r="B42" s="154">
        <v>125</v>
      </c>
      <c r="C42" s="154">
        <v>182</v>
      </c>
      <c r="D42" s="154">
        <v>278</v>
      </c>
      <c r="E42" s="154">
        <v>554</v>
      </c>
      <c r="F42" s="154">
        <v>1157</v>
      </c>
      <c r="G42" s="154">
        <v>13</v>
      </c>
      <c r="H42" s="172">
        <v>2309</v>
      </c>
      <c r="I42" s="155">
        <f t="shared" ref="I42:I47" si="22">B42/($H42-$G42)*100</f>
        <v>5.4442508710801389</v>
      </c>
      <c r="J42" s="155">
        <f t="shared" ref="J42:J47" si="23">C42/($H42-$G42)*100</f>
        <v>7.9268292682926829</v>
      </c>
      <c r="K42" s="155">
        <f t="shared" ref="K42:K47" si="24">D42/($H42-$G42)*100</f>
        <v>12.10801393728223</v>
      </c>
      <c r="L42" s="155">
        <f t="shared" ref="L42:L47" si="25">E42/($H42-$G42)*100</f>
        <v>24.128919860627178</v>
      </c>
      <c r="M42" s="155">
        <f t="shared" ref="M42:M47" si="26">F42/($H42-$G42)*100</f>
        <v>50.391986062717777</v>
      </c>
    </row>
    <row r="43" spans="1:23">
      <c r="A43" s="154" t="str">
        <f>Extra!B4</f>
        <v>20−24</v>
      </c>
      <c r="B43" s="154">
        <v>614</v>
      </c>
      <c r="C43" s="154">
        <v>979</v>
      </c>
      <c r="D43" s="154">
        <v>1429</v>
      </c>
      <c r="E43" s="154">
        <v>2240</v>
      </c>
      <c r="F43" s="154">
        <v>4054</v>
      </c>
      <c r="G43" s="154">
        <v>68</v>
      </c>
      <c r="H43" s="172">
        <v>9384</v>
      </c>
      <c r="I43" s="200">
        <f t="shared" si="22"/>
        <v>6.5908115070845863</v>
      </c>
      <c r="J43" s="155">
        <f t="shared" si="23"/>
        <v>10.508802060970373</v>
      </c>
      <c r="K43" s="155">
        <f t="shared" si="24"/>
        <v>15.339201373980249</v>
      </c>
      <c r="L43" s="155">
        <f t="shared" si="25"/>
        <v>24.044654358093602</v>
      </c>
      <c r="M43" s="155">
        <f t="shared" si="26"/>
        <v>43.51653069987119</v>
      </c>
    </row>
    <row r="44" spans="1:23">
      <c r="A44" s="154" t="str">
        <f>Extra!B5</f>
        <v>25−29</v>
      </c>
      <c r="B44" s="154">
        <v>1912</v>
      </c>
      <c r="C44" s="154">
        <v>2447</v>
      </c>
      <c r="D44" s="154">
        <v>3063</v>
      </c>
      <c r="E44" s="154">
        <v>3959</v>
      </c>
      <c r="F44" s="154">
        <v>5224</v>
      </c>
      <c r="G44" s="154">
        <v>126</v>
      </c>
      <c r="H44" s="172">
        <v>16731</v>
      </c>
      <c r="I44" s="200">
        <f t="shared" si="22"/>
        <v>11.514604034929238</v>
      </c>
      <c r="J44" s="155">
        <f t="shared" si="23"/>
        <v>14.736525143029208</v>
      </c>
      <c r="K44" s="155">
        <f t="shared" si="24"/>
        <v>18.446251129177959</v>
      </c>
      <c r="L44" s="155">
        <f t="shared" si="25"/>
        <v>23.842216199939777</v>
      </c>
      <c r="M44" s="155">
        <f t="shared" si="26"/>
        <v>31.460403492923817</v>
      </c>
    </row>
    <row r="45" spans="1:23">
      <c r="A45" s="154" t="str">
        <f>Extra!B6</f>
        <v>30−34</v>
      </c>
      <c r="B45" s="154">
        <v>3413</v>
      </c>
      <c r="C45" s="154">
        <v>3543</v>
      </c>
      <c r="D45" s="154">
        <v>3653</v>
      </c>
      <c r="E45" s="154">
        <v>3995</v>
      </c>
      <c r="F45" s="154">
        <v>4083</v>
      </c>
      <c r="G45" s="154">
        <v>107</v>
      </c>
      <c r="H45" s="172">
        <v>18794</v>
      </c>
      <c r="I45" s="200">
        <f t="shared" si="22"/>
        <v>18.264033820302885</v>
      </c>
      <c r="J45" s="155">
        <f t="shared" si="23"/>
        <v>18.959704607481136</v>
      </c>
      <c r="K45" s="155">
        <f t="shared" si="24"/>
        <v>19.548349119708888</v>
      </c>
      <c r="L45" s="155">
        <f t="shared" si="25"/>
        <v>21.378498421362444</v>
      </c>
      <c r="M45" s="155">
        <f t="shared" si="26"/>
        <v>21.849414031144647</v>
      </c>
    </row>
    <row r="46" spans="1:23">
      <c r="A46" s="154" t="str">
        <f>Extra!B7</f>
        <v>35−39</v>
      </c>
      <c r="B46" s="154">
        <v>2186</v>
      </c>
      <c r="C46" s="154">
        <v>1993</v>
      </c>
      <c r="D46" s="154">
        <v>1849</v>
      </c>
      <c r="E46" s="154">
        <v>1994</v>
      </c>
      <c r="F46" s="154">
        <v>1860</v>
      </c>
      <c r="G46" s="154">
        <v>63</v>
      </c>
      <c r="H46" s="172">
        <v>9945</v>
      </c>
      <c r="I46" s="200">
        <f t="shared" si="22"/>
        <v>22.121028131957093</v>
      </c>
      <c r="J46" s="155">
        <f t="shared" si="23"/>
        <v>20.167982189840114</v>
      </c>
      <c r="K46" s="155">
        <f t="shared" si="24"/>
        <v>18.710787290022264</v>
      </c>
      <c r="L46" s="155">
        <f t="shared" si="25"/>
        <v>20.178101598866625</v>
      </c>
      <c r="M46" s="155">
        <f t="shared" si="26"/>
        <v>18.822100789313904</v>
      </c>
    </row>
    <row r="47" spans="1:23">
      <c r="A47" s="154" t="str">
        <f>Extra!B8</f>
        <v>40+</v>
      </c>
      <c r="B47" s="154">
        <v>535</v>
      </c>
      <c r="C47" s="154">
        <v>468</v>
      </c>
      <c r="D47" s="154">
        <v>488</v>
      </c>
      <c r="E47" s="154">
        <v>456</v>
      </c>
      <c r="F47" s="154">
        <v>516</v>
      </c>
      <c r="G47" s="154">
        <v>35</v>
      </c>
      <c r="H47" s="172">
        <v>2498</v>
      </c>
      <c r="I47" s="200">
        <f t="shared" si="22"/>
        <v>21.721477872513194</v>
      </c>
      <c r="J47" s="155">
        <f t="shared" si="23"/>
        <v>19.00121802679659</v>
      </c>
      <c r="K47" s="155">
        <f t="shared" si="24"/>
        <v>19.813235891189606</v>
      </c>
      <c r="L47" s="155">
        <f t="shared" si="25"/>
        <v>18.514007308160778</v>
      </c>
      <c r="M47" s="155">
        <f t="shared" si="26"/>
        <v>20.950060901339828</v>
      </c>
    </row>
    <row r="48" spans="1:23">
      <c r="A48" s="315" t="str">
        <f>Extra!B9</f>
        <v>Ethnic group</v>
      </c>
      <c r="B48" s="216"/>
      <c r="C48" s="216"/>
      <c r="D48" s="216"/>
      <c r="E48" s="216"/>
      <c r="F48" s="216"/>
      <c r="G48" s="216"/>
      <c r="H48" s="216"/>
      <c r="I48" s="216"/>
      <c r="J48" s="216"/>
      <c r="K48" s="216"/>
      <c r="L48" s="216"/>
      <c r="M48" s="216"/>
    </row>
    <row r="49" spans="1:13">
      <c r="A49" s="209" t="str">
        <f>Extra!B10</f>
        <v>Māori</v>
      </c>
      <c r="B49" s="154">
        <v>810</v>
      </c>
      <c r="C49" s="154">
        <v>1267</v>
      </c>
      <c r="D49" s="154">
        <v>2017</v>
      </c>
      <c r="E49" s="154">
        <v>3513</v>
      </c>
      <c r="F49" s="154">
        <v>7150</v>
      </c>
      <c r="G49" s="154">
        <v>135</v>
      </c>
      <c r="H49" s="172">
        <v>14892</v>
      </c>
      <c r="I49" s="155">
        <f t="shared" ref="I49:I52" si="27">B49/($H49-$G49)*100</f>
        <v>5.4889205122992477</v>
      </c>
      <c r="J49" s="155">
        <f t="shared" ref="J49:J52" si="28">C49/($H49-$G49)*100</f>
        <v>8.5857559124483291</v>
      </c>
      <c r="K49" s="155">
        <f t="shared" ref="K49:K52" si="29">D49/($H49-$G49)*100</f>
        <v>13.668089720132818</v>
      </c>
      <c r="L49" s="155">
        <f t="shared" ref="L49:L52" si="30">E49/($H49-$G49)*100</f>
        <v>23.805651555194146</v>
      </c>
      <c r="M49" s="155">
        <f t="shared" ref="M49:M52" si="31">F49/($H49-$G49)*100</f>
        <v>48.451582299925462</v>
      </c>
    </row>
    <row r="50" spans="1:13">
      <c r="A50" s="209" t="str">
        <f>Extra!B11</f>
        <v>Pacific</v>
      </c>
      <c r="B50" s="154">
        <v>234</v>
      </c>
      <c r="C50" s="154">
        <v>468</v>
      </c>
      <c r="D50" s="154">
        <v>563</v>
      </c>
      <c r="E50" s="154">
        <v>1184</v>
      </c>
      <c r="F50" s="154">
        <v>3499</v>
      </c>
      <c r="G50" s="154">
        <v>60</v>
      </c>
      <c r="H50" s="172">
        <v>6008</v>
      </c>
      <c r="I50" s="155">
        <f t="shared" si="27"/>
        <v>3.9340954942837931</v>
      </c>
      <c r="J50" s="155">
        <f t="shared" si="28"/>
        <v>7.8681909885675863</v>
      </c>
      <c r="K50" s="155">
        <f t="shared" si="29"/>
        <v>9.4653665097511777</v>
      </c>
      <c r="L50" s="155">
        <f t="shared" si="30"/>
        <v>19.905850706119704</v>
      </c>
      <c r="M50" s="155">
        <f t="shared" si="31"/>
        <v>58.826496301277743</v>
      </c>
    </row>
    <row r="51" spans="1:13">
      <c r="A51" s="209" t="str">
        <f>Extra!B12</f>
        <v>Indian</v>
      </c>
      <c r="B51" s="154">
        <v>371</v>
      </c>
      <c r="C51" s="154">
        <v>563</v>
      </c>
      <c r="D51" s="154">
        <v>679</v>
      </c>
      <c r="E51" s="154">
        <v>943</v>
      </c>
      <c r="F51" s="154">
        <v>1199</v>
      </c>
      <c r="G51" s="154">
        <v>21</v>
      </c>
      <c r="H51" s="172">
        <v>3776</v>
      </c>
      <c r="I51" s="155">
        <f t="shared" si="27"/>
        <v>9.8801597869507312</v>
      </c>
      <c r="J51" s="155">
        <f t="shared" si="28"/>
        <v>14.993342210386151</v>
      </c>
      <c r="K51" s="155">
        <f t="shared" si="29"/>
        <v>18.08255659121172</v>
      </c>
      <c r="L51" s="155">
        <f t="shared" si="30"/>
        <v>25.113182423435422</v>
      </c>
      <c r="M51" s="155">
        <f t="shared" si="31"/>
        <v>31.930758988015977</v>
      </c>
    </row>
    <row r="52" spans="1:13">
      <c r="A52" s="209" t="str">
        <f>Extra!B13</f>
        <v>Asian (excl. Indian)</v>
      </c>
      <c r="B52" s="154">
        <v>1406</v>
      </c>
      <c r="C52" s="154">
        <v>1594</v>
      </c>
      <c r="D52" s="154">
        <v>1331</v>
      </c>
      <c r="E52" s="154">
        <v>1347</v>
      </c>
      <c r="F52" s="154">
        <v>1123</v>
      </c>
      <c r="G52" s="154">
        <v>25</v>
      </c>
      <c r="H52" s="172">
        <v>6826</v>
      </c>
      <c r="I52" s="155">
        <f t="shared" si="27"/>
        <v>20.673430377885605</v>
      </c>
      <c r="J52" s="155">
        <f t="shared" si="28"/>
        <v>23.437729745625642</v>
      </c>
      <c r="K52" s="155">
        <f t="shared" si="29"/>
        <v>19.570651374797823</v>
      </c>
      <c r="L52" s="155">
        <f t="shared" si="30"/>
        <v>19.805910895456549</v>
      </c>
      <c r="M52" s="155">
        <f t="shared" si="31"/>
        <v>16.512277606234377</v>
      </c>
    </row>
    <row r="53" spans="1:13">
      <c r="A53" s="209" t="str">
        <f>Extra!B14</f>
        <v>European or Other</v>
      </c>
      <c r="B53" s="154">
        <v>5964</v>
      </c>
      <c r="C53" s="154">
        <v>5720</v>
      </c>
      <c r="D53" s="154">
        <v>6170</v>
      </c>
      <c r="E53" s="154">
        <v>6210</v>
      </c>
      <c r="F53" s="154">
        <v>3922</v>
      </c>
      <c r="G53" s="154">
        <v>162</v>
      </c>
      <c r="H53" s="172">
        <v>28148</v>
      </c>
      <c r="I53" s="155">
        <f t="shared" ref="I53" si="32">B53/($H53-$G53)*100</f>
        <v>21.310655327663834</v>
      </c>
      <c r="J53" s="155">
        <f t="shared" ref="J53" si="33">C53/($H53-$G53)*100</f>
        <v>20.438790823983421</v>
      </c>
      <c r="K53" s="155">
        <f t="shared" ref="K53" si="34">D53/($H53-$G53)*100</f>
        <v>22.046737654541555</v>
      </c>
      <c r="L53" s="155">
        <f t="shared" ref="L53" si="35">E53/($H53-$G53)*100</f>
        <v>22.189666261702278</v>
      </c>
      <c r="M53" s="155">
        <f t="shared" ref="M53" si="36">F53/($H53-$G53)*100</f>
        <v>14.014149932108911</v>
      </c>
    </row>
    <row r="54" spans="1:13">
      <c r="A54" s="170" t="str">
        <f>Extra!B15</f>
        <v>Unknown</v>
      </c>
      <c r="B54" s="170">
        <v>0</v>
      </c>
      <c r="C54" s="170">
        <v>0</v>
      </c>
      <c r="D54" s="170">
        <v>0</v>
      </c>
      <c r="E54" s="170">
        <v>1</v>
      </c>
      <c r="F54" s="170">
        <v>1</v>
      </c>
      <c r="G54" s="170">
        <v>9</v>
      </c>
      <c r="H54" s="173">
        <v>11</v>
      </c>
      <c r="I54" s="342" t="s">
        <v>81</v>
      </c>
      <c r="J54" s="343" t="s">
        <v>81</v>
      </c>
      <c r="K54" s="343" t="s">
        <v>81</v>
      </c>
      <c r="L54" s="343" t="s">
        <v>81</v>
      </c>
      <c r="M54" s="343" t="s">
        <v>81</v>
      </c>
    </row>
  </sheetData>
  <mergeCells count="9">
    <mergeCell ref="B37:H37"/>
    <mergeCell ref="I37:M37"/>
    <mergeCell ref="A6:A7"/>
    <mergeCell ref="A21:A22"/>
    <mergeCell ref="A37:A38"/>
    <mergeCell ref="B6:H6"/>
    <mergeCell ref="I6:M6"/>
    <mergeCell ref="B21:G21"/>
    <mergeCell ref="H21:M21"/>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4" orientation="landscape" r:id="rId1"/>
  <headerFooter>
    <oddFooter>&amp;L&amp;8&amp;K01+021Report on Maternity, 2014: accompanying tables&amp;R&amp;8&amp;K01+021Page &amp;P of &amp;N</oddFooter>
  </headerFooter>
  <rowBreaks count="1" manualBreakCount="1">
    <brk id="34" max="14" man="1"/>
  </rowBreaks>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5"/>
  <sheetViews>
    <sheetView zoomScaleNormal="100" workbookViewId="0">
      <pane ySplit="3" topLeftCell="A4" activePane="bottomLeft" state="frozen"/>
      <selection activeCell="B31" sqref="B31"/>
      <selection pane="bottomLeft" activeCell="A4" sqref="A4"/>
    </sheetView>
  </sheetViews>
  <sheetFormatPr defaultColWidth="9.140625" defaultRowHeight="12"/>
  <cols>
    <col min="1" max="1" width="17" style="70" customWidth="1"/>
    <col min="2" max="5" width="9.42578125" style="70" customWidth="1"/>
    <col min="6" max="9" width="10.28515625" style="70" customWidth="1"/>
    <col min="10" max="24" width="9.42578125" style="70" customWidth="1"/>
    <col min="25" max="16384" width="9.140625" style="70"/>
  </cols>
  <sheetData>
    <row r="1" spans="1:18">
      <c r="A1" s="291" t="s">
        <v>24</v>
      </c>
      <c r="B1" s="144"/>
      <c r="C1" s="291" t="s">
        <v>34</v>
      </c>
      <c r="D1" s="144"/>
      <c r="E1" s="144"/>
    </row>
    <row r="2" spans="1:18" ht="10.5" customHeight="1"/>
    <row r="3" spans="1:18" ht="19.5">
      <c r="A3" s="19" t="s">
        <v>120</v>
      </c>
    </row>
    <row r="5" spans="1:18" s="39" customFormat="1" ht="15" customHeight="1">
      <c r="A5" s="87" t="str">
        <f>Contents!B16</f>
        <v>Table 9: Birth rate, by DHB of residence, 2013−2017</v>
      </c>
      <c r="Q5" s="37"/>
      <c r="R5" s="37"/>
    </row>
    <row r="6" spans="1:18">
      <c r="A6" s="554" t="s">
        <v>217</v>
      </c>
      <c r="B6" s="542" t="s">
        <v>25</v>
      </c>
      <c r="C6" s="542"/>
      <c r="D6" s="542"/>
      <c r="E6" s="542"/>
      <c r="F6" s="542"/>
      <c r="G6" s="560" t="s">
        <v>255</v>
      </c>
      <c r="H6" s="542"/>
      <c r="I6" s="542"/>
      <c r="J6" s="542"/>
      <c r="K6" s="543"/>
      <c r="L6" s="542" t="s">
        <v>44</v>
      </c>
      <c r="M6" s="542"/>
      <c r="N6" s="542"/>
      <c r="O6" s="542"/>
      <c r="P6" s="542"/>
      <c r="Q6" s="68"/>
      <c r="R6" s="68"/>
    </row>
    <row r="7" spans="1:18">
      <c r="A7" s="547"/>
      <c r="B7" s="132">
        <f>Extra!P3</f>
        <v>2013</v>
      </c>
      <c r="C7" s="132">
        <f>Extra!Q3</f>
        <v>2014</v>
      </c>
      <c r="D7" s="132">
        <f>Extra!R3</f>
        <v>2015</v>
      </c>
      <c r="E7" s="132">
        <f>Extra!S3</f>
        <v>2016</v>
      </c>
      <c r="F7" s="132">
        <f>Extra!T3</f>
        <v>2017</v>
      </c>
      <c r="G7" s="132">
        <f>B7</f>
        <v>2013</v>
      </c>
      <c r="H7" s="132">
        <f t="shared" ref="H7:P7" si="0">C7</f>
        <v>2014</v>
      </c>
      <c r="I7" s="132">
        <f t="shared" si="0"/>
        <v>2015</v>
      </c>
      <c r="J7" s="132">
        <f t="shared" si="0"/>
        <v>2016</v>
      </c>
      <c r="K7" s="166">
        <f t="shared" si="0"/>
        <v>2017</v>
      </c>
      <c r="L7" s="132">
        <f>G7</f>
        <v>2013</v>
      </c>
      <c r="M7" s="132">
        <f t="shared" si="0"/>
        <v>2014</v>
      </c>
      <c r="N7" s="132">
        <f t="shared" si="0"/>
        <v>2015</v>
      </c>
      <c r="O7" s="132">
        <f t="shared" si="0"/>
        <v>2016</v>
      </c>
      <c r="P7" s="132">
        <f t="shared" si="0"/>
        <v>2017</v>
      </c>
      <c r="Q7" s="88"/>
      <c r="R7" s="88"/>
    </row>
    <row r="8" spans="1:18">
      <c r="A8" s="88" t="s">
        <v>61</v>
      </c>
      <c r="B8" s="88">
        <v>2126</v>
      </c>
      <c r="C8" s="88">
        <v>2099</v>
      </c>
      <c r="D8" s="88">
        <v>2136</v>
      </c>
      <c r="E8" s="88">
        <v>2270</v>
      </c>
      <c r="F8" s="89">
        <v>2240</v>
      </c>
      <c r="G8" s="90">
        <f>B8/L8*1000</f>
        <v>77.084844089920239</v>
      </c>
      <c r="H8" s="91">
        <f t="shared" ref="H8:K8" si="1">C8/M8*1000</f>
        <v>76.830161054172777</v>
      </c>
      <c r="I8" s="91">
        <f t="shared" si="1"/>
        <v>77.870944221655122</v>
      </c>
      <c r="J8" s="91">
        <f t="shared" si="1"/>
        <v>82.395644283121598</v>
      </c>
      <c r="K8" s="92">
        <f t="shared" si="1"/>
        <v>80.57553956834532</v>
      </c>
      <c r="L8" s="88">
        <v>27580</v>
      </c>
      <c r="M8" s="88">
        <v>27320</v>
      </c>
      <c r="N8" s="88">
        <v>27430</v>
      </c>
      <c r="O8" s="88">
        <v>27550</v>
      </c>
      <c r="P8" s="88">
        <v>27800</v>
      </c>
      <c r="Q8" s="88"/>
      <c r="R8" s="88"/>
    </row>
    <row r="9" spans="1:18">
      <c r="A9" s="88" t="s">
        <v>62</v>
      </c>
      <c r="B9" s="88">
        <v>7654</v>
      </c>
      <c r="C9" s="88">
        <v>7849</v>
      </c>
      <c r="D9" s="88">
        <v>7557</v>
      </c>
      <c r="E9" s="88">
        <v>7935</v>
      </c>
      <c r="F9" s="89">
        <v>7715</v>
      </c>
      <c r="G9" s="90">
        <f t="shared" ref="G9:G27" si="2">B9/L9*1000</f>
        <v>65.65448618974095</v>
      </c>
      <c r="H9" s="91">
        <f t="shared" ref="H9:H27" si="3">C9/M9*1000</f>
        <v>66.624225447754853</v>
      </c>
      <c r="I9" s="91">
        <f t="shared" ref="I9:I27" si="4">D9/N9*1000</f>
        <v>62.718897833845126</v>
      </c>
      <c r="J9" s="91">
        <f t="shared" ref="J9:J27" si="5">E9/O9*1000</f>
        <v>63.863179074446677</v>
      </c>
      <c r="K9" s="92">
        <f t="shared" ref="K9:K27" si="6">F9/P9*1000</f>
        <v>60.505058426790058</v>
      </c>
      <c r="L9" s="88">
        <v>116580</v>
      </c>
      <c r="M9" s="88">
        <v>117810</v>
      </c>
      <c r="N9" s="88">
        <v>120490</v>
      </c>
      <c r="O9" s="88">
        <v>124250</v>
      </c>
      <c r="P9" s="88">
        <v>127510</v>
      </c>
      <c r="Q9" s="88"/>
      <c r="R9" s="88"/>
    </row>
    <row r="10" spans="1:18">
      <c r="A10" s="88" t="s">
        <v>63</v>
      </c>
      <c r="B10" s="88">
        <v>6246</v>
      </c>
      <c r="C10" s="88">
        <v>6303</v>
      </c>
      <c r="D10" s="88">
        <v>5902</v>
      </c>
      <c r="E10" s="88">
        <v>5909</v>
      </c>
      <c r="F10" s="89">
        <v>5633</v>
      </c>
      <c r="G10" s="90">
        <f t="shared" si="2"/>
        <v>55.613925741251897</v>
      </c>
      <c r="H10" s="91">
        <f t="shared" si="3"/>
        <v>54.55725785510257</v>
      </c>
      <c r="I10" s="91">
        <f t="shared" si="4"/>
        <v>48.640184605241473</v>
      </c>
      <c r="J10" s="91">
        <f t="shared" si="5"/>
        <v>46.316036996394416</v>
      </c>
      <c r="K10" s="92">
        <f t="shared" si="6"/>
        <v>42.277093965776047</v>
      </c>
      <c r="L10" s="88">
        <v>112310</v>
      </c>
      <c r="M10" s="88">
        <v>115530</v>
      </c>
      <c r="N10" s="88">
        <v>121340</v>
      </c>
      <c r="O10" s="88">
        <v>127580</v>
      </c>
      <c r="P10" s="88">
        <v>133240</v>
      </c>
      <c r="Q10" s="88"/>
      <c r="R10" s="88"/>
    </row>
    <row r="11" spans="1:18">
      <c r="A11" s="88" t="s">
        <v>64</v>
      </c>
      <c r="B11" s="88">
        <v>8176</v>
      </c>
      <c r="C11" s="88">
        <v>8283</v>
      </c>
      <c r="D11" s="88">
        <v>8194</v>
      </c>
      <c r="E11" s="88">
        <v>8246</v>
      </c>
      <c r="F11" s="89">
        <v>8276</v>
      </c>
      <c r="G11" s="90">
        <f t="shared" si="2"/>
        <v>76.275771993656122</v>
      </c>
      <c r="H11" s="91">
        <f t="shared" si="3"/>
        <v>75.4990429313645</v>
      </c>
      <c r="I11" s="91">
        <f t="shared" si="4"/>
        <v>72.887386586016717</v>
      </c>
      <c r="J11" s="91">
        <f t="shared" si="5"/>
        <v>71.301340250756581</v>
      </c>
      <c r="K11" s="92">
        <f t="shared" si="6"/>
        <v>69.73373778227166</v>
      </c>
      <c r="L11" s="88">
        <v>107190</v>
      </c>
      <c r="M11" s="88">
        <v>109710</v>
      </c>
      <c r="N11" s="88">
        <v>112420</v>
      </c>
      <c r="O11" s="88">
        <v>115650</v>
      </c>
      <c r="P11" s="88">
        <v>118680</v>
      </c>
      <c r="Q11" s="88"/>
      <c r="R11" s="88"/>
    </row>
    <row r="12" spans="1:18">
      <c r="A12" s="88" t="s">
        <v>65</v>
      </c>
      <c r="B12" s="88">
        <v>5217</v>
      </c>
      <c r="C12" s="88">
        <v>5245</v>
      </c>
      <c r="D12" s="88">
        <v>5276</v>
      </c>
      <c r="E12" s="88">
        <v>5352</v>
      </c>
      <c r="F12" s="89">
        <v>5320</v>
      </c>
      <c r="G12" s="90">
        <f t="shared" si="2"/>
        <v>69.792642140468217</v>
      </c>
      <c r="H12" s="91">
        <f t="shared" si="3"/>
        <v>69.617732943987249</v>
      </c>
      <c r="I12" s="91">
        <f t="shared" si="4"/>
        <v>69.211596484323763</v>
      </c>
      <c r="J12" s="91">
        <f t="shared" si="5"/>
        <v>69.138354217801322</v>
      </c>
      <c r="K12" s="92">
        <f t="shared" si="6"/>
        <v>67.384420519316024</v>
      </c>
      <c r="L12" s="88">
        <v>74750</v>
      </c>
      <c r="M12" s="88">
        <v>75340</v>
      </c>
      <c r="N12" s="88">
        <v>76230</v>
      </c>
      <c r="O12" s="88">
        <v>77410</v>
      </c>
      <c r="P12" s="88">
        <v>78950</v>
      </c>
      <c r="Q12" s="88"/>
      <c r="R12" s="88"/>
    </row>
    <row r="13" spans="1:18">
      <c r="A13" s="88" t="s">
        <v>66</v>
      </c>
      <c r="B13" s="88">
        <v>1421</v>
      </c>
      <c r="C13" s="88">
        <v>1394</v>
      </c>
      <c r="D13" s="88">
        <v>1509</v>
      </c>
      <c r="E13" s="88">
        <v>1544</v>
      </c>
      <c r="F13" s="89">
        <v>1556</v>
      </c>
      <c r="G13" s="90">
        <f t="shared" si="2"/>
        <v>72.574055158324825</v>
      </c>
      <c r="H13" s="91">
        <f t="shared" si="3"/>
        <v>71.63412127440904</v>
      </c>
      <c r="I13" s="91">
        <f t="shared" si="4"/>
        <v>76.989795918367335</v>
      </c>
      <c r="J13" s="91">
        <f t="shared" si="5"/>
        <v>77.626948215183518</v>
      </c>
      <c r="K13" s="92">
        <f t="shared" si="6"/>
        <v>77.8</v>
      </c>
      <c r="L13" s="88">
        <v>19580</v>
      </c>
      <c r="M13" s="88">
        <v>19460</v>
      </c>
      <c r="N13" s="88">
        <v>19600</v>
      </c>
      <c r="O13" s="88">
        <v>19890</v>
      </c>
      <c r="P13" s="88">
        <v>20000</v>
      </c>
      <c r="Q13" s="88"/>
      <c r="R13" s="88"/>
    </row>
    <row r="14" spans="1:18">
      <c r="A14" s="88" t="s">
        <v>67</v>
      </c>
      <c r="B14" s="88">
        <v>2754</v>
      </c>
      <c r="C14" s="88">
        <v>2787</v>
      </c>
      <c r="D14" s="88">
        <v>2785</v>
      </c>
      <c r="E14" s="88">
        <v>2894</v>
      </c>
      <c r="F14" s="89">
        <v>3100</v>
      </c>
      <c r="G14" s="90">
        <f t="shared" si="2"/>
        <v>72.62658227848101</v>
      </c>
      <c r="H14" s="91">
        <f t="shared" si="3"/>
        <v>73.59387377871667</v>
      </c>
      <c r="I14" s="91">
        <f t="shared" si="4"/>
        <v>73.193166885676746</v>
      </c>
      <c r="J14" s="91">
        <f t="shared" si="5"/>
        <v>75.423507948918427</v>
      </c>
      <c r="K14" s="92">
        <f t="shared" si="6"/>
        <v>79.548370541442139</v>
      </c>
      <c r="L14" s="88">
        <v>37920</v>
      </c>
      <c r="M14" s="88">
        <v>37870</v>
      </c>
      <c r="N14" s="88">
        <v>38050</v>
      </c>
      <c r="O14" s="88">
        <v>38370</v>
      </c>
      <c r="P14" s="88">
        <v>38970</v>
      </c>
      <c r="Q14" s="88"/>
      <c r="R14" s="88"/>
    </row>
    <row r="15" spans="1:18">
      <c r="A15" s="69" t="s">
        <v>376</v>
      </c>
      <c r="B15" s="88">
        <v>703</v>
      </c>
      <c r="C15" s="88">
        <v>688</v>
      </c>
      <c r="D15" s="88">
        <v>737</v>
      </c>
      <c r="E15" s="88">
        <v>776</v>
      </c>
      <c r="F15" s="89">
        <v>703</v>
      </c>
      <c r="G15" s="90">
        <f t="shared" si="2"/>
        <v>78.723404255319153</v>
      </c>
      <c r="H15" s="91">
        <f t="shared" si="3"/>
        <v>77.828054298642542</v>
      </c>
      <c r="I15" s="91">
        <f t="shared" si="4"/>
        <v>83.940774487471529</v>
      </c>
      <c r="J15" s="91">
        <f t="shared" si="5"/>
        <v>87.981859410430843</v>
      </c>
      <c r="K15" s="92">
        <f t="shared" si="6"/>
        <v>78.723404255319153</v>
      </c>
      <c r="L15" s="88">
        <v>8930</v>
      </c>
      <c r="M15" s="88">
        <v>8840</v>
      </c>
      <c r="N15" s="88">
        <v>8780</v>
      </c>
      <c r="O15" s="88">
        <v>8820</v>
      </c>
      <c r="P15" s="88">
        <v>8930</v>
      </c>
      <c r="Q15" s="88"/>
      <c r="R15" s="88"/>
    </row>
    <row r="16" spans="1:18">
      <c r="A16" s="88" t="s">
        <v>69</v>
      </c>
      <c r="B16" s="88">
        <v>2152</v>
      </c>
      <c r="C16" s="88">
        <v>2063</v>
      </c>
      <c r="D16" s="88">
        <v>1995</v>
      </c>
      <c r="E16" s="88">
        <v>2059</v>
      </c>
      <c r="F16" s="89">
        <v>2134</v>
      </c>
      <c r="G16" s="90">
        <f t="shared" si="2"/>
        <v>76.069282431954747</v>
      </c>
      <c r="H16" s="91">
        <f t="shared" si="3"/>
        <v>73.259943181818173</v>
      </c>
      <c r="I16" s="91">
        <f t="shared" si="4"/>
        <v>70.9207252044081</v>
      </c>
      <c r="J16" s="91">
        <f t="shared" si="5"/>
        <v>73.931777378815084</v>
      </c>
      <c r="K16" s="92">
        <f t="shared" si="6"/>
        <v>76.214285714285722</v>
      </c>
      <c r="L16" s="88">
        <v>28290</v>
      </c>
      <c r="M16" s="88">
        <v>28160</v>
      </c>
      <c r="N16" s="88">
        <v>28130</v>
      </c>
      <c r="O16" s="88">
        <v>27850</v>
      </c>
      <c r="P16" s="88">
        <v>28000</v>
      </c>
      <c r="Q16" s="88"/>
      <c r="R16" s="88"/>
    </row>
    <row r="17" spans="1:18">
      <c r="A17" s="88" t="s">
        <v>70</v>
      </c>
      <c r="B17" s="88">
        <v>1521</v>
      </c>
      <c r="C17" s="88">
        <v>1519</v>
      </c>
      <c r="D17" s="88">
        <v>1514</v>
      </c>
      <c r="E17" s="88">
        <v>1434</v>
      </c>
      <c r="F17" s="89">
        <v>1401</v>
      </c>
      <c r="G17" s="90">
        <f t="shared" si="2"/>
        <v>72.809956917185247</v>
      </c>
      <c r="H17" s="91">
        <f t="shared" si="3"/>
        <v>72.471374045801525</v>
      </c>
      <c r="I17" s="91">
        <f t="shared" si="4"/>
        <v>72.370936902485667</v>
      </c>
      <c r="J17" s="91">
        <f t="shared" si="5"/>
        <v>68.711068519405856</v>
      </c>
      <c r="K17" s="92">
        <f t="shared" si="6"/>
        <v>67.388167388167389</v>
      </c>
      <c r="L17" s="88">
        <v>20890</v>
      </c>
      <c r="M17" s="88">
        <v>20960</v>
      </c>
      <c r="N17" s="88">
        <v>20920</v>
      </c>
      <c r="O17" s="88">
        <v>20870</v>
      </c>
      <c r="P17" s="88">
        <v>20790</v>
      </c>
      <c r="Q17" s="88"/>
      <c r="R17" s="88"/>
    </row>
    <row r="18" spans="1:18">
      <c r="A18" s="88" t="s">
        <v>71</v>
      </c>
      <c r="B18" s="88">
        <v>2122</v>
      </c>
      <c r="C18" s="88">
        <v>2089</v>
      </c>
      <c r="D18" s="88">
        <v>2110</v>
      </c>
      <c r="E18" s="88">
        <v>2082</v>
      </c>
      <c r="F18" s="89">
        <v>2135</v>
      </c>
      <c r="G18" s="90">
        <f t="shared" si="2"/>
        <v>63.954189270644974</v>
      </c>
      <c r="H18" s="91">
        <f t="shared" si="3"/>
        <v>63.111782477341393</v>
      </c>
      <c r="I18" s="91">
        <f t="shared" si="4"/>
        <v>63.306330633063304</v>
      </c>
      <c r="J18" s="91">
        <f t="shared" si="5"/>
        <v>62.335329341317362</v>
      </c>
      <c r="K18" s="92">
        <f t="shared" si="6"/>
        <v>63.788467284135052</v>
      </c>
      <c r="L18" s="88">
        <v>33180</v>
      </c>
      <c r="M18" s="88">
        <v>33100</v>
      </c>
      <c r="N18" s="88">
        <v>33330</v>
      </c>
      <c r="O18" s="88">
        <v>33400</v>
      </c>
      <c r="P18" s="88">
        <v>33470</v>
      </c>
      <c r="Q18" s="88"/>
      <c r="R18" s="88"/>
    </row>
    <row r="19" spans="1:18">
      <c r="A19" s="88" t="s">
        <v>72</v>
      </c>
      <c r="B19" s="88">
        <v>826</v>
      </c>
      <c r="C19" s="88">
        <v>818</v>
      </c>
      <c r="D19" s="88">
        <v>814</v>
      </c>
      <c r="E19" s="88">
        <v>800</v>
      </c>
      <c r="F19" s="89">
        <v>845</v>
      </c>
      <c r="G19" s="90">
        <f t="shared" si="2"/>
        <v>77.196261682242991</v>
      </c>
      <c r="H19" s="91">
        <f t="shared" si="3"/>
        <v>78.053435114503813</v>
      </c>
      <c r="I19" s="91">
        <f t="shared" si="4"/>
        <v>78.119001919385795</v>
      </c>
      <c r="J19" s="91">
        <f t="shared" si="5"/>
        <v>77.071290944123305</v>
      </c>
      <c r="K19" s="92">
        <f t="shared" si="6"/>
        <v>80.552907530981884</v>
      </c>
      <c r="L19" s="88">
        <v>10700</v>
      </c>
      <c r="M19" s="88">
        <v>10480</v>
      </c>
      <c r="N19" s="88">
        <v>10420</v>
      </c>
      <c r="O19" s="88">
        <v>10380</v>
      </c>
      <c r="P19" s="88">
        <v>10490</v>
      </c>
      <c r="Q19" s="88"/>
      <c r="R19" s="88"/>
    </row>
    <row r="20" spans="1:18">
      <c r="A20" s="88" t="s">
        <v>73</v>
      </c>
      <c r="B20" s="88">
        <v>3630</v>
      </c>
      <c r="C20" s="88">
        <v>3526</v>
      </c>
      <c r="D20" s="88">
        <v>3531</v>
      </c>
      <c r="E20" s="88">
        <v>3461</v>
      </c>
      <c r="F20" s="89">
        <v>3490</v>
      </c>
      <c r="G20" s="90">
        <f t="shared" si="2"/>
        <v>53.124542660617593</v>
      </c>
      <c r="H20" s="91">
        <f t="shared" si="3"/>
        <v>51.294733779458831</v>
      </c>
      <c r="I20" s="91">
        <f t="shared" si="4"/>
        <v>50.900965835375523</v>
      </c>
      <c r="J20" s="91">
        <f t="shared" si="5"/>
        <v>49.259891830344429</v>
      </c>
      <c r="K20" s="92">
        <f t="shared" si="6"/>
        <v>48.593706488443331</v>
      </c>
      <c r="L20" s="88">
        <v>68330</v>
      </c>
      <c r="M20" s="88">
        <v>68740</v>
      </c>
      <c r="N20" s="88">
        <v>69370</v>
      </c>
      <c r="O20" s="88">
        <v>70260</v>
      </c>
      <c r="P20" s="88">
        <v>71820</v>
      </c>
      <c r="Q20" s="88"/>
      <c r="R20" s="88"/>
    </row>
    <row r="21" spans="1:18">
      <c r="A21" s="88" t="s">
        <v>74</v>
      </c>
      <c r="B21" s="88">
        <v>1913</v>
      </c>
      <c r="C21" s="88">
        <v>1853</v>
      </c>
      <c r="D21" s="88">
        <v>1966</v>
      </c>
      <c r="E21" s="88">
        <v>1965</v>
      </c>
      <c r="F21" s="89">
        <v>1947</v>
      </c>
      <c r="G21" s="90">
        <f t="shared" si="2"/>
        <v>66.011042097998612</v>
      </c>
      <c r="H21" s="91">
        <f t="shared" si="3"/>
        <v>64.095468695952945</v>
      </c>
      <c r="I21" s="91">
        <f t="shared" si="4"/>
        <v>68.645251396648035</v>
      </c>
      <c r="J21" s="91">
        <f t="shared" si="5"/>
        <v>68.25286557832581</v>
      </c>
      <c r="K21" s="92">
        <f t="shared" si="6"/>
        <v>66.678082191780831</v>
      </c>
      <c r="L21" s="88">
        <v>28980</v>
      </c>
      <c r="M21" s="88">
        <v>28910</v>
      </c>
      <c r="N21" s="88">
        <v>28640</v>
      </c>
      <c r="O21" s="88">
        <v>28790</v>
      </c>
      <c r="P21" s="88">
        <v>29200</v>
      </c>
      <c r="Q21" s="88"/>
      <c r="R21" s="88"/>
    </row>
    <row r="22" spans="1:18">
      <c r="A22" s="88" t="s">
        <v>75</v>
      </c>
      <c r="B22" s="88">
        <v>501</v>
      </c>
      <c r="C22" s="88">
        <v>473</v>
      </c>
      <c r="D22" s="88">
        <v>462</v>
      </c>
      <c r="E22" s="88">
        <v>460</v>
      </c>
      <c r="F22" s="89">
        <v>536</v>
      </c>
      <c r="G22" s="90">
        <f t="shared" si="2"/>
        <v>71.164772727272734</v>
      </c>
      <c r="H22" s="91">
        <f t="shared" si="3"/>
        <v>67.571428571428569</v>
      </c>
      <c r="I22" s="91">
        <f t="shared" si="4"/>
        <v>65.531914893617028</v>
      </c>
      <c r="J22" s="91">
        <f t="shared" si="5"/>
        <v>65.527065527065531</v>
      </c>
      <c r="K22" s="92">
        <f t="shared" si="6"/>
        <v>75.599435825105786</v>
      </c>
      <c r="L22" s="88">
        <v>7040</v>
      </c>
      <c r="M22" s="88">
        <v>7000</v>
      </c>
      <c r="N22" s="88">
        <v>7050</v>
      </c>
      <c r="O22" s="88">
        <v>7020</v>
      </c>
      <c r="P22" s="88">
        <v>7090</v>
      </c>
      <c r="Q22" s="88"/>
      <c r="R22" s="88"/>
    </row>
    <row r="23" spans="1:18">
      <c r="A23" s="88" t="s">
        <v>76</v>
      </c>
      <c r="B23" s="88">
        <v>1548</v>
      </c>
      <c r="C23" s="88">
        <v>1419</v>
      </c>
      <c r="D23" s="88">
        <v>1416</v>
      </c>
      <c r="E23" s="88">
        <v>1548</v>
      </c>
      <c r="F23" s="89">
        <v>1422</v>
      </c>
      <c r="G23" s="90">
        <f t="shared" si="2"/>
        <v>64.473136193252813</v>
      </c>
      <c r="H23" s="91">
        <f t="shared" si="3"/>
        <v>59.89869143098354</v>
      </c>
      <c r="I23" s="91">
        <f t="shared" si="4"/>
        <v>60</v>
      </c>
      <c r="J23" s="91">
        <f t="shared" si="5"/>
        <v>65.648854961832072</v>
      </c>
      <c r="K23" s="92">
        <f t="shared" si="6"/>
        <v>60</v>
      </c>
      <c r="L23" s="88">
        <v>24010</v>
      </c>
      <c r="M23" s="88">
        <v>23690</v>
      </c>
      <c r="N23" s="88">
        <v>23600</v>
      </c>
      <c r="O23" s="88">
        <v>23580</v>
      </c>
      <c r="P23" s="88">
        <v>23700</v>
      </c>
      <c r="Q23" s="88"/>
      <c r="R23" s="88"/>
    </row>
    <row r="24" spans="1:18">
      <c r="A24" s="88" t="s">
        <v>77</v>
      </c>
      <c r="B24" s="88">
        <v>375</v>
      </c>
      <c r="C24" s="88">
        <v>354</v>
      </c>
      <c r="D24" s="88">
        <v>358</v>
      </c>
      <c r="E24" s="88">
        <v>315</v>
      </c>
      <c r="F24" s="89">
        <v>356</v>
      </c>
      <c r="G24" s="90">
        <f t="shared" si="2"/>
        <v>65.445026178010465</v>
      </c>
      <c r="H24" s="91">
        <f t="shared" si="3"/>
        <v>63.214285714285708</v>
      </c>
      <c r="I24" s="91">
        <f t="shared" si="4"/>
        <v>64.972776769509977</v>
      </c>
      <c r="J24" s="91">
        <f t="shared" si="5"/>
        <v>58.011049723756905</v>
      </c>
      <c r="K24" s="92">
        <f t="shared" si="6"/>
        <v>66.417910447761201</v>
      </c>
      <c r="L24" s="88">
        <v>5730</v>
      </c>
      <c r="M24" s="88">
        <v>5600</v>
      </c>
      <c r="N24" s="88">
        <v>5510</v>
      </c>
      <c r="O24" s="88">
        <v>5430</v>
      </c>
      <c r="P24" s="88">
        <v>5360</v>
      </c>
      <c r="Q24" s="88"/>
      <c r="R24" s="88"/>
    </row>
    <row r="25" spans="1:18">
      <c r="A25" s="88" t="s">
        <v>78</v>
      </c>
      <c r="B25" s="88">
        <v>5825</v>
      </c>
      <c r="C25" s="88">
        <v>6002</v>
      </c>
      <c r="D25" s="88">
        <v>6205</v>
      </c>
      <c r="E25" s="88">
        <v>6304</v>
      </c>
      <c r="F25" s="89">
        <v>6400</v>
      </c>
      <c r="G25" s="90">
        <f t="shared" si="2"/>
        <v>58.654717551102607</v>
      </c>
      <c r="H25" s="91">
        <f t="shared" si="3"/>
        <v>59.484638255698712</v>
      </c>
      <c r="I25" s="91">
        <f t="shared" si="4"/>
        <v>60.102673382409918</v>
      </c>
      <c r="J25" s="91">
        <f t="shared" si="5"/>
        <v>59.510997828754839</v>
      </c>
      <c r="K25" s="92">
        <f t="shared" si="6"/>
        <v>59.116940698318864</v>
      </c>
      <c r="L25" s="88">
        <v>99310</v>
      </c>
      <c r="M25" s="88">
        <v>100900</v>
      </c>
      <c r="N25" s="88">
        <v>103240</v>
      </c>
      <c r="O25" s="88">
        <v>105930</v>
      </c>
      <c r="P25" s="88">
        <v>108260</v>
      </c>
      <c r="Q25" s="88"/>
      <c r="R25" s="88"/>
    </row>
    <row r="26" spans="1:18">
      <c r="A26" s="88" t="s">
        <v>79</v>
      </c>
      <c r="B26" s="88">
        <v>638</v>
      </c>
      <c r="C26" s="88">
        <v>652</v>
      </c>
      <c r="D26" s="88">
        <v>659</v>
      </c>
      <c r="E26" s="88">
        <v>650</v>
      </c>
      <c r="F26" s="89">
        <v>631</v>
      </c>
      <c r="G26" s="90">
        <f t="shared" si="2"/>
        <v>67.584745762711862</v>
      </c>
      <c r="H26" s="91">
        <f t="shared" si="3"/>
        <v>68.848996832101363</v>
      </c>
      <c r="I26" s="91">
        <f t="shared" si="4"/>
        <v>69.005235602094245</v>
      </c>
      <c r="J26" s="91">
        <f t="shared" si="5"/>
        <v>67.708333333333329</v>
      </c>
      <c r="K26" s="92">
        <f t="shared" si="6"/>
        <v>65.388601036269435</v>
      </c>
      <c r="L26" s="88">
        <v>9440</v>
      </c>
      <c r="M26" s="88">
        <v>9470</v>
      </c>
      <c r="N26" s="88">
        <v>9550</v>
      </c>
      <c r="O26" s="88">
        <v>9600</v>
      </c>
      <c r="P26" s="88">
        <v>9650</v>
      </c>
      <c r="Q26" s="88"/>
      <c r="R26" s="88"/>
    </row>
    <row r="27" spans="1:18">
      <c r="A27" s="88" t="s">
        <v>80</v>
      </c>
      <c r="B27" s="88">
        <v>3447</v>
      </c>
      <c r="C27" s="88">
        <v>3282</v>
      </c>
      <c r="D27" s="88">
        <v>3412</v>
      </c>
      <c r="E27" s="88">
        <v>3317</v>
      </c>
      <c r="F27" s="89">
        <v>3438</v>
      </c>
      <c r="G27" s="90">
        <f t="shared" si="2"/>
        <v>55.329052969502406</v>
      </c>
      <c r="H27" s="91">
        <f t="shared" si="3"/>
        <v>52.5624599615631</v>
      </c>
      <c r="I27" s="91">
        <f t="shared" si="4"/>
        <v>54.184532316976338</v>
      </c>
      <c r="J27" s="91">
        <f t="shared" si="5"/>
        <v>51.966160112799621</v>
      </c>
      <c r="K27" s="92">
        <f t="shared" si="6"/>
        <v>53.088326127239036</v>
      </c>
      <c r="L27" s="88">
        <v>62300</v>
      </c>
      <c r="M27" s="88">
        <v>62440</v>
      </c>
      <c r="N27" s="88">
        <v>62970</v>
      </c>
      <c r="O27" s="88">
        <v>63830</v>
      </c>
      <c r="P27" s="88">
        <v>64760</v>
      </c>
      <c r="Q27" s="88"/>
      <c r="R27" s="88"/>
    </row>
    <row r="28" spans="1:18">
      <c r="A28" s="88" t="s">
        <v>48</v>
      </c>
      <c r="B28" s="88">
        <v>444</v>
      </c>
      <c r="C28" s="88">
        <v>485</v>
      </c>
      <c r="D28" s="88">
        <v>384</v>
      </c>
      <c r="E28" s="88">
        <v>442</v>
      </c>
      <c r="F28" s="89">
        <v>383</v>
      </c>
      <c r="G28" s="184" t="s">
        <v>81</v>
      </c>
      <c r="H28" s="185" t="s">
        <v>81</v>
      </c>
      <c r="I28" s="185" t="s">
        <v>81</v>
      </c>
      <c r="J28" s="185" t="s">
        <v>81</v>
      </c>
      <c r="K28" s="186" t="s">
        <v>81</v>
      </c>
      <c r="L28" s="185" t="s">
        <v>81</v>
      </c>
      <c r="M28" s="185" t="s">
        <v>81</v>
      </c>
      <c r="N28" s="185" t="s">
        <v>81</v>
      </c>
      <c r="O28" s="185" t="s">
        <v>81</v>
      </c>
      <c r="P28" s="185" t="s">
        <v>81</v>
      </c>
      <c r="Q28" s="88"/>
      <c r="R28" s="88"/>
    </row>
    <row r="29" spans="1:18">
      <c r="A29" s="151" t="s">
        <v>41</v>
      </c>
      <c r="B29" s="151">
        <f>SUM(B8:B28)</f>
        <v>59239</v>
      </c>
      <c r="C29" s="151">
        <f t="shared" ref="C29:E29" si="7">SUM(C8:C28)</f>
        <v>59183</v>
      </c>
      <c r="D29" s="151">
        <f t="shared" si="7"/>
        <v>58922</v>
      </c>
      <c r="E29" s="151">
        <f t="shared" si="7"/>
        <v>59763</v>
      </c>
      <c r="F29" s="150">
        <f>SUM(F8:F28)</f>
        <v>59661</v>
      </c>
      <c r="G29" s="193">
        <f t="shared" ref="G29" si="8">B29/L29*1000</f>
        <v>65.596624883731238</v>
      </c>
      <c r="H29" s="188">
        <f t="shared" ref="H29" si="9">C29/M29*1000</f>
        <v>64.93921172752809</v>
      </c>
      <c r="I29" s="188">
        <f t="shared" ref="I29" si="10">D29/N29*1000</f>
        <v>63.555857575855633</v>
      </c>
      <c r="J29" s="188">
        <f t="shared" ref="J29" si="11">E29/O29*1000</f>
        <v>63.140378865516475</v>
      </c>
      <c r="K29" s="189">
        <f t="shared" ref="K29" si="12">F29/P29*1000</f>
        <v>61.714870903674282</v>
      </c>
      <c r="L29" s="151">
        <v>903080</v>
      </c>
      <c r="M29" s="151">
        <v>911360</v>
      </c>
      <c r="N29" s="151">
        <v>927090</v>
      </c>
      <c r="O29" s="151">
        <v>946510</v>
      </c>
      <c r="P29" s="151">
        <v>966720</v>
      </c>
      <c r="Q29" s="88"/>
      <c r="R29" s="88"/>
    </row>
    <row r="30" spans="1:18">
      <c r="A30" s="100" t="s">
        <v>346</v>
      </c>
      <c r="B30" s="57"/>
      <c r="C30" s="57"/>
      <c r="D30" s="57"/>
      <c r="E30" s="57"/>
      <c r="F30" s="57"/>
      <c r="G30" s="57"/>
      <c r="H30" s="57"/>
      <c r="I30" s="57"/>
      <c r="J30" s="57"/>
      <c r="K30" s="57"/>
      <c r="L30" s="57"/>
      <c r="M30" s="57"/>
      <c r="N30" s="57"/>
      <c r="O30" s="57"/>
      <c r="P30" s="57"/>
      <c r="Q30" s="88"/>
      <c r="R30" s="88"/>
    </row>
    <row r="31" spans="1:18">
      <c r="A31" s="100"/>
      <c r="B31" s="57"/>
      <c r="C31" s="57"/>
      <c r="D31" s="57"/>
      <c r="E31" s="57"/>
      <c r="F31" s="57"/>
      <c r="G31" s="57"/>
      <c r="H31" s="57"/>
      <c r="I31" s="57"/>
      <c r="J31" s="57"/>
      <c r="K31" s="57"/>
      <c r="L31" s="57"/>
      <c r="M31" s="57"/>
      <c r="N31" s="57"/>
      <c r="O31" s="57"/>
      <c r="P31" s="57"/>
      <c r="Q31" s="88"/>
      <c r="R31" s="88"/>
    </row>
    <row r="32" spans="1:18">
      <c r="A32" s="190"/>
      <c r="Q32" s="68"/>
      <c r="R32" s="68"/>
    </row>
    <row r="33" spans="1:19">
      <c r="A33" s="190"/>
    </row>
    <row r="34" spans="1:19" s="39" customFormat="1" ht="15" customHeight="1">
      <c r="A34" s="87" t="str">
        <f>Contents!B17</f>
        <v>Table 10: Birth rate, by age group and DHB of residence, 2017</v>
      </c>
    </row>
    <row r="35" spans="1:19">
      <c r="A35" s="554" t="s">
        <v>217</v>
      </c>
      <c r="B35" s="542" t="s">
        <v>25</v>
      </c>
      <c r="C35" s="542"/>
      <c r="D35" s="542"/>
      <c r="E35" s="542"/>
      <c r="F35" s="542"/>
      <c r="G35" s="543"/>
      <c r="H35" s="560" t="s">
        <v>255</v>
      </c>
      <c r="I35" s="542"/>
      <c r="J35" s="542"/>
      <c r="K35" s="542"/>
      <c r="L35" s="542"/>
      <c r="M35" s="543"/>
      <c r="N35" s="542" t="s">
        <v>44</v>
      </c>
      <c r="O35" s="542"/>
      <c r="P35" s="542"/>
      <c r="Q35" s="542"/>
      <c r="R35" s="542"/>
      <c r="S35" s="542"/>
    </row>
    <row r="36" spans="1:19">
      <c r="A36" s="547"/>
      <c r="B36" s="132" t="s">
        <v>35</v>
      </c>
      <c r="C36" s="132" t="s">
        <v>42</v>
      </c>
      <c r="D36" s="132" t="s">
        <v>38</v>
      </c>
      <c r="E36" s="132" t="s">
        <v>39</v>
      </c>
      <c r="F36" s="132" t="s">
        <v>40</v>
      </c>
      <c r="G36" s="166" t="s">
        <v>36</v>
      </c>
      <c r="H36" s="194" t="s">
        <v>35</v>
      </c>
      <c r="I36" s="132" t="s">
        <v>42</v>
      </c>
      <c r="J36" s="132" t="s">
        <v>38</v>
      </c>
      <c r="K36" s="132" t="s">
        <v>39</v>
      </c>
      <c r="L36" s="132" t="s">
        <v>40</v>
      </c>
      <c r="M36" s="166" t="s">
        <v>36</v>
      </c>
      <c r="N36" s="132" t="s">
        <v>35</v>
      </c>
      <c r="O36" s="132" t="s">
        <v>42</v>
      </c>
      <c r="P36" s="132" t="s">
        <v>38</v>
      </c>
      <c r="Q36" s="132" t="s">
        <v>39</v>
      </c>
      <c r="R36" s="132" t="s">
        <v>40</v>
      </c>
      <c r="S36" s="132" t="s">
        <v>36</v>
      </c>
    </row>
    <row r="37" spans="1:19">
      <c r="A37" s="196" t="s">
        <v>61</v>
      </c>
      <c r="B37" s="88">
        <v>157</v>
      </c>
      <c r="C37" s="88">
        <v>498</v>
      </c>
      <c r="D37" s="88">
        <v>646</v>
      </c>
      <c r="E37" s="88">
        <v>588</v>
      </c>
      <c r="F37" s="88">
        <v>278</v>
      </c>
      <c r="G37" s="191">
        <v>73</v>
      </c>
      <c r="H37" s="90">
        <f>B37/N37*1000</f>
        <v>29.791271347248578</v>
      </c>
      <c r="I37" s="91">
        <f t="shared" ref="I37:M52" si="13">C37/O37*1000</f>
        <v>112.66968325791855</v>
      </c>
      <c r="J37" s="91">
        <f t="shared" si="13"/>
        <v>139.52483801295895</v>
      </c>
      <c r="K37" s="91">
        <f t="shared" si="13"/>
        <v>139.00709219858157</v>
      </c>
      <c r="L37" s="91">
        <f t="shared" si="13"/>
        <v>67.149758454106291</v>
      </c>
      <c r="M37" s="92">
        <f t="shared" si="13"/>
        <v>14.285714285714285</v>
      </c>
      <c r="N37" s="212">
        <v>5270</v>
      </c>
      <c r="O37" s="212">
        <v>4420</v>
      </c>
      <c r="P37" s="212">
        <v>4630</v>
      </c>
      <c r="Q37" s="212">
        <v>4230</v>
      </c>
      <c r="R37" s="212">
        <v>4140</v>
      </c>
      <c r="S37" s="144">
        <v>5110</v>
      </c>
    </row>
    <row r="38" spans="1:19">
      <c r="A38" s="88" t="s">
        <v>62</v>
      </c>
      <c r="B38" s="88">
        <v>165</v>
      </c>
      <c r="C38" s="88">
        <v>828</v>
      </c>
      <c r="D38" s="88">
        <v>2081</v>
      </c>
      <c r="E38" s="88">
        <v>2734</v>
      </c>
      <c r="F38" s="88">
        <v>1536</v>
      </c>
      <c r="G38" s="191">
        <v>371</v>
      </c>
      <c r="H38" s="90">
        <f t="shared" ref="H38:H56" si="14">B38/N38*1000</f>
        <v>8.7255420412480174</v>
      </c>
      <c r="I38" s="91">
        <f t="shared" si="13"/>
        <v>39.001413094677339</v>
      </c>
      <c r="J38" s="91">
        <f t="shared" si="13"/>
        <v>90.047598442232797</v>
      </c>
      <c r="K38" s="91">
        <f t="shared" si="13"/>
        <v>121.78173719376392</v>
      </c>
      <c r="L38" s="91">
        <f t="shared" si="13"/>
        <v>73.422562141491397</v>
      </c>
      <c r="M38" s="92">
        <f t="shared" si="13"/>
        <v>17.759693633317379</v>
      </c>
      <c r="N38" s="212">
        <v>18910</v>
      </c>
      <c r="O38" s="212">
        <v>21230</v>
      </c>
      <c r="P38" s="212">
        <v>23110</v>
      </c>
      <c r="Q38" s="212">
        <v>22450</v>
      </c>
      <c r="R38" s="212">
        <v>20920</v>
      </c>
      <c r="S38" s="144">
        <v>20890</v>
      </c>
    </row>
    <row r="39" spans="1:19">
      <c r="A39" s="88" t="s">
        <v>63</v>
      </c>
      <c r="B39" s="88">
        <v>97</v>
      </c>
      <c r="C39" s="88">
        <v>533</v>
      </c>
      <c r="D39" s="88">
        <v>1276</v>
      </c>
      <c r="E39" s="88">
        <v>2133</v>
      </c>
      <c r="F39" s="88">
        <v>1252</v>
      </c>
      <c r="G39" s="191">
        <v>342</v>
      </c>
      <c r="H39" s="90">
        <f t="shared" si="14"/>
        <v>6.1941251596424012</v>
      </c>
      <c r="I39" s="91">
        <f t="shared" si="13"/>
        <v>21.134020618556701</v>
      </c>
      <c r="J39" s="91">
        <f t="shared" si="13"/>
        <v>40.125786163522015</v>
      </c>
      <c r="K39" s="91">
        <f t="shared" si="13"/>
        <v>86.042759177087532</v>
      </c>
      <c r="L39" s="91">
        <f t="shared" si="13"/>
        <v>66.631186801490159</v>
      </c>
      <c r="M39" s="92">
        <f t="shared" si="13"/>
        <v>20.141342756183747</v>
      </c>
      <c r="N39" s="212">
        <v>15660</v>
      </c>
      <c r="O39" s="212">
        <v>25220</v>
      </c>
      <c r="P39" s="212">
        <v>31800</v>
      </c>
      <c r="Q39" s="212">
        <v>24790</v>
      </c>
      <c r="R39" s="212">
        <v>18790</v>
      </c>
      <c r="S39" s="144">
        <v>16980</v>
      </c>
    </row>
    <row r="40" spans="1:19">
      <c r="A40" s="88" t="s">
        <v>64</v>
      </c>
      <c r="B40" s="88">
        <v>371</v>
      </c>
      <c r="C40" s="88">
        <v>1559</v>
      </c>
      <c r="D40" s="88">
        <v>2469</v>
      </c>
      <c r="E40" s="88">
        <v>2392</v>
      </c>
      <c r="F40" s="88">
        <v>1172</v>
      </c>
      <c r="G40" s="191">
        <v>313</v>
      </c>
      <c r="H40" s="90">
        <f t="shared" si="14"/>
        <v>19.015889287544852</v>
      </c>
      <c r="I40" s="91">
        <f t="shared" si="13"/>
        <v>73.1924882629108</v>
      </c>
      <c r="J40" s="91">
        <f t="shared" si="13"/>
        <v>112.32939035486807</v>
      </c>
      <c r="K40" s="91">
        <f t="shared" si="13"/>
        <v>119.89974937343359</v>
      </c>
      <c r="L40" s="91">
        <f t="shared" si="13"/>
        <v>64.501926252063839</v>
      </c>
      <c r="M40" s="92">
        <f t="shared" si="13"/>
        <v>17.613956105796284</v>
      </c>
      <c r="N40" s="212">
        <v>19510</v>
      </c>
      <c r="O40" s="212">
        <v>21300</v>
      </c>
      <c r="P40" s="212">
        <v>21980</v>
      </c>
      <c r="Q40" s="212">
        <v>19950</v>
      </c>
      <c r="R40" s="212">
        <v>18170</v>
      </c>
      <c r="S40" s="144">
        <v>17770</v>
      </c>
    </row>
    <row r="41" spans="1:19">
      <c r="A41" s="88" t="s">
        <v>65</v>
      </c>
      <c r="B41" s="88">
        <v>269</v>
      </c>
      <c r="C41" s="88">
        <v>1023</v>
      </c>
      <c r="D41" s="88">
        <v>1624</v>
      </c>
      <c r="E41" s="88">
        <v>1541</v>
      </c>
      <c r="F41" s="88">
        <v>678</v>
      </c>
      <c r="G41" s="191">
        <v>185</v>
      </c>
      <c r="H41" s="90">
        <f t="shared" si="14"/>
        <v>19.506889050036261</v>
      </c>
      <c r="I41" s="91">
        <f t="shared" si="13"/>
        <v>71.041666666666671</v>
      </c>
      <c r="J41" s="91">
        <f t="shared" si="13"/>
        <v>116.24910522548318</v>
      </c>
      <c r="K41" s="91">
        <f t="shared" si="13"/>
        <v>122.10776545166402</v>
      </c>
      <c r="L41" s="91">
        <f t="shared" si="13"/>
        <v>57.118786857624258</v>
      </c>
      <c r="M41" s="92">
        <f t="shared" si="13"/>
        <v>15.040650406504065</v>
      </c>
      <c r="N41" s="212">
        <v>13790</v>
      </c>
      <c r="O41" s="212">
        <v>14400</v>
      </c>
      <c r="P41" s="212">
        <v>13970</v>
      </c>
      <c r="Q41" s="212">
        <v>12620</v>
      </c>
      <c r="R41" s="212">
        <v>11870</v>
      </c>
      <c r="S41" s="144">
        <v>12300</v>
      </c>
    </row>
    <row r="42" spans="1:19">
      <c r="A42" s="88" t="s">
        <v>66</v>
      </c>
      <c r="B42" s="88">
        <v>102</v>
      </c>
      <c r="C42" s="88">
        <v>349</v>
      </c>
      <c r="D42" s="88">
        <v>453</v>
      </c>
      <c r="E42" s="88">
        <v>401</v>
      </c>
      <c r="F42" s="88">
        <v>210</v>
      </c>
      <c r="G42" s="191">
        <v>41</v>
      </c>
      <c r="H42" s="90">
        <f t="shared" si="14"/>
        <v>30.815709969788522</v>
      </c>
      <c r="I42" s="91">
        <f t="shared" si="13"/>
        <v>109.74842767295598</v>
      </c>
      <c r="J42" s="91">
        <f t="shared" si="13"/>
        <v>127.6056338028169</v>
      </c>
      <c r="K42" s="91">
        <f t="shared" si="13"/>
        <v>123.00613496932515</v>
      </c>
      <c r="L42" s="91">
        <f t="shared" si="13"/>
        <v>64.81481481481481</v>
      </c>
      <c r="M42" s="92">
        <f t="shared" si="13"/>
        <v>11.849710982658959</v>
      </c>
      <c r="N42" s="212">
        <v>3310</v>
      </c>
      <c r="O42" s="212">
        <v>3180</v>
      </c>
      <c r="P42" s="212">
        <v>3550</v>
      </c>
      <c r="Q42" s="212">
        <v>3260</v>
      </c>
      <c r="R42" s="212">
        <v>3240</v>
      </c>
      <c r="S42" s="144">
        <v>3460</v>
      </c>
    </row>
    <row r="43" spans="1:19">
      <c r="A43" s="88" t="s">
        <v>67</v>
      </c>
      <c r="B43" s="88">
        <v>154</v>
      </c>
      <c r="C43" s="88">
        <v>575</v>
      </c>
      <c r="D43" s="88">
        <v>881</v>
      </c>
      <c r="E43" s="88">
        <v>926</v>
      </c>
      <c r="F43" s="88">
        <v>441</v>
      </c>
      <c r="G43" s="191">
        <v>123</v>
      </c>
      <c r="H43" s="90">
        <f t="shared" si="14"/>
        <v>22.647058823529413</v>
      </c>
      <c r="I43" s="91">
        <f t="shared" si="13"/>
        <v>96.476510067114091</v>
      </c>
      <c r="J43" s="91">
        <f t="shared" si="13"/>
        <v>137.22741433021807</v>
      </c>
      <c r="K43" s="91">
        <f t="shared" si="13"/>
        <v>149.11433172302739</v>
      </c>
      <c r="L43" s="91">
        <f t="shared" si="13"/>
        <v>69.889064976228212</v>
      </c>
      <c r="M43" s="92">
        <f t="shared" si="13"/>
        <v>16.918844566712515</v>
      </c>
      <c r="N43" s="212">
        <v>6800</v>
      </c>
      <c r="O43" s="212">
        <v>5960</v>
      </c>
      <c r="P43" s="212">
        <v>6420</v>
      </c>
      <c r="Q43" s="212">
        <v>6210</v>
      </c>
      <c r="R43" s="212">
        <v>6310</v>
      </c>
      <c r="S43" s="144">
        <v>7270</v>
      </c>
    </row>
    <row r="44" spans="1:19">
      <c r="A44" s="69" t="s">
        <v>376</v>
      </c>
      <c r="B44" s="88">
        <v>65</v>
      </c>
      <c r="C44" s="88">
        <v>169</v>
      </c>
      <c r="D44" s="88">
        <v>210</v>
      </c>
      <c r="E44" s="88">
        <v>167</v>
      </c>
      <c r="F44" s="88">
        <v>80</v>
      </c>
      <c r="G44" s="191">
        <v>12</v>
      </c>
      <c r="H44" s="90">
        <f t="shared" si="14"/>
        <v>41.401273885350314</v>
      </c>
      <c r="I44" s="91">
        <f t="shared" si="13"/>
        <v>117.36111111111111</v>
      </c>
      <c r="J44" s="91">
        <f t="shared" si="13"/>
        <v>137.25490196078434</v>
      </c>
      <c r="K44" s="91">
        <f t="shared" si="13"/>
        <v>110.59602649006622</v>
      </c>
      <c r="L44" s="91">
        <f t="shared" si="13"/>
        <v>56.338028169014088</v>
      </c>
      <c r="M44" s="92">
        <f t="shared" si="13"/>
        <v>8.2191780821917799</v>
      </c>
      <c r="N44" s="212">
        <v>1570</v>
      </c>
      <c r="O44" s="212">
        <v>1440</v>
      </c>
      <c r="P44" s="212">
        <v>1530</v>
      </c>
      <c r="Q44" s="212">
        <v>1510</v>
      </c>
      <c r="R44" s="212">
        <v>1420</v>
      </c>
      <c r="S44" s="144">
        <v>1460</v>
      </c>
    </row>
    <row r="45" spans="1:19">
      <c r="A45" s="88" t="s">
        <v>69</v>
      </c>
      <c r="B45" s="88">
        <v>137</v>
      </c>
      <c r="C45" s="88">
        <v>438</v>
      </c>
      <c r="D45" s="88">
        <v>655</v>
      </c>
      <c r="E45" s="88">
        <v>553</v>
      </c>
      <c r="F45" s="88">
        <v>272</v>
      </c>
      <c r="G45" s="191">
        <v>79</v>
      </c>
      <c r="H45" s="90">
        <f t="shared" si="14"/>
        <v>25.800376647834277</v>
      </c>
      <c r="I45" s="91">
        <f t="shared" si="13"/>
        <v>101.86046511627907</v>
      </c>
      <c r="J45" s="91">
        <f t="shared" si="13"/>
        <v>140.25695931477517</v>
      </c>
      <c r="K45" s="91">
        <f t="shared" si="13"/>
        <v>133.57487922705315</v>
      </c>
      <c r="L45" s="91">
        <f t="shared" si="13"/>
        <v>61.958997722095667</v>
      </c>
      <c r="M45" s="92">
        <f t="shared" si="13"/>
        <v>15.221579961464355</v>
      </c>
      <c r="N45" s="212">
        <v>5310</v>
      </c>
      <c r="O45" s="212">
        <v>4300</v>
      </c>
      <c r="P45" s="212">
        <v>4670</v>
      </c>
      <c r="Q45" s="212">
        <v>4140</v>
      </c>
      <c r="R45" s="212">
        <v>4390</v>
      </c>
      <c r="S45" s="144">
        <v>5190</v>
      </c>
    </row>
    <row r="46" spans="1:19">
      <c r="A46" s="88" t="s">
        <v>70</v>
      </c>
      <c r="B46" s="88">
        <v>45</v>
      </c>
      <c r="C46" s="88">
        <v>247</v>
      </c>
      <c r="D46" s="88">
        <v>420</v>
      </c>
      <c r="E46" s="88">
        <v>458</v>
      </c>
      <c r="F46" s="88">
        <v>191</v>
      </c>
      <c r="G46" s="191">
        <v>40</v>
      </c>
      <c r="H46" s="90">
        <f t="shared" si="14"/>
        <v>12.78409090909091</v>
      </c>
      <c r="I46" s="91">
        <f t="shared" si="13"/>
        <v>81.518151815181511</v>
      </c>
      <c r="J46" s="91">
        <f t="shared" si="13"/>
        <v>116.99164345403899</v>
      </c>
      <c r="K46" s="91">
        <f t="shared" si="13"/>
        <v>135.50295857988164</v>
      </c>
      <c r="L46" s="91">
        <f t="shared" si="13"/>
        <v>56.17647058823529</v>
      </c>
      <c r="M46" s="92">
        <f t="shared" si="13"/>
        <v>10.335917312661499</v>
      </c>
      <c r="N46" s="212">
        <v>3520</v>
      </c>
      <c r="O46" s="212">
        <v>3030</v>
      </c>
      <c r="P46" s="212">
        <v>3590</v>
      </c>
      <c r="Q46" s="212">
        <v>3380</v>
      </c>
      <c r="R46" s="212">
        <v>3400</v>
      </c>
      <c r="S46" s="144">
        <v>3870</v>
      </c>
    </row>
    <row r="47" spans="1:19">
      <c r="A47" s="88" t="s">
        <v>71</v>
      </c>
      <c r="B47" s="88">
        <v>90</v>
      </c>
      <c r="C47" s="88">
        <v>417</v>
      </c>
      <c r="D47" s="88">
        <v>640</v>
      </c>
      <c r="E47" s="88">
        <v>619</v>
      </c>
      <c r="F47" s="88">
        <v>295</v>
      </c>
      <c r="G47" s="191">
        <v>74</v>
      </c>
      <c r="H47" s="90">
        <f t="shared" si="14"/>
        <v>14.85148514851485</v>
      </c>
      <c r="I47" s="91">
        <f t="shared" si="13"/>
        <v>63.761467889908261</v>
      </c>
      <c r="J47" s="91">
        <f t="shared" si="13"/>
        <v>109.77701543739279</v>
      </c>
      <c r="K47" s="91">
        <f t="shared" si="13"/>
        <v>122.09072978303747</v>
      </c>
      <c r="L47" s="91">
        <f t="shared" si="13"/>
        <v>62.10526315789474</v>
      </c>
      <c r="M47" s="92">
        <f t="shared" si="13"/>
        <v>14.176245210727968</v>
      </c>
      <c r="N47" s="212">
        <v>6060</v>
      </c>
      <c r="O47" s="212">
        <v>6540</v>
      </c>
      <c r="P47" s="212">
        <v>5830</v>
      </c>
      <c r="Q47" s="212">
        <v>5070</v>
      </c>
      <c r="R47" s="212">
        <v>4750</v>
      </c>
      <c r="S47" s="144">
        <v>5220</v>
      </c>
    </row>
    <row r="48" spans="1:19">
      <c r="A48" s="88" t="s">
        <v>72</v>
      </c>
      <c r="B48" s="88">
        <v>61</v>
      </c>
      <c r="C48" s="88">
        <v>200</v>
      </c>
      <c r="D48" s="88">
        <v>284</v>
      </c>
      <c r="E48" s="88">
        <v>194</v>
      </c>
      <c r="F48" s="88">
        <v>86</v>
      </c>
      <c r="G48" s="191">
        <v>20</v>
      </c>
      <c r="H48" s="90">
        <f t="shared" si="14"/>
        <v>32.105263157894733</v>
      </c>
      <c r="I48" s="91">
        <f t="shared" si="13"/>
        <v>119.04761904761904</v>
      </c>
      <c r="J48" s="91">
        <f t="shared" si="13"/>
        <v>151.06382978723403</v>
      </c>
      <c r="K48" s="91">
        <f t="shared" si="13"/>
        <v>119.01840490797547</v>
      </c>
      <c r="L48" s="91">
        <f t="shared" si="13"/>
        <v>54.088050314465413</v>
      </c>
      <c r="M48" s="92">
        <f t="shared" si="13"/>
        <v>11.049723756906078</v>
      </c>
      <c r="N48" s="212">
        <v>1900</v>
      </c>
      <c r="O48" s="212">
        <v>1680</v>
      </c>
      <c r="P48" s="212">
        <v>1880</v>
      </c>
      <c r="Q48" s="212">
        <v>1630</v>
      </c>
      <c r="R48" s="212">
        <v>1590</v>
      </c>
      <c r="S48" s="144">
        <v>1810</v>
      </c>
    </row>
    <row r="49" spans="1:19">
      <c r="A49" s="88" t="s">
        <v>73</v>
      </c>
      <c r="B49" s="88">
        <v>81</v>
      </c>
      <c r="C49" s="88">
        <v>326</v>
      </c>
      <c r="D49" s="88">
        <v>782</v>
      </c>
      <c r="E49" s="88">
        <v>1300</v>
      </c>
      <c r="F49" s="88">
        <v>813</v>
      </c>
      <c r="G49" s="191">
        <v>188</v>
      </c>
      <c r="H49" s="90">
        <f t="shared" si="14"/>
        <v>7.6415094339622645</v>
      </c>
      <c r="I49" s="91">
        <f t="shared" si="13"/>
        <v>23.419540229885058</v>
      </c>
      <c r="J49" s="91">
        <f t="shared" si="13"/>
        <v>56.017191977077367</v>
      </c>
      <c r="K49" s="91">
        <f t="shared" si="13"/>
        <v>112.65164644714038</v>
      </c>
      <c r="L49" s="91">
        <f t="shared" si="13"/>
        <v>75.277777777777771</v>
      </c>
      <c r="M49" s="92">
        <f t="shared" si="13"/>
        <v>17.09090909090909</v>
      </c>
      <c r="N49" s="212">
        <v>10600</v>
      </c>
      <c r="O49" s="212">
        <v>13920</v>
      </c>
      <c r="P49" s="212">
        <v>13960</v>
      </c>
      <c r="Q49" s="212">
        <v>11540</v>
      </c>
      <c r="R49" s="212">
        <v>10800</v>
      </c>
      <c r="S49" s="144">
        <v>11000</v>
      </c>
    </row>
    <row r="50" spans="1:19">
      <c r="A50" s="88" t="s">
        <v>74</v>
      </c>
      <c r="B50" s="88">
        <v>90</v>
      </c>
      <c r="C50" s="88">
        <v>300</v>
      </c>
      <c r="D50" s="88">
        <v>555</v>
      </c>
      <c r="E50" s="88">
        <v>591</v>
      </c>
      <c r="F50" s="88">
        <v>331</v>
      </c>
      <c r="G50" s="191">
        <v>80</v>
      </c>
      <c r="H50" s="90">
        <f t="shared" si="14"/>
        <v>19.313304721030043</v>
      </c>
      <c r="I50" s="91">
        <f t="shared" si="13"/>
        <v>65.502183406113531</v>
      </c>
      <c r="J50" s="91">
        <f t="shared" si="13"/>
        <v>112.80487804878049</v>
      </c>
      <c r="K50" s="91">
        <f t="shared" si="13"/>
        <v>122.61410788381743</v>
      </c>
      <c r="L50" s="91">
        <f t="shared" si="13"/>
        <v>65.157480314960637</v>
      </c>
      <c r="M50" s="92">
        <f t="shared" si="13"/>
        <v>15.56420233463035</v>
      </c>
      <c r="N50" s="212">
        <v>4660</v>
      </c>
      <c r="O50" s="212">
        <v>4580</v>
      </c>
      <c r="P50" s="212">
        <v>4920</v>
      </c>
      <c r="Q50" s="212">
        <v>4820</v>
      </c>
      <c r="R50" s="212">
        <v>5080</v>
      </c>
      <c r="S50" s="144">
        <v>5140</v>
      </c>
    </row>
    <row r="51" spans="1:19">
      <c r="A51" s="88" t="s">
        <v>75</v>
      </c>
      <c r="B51" s="88">
        <v>27</v>
      </c>
      <c r="C51" s="88">
        <v>113</v>
      </c>
      <c r="D51" s="88">
        <v>171</v>
      </c>
      <c r="E51" s="88">
        <v>138</v>
      </c>
      <c r="F51" s="88">
        <v>74</v>
      </c>
      <c r="G51" s="191">
        <v>13</v>
      </c>
      <c r="H51" s="90">
        <f t="shared" si="14"/>
        <v>20.76923076923077</v>
      </c>
      <c r="I51" s="91">
        <f t="shared" si="13"/>
        <v>98.260869565217391</v>
      </c>
      <c r="J51" s="91">
        <f t="shared" si="13"/>
        <v>159.81308411214954</v>
      </c>
      <c r="K51" s="91">
        <f t="shared" si="13"/>
        <v>130.18867924528303</v>
      </c>
      <c r="L51" s="91">
        <f t="shared" si="13"/>
        <v>63.793103448275865</v>
      </c>
      <c r="M51" s="92">
        <f t="shared" si="13"/>
        <v>9.6296296296296298</v>
      </c>
      <c r="N51" s="212">
        <v>1300</v>
      </c>
      <c r="O51" s="212">
        <v>1150</v>
      </c>
      <c r="P51" s="212">
        <v>1070</v>
      </c>
      <c r="Q51" s="212">
        <v>1060</v>
      </c>
      <c r="R51" s="212">
        <v>1160</v>
      </c>
      <c r="S51" s="144">
        <v>1350</v>
      </c>
    </row>
    <row r="52" spans="1:19">
      <c r="A52" s="88" t="s">
        <v>76</v>
      </c>
      <c r="B52" s="88">
        <v>53</v>
      </c>
      <c r="C52" s="88">
        <v>227</v>
      </c>
      <c r="D52" s="88">
        <v>391</v>
      </c>
      <c r="E52" s="88">
        <v>443</v>
      </c>
      <c r="F52" s="88">
        <v>244</v>
      </c>
      <c r="G52" s="191">
        <v>64</v>
      </c>
      <c r="H52" s="90">
        <f t="shared" si="14"/>
        <v>13.086419753086419</v>
      </c>
      <c r="I52" s="91">
        <f t="shared" si="13"/>
        <v>70.061728395061721</v>
      </c>
      <c r="J52" s="91">
        <f t="shared" si="13"/>
        <v>105.10752688172043</v>
      </c>
      <c r="K52" s="91">
        <f t="shared" si="13"/>
        <v>117.1957671957672</v>
      </c>
      <c r="L52" s="91">
        <f t="shared" si="13"/>
        <v>59.803921568627452</v>
      </c>
      <c r="M52" s="92">
        <f t="shared" si="13"/>
        <v>13.250517598343686</v>
      </c>
      <c r="N52" s="212">
        <v>4050</v>
      </c>
      <c r="O52" s="212">
        <v>3240</v>
      </c>
      <c r="P52" s="212">
        <v>3720</v>
      </c>
      <c r="Q52" s="212">
        <v>3780</v>
      </c>
      <c r="R52" s="212">
        <v>4080</v>
      </c>
      <c r="S52" s="144">
        <v>4830</v>
      </c>
    </row>
    <row r="53" spans="1:19">
      <c r="A53" s="88" t="s">
        <v>77</v>
      </c>
      <c r="B53" s="88">
        <v>13</v>
      </c>
      <c r="C53" s="88">
        <v>67</v>
      </c>
      <c r="D53" s="88">
        <v>123</v>
      </c>
      <c r="E53" s="88">
        <v>86</v>
      </c>
      <c r="F53" s="88">
        <v>58</v>
      </c>
      <c r="G53" s="191">
        <v>9</v>
      </c>
      <c r="H53" s="90">
        <f t="shared" si="14"/>
        <v>16.25</v>
      </c>
      <c r="I53" s="91">
        <f t="shared" ref="I53:I56" si="15">C53/O53*1000</f>
        <v>85.897435897435898</v>
      </c>
      <c r="J53" s="91">
        <f t="shared" ref="J53:J56" si="16">D53/P53*1000</f>
        <v>130.85106382978722</v>
      </c>
      <c r="K53" s="91">
        <f t="shared" ref="K53:K56" si="17">E53/Q53*1000</f>
        <v>94.505494505494497</v>
      </c>
      <c r="L53" s="91">
        <f t="shared" ref="L53:L56" si="18">F53/R53*1000</f>
        <v>63.73626373626373</v>
      </c>
      <c r="M53" s="92">
        <f t="shared" ref="M53:M56" si="19">G53/S53*1000</f>
        <v>8.8235294117647065</v>
      </c>
      <c r="N53" s="212">
        <v>800</v>
      </c>
      <c r="O53" s="212">
        <v>780</v>
      </c>
      <c r="P53" s="212">
        <v>940</v>
      </c>
      <c r="Q53" s="212">
        <v>910</v>
      </c>
      <c r="R53" s="212">
        <v>910</v>
      </c>
      <c r="S53" s="144">
        <v>1020</v>
      </c>
    </row>
    <row r="54" spans="1:19">
      <c r="A54" s="88" t="s">
        <v>78</v>
      </c>
      <c r="B54" s="88">
        <v>172</v>
      </c>
      <c r="C54" s="88">
        <v>837</v>
      </c>
      <c r="D54" s="88">
        <v>1799</v>
      </c>
      <c r="E54" s="88">
        <v>2140</v>
      </c>
      <c r="F54" s="88">
        <v>1177</v>
      </c>
      <c r="G54" s="191">
        <v>275</v>
      </c>
      <c r="H54" s="90">
        <f t="shared" si="14"/>
        <v>9.7230073487846234</v>
      </c>
      <c r="I54" s="91">
        <f t="shared" si="15"/>
        <v>43.480519480519483</v>
      </c>
      <c r="J54" s="91">
        <f t="shared" si="16"/>
        <v>93.991640543364682</v>
      </c>
      <c r="K54" s="91">
        <f t="shared" si="17"/>
        <v>118.75693673695893</v>
      </c>
      <c r="L54" s="91">
        <f t="shared" si="18"/>
        <v>71.637248934875231</v>
      </c>
      <c r="M54" s="92">
        <f t="shared" si="19"/>
        <v>15.510434292160181</v>
      </c>
      <c r="N54" s="212">
        <v>17690</v>
      </c>
      <c r="O54" s="212">
        <v>19250</v>
      </c>
      <c r="P54" s="212">
        <v>19140</v>
      </c>
      <c r="Q54" s="212">
        <v>18020</v>
      </c>
      <c r="R54" s="212">
        <v>16430</v>
      </c>
      <c r="S54" s="144">
        <v>17730</v>
      </c>
    </row>
    <row r="55" spans="1:19">
      <c r="A55" s="88" t="s">
        <v>79</v>
      </c>
      <c r="B55" s="88">
        <v>29</v>
      </c>
      <c r="C55" s="88">
        <v>119</v>
      </c>
      <c r="D55" s="88">
        <v>215</v>
      </c>
      <c r="E55" s="88">
        <v>171</v>
      </c>
      <c r="F55" s="88">
        <v>80</v>
      </c>
      <c r="G55" s="191">
        <v>17</v>
      </c>
      <c r="H55" s="90">
        <f t="shared" si="14"/>
        <v>17.46987951807229</v>
      </c>
      <c r="I55" s="91">
        <f t="shared" si="15"/>
        <v>83.802816901408448</v>
      </c>
      <c r="J55" s="91">
        <f t="shared" si="16"/>
        <v>132.71604938271605</v>
      </c>
      <c r="K55" s="91">
        <f t="shared" si="17"/>
        <v>110.3225806451613</v>
      </c>
      <c r="L55" s="91">
        <f t="shared" si="18"/>
        <v>50.314465408805034</v>
      </c>
      <c r="M55" s="92">
        <f t="shared" si="19"/>
        <v>9.3922651933701662</v>
      </c>
      <c r="N55" s="212">
        <v>1660</v>
      </c>
      <c r="O55" s="212">
        <v>1420</v>
      </c>
      <c r="P55" s="212">
        <v>1620</v>
      </c>
      <c r="Q55" s="212">
        <v>1550</v>
      </c>
      <c r="R55" s="212">
        <v>1590</v>
      </c>
      <c r="S55" s="144">
        <v>1810</v>
      </c>
    </row>
    <row r="56" spans="1:19">
      <c r="A56" s="88" t="s">
        <v>80</v>
      </c>
      <c r="B56" s="88">
        <v>118</v>
      </c>
      <c r="C56" s="88">
        <v>496</v>
      </c>
      <c r="D56" s="88">
        <v>942</v>
      </c>
      <c r="E56" s="88">
        <v>1121</v>
      </c>
      <c r="F56" s="88">
        <v>617</v>
      </c>
      <c r="G56" s="191">
        <v>144</v>
      </c>
      <c r="H56" s="90">
        <f t="shared" si="14"/>
        <v>10.128755364806867</v>
      </c>
      <c r="I56" s="91">
        <f t="shared" si="15"/>
        <v>37.776085300837778</v>
      </c>
      <c r="J56" s="91">
        <f t="shared" si="16"/>
        <v>89.799809342230702</v>
      </c>
      <c r="K56" s="91">
        <f t="shared" si="17"/>
        <v>114.03865717192268</v>
      </c>
      <c r="L56" s="91">
        <f t="shared" si="18"/>
        <v>63.347022587269002</v>
      </c>
      <c r="M56" s="92">
        <f t="shared" si="19"/>
        <v>14.516129032258066</v>
      </c>
      <c r="N56" s="212">
        <v>11650</v>
      </c>
      <c r="O56" s="212">
        <v>13130</v>
      </c>
      <c r="P56" s="212">
        <v>10490</v>
      </c>
      <c r="Q56" s="212">
        <v>9830</v>
      </c>
      <c r="R56" s="212">
        <v>9740</v>
      </c>
      <c r="S56" s="144">
        <v>9920</v>
      </c>
    </row>
    <row r="57" spans="1:19" ht="12.75">
      <c r="A57" s="88" t="s">
        <v>48</v>
      </c>
      <c r="B57" s="88">
        <v>13</v>
      </c>
      <c r="C57" s="88">
        <v>63</v>
      </c>
      <c r="D57" s="88">
        <v>114</v>
      </c>
      <c r="E57" s="88">
        <v>98</v>
      </c>
      <c r="F57" s="88">
        <v>60</v>
      </c>
      <c r="G57" s="191">
        <v>35</v>
      </c>
      <c r="H57" s="184" t="s">
        <v>81</v>
      </c>
      <c r="I57" s="185" t="s">
        <v>81</v>
      </c>
      <c r="J57" s="185" t="s">
        <v>81</v>
      </c>
      <c r="K57" s="185" t="s">
        <v>81</v>
      </c>
      <c r="L57" s="185" t="s">
        <v>81</v>
      </c>
      <c r="M57" s="186" t="s">
        <v>81</v>
      </c>
      <c r="N57" s="185" t="s">
        <v>81</v>
      </c>
      <c r="O57" s="185" t="s">
        <v>81</v>
      </c>
      <c r="P57" s="185" t="s">
        <v>81</v>
      </c>
      <c r="Q57" s="185" t="s">
        <v>81</v>
      </c>
      <c r="R57" s="185" t="s">
        <v>81</v>
      </c>
      <c r="S57" s="192" t="s">
        <v>81</v>
      </c>
    </row>
    <row r="58" spans="1:19">
      <c r="A58" s="151" t="s">
        <v>41</v>
      </c>
      <c r="B58" s="151">
        <f t="shared" ref="B58:G58" si="20">SUM(B37:B57)</f>
        <v>2309</v>
      </c>
      <c r="C58" s="151">
        <f t="shared" si="20"/>
        <v>9384</v>
      </c>
      <c r="D58" s="151">
        <f t="shared" si="20"/>
        <v>16731</v>
      </c>
      <c r="E58" s="151">
        <f t="shared" si="20"/>
        <v>18794</v>
      </c>
      <c r="F58" s="151">
        <f t="shared" si="20"/>
        <v>9945</v>
      </c>
      <c r="G58" s="150">
        <f t="shared" si="20"/>
        <v>2498</v>
      </c>
      <c r="H58" s="193">
        <f t="shared" ref="H58" si="21">B58/N58*1000</f>
        <v>14.990586249431928</v>
      </c>
      <c r="I58" s="188">
        <f t="shared" ref="I58" si="22">C58/O58*1000</f>
        <v>55.135135135135137</v>
      </c>
      <c r="J58" s="188">
        <f t="shared" ref="J58" si="23">D58/P58*1000</f>
        <v>93.573825503355707</v>
      </c>
      <c r="K58" s="188">
        <f t="shared" ref="K58" si="24">E58/Q58*1000</f>
        <v>116.89991913914287</v>
      </c>
      <c r="L58" s="188">
        <f t="shared" ref="L58" si="25">F58/R58*1000</f>
        <v>66.839169299012028</v>
      </c>
      <c r="M58" s="189">
        <f t="shared" ref="M58" si="26">G58/S58*1000</f>
        <v>16.207097904366442</v>
      </c>
      <c r="N58" s="151">
        <f>Age!I32</f>
        <v>154030</v>
      </c>
      <c r="O58" s="151">
        <f>Age!J32</f>
        <v>170200</v>
      </c>
      <c r="P58" s="151">
        <f>Age!K32</f>
        <v>178800</v>
      </c>
      <c r="Q58" s="151">
        <f>Age!L32</f>
        <v>160770</v>
      </c>
      <c r="R58" s="151">
        <f>Age!M32</f>
        <v>148790</v>
      </c>
      <c r="S58" s="151">
        <f>Age!N32</f>
        <v>154130</v>
      </c>
    </row>
    <row r="59" spans="1:19">
      <c r="A59" s="100" t="s">
        <v>346</v>
      </c>
      <c r="M59" s="68"/>
    </row>
    <row r="62" spans="1:19" ht="15" customHeight="1">
      <c r="A62" s="87" t="str">
        <f>Contents!B18</f>
        <v>Table 11: Birth rate, by ethnic group DHB of residence, 2017</v>
      </c>
      <c r="P62" s="68"/>
    </row>
    <row r="63" spans="1:19" ht="17.25" customHeight="1">
      <c r="A63" s="546" t="s">
        <v>217</v>
      </c>
      <c r="B63" s="562" t="s">
        <v>25</v>
      </c>
      <c r="C63" s="562"/>
      <c r="D63" s="562"/>
      <c r="E63" s="564"/>
      <c r="F63" s="563" t="s">
        <v>255</v>
      </c>
      <c r="G63" s="550"/>
      <c r="H63" s="550"/>
      <c r="I63" s="551"/>
      <c r="J63" s="561" t="s">
        <v>44</v>
      </c>
      <c r="K63" s="562"/>
      <c r="L63" s="562"/>
      <c r="M63" s="562"/>
    </row>
    <row r="64" spans="1:19" ht="24">
      <c r="A64" s="547"/>
      <c r="B64" s="332" t="s">
        <v>60</v>
      </c>
      <c r="C64" s="332" t="s">
        <v>308</v>
      </c>
      <c r="D64" s="332" t="s">
        <v>45</v>
      </c>
      <c r="E64" s="332" t="s">
        <v>49</v>
      </c>
      <c r="F64" s="127" t="s">
        <v>60</v>
      </c>
      <c r="G64" s="332" t="s">
        <v>308</v>
      </c>
      <c r="H64" s="332" t="s">
        <v>45</v>
      </c>
      <c r="I64" s="329" t="s">
        <v>49</v>
      </c>
      <c r="J64" s="332" t="s">
        <v>60</v>
      </c>
      <c r="K64" s="332" t="s">
        <v>308</v>
      </c>
      <c r="L64" s="332" t="s">
        <v>45</v>
      </c>
      <c r="M64" s="332" t="s">
        <v>49</v>
      </c>
    </row>
    <row r="65" spans="1:13">
      <c r="A65" s="196" t="s">
        <v>61</v>
      </c>
      <c r="B65" s="88">
        <v>1251</v>
      </c>
      <c r="C65" s="88">
        <v>61</v>
      </c>
      <c r="D65" s="88">
        <v>111</v>
      </c>
      <c r="E65" s="88">
        <v>817</v>
      </c>
      <c r="F65" s="90">
        <f t="shared" ref="F65:F84" si="27">B65/J65*1000</f>
        <v>107.01454234388366</v>
      </c>
      <c r="G65" s="91">
        <f t="shared" ref="G65:G84" si="28">C65/K65*1000</f>
        <v>88.405797101449281</v>
      </c>
      <c r="H65" s="91">
        <f t="shared" ref="H65:H84" si="29">D65/L65*1000</f>
        <v>74.496644295302019</v>
      </c>
      <c r="I65" s="91">
        <f t="shared" ref="I65:I84" si="30">E65/M65*1000</f>
        <v>57.172848145556337</v>
      </c>
      <c r="J65" s="149">
        <v>11690</v>
      </c>
      <c r="K65" s="88">
        <v>690</v>
      </c>
      <c r="L65" s="88">
        <v>1490</v>
      </c>
      <c r="M65" s="88">
        <v>14290</v>
      </c>
    </row>
    <row r="66" spans="1:13">
      <c r="A66" s="88" t="s">
        <v>62</v>
      </c>
      <c r="B66" s="88">
        <v>1139</v>
      </c>
      <c r="C66" s="88">
        <v>803</v>
      </c>
      <c r="D66" s="88">
        <v>2295</v>
      </c>
      <c r="E66" s="88">
        <v>3478</v>
      </c>
      <c r="F66" s="90">
        <f t="shared" si="27"/>
        <v>85.382308845577214</v>
      </c>
      <c r="G66" s="91">
        <f t="shared" si="28"/>
        <v>80.947580645161295</v>
      </c>
      <c r="H66" s="91">
        <f t="shared" si="29"/>
        <v>71.206950046540484</v>
      </c>
      <c r="I66" s="91">
        <f t="shared" si="30"/>
        <v>48.379468632633191</v>
      </c>
      <c r="J66" s="149">
        <v>13340</v>
      </c>
      <c r="K66" s="88">
        <v>9920</v>
      </c>
      <c r="L66" s="88">
        <v>32230</v>
      </c>
      <c r="M66" s="88">
        <v>71890</v>
      </c>
    </row>
    <row r="67" spans="1:13">
      <c r="A67" s="88" t="s">
        <v>63</v>
      </c>
      <c r="B67" s="88">
        <v>631</v>
      </c>
      <c r="C67" s="88">
        <v>904</v>
      </c>
      <c r="D67" s="88">
        <v>1990</v>
      </c>
      <c r="E67" s="88">
        <v>2108</v>
      </c>
      <c r="F67" s="90">
        <f t="shared" si="27"/>
        <v>59.584513692162417</v>
      </c>
      <c r="G67" s="91">
        <f t="shared" si="28"/>
        <v>65.317919075144502</v>
      </c>
      <c r="H67" s="91">
        <f t="shared" si="29"/>
        <v>40.83726657090088</v>
      </c>
      <c r="I67" s="91">
        <f t="shared" si="30"/>
        <v>35.813795446822972</v>
      </c>
      <c r="J67" s="149">
        <v>10590</v>
      </c>
      <c r="K67" s="88">
        <v>13840</v>
      </c>
      <c r="L67" s="88">
        <v>48730</v>
      </c>
      <c r="M67" s="88">
        <v>58860</v>
      </c>
    </row>
    <row r="68" spans="1:13">
      <c r="A68" s="88" t="s">
        <v>64</v>
      </c>
      <c r="B68" s="88">
        <v>1777</v>
      </c>
      <c r="C68" s="88">
        <v>2479</v>
      </c>
      <c r="D68" s="88">
        <v>2173</v>
      </c>
      <c r="E68" s="88">
        <v>1846</v>
      </c>
      <c r="F68" s="90">
        <f t="shared" si="27"/>
        <v>87.493845396356477</v>
      </c>
      <c r="G68" s="91">
        <f t="shared" si="28"/>
        <v>89.981851179673313</v>
      </c>
      <c r="H68" s="91">
        <f t="shared" si="29"/>
        <v>67.948717948717942</v>
      </c>
      <c r="I68" s="91">
        <f t="shared" si="30"/>
        <v>46.569122098890013</v>
      </c>
      <c r="J68" s="149">
        <v>20310</v>
      </c>
      <c r="K68" s="88">
        <v>27550</v>
      </c>
      <c r="L68" s="88">
        <v>31980</v>
      </c>
      <c r="M68" s="88">
        <v>39640</v>
      </c>
    </row>
    <row r="69" spans="1:13">
      <c r="A69" s="88" t="s">
        <v>65</v>
      </c>
      <c r="B69" s="88">
        <v>1976</v>
      </c>
      <c r="C69" s="88">
        <v>212</v>
      </c>
      <c r="D69" s="88">
        <v>594</v>
      </c>
      <c r="E69" s="88">
        <v>2538</v>
      </c>
      <c r="F69" s="90">
        <f t="shared" si="27"/>
        <v>97.628458498023718</v>
      </c>
      <c r="G69" s="91">
        <f t="shared" si="28"/>
        <v>80.916030534351151</v>
      </c>
      <c r="H69" s="91">
        <f t="shared" si="29"/>
        <v>61.939520333680925</v>
      </c>
      <c r="I69" s="91">
        <f t="shared" si="30"/>
        <v>53.782581055308327</v>
      </c>
      <c r="J69" s="149">
        <v>20240</v>
      </c>
      <c r="K69" s="88">
        <v>2620</v>
      </c>
      <c r="L69" s="88">
        <v>9590</v>
      </c>
      <c r="M69" s="88">
        <v>47190</v>
      </c>
    </row>
    <row r="70" spans="1:13">
      <c r="A70" s="88" t="s">
        <v>66</v>
      </c>
      <c r="B70" s="88">
        <v>801</v>
      </c>
      <c r="C70" s="88">
        <v>35</v>
      </c>
      <c r="D70" s="88">
        <v>141</v>
      </c>
      <c r="E70" s="88">
        <v>579</v>
      </c>
      <c r="F70" s="90">
        <f t="shared" si="27"/>
        <v>98.766954377311961</v>
      </c>
      <c r="G70" s="91">
        <f t="shared" si="28"/>
        <v>68.627450980392169</v>
      </c>
      <c r="H70" s="91">
        <f t="shared" si="29"/>
        <v>66.824644549763036</v>
      </c>
      <c r="I70" s="91">
        <f t="shared" si="30"/>
        <v>62.325080731969855</v>
      </c>
      <c r="J70" s="149">
        <v>8110</v>
      </c>
      <c r="K70" s="88">
        <v>510</v>
      </c>
      <c r="L70" s="88">
        <v>2110</v>
      </c>
      <c r="M70" s="88">
        <v>9290</v>
      </c>
    </row>
    <row r="71" spans="1:13">
      <c r="A71" s="88" t="s">
        <v>67</v>
      </c>
      <c r="B71" s="88">
        <v>1178</v>
      </c>
      <c r="C71" s="88">
        <v>83</v>
      </c>
      <c r="D71" s="88">
        <v>264</v>
      </c>
      <c r="E71" s="88">
        <v>1575</v>
      </c>
      <c r="F71" s="90">
        <f t="shared" si="27"/>
        <v>98.908480268681785</v>
      </c>
      <c r="G71" s="91">
        <f t="shared" si="28"/>
        <v>95.402298850574724</v>
      </c>
      <c r="H71" s="91">
        <f t="shared" si="29"/>
        <v>70.21276595744682</v>
      </c>
      <c r="I71" s="91">
        <f t="shared" si="30"/>
        <v>66.511824324324323</v>
      </c>
      <c r="J71" s="149">
        <v>11910</v>
      </c>
      <c r="K71" s="88">
        <v>870</v>
      </c>
      <c r="L71" s="88">
        <v>3760</v>
      </c>
      <c r="M71" s="88">
        <v>23680</v>
      </c>
    </row>
    <row r="72" spans="1:13">
      <c r="A72" s="69" t="s">
        <v>376</v>
      </c>
      <c r="B72" s="88">
        <v>485</v>
      </c>
      <c r="C72" s="88">
        <v>15</v>
      </c>
      <c r="D72" s="88">
        <v>21</v>
      </c>
      <c r="E72" s="88">
        <v>182</v>
      </c>
      <c r="F72" s="90">
        <f t="shared" si="27"/>
        <v>97.782258064516128</v>
      </c>
      <c r="G72" s="91">
        <f t="shared" si="28"/>
        <v>63.829787234042549</v>
      </c>
      <c r="H72" s="91">
        <f t="shared" si="29"/>
        <v>67.741935483870975</v>
      </c>
      <c r="I72" s="91">
        <f t="shared" si="30"/>
        <v>55.319148936170208</v>
      </c>
      <c r="J72" s="149">
        <v>4960</v>
      </c>
      <c r="K72" s="88">
        <v>235</v>
      </c>
      <c r="L72" s="88">
        <v>310</v>
      </c>
      <c r="M72" s="88">
        <v>3290</v>
      </c>
    </row>
    <row r="73" spans="1:13">
      <c r="A73" s="88" t="s">
        <v>69</v>
      </c>
      <c r="B73" s="88">
        <v>953</v>
      </c>
      <c r="C73" s="88">
        <v>136</v>
      </c>
      <c r="D73" s="88">
        <v>137</v>
      </c>
      <c r="E73" s="88">
        <v>908</v>
      </c>
      <c r="F73" s="90">
        <f t="shared" si="27"/>
        <v>105.65410199556541</v>
      </c>
      <c r="G73" s="91">
        <f t="shared" si="28"/>
        <v>111.47540983606558</v>
      </c>
      <c r="H73" s="91">
        <f t="shared" si="29"/>
        <v>77.840909090909079</v>
      </c>
      <c r="I73" s="91">
        <f t="shared" si="30"/>
        <v>57.035175879396988</v>
      </c>
      <c r="J73" s="149">
        <v>9020</v>
      </c>
      <c r="K73" s="88">
        <v>1220</v>
      </c>
      <c r="L73" s="88">
        <v>1760</v>
      </c>
      <c r="M73" s="88">
        <v>15920</v>
      </c>
    </row>
    <row r="74" spans="1:13">
      <c r="A74" s="88" t="s">
        <v>70</v>
      </c>
      <c r="B74" s="88">
        <v>411</v>
      </c>
      <c r="C74" s="88">
        <v>19</v>
      </c>
      <c r="D74" s="88">
        <v>96</v>
      </c>
      <c r="E74" s="88">
        <v>875</v>
      </c>
      <c r="F74" s="90">
        <f t="shared" si="27"/>
        <v>89.934354485776808</v>
      </c>
      <c r="G74" s="91">
        <f t="shared" si="28"/>
        <v>65.517241379310349</v>
      </c>
      <c r="H74" s="91">
        <f t="shared" si="29"/>
        <v>80</v>
      </c>
      <c r="I74" s="91">
        <f t="shared" si="30"/>
        <v>59.402579769178544</v>
      </c>
      <c r="J74" s="149">
        <v>4570</v>
      </c>
      <c r="K74" s="88">
        <v>290</v>
      </c>
      <c r="L74" s="88">
        <v>1200</v>
      </c>
      <c r="M74" s="88">
        <v>14730</v>
      </c>
    </row>
    <row r="75" spans="1:13">
      <c r="A75" s="88" t="s">
        <v>71</v>
      </c>
      <c r="B75" s="88">
        <v>715</v>
      </c>
      <c r="C75" s="88">
        <v>102</v>
      </c>
      <c r="D75" s="88">
        <v>205</v>
      </c>
      <c r="E75" s="88">
        <v>1113</v>
      </c>
      <c r="F75" s="90">
        <f t="shared" si="27"/>
        <v>92.139175257731964</v>
      </c>
      <c r="G75" s="91">
        <f t="shared" si="28"/>
        <v>89.473684210526315</v>
      </c>
      <c r="H75" s="91">
        <f t="shared" si="29"/>
        <v>59.420289855072468</v>
      </c>
      <c r="I75" s="91">
        <f t="shared" si="30"/>
        <v>51.551644279759145</v>
      </c>
      <c r="J75" s="149">
        <v>7760</v>
      </c>
      <c r="K75" s="88">
        <v>1140</v>
      </c>
      <c r="L75" s="88">
        <v>3450</v>
      </c>
      <c r="M75" s="88">
        <v>21590</v>
      </c>
    </row>
    <row r="76" spans="1:13">
      <c r="A76" s="88" t="s">
        <v>72</v>
      </c>
      <c r="B76" s="88">
        <v>369</v>
      </c>
      <c r="C76" s="88">
        <v>36</v>
      </c>
      <c r="D76" s="88">
        <v>44</v>
      </c>
      <c r="E76" s="88">
        <v>396</v>
      </c>
      <c r="F76" s="90">
        <f t="shared" si="27"/>
        <v>105.12820512820512</v>
      </c>
      <c r="G76" s="91">
        <f t="shared" si="28"/>
        <v>116.12903225806453</v>
      </c>
      <c r="H76" s="91">
        <f t="shared" si="29"/>
        <v>78.571428571428569</v>
      </c>
      <c r="I76" s="91">
        <f t="shared" si="30"/>
        <v>64.181523500810371</v>
      </c>
      <c r="J76" s="149">
        <v>3510</v>
      </c>
      <c r="K76" s="88">
        <v>310</v>
      </c>
      <c r="L76" s="88">
        <v>560</v>
      </c>
      <c r="M76" s="88">
        <v>6170</v>
      </c>
    </row>
    <row r="77" spans="1:13">
      <c r="A77" s="88" t="s">
        <v>73</v>
      </c>
      <c r="B77" s="88">
        <v>505</v>
      </c>
      <c r="C77" s="88">
        <v>325</v>
      </c>
      <c r="D77" s="88">
        <v>649</v>
      </c>
      <c r="E77" s="88">
        <v>2011</v>
      </c>
      <c r="F77" s="90">
        <f t="shared" si="27"/>
        <v>58.314087759815237</v>
      </c>
      <c r="G77" s="91">
        <f t="shared" si="28"/>
        <v>63.106796116504853</v>
      </c>
      <c r="H77" s="91">
        <f t="shared" si="29"/>
        <v>56.780402449693788</v>
      </c>
      <c r="I77" s="91">
        <f t="shared" si="30"/>
        <v>43.917886001310329</v>
      </c>
      <c r="J77" s="149">
        <v>8660</v>
      </c>
      <c r="K77" s="88">
        <v>5150</v>
      </c>
      <c r="L77" s="88">
        <v>11430</v>
      </c>
      <c r="M77" s="88">
        <v>45790</v>
      </c>
    </row>
    <row r="78" spans="1:13">
      <c r="A78" s="88" t="s">
        <v>74</v>
      </c>
      <c r="B78" s="88">
        <v>496</v>
      </c>
      <c r="C78" s="88">
        <v>192</v>
      </c>
      <c r="D78" s="88">
        <v>318</v>
      </c>
      <c r="E78" s="88">
        <v>941</v>
      </c>
      <c r="F78" s="90">
        <f t="shared" si="27"/>
        <v>89.208633093525179</v>
      </c>
      <c r="G78" s="91">
        <f t="shared" si="28"/>
        <v>73.282442748091611</v>
      </c>
      <c r="H78" s="91">
        <f t="shared" si="29"/>
        <v>86.648501362397823</v>
      </c>
      <c r="I78" s="91">
        <f t="shared" si="30"/>
        <v>54.997077732320278</v>
      </c>
      <c r="J78" s="149">
        <v>5560</v>
      </c>
      <c r="K78" s="88">
        <v>2620</v>
      </c>
      <c r="L78" s="88">
        <v>3670</v>
      </c>
      <c r="M78" s="88">
        <v>17110</v>
      </c>
    </row>
    <row r="79" spans="1:13">
      <c r="A79" s="88" t="s">
        <v>75</v>
      </c>
      <c r="B79" s="88">
        <v>184</v>
      </c>
      <c r="C79" s="88">
        <v>12</v>
      </c>
      <c r="D79" s="88">
        <v>25</v>
      </c>
      <c r="E79" s="88">
        <v>315</v>
      </c>
      <c r="F79" s="90">
        <f t="shared" si="27"/>
        <v>114.28571428571428</v>
      </c>
      <c r="G79" s="91">
        <f t="shared" si="28"/>
        <v>75</v>
      </c>
      <c r="H79" s="91">
        <f t="shared" si="29"/>
        <v>90.909090909090907</v>
      </c>
      <c r="I79" s="91">
        <f t="shared" si="30"/>
        <v>62.749003984063748</v>
      </c>
      <c r="J79" s="149">
        <v>1610</v>
      </c>
      <c r="K79" s="88">
        <v>160</v>
      </c>
      <c r="L79" s="88">
        <v>275</v>
      </c>
      <c r="M79" s="88">
        <v>5020</v>
      </c>
    </row>
    <row r="80" spans="1:13">
      <c r="A80" s="88" t="s">
        <v>76</v>
      </c>
      <c r="B80" s="88">
        <v>298</v>
      </c>
      <c r="C80" s="88">
        <v>54</v>
      </c>
      <c r="D80" s="88">
        <v>111</v>
      </c>
      <c r="E80" s="88">
        <v>959</v>
      </c>
      <c r="F80" s="90">
        <f t="shared" si="27"/>
        <v>94.904458598726123</v>
      </c>
      <c r="G80" s="91">
        <f t="shared" si="28"/>
        <v>110.20408163265306</v>
      </c>
      <c r="H80" s="91">
        <f t="shared" si="29"/>
        <v>68.098159509202446</v>
      </c>
      <c r="I80" s="91">
        <f t="shared" si="30"/>
        <v>53.100775193798455</v>
      </c>
      <c r="J80" s="149">
        <v>3140</v>
      </c>
      <c r="K80" s="88">
        <v>490</v>
      </c>
      <c r="L80" s="88">
        <v>1630</v>
      </c>
      <c r="M80" s="88">
        <v>18060</v>
      </c>
    </row>
    <row r="81" spans="1:16">
      <c r="A81" s="88" t="s">
        <v>77</v>
      </c>
      <c r="B81" s="88">
        <v>81</v>
      </c>
      <c r="C81" s="88">
        <v>4</v>
      </c>
      <c r="D81" s="88">
        <v>16</v>
      </c>
      <c r="E81" s="88">
        <v>255</v>
      </c>
      <c r="F81" s="90">
        <f t="shared" si="27"/>
        <v>102.53164556962025</v>
      </c>
      <c r="G81" s="91">
        <f t="shared" si="28"/>
        <v>44.444444444444443</v>
      </c>
      <c r="H81" s="91">
        <f t="shared" si="29"/>
        <v>55.172413793103445</v>
      </c>
      <c r="I81" s="91">
        <f t="shared" si="30"/>
        <v>63.275434243176178</v>
      </c>
      <c r="J81" s="149">
        <v>790</v>
      </c>
      <c r="K81" s="88">
        <v>90</v>
      </c>
      <c r="L81" s="88">
        <v>290</v>
      </c>
      <c r="M81" s="88">
        <v>4030</v>
      </c>
    </row>
    <row r="82" spans="1:16">
      <c r="A82" s="88" t="s">
        <v>78</v>
      </c>
      <c r="B82" s="88">
        <v>861</v>
      </c>
      <c r="C82" s="88">
        <v>339</v>
      </c>
      <c r="D82" s="88">
        <v>1026</v>
      </c>
      <c r="E82" s="88">
        <v>4173</v>
      </c>
      <c r="F82" s="90">
        <f t="shared" si="27"/>
        <v>82</v>
      </c>
      <c r="G82" s="91">
        <f t="shared" si="28"/>
        <v>116.49484536082474</v>
      </c>
      <c r="H82" s="91">
        <f t="shared" si="29"/>
        <v>77.20090293453724</v>
      </c>
      <c r="I82" s="91">
        <f t="shared" si="30"/>
        <v>52.371987951807235</v>
      </c>
      <c r="J82" s="149">
        <v>10500</v>
      </c>
      <c r="K82" s="88">
        <v>2910</v>
      </c>
      <c r="L82" s="88">
        <v>13290</v>
      </c>
      <c r="M82" s="88">
        <v>79680</v>
      </c>
    </row>
    <row r="83" spans="1:16">
      <c r="A83" s="88" t="s">
        <v>79</v>
      </c>
      <c r="B83" s="88">
        <v>113</v>
      </c>
      <c r="C83" s="88">
        <v>15</v>
      </c>
      <c r="D83" s="88">
        <v>50</v>
      </c>
      <c r="E83" s="88">
        <v>453</v>
      </c>
      <c r="F83" s="90">
        <f t="shared" si="27"/>
        <v>110.78431372549019</v>
      </c>
      <c r="G83" s="91">
        <f t="shared" si="28"/>
        <v>136.36363636363635</v>
      </c>
      <c r="H83" s="91">
        <f t="shared" si="29"/>
        <v>100</v>
      </c>
      <c r="I83" s="91">
        <f t="shared" si="30"/>
        <v>58.451612903225808</v>
      </c>
      <c r="J83" s="149">
        <v>1020</v>
      </c>
      <c r="K83" s="88">
        <v>110</v>
      </c>
      <c r="L83" s="88">
        <v>500</v>
      </c>
      <c r="M83" s="88">
        <v>7750</v>
      </c>
    </row>
    <row r="84" spans="1:16">
      <c r="A84" s="88" t="s">
        <v>80</v>
      </c>
      <c r="B84" s="88">
        <v>543</v>
      </c>
      <c r="C84" s="88">
        <v>126</v>
      </c>
      <c r="D84" s="88">
        <v>297</v>
      </c>
      <c r="E84" s="88">
        <v>2472</v>
      </c>
      <c r="F84" s="90">
        <f t="shared" si="27"/>
        <v>76.586741889985888</v>
      </c>
      <c r="G84" s="91">
        <f t="shared" si="28"/>
        <v>86.301369863013704</v>
      </c>
      <c r="H84" s="91">
        <f t="shared" si="29"/>
        <v>44.661654135338345</v>
      </c>
      <c r="I84" s="91">
        <f t="shared" si="30"/>
        <v>50.428396572827417</v>
      </c>
      <c r="J84" s="149">
        <v>7090</v>
      </c>
      <c r="K84" s="88">
        <v>1460</v>
      </c>
      <c r="L84" s="88">
        <v>6650</v>
      </c>
      <c r="M84" s="88">
        <v>49020</v>
      </c>
    </row>
    <row r="85" spans="1:16">
      <c r="A85" s="88" t="s">
        <v>48</v>
      </c>
      <c r="B85" s="88">
        <v>125</v>
      </c>
      <c r="C85" s="88">
        <v>56</v>
      </c>
      <c r="D85" s="88">
        <v>39</v>
      </c>
      <c r="E85" s="88">
        <v>154</v>
      </c>
      <c r="F85" s="184" t="s">
        <v>81</v>
      </c>
      <c r="G85" s="185" t="s">
        <v>81</v>
      </c>
      <c r="H85" s="185" t="s">
        <v>81</v>
      </c>
      <c r="I85" s="185" t="s">
        <v>81</v>
      </c>
      <c r="J85" s="187" t="s">
        <v>81</v>
      </c>
      <c r="K85" s="185" t="s">
        <v>81</v>
      </c>
      <c r="L85" s="185" t="s">
        <v>81</v>
      </c>
      <c r="M85" s="185" t="s">
        <v>81</v>
      </c>
    </row>
    <row r="86" spans="1:16">
      <c r="A86" s="151" t="s">
        <v>41</v>
      </c>
      <c r="B86" s="151">
        <f t="shared" ref="B86:E86" si="31">SUM(B65:B85)</f>
        <v>14892</v>
      </c>
      <c r="C86" s="151">
        <f t="shared" si="31"/>
        <v>6008</v>
      </c>
      <c r="D86" s="151">
        <f t="shared" si="31"/>
        <v>10602</v>
      </c>
      <c r="E86" s="150">
        <f t="shared" si="31"/>
        <v>28148</v>
      </c>
      <c r="F86" s="188">
        <f>B86/J86*1000</f>
        <v>90.617013508579774</v>
      </c>
      <c r="G86" s="188">
        <f>C86/K86*1000</f>
        <v>83.23635356054308</v>
      </c>
      <c r="H86" s="188">
        <f>D86/L86*1000</f>
        <v>60.589781689335922</v>
      </c>
      <c r="I86" s="189">
        <f>E86/M86*1000</f>
        <v>50.897781313852775</v>
      </c>
      <c r="J86" s="151">
        <f>Ethnic!G32</f>
        <v>164340</v>
      </c>
      <c r="K86" s="151">
        <f>Ethnic!H32</f>
        <v>72180</v>
      </c>
      <c r="L86" s="151">
        <f>Ethnic!I32</f>
        <v>174980</v>
      </c>
      <c r="M86" s="151">
        <f>Ethnic!J32</f>
        <v>553030</v>
      </c>
    </row>
    <row r="87" spans="1:16">
      <c r="A87" s="100" t="s">
        <v>346</v>
      </c>
      <c r="B87" s="57"/>
      <c r="C87" s="57"/>
      <c r="D87" s="57"/>
      <c r="E87" s="57"/>
      <c r="F87" s="57"/>
      <c r="G87" s="57"/>
      <c r="H87" s="57"/>
      <c r="I87" s="57"/>
      <c r="J87" s="57"/>
      <c r="K87" s="57"/>
      <c r="L87" s="57"/>
      <c r="M87" s="57"/>
      <c r="N87" s="57"/>
      <c r="O87" s="57"/>
      <c r="P87" s="57"/>
    </row>
    <row r="90" spans="1:16" s="39" customFormat="1" ht="15" customHeight="1">
      <c r="A90" s="87" t="str">
        <f>Contents!B19</f>
        <v>Table 12: Birth rate, by deprivation quintile and DHB of residence, 2017</v>
      </c>
    </row>
    <row r="91" spans="1:16">
      <c r="A91" s="554" t="s">
        <v>217</v>
      </c>
      <c r="B91" s="542" t="s">
        <v>25</v>
      </c>
      <c r="C91" s="542"/>
      <c r="D91" s="542"/>
      <c r="E91" s="542"/>
      <c r="F91" s="543"/>
      <c r="G91" s="560" t="s">
        <v>255</v>
      </c>
      <c r="H91" s="542"/>
      <c r="I91" s="542"/>
      <c r="J91" s="542"/>
      <c r="K91" s="543"/>
      <c r="L91" s="542" t="s">
        <v>44</v>
      </c>
      <c r="M91" s="542"/>
      <c r="N91" s="542"/>
      <c r="O91" s="542"/>
      <c r="P91" s="542"/>
    </row>
    <row r="92" spans="1:16">
      <c r="A92" s="547"/>
      <c r="B92" s="132" t="s">
        <v>315</v>
      </c>
      <c r="C92" s="132">
        <v>2</v>
      </c>
      <c r="D92" s="132">
        <v>3</v>
      </c>
      <c r="E92" s="132">
        <v>4</v>
      </c>
      <c r="F92" s="132" t="s">
        <v>314</v>
      </c>
      <c r="G92" s="194" t="s">
        <v>315</v>
      </c>
      <c r="H92" s="132">
        <v>2</v>
      </c>
      <c r="I92" s="132">
        <v>3</v>
      </c>
      <c r="J92" s="132">
        <v>4</v>
      </c>
      <c r="K92" s="166" t="s">
        <v>314</v>
      </c>
      <c r="L92" s="132" t="s">
        <v>315</v>
      </c>
      <c r="M92" s="132">
        <v>2</v>
      </c>
      <c r="N92" s="132">
        <v>3</v>
      </c>
      <c r="O92" s="132">
        <v>4</v>
      </c>
      <c r="P92" s="132" t="s">
        <v>314</v>
      </c>
    </row>
    <row r="93" spans="1:16">
      <c r="A93" s="88" t="s">
        <v>61</v>
      </c>
      <c r="B93" s="88">
        <v>19</v>
      </c>
      <c r="C93" s="88">
        <v>197</v>
      </c>
      <c r="D93" s="88">
        <v>308</v>
      </c>
      <c r="E93" s="88">
        <v>522</v>
      </c>
      <c r="F93" s="89">
        <v>1194</v>
      </c>
      <c r="G93" s="90">
        <f>B93/L93*1000</f>
        <v>11.473946029632184</v>
      </c>
      <c r="H93" s="91">
        <f t="shared" ref="H93:K93" si="32">C93/M93*1000</f>
        <v>64.867959878371806</v>
      </c>
      <c r="I93" s="91">
        <f t="shared" si="32"/>
        <v>62.391233380899394</v>
      </c>
      <c r="J93" s="91">
        <f t="shared" si="32"/>
        <v>74.247736760831216</v>
      </c>
      <c r="K93" s="92">
        <f t="shared" si="32"/>
        <v>107.32314447209022</v>
      </c>
      <c r="L93" s="304">
        <v>1655.9255160283401</v>
      </c>
      <c r="M93" s="304">
        <v>3036.9384264493183</v>
      </c>
      <c r="N93" s="304">
        <v>4936.5909809741297</v>
      </c>
      <c r="O93" s="304">
        <v>7030.5173298612499</v>
      </c>
      <c r="P93" s="304">
        <v>11125.279695010278</v>
      </c>
    </row>
    <row r="94" spans="1:16">
      <c r="A94" s="88" t="s">
        <v>62</v>
      </c>
      <c r="B94" s="88">
        <v>1668</v>
      </c>
      <c r="C94" s="88">
        <v>1804</v>
      </c>
      <c r="D94" s="88">
        <v>1806</v>
      </c>
      <c r="E94" s="88">
        <v>1505</v>
      </c>
      <c r="F94" s="89">
        <v>928</v>
      </c>
      <c r="G94" s="90">
        <f t="shared" ref="G94:G112" si="33">B94/L94*1000</f>
        <v>54.302605175797247</v>
      </c>
      <c r="H94" s="91">
        <f t="shared" ref="H94:H112" si="34">C94/M94*1000</f>
        <v>54.431609436611595</v>
      </c>
      <c r="I94" s="91">
        <f t="shared" ref="I94:I112" si="35">D94/N94*1000</f>
        <v>60.704571959039598</v>
      </c>
      <c r="J94" s="91">
        <f t="shared" ref="J94:J112" si="36">E94/O94*1000</f>
        <v>67.378533415016207</v>
      </c>
      <c r="K94" s="92">
        <f t="shared" ref="K94:K112" si="37">F94/P94*1000</f>
        <v>80.177758980833403</v>
      </c>
      <c r="L94" s="304">
        <v>30716.758332313493</v>
      </c>
      <c r="M94" s="304">
        <v>33142.50705926399</v>
      </c>
      <c r="N94" s="304">
        <v>29750.642195757486</v>
      </c>
      <c r="O94" s="304">
        <v>22336.490922561257</v>
      </c>
      <c r="P94" s="304">
        <v>11574.282092641672</v>
      </c>
    </row>
    <row r="95" spans="1:16">
      <c r="A95" s="88" t="s">
        <v>63</v>
      </c>
      <c r="B95" s="88">
        <v>777</v>
      </c>
      <c r="C95" s="88">
        <v>1111</v>
      </c>
      <c r="D95" s="88">
        <v>1250</v>
      </c>
      <c r="E95" s="88">
        <v>892</v>
      </c>
      <c r="F95" s="89">
        <v>1602</v>
      </c>
      <c r="G95" s="90">
        <f t="shared" si="33"/>
        <v>30.958142641484208</v>
      </c>
      <c r="H95" s="91">
        <f t="shared" si="34"/>
        <v>37.971052473021047</v>
      </c>
      <c r="I95" s="91">
        <f t="shared" si="35"/>
        <v>46.244959658388325</v>
      </c>
      <c r="J95" s="91">
        <f t="shared" si="36"/>
        <v>35.790190255868168</v>
      </c>
      <c r="K95" s="92">
        <f t="shared" si="37"/>
        <v>59.402019440952365</v>
      </c>
      <c r="L95" s="304">
        <v>25098.404933337719</v>
      </c>
      <c r="M95" s="304">
        <v>29259.131039082491</v>
      </c>
      <c r="N95" s="304">
        <v>27029.972763167149</v>
      </c>
      <c r="O95" s="304">
        <v>24923.030406460257</v>
      </c>
      <c r="P95" s="304">
        <v>26968.780103384241</v>
      </c>
    </row>
    <row r="96" spans="1:16">
      <c r="A96" s="88" t="s">
        <v>64</v>
      </c>
      <c r="B96" s="88">
        <v>762</v>
      </c>
      <c r="C96" s="88">
        <v>1094</v>
      </c>
      <c r="D96" s="88">
        <v>744</v>
      </c>
      <c r="E96" s="88">
        <v>1067</v>
      </c>
      <c r="F96" s="89">
        <v>4603</v>
      </c>
      <c r="G96" s="90">
        <f t="shared" si="33"/>
        <v>42.141672467286838</v>
      </c>
      <c r="H96" s="91">
        <f t="shared" si="34"/>
        <v>57.716596847059705</v>
      </c>
      <c r="I96" s="91">
        <f t="shared" si="35"/>
        <v>45.875902116764593</v>
      </c>
      <c r="J96" s="91">
        <f t="shared" si="36"/>
        <v>54.564828763730226</v>
      </c>
      <c r="K96" s="92">
        <f t="shared" si="37"/>
        <v>100.26730711159333</v>
      </c>
      <c r="L96" s="304">
        <v>18081.864230507581</v>
      </c>
      <c r="M96" s="304">
        <v>18954.686515889622</v>
      </c>
      <c r="N96" s="304">
        <v>16217.664736190929</v>
      </c>
      <c r="O96" s="304">
        <v>19554.720947080939</v>
      </c>
      <c r="P96" s="304">
        <v>45907.286558290158</v>
      </c>
    </row>
    <row r="97" spans="1:16">
      <c r="A97" s="88" t="s">
        <v>65</v>
      </c>
      <c r="B97" s="88">
        <v>603</v>
      </c>
      <c r="C97" s="88">
        <v>361</v>
      </c>
      <c r="D97" s="88">
        <v>1081</v>
      </c>
      <c r="E97" s="88">
        <v>1477</v>
      </c>
      <c r="F97" s="89">
        <v>1798</v>
      </c>
      <c r="G97" s="90">
        <f t="shared" si="33"/>
        <v>54.569605716758403</v>
      </c>
      <c r="H97" s="91">
        <f t="shared" si="34"/>
        <v>32.147338464458002</v>
      </c>
      <c r="I97" s="91">
        <f t="shared" si="35"/>
        <v>67.411584450009826</v>
      </c>
      <c r="J97" s="91">
        <f t="shared" si="36"/>
        <v>75.098043708420221</v>
      </c>
      <c r="K97" s="92">
        <f t="shared" si="37"/>
        <v>85.778821385601219</v>
      </c>
      <c r="L97" s="304">
        <v>11050.10732769172</v>
      </c>
      <c r="M97" s="304">
        <v>11229.54550029454</v>
      </c>
      <c r="N97" s="304">
        <v>16035.819493334018</v>
      </c>
      <c r="O97" s="304">
        <v>19667.622844273832</v>
      </c>
      <c r="P97" s="304">
        <v>20960.88487760233</v>
      </c>
    </row>
    <row r="98" spans="1:16">
      <c r="A98" s="88" t="s">
        <v>66</v>
      </c>
      <c r="B98" s="88">
        <v>58</v>
      </c>
      <c r="C98" s="88">
        <v>200</v>
      </c>
      <c r="D98" s="88">
        <v>158</v>
      </c>
      <c r="E98" s="88">
        <v>343</v>
      </c>
      <c r="F98" s="89">
        <v>797</v>
      </c>
      <c r="G98" s="90">
        <f t="shared" si="33"/>
        <v>31.853518543050061</v>
      </c>
      <c r="H98" s="91">
        <f t="shared" si="34"/>
        <v>59.421404709482715</v>
      </c>
      <c r="I98" s="91">
        <f t="shared" si="35"/>
        <v>54.703767353153026</v>
      </c>
      <c r="J98" s="91">
        <f t="shared" si="36"/>
        <v>81.074048662813198</v>
      </c>
      <c r="K98" s="92">
        <f t="shared" si="37"/>
        <v>103.89698857450855</v>
      </c>
      <c r="L98" s="304">
        <v>1820.8349549081349</v>
      </c>
      <c r="M98" s="304">
        <v>3365.7905089558271</v>
      </c>
      <c r="N98" s="304">
        <v>2888.283707774528</v>
      </c>
      <c r="O98" s="304">
        <v>4230.70027533146</v>
      </c>
      <c r="P98" s="304">
        <v>7671.0596806994108</v>
      </c>
    </row>
    <row r="99" spans="1:16">
      <c r="A99" s="88" t="s">
        <v>67</v>
      </c>
      <c r="B99" s="88">
        <v>197</v>
      </c>
      <c r="C99" s="88">
        <v>290</v>
      </c>
      <c r="D99" s="88">
        <v>746</v>
      </c>
      <c r="E99" s="88">
        <v>886</v>
      </c>
      <c r="F99" s="89">
        <v>981</v>
      </c>
      <c r="G99" s="90">
        <f t="shared" si="33"/>
        <v>48.052296625039183</v>
      </c>
      <c r="H99" s="91">
        <f t="shared" si="34"/>
        <v>46.604788284884997</v>
      </c>
      <c r="I99" s="91">
        <f t="shared" si="35"/>
        <v>89.094549408247602</v>
      </c>
      <c r="J99" s="91">
        <f t="shared" si="36"/>
        <v>92.138242824730881</v>
      </c>
      <c r="K99" s="92">
        <f t="shared" si="37"/>
        <v>92.121205773416946</v>
      </c>
      <c r="L99" s="304">
        <v>4099.6999901425497</v>
      </c>
      <c r="M99" s="304">
        <v>6222.5365820201278</v>
      </c>
      <c r="N99" s="304">
        <v>8373.1272558738801</v>
      </c>
      <c r="O99" s="304">
        <v>9615.9854240479199</v>
      </c>
      <c r="P99" s="304">
        <v>10649.0138916862</v>
      </c>
    </row>
    <row r="100" spans="1:16">
      <c r="A100" s="69" t="s">
        <v>376</v>
      </c>
      <c r="B100" s="88">
        <v>38</v>
      </c>
      <c r="C100" s="88">
        <v>53</v>
      </c>
      <c r="D100" s="88">
        <v>78</v>
      </c>
      <c r="E100" s="88">
        <v>44</v>
      </c>
      <c r="F100" s="89">
        <v>490</v>
      </c>
      <c r="G100" s="90">
        <f t="shared" si="33"/>
        <v>51.445488148528455</v>
      </c>
      <c r="H100" s="91">
        <f t="shared" si="34"/>
        <v>63.812137073539695</v>
      </c>
      <c r="I100" s="91">
        <f t="shared" si="35"/>
        <v>79.464868331177541</v>
      </c>
      <c r="J100" s="91">
        <f t="shared" si="36"/>
        <v>24.068481557292309</v>
      </c>
      <c r="K100" s="92">
        <f t="shared" si="37"/>
        <v>107.63053798188704</v>
      </c>
      <c r="L100" s="304">
        <v>738.64592149053112</v>
      </c>
      <c r="M100" s="304">
        <v>830.56299993401967</v>
      </c>
      <c r="N100" s="304">
        <v>981.56583705553305</v>
      </c>
      <c r="O100" s="304">
        <v>1828.1169875741</v>
      </c>
      <c r="P100" s="304">
        <v>4552.6112680256347</v>
      </c>
    </row>
    <row r="101" spans="1:16">
      <c r="A101" s="88" t="s">
        <v>69</v>
      </c>
      <c r="B101" s="88">
        <v>127</v>
      </c>
      <c r="C101" s="88">
        <v>316</v>
      </c>
      <c r="D101" s="88">
        <v>190</v>
      </c>
      <c r="E101" s="88">
        <v>429</v>
      </c>
      <c r="F101" s="89">
        <v>1058</v>
      </c>
      <c r="G101" s="90">
        <f t="shared" si="33"/>
        <v>36.925228320353419</v>
      </c>
      <c r="H101" s="91">
        <f t="shared" si="34"/>
        <v>88.457084842305875</v>
      </c>
      <c r="I101" s="91">
        <f t="shared" si="35"/>
        <v>36.131524240066327</v>
      </c>
      <c r="J101" s="91">
        <f t="shared" si="36"/>
        <v>60.25939368970915</v>
      </c>
      <c r="K101" s="92">
        <f t="shared" si="37"/>
        <v>122.53192342402211</v>
      </c>
      <c r="L101" s="304">
        <v>3439.3829307751848</v>
      </c>
      <c r="M101" s="304">
        <v>3572.3537641257253</v>
      </c>
      <c r="N101" s="304">
        <v>5258.5658644676987</v>
      </c>
      <c r="O101" s="304">
        <v>7119.2219790499294</v>
      </c>
      <c r="P101" s="304">
        <v>8634.4845525585006</v>
      </c>
    </row>
    <row r="102" spans="1:16">
      <c r="A102" s="88" t="s">
        <v>70</v>
      </c>
      <c r="B102" s="88">
        <v>136</v>
      </c>
      <c r="C102" s="88">
        <v>117</v>
      </c>
      <c r="D102" s="88">
        <v>507</v>
      </c>
      <c r="E102" s="88">
        <v>395</v>
      </c>
      <c r="F102" s="89">
        <v>245</v>
      </c>
      <c r="G102" s="90">
        <f t="shared" si="33"/>
        <v>53.066910585149657</v>
      </c>
      <c r="H102" s="91">
        <f t="shared" si="34"/>
        <v>25.486306570931124</v>
      </c>
      <c r="I102" s="91">
        <f t="shared" si="35"/>
        <v>99.728450144715893</v>
      </c>
      <c r="J102" s="91">
        <f t="shared" si="36"/>
        <v>73.865836516329352</v>
      </c>
      <c r="K102" s="92">
        <f t="shared" si="37"/>
        <v>76.943143148619328</v>
      </c>
      <c r="L102" s="304">
        <v>2562.8022905493672</v>
      </c>
      <c r="M102" s="304">
        <v>4590.7004875098892</v>
      </c>
      <c r="N102" s="304">
        <v>5083.8050652977427</v>
      </c>
      <c r="O102" s="304">
        <v>5347.5330224234067</v>
      </c>
      <c r="P102" s="304">
        <v>3184.16937460913</v>
      </c>
    </row>
    <row r="103" spans="1:16">
      <c r="A103" s="88" t="s">
        <v>71</v>
      </c>
      <c r="B103" s="88">
        <v>137</v>
      </c>
      <c r="C103" s="88">
        <v>351</v>
      </c>
      <c r="D103" s="88">
        <v>406</v>
      </c>
      <c r="E103" s="88">
        <v>466</v>
      </c>
      <c r="F103" s="89">
        <v>775</v>
      </c>
      <c r="G103" s="90">
        <f t="shared" si="33"/>
        <v>34.022213949608933</v>
      </c>
      <c r="H103" s="91">
        <f t="shared" si="34"/>
        <v>74.832910560856135</v>
      </c>
      <c r="I103" s="91">
        <f t="shared" si="35"/>
        <v>54.25401902794939</v>
      </c>
      <c r="J103" s="91">
        <f t="shared" si="36"/>
        <v>52.84079623275359</v>
      </c>
      <c r="K103" s="92">
        <f t="shared" si="37"/>
        <v>91.440090688315891</v>
      </c>
      <c r="L103" s="304">
        <v>4026.780861554565</v>
      </c>
      <c r="M103" s="304">
        <v>4690.4496613766923</v>
      </c>
      <c r="N103" s="304">
        <v>7483.316577723871</v>
      </c>
      <c r="O103" s="304">
        <v>8818.9435667729012</v>
      </c>
      <c r="P103" s="304">
        <v>8475.4946562955301</v>
      </c>
    </row>
    <row r="104" spans="1:16">
      <c r="A104" s="88" t="s">
        <v>72</v>
      </c>
      <c r="B104" s="88">
        <v>7</v>
      </c>
      <c r="C104" s="88">
        <v>44</v>
      </c>
      <c r="D104" s="88">
        <v>114</v>
      </c>
      <c r="E104" s="88">
        <v>260</v>
      </c>
      <c r="F104" s="89">
        <v>420</v>
      </c>
      <c r="G104" s="90">
        <f t="shared" si="33"/>
        <v>10.658266603013036</v>
      </c>
      <c r="H104" s="91">
        <f t="shared" si="34"/>
        <v>49.657701885507009</v>
      </c>
      <c r="I104" s="91">
        <f t="shared" si="35"/>
        <v>59.994606646524076</v>
      </c>
      <c r="J104" s="91">
        <f t="shared" si="36"/>
        <v>89.560084514754394</v>
      </c>
      <c r="K104" s="92">
        <f t="shared" si="37"/>
        <v>101.80937074879346</v>
      </c>
      <c r="L104" s="304">
        <v>656.76720809565188</v>
      </c>
      <c r="M104" s="304">
        <v>886.06597424601614</v>
      </c>
      <c r="N104" s="304">
        <v>1900.1708048802559</v>
      </c>
      <c r="O104" s="304">
        <v>2903.07899337865</v>
      </c>
      <c r="P104" s="304">
        <v>4125.3569972091927</v>
      </c>
    </row>
    <row r="105" spans="1:16">
      <c r="A105" s="88" t="s">
        <v>73</v>
      </c>
      <c r="B105" s="88">
        <v>1057</v>
      </c>
      <c r="C105" s="88">
        <v>670</v>
      </c>
      <c r="D105" s="88">
        <v>602</v>
      </c>
      <c r="E105" s="88">
        <v>688</v>
      </c>
      <c r="F105" s="89">
        <v>473</v>
      </c>
      <c r="G105" s="90">
        <f t="shared" si="33"/>
        <v>55.470209097352381</v>
      </c>
      <c r="H105" s="91">
        <f t="shared" si="34"/>
        <v>41.347885968704347</v>
      </c>
      <c r="I105" s="91">
        <f t="shared" si="35"/>
        <v>42.48813771160664</v>
      </c>
      <c r="J105" s="91">
        <f t="shared" si="36"/>
        <v>54.729644487181979</v>
      </c>
      <c r="K105" s="92">
        <f t="shared" si="37"/>
        <v>48.113344158502912</v>
      </c>
      <c r="L105" s="304">
        <v>19055.27340170872</v>
      </c>
      <c r="M105" s="304">
        <v>16203.972326592801</v>
      </c>
      <c r="N105" s="304">
        <v>14168.660534997969</v>
      </c>
      <c r="O105" s="304">
        <v>12570.88377691059</v>
      </c>
      <c r="P105" s="304">
        <v>9830.9524784177411</v>
      </c>
    </row>
    <row r="106" spans="1:16">
      <c r="A106" s="88" t="s">
        <v>74</v>
      </c>
      <c r="B106" s="88">
        <v>364</v>
      </c>
      <c r="C106" s="88">
        <v>193</v>
      </c>
      <c r="D106" s="88">
        <v>343</v>
      </c>
      <c r="E106" s="88">
        <v>654</v>
      </c>
      <c r="F106" s="89">
        <v>393</v>
      </c>
      <c r="G106" s="90">
        <f t="shared" si="33"/>
        <v>60.71667910811351</v>
      </c>
      <c r="H106" s="91">
        <f t="shared" si="34"/>
        <v>38.872022750178758</v>
      </c>
      <c r="I106" s="91">
        <f t="shared" si="35"/>
        <v>60.690960641033399</v>
      </c>
      <c r="J106" s="91">
        <f t="shared" si="36"/>
        <v>104.33923930291739</v>
      </c>
      <c r="K106" s="92">
        <f t="shared" si="37"/>
        <v>62.380400043121178</v>
      </c>
      <c r="L106" s="304">
        <v>5995.0577888466732</v>
      </c>
      <c r="M106" s="304">
        <v>4965.0104714222125</v>
      </c>
      <c r="N106" s="304">
        <v>5651.582976725801</v>
      </c>
      <c r="O106" s="304">
        <v>6268.0157951057035</v>
      </c>
      <c r="P106" s="304">
        <v>6300.0557823985446</v>
      </c>
    </row>
    <row r="107" spans="1:16">
      <c r="A107" s="88" t="s">
        <v>75</v>
      </c>
      <c r="B107" s="88">
        <v>71</v>
      </c>
      <c r="C107" s="88">
        <v>62</v>
      </c>
      <c r="D107" s="88">
        <v>41</v>
      </c>
      <c r="E107" s="88">
        <v>251</v>
      </c>
      <c r="F107" s="89">
        <v>111</v>
      </c>
      <c r="G107" s="90">
        <f t="shared" si="33"/>
        <v>72.915414471920613</v>
      </c>
      <c r="H107" s="91">
        <f t="shared" si="34"/>
        <v>48.738082666613501</v>
      </c>
      <c r="I107" s="91">
        <f t="shared" si="35"/>
        <v>33.924580998720138</v>
      </c>
      <c r="J107" s="91">
        <f t="shared" si="36"/>
        <v>124.2870800542469</v>
      </c>
      <c r="K107" s="92">
        <f t="shared" si="37"/>
        <v>68.23285905682522</v>
      </c>
      <c r="L107" s="304">
        <v>973.731007554538</v>
      </c>
      <c r="M107" s="304">
        <v>1272.105848399965</v>
      </c>
      <c r="N107" s="304">
        <v>1208.5631949749591</v>
      </c>
      <c r="O107" s="304">
        <v>2019.518037518038</v>
      </c>
      <c r="P107" s="304">
        <v>1626.782191664543</v>
      </c>
    </row>
    <row r="108" spans="1:16">
      <c r="A108" s="88" t="s">
        <v>76</v>
      </c>
      <c r="B108" s="88">
        <v>130</v>
      </c>
      <c r="C108" s="88">
        <v>428</v>
      </c>
      <c r="D108" s="88">
        <v>266</v>
      </c>
      <c r="E108" s="88">
        <v>493</v>
      </c>
      <c r="F108" s="89">
        <v>105</v>
      </c>
      <c r="G108" s="90">
        <f t="shared" si="33"/>
        <v>35.489774377707285</v>
      </c>
      <c r="H108" s="91">
        <f t="shared" si="34"/>
        <v>78.189736963495733</v>
      </c>
      <c r="I108" s="91">
        <f t="shared" si="35"/>
        <v>42.082204564329288</v>
      </c>
      <c r="J108" s="91">
        <f t="shared" si="36"/>
        <v>85.477690426798233</v>
      </c>
      <c r="K108" s="92">
        <f t="shared" si="37"/>
        <v>41.845727759725733</v>
      </c>
      <c r="L108" s="304">
        <v>3663.0269501419771</v>
      </c>
      <c r="M108" s="304">
        <v>5473.8641747806287</v>
      </c>
      <c r="N108" s="304">
        <v>6320.9616215181177</v>
      </c>
      <c r="O108" s="304">
        <v>5767.5868116979318</v>
      </c>
      <c r="P108" s="304">
        <v>2509.21672584834</v>
      </c>
    </row>
    <row r="109" spans="1:16">
      <c r="A109" s="88" t="s">
        <v>77</v>
      </c>
      <c r="B109" s="88">
        <v>21</v>
      </c>
      <c r="C109" s="88">
        <v>69</v>
      </c>
      <c r="D109" s="88">
        <v>79</v>
      </c>
      <c r="E109" s="88">
        <v>168</v>
      </c>
      <c r="F109" s="89">
        <v>19</v>
      </c>
      <c r="G109" s="90">
        <f t="shared" si="33"/>
        <v>43.89717421737415</v>
      </c>
      <c r="H109" s="91">
        <f t="shared" si="34"/>
        <v>69.767974581578869</v>
      </c>
      <c r="I109" s="91">
        <f t="shared" si="35"/>
        <v>42.557287881965074</v>
      </c>
      <c r="J109" s="91">
        <f t="shared" si="36"/>
        <v>111.07906643827815</v>
      </c>
      <c r="K109" s="92">
        <f t="shared" si="37"/>
        <v>35.913634145404167</v>
      </c>
      <c r="L109" s="304">
        <v>478.39070223541563</v>
      </c>
      <c r="M109" s="304">
        <v>988.99244838072696</v>
      </c>
      <c r="N109" s="304">
        <v>1856.3213008101161</v>
      </c>
      <c r="O109" s="304">
        <v>1512.4361897059189</v>
      </c>
      <c r="P109" s="304">
        <v>529.04698875848555</v>
      </c>
    </row>
    <row r="110" spans="1:16">
      <c r="A110" s="88" t="s">
        <v>78</v>
      </c>
      <c r="B110" s="88">
        <v>1644</v>
      </c>
      <c r="C110" s="88">
        <v>1414</v>
      </c>
      <c r="D110" s="88">
        <v>1026</v>
      </c>
      <c r="E110" s="88">
        <v>1822</v>
      </c>
      <c r="F110" s="89">
        <v>492</v>
      </c>
      <c r="G110" s="90">
        <f t="shared" si="33"/>
        <v>56.133867774707262</v>
      </c>
      <c r="H110" s="91">
        <f t="shared" si="34"/>
        <v>60.645575983463686</v>
      </c>
      <c r="I110" s="91">
        <f t="shared" si="35"/>
        <v>44.641496291274173</v>
      </c>
      <c r="J110" s="91">
        <f t="shared" si="36"/>
        <v>85.3609323722726</v>
      </c>
      <c r="K110" s="92">
        <f t="shared" si="37"/>
        <v>43.583276447402937</v>
      </c>
      <c r="L110" s="304">
        <v>29287.132085716563</v>
      </c>
      <c r="M110" s="304">
        <v>23315.798012794163</v>
      </c>
      <c r="N110" s="304">
        <v>22983.100595589727</v>
      </c>
      <c r="O110" s="304">
        <v>21344.659077222448</v>
      </c>
      <c r="P110" s="304">
        <v>11288.7336635591</v>
      </c>
    </row>
    <row r="111" spans="1:16">
      <c r="A111" s="88" t="s">
        <v>79</v>
      </c>
      <c r="B111" s="88">
        <v>69</v>
      </c>
      <c r="C111" s="88">
        <v>120</v>
      </c>
      <c r="D111" s="88">
        <v>233</v>
      </c>
      <c r="E111" s="88">
        <v>162</v>
      </c>
      <c r="F111" s="89">
        <v>47</v>
      </c>
      <c r="G111" s="90">
        <f t="shared" si="33"/>
        <v>45.509785912700409</v>
      </c>
      <c r="H111" s="91">
        <f t="shared" si="34"/>
        <v>50.981793894140253</v>
      </c>
      <c r="I111" s="91">
        <f t="shared" si="35"/>
        <v>90.943408649287363</v>
      </c>
      <c r="J111" s="91">
        <f t="shared" si="36"/>
        <v>72.34422018149408</v>
      </c>
      <c r="K111" s="92">
        <f t="shared" si="37"/>
        <v>48.032876437163985</v>
      </c>
      <c r="L111" s="304">
        <v>1516.1574289178141</v>
      </c>
      <c r="M111" s="304">
        <v>2353.781435176069</v>
      </c>
      <c r="N111" s="304">
        <v>2562.0328450469378</v>
      </c>
      <c r="O111" s="304">
        <v>2239.2943015154679</v>
      </c>
      <c r="P111" s="304">
        <v>978.49646921488898</v>
      </c>
    </row>
    <row r="112" spans="1:16">
      <c r="A112" s="88" t="s">
        <v>80</v>
      </c>
      <c r="B112" s="88">
        <v>900</v>
      </c>
      <c r="C112" s="88">
        <v>718</v>
      </c>
      <c r="D112" s="88">
        <v>782</v>
      </c>
      <c r="E112" s="88">
        <v>674</v>
      </c>
      <c r="F112" s="89">
        <v>363</v>
      </c>
      <c r="G112" s="90">
        <f t="shared" si="33"/>
        <v>69.086896401295419</v>
      </c>
      <c r="H112" s="91">
        <f t="shared" si="34"/>
        <v>50.146119930412752</v>
      </c>
      <c r="I112" s="91">
        <f t="shared" si="35"/>
        <v>60.4732486817012</v>
      </c>
      <c r="J112" s="91">
        <f t="shared" si="36"/>
        <v>46.887004888281865</v>
      </c>
      <c r="K112" s="92">
        <f t="shared" si="37"/>
        <v>35.929761775527076</v>
      </c>
      <c r="L112" s="304">
        <v>13027.07238102426</v>
      </c>
      <c r="M112" s="304">
        <v>14318.156638965511</v>
      </c>
      <c r="N112" s="304">
        <v>12931.337691415079</v>
      </c>
      <c r="O112" s="304">
        <v>14374.98517139123</v>
      </c>
      <c r="P112" s="304">
        <v>10103.044998401605</v>
      </c>
    </row>
    <row r="113" spans="1:16">
      <c r="A113" s="94" t="s">
        <v>48</v>
      </c>
      <c r="B113" s="88">
        <v>0</v>
      </c>
      <c r="C113" s="88">
        <v>0</v>
      </c>
      <c r="D113" s="88">
        <v>0</v>
      </c>
      <c r="E113" s="88">
        <v>0</v>
      </c>
      <c r="F113" s="89">
        <v>0</v>
      </c>
      <c r="G113" s="184" t="s">
        <v>81</v>
      </c>
      <c r="H113" s="185" t="s">
        <v>81</v>
      </c>
      <c r="I113" s="185" t="s">
        <v>81</v>
      </c>
      <c r="J113" s="185" t="s">
        <v>81</v>
      </c>
      <c r="K113" s="186" t="s">
        <v>81</v>
      </c>
      <c r="L113" s="305" t="s">
        <v>81</v>
      </c>
      <c r="M113" s="305" t="s">
        <v>81</v>
      </c>
      <c r="N113" s="305" t="s">
        <v>81</v>
      </c>
      <c r="O113" s="305" t="s">
        <v>81</v>
      </c>
      <c r="P113" s="305" t="s">
        <v>81</v>
      </c>
    </row>
    <row r="114" spans="1:16">
      <c r="A114" s="151" t="s">
        <v>41</v>
      </c>
      <c r="B114" s="151">
        <f t="shared" ref="B114:F114" si="38">SUM(B93:B113)</f>
        <v>8785</v>
      </c>
      <c r="C114" s="151">
        <f t="shared" si="38"/>
        <v>9612</v>
      </c>
      <c r="D114" s="151">
        <f t="shared" si="38"/>
        <v>10760</v>
      </c>
      <c r="E114" s="151">
        <f t="shared" si="38"/>
        <v>13198</v>
      </c>
      <c r="F114" s="150">
        <f t="shared" si="38"/>
        <v>16894</v>
      </c>
      <c r="G114" s="193">
        <f t="shared" ref="G114" si="39">B114/L114*1000</f>
        <v>49.725589618406197</v>
      </c>
      <c r="H114" s="188">
        <f t="shared" ref="H114" si="40">C114/M114*1000</f>
        <v>51.224173311436374</v>
      </c>
      <c r="I114" s="188">
        <f t="shared" ref="I114" si="41">D114/N114*1000</f>
        <v>55.522190024560331</v>
      </c>
      <c r="J114" s="188">
        <f t="shared" ref="J114" si="42">E114/O114*1000</f>
        <v>65.761353281867926</v>
      </c>
      <c r="K114" s="189">
        <f t="shared" ref="K114" si="43">F114/P114*1000</f>
        <v>81.259897815376164</v>
      </c>
      <c r="L114" s="306">
        <f>Dep!H32</f>
        <v>176669.59944398899</v>
      </c>
      <c r="M114" s="306">
        <f>Dep!I32</f>
        <v>187645.78086131869</v>
      </c>
      <c r="N114" s="306">
        <f>Dep!J32</f>
        <v>193796.39015032182</v>
      </c>
      <c r="O114" s="306">
        <f>Dep!K32</f>
        <v>200695.3832508648</v>
      </c>
      <c r="P114" s="306">
        <f>Dep!L32</f>
        <v>207900.8275199096</v>
      </c>
    </row>
    <row r="115" spans="1:16">
      <c r="A115" s="100" t="s">
        <v>346</v>
      </c>
      <c r="N115" s="57"/>
      <c r="O115" s="57"/>
      <c r="P115" s="57"/>
    </row>
  </sheetData>
  <mergeCells count="16">
    <mergeCell ref="B6:F6"/>
    <mergeCell ref="G6:K6"/>
    <mergeCell ref="L6:P6"/>
    <mergeCell ref="A6:A7"/>
    <mergeCell ref="A35:A36"/>
    <mergeCell ref="B35:G35"/>
    <mergeCell ref="H35:M35"/>
    <mergeCell ref="N35:S35"/>
    <mergeCell ref="A63:A64"/>
    <mergeCell ref="A91:A92"/>
    <mergeCell ref="B91:F91"/>
    <mergeCell ref="G91:K91"/>
    <mergeCell ref="L91:P91"/>
    <mergeCell ref="J63:M63"/>
    <mergeCell ref="F63:I63"/>
    <mergeCell ref="B63:E63"/>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0" fitToHeight="0" orientation="landscape" r:id="rId1"/>
  <headerFooter>
    <oddFooter>&amp;L&amp;8&amp;K01+021Report on Maternity, 2014: accompanying tables&amp;R&amp;8&amp;K01+021Page &amp;P of &amp;N</oddFooter>
  </headerFooter>
  <rowBreaks count="3" manualBreakCount="3">
    <brk id="32" max="16383" man="1"/>
    <brk id="60" max="16383" man="1"/>
    <brk id="8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zoomScaleNormal="100" workbookViewId="0">
      <pane ySplit="3" topLeftCell="A22" activePane="bottomLeft" state="frozen"/>
      <selection activeCell="B31" sqref="B31"/>
      <selection pane="bottomLeft" activeCell="G25" sqref="G25"/>
    </sheetView>
  </sheetViews>
  <sheetFormatPr defaultColWidth="9.140625" defaultRowHeight="12"/>
  <cols>
    <col min="1" max="1" width="15.85546875" style="70" customWidth="1"/>
    <col min="2" max="16384" width="9.140625" style="70"/>
  </cols>
  <sheetData>
    <row r="1" spans="1:14">
      <c r="A1" s="291" t="s">
        <v>24</v>
      </c>
      <c r="B1" s="144"/>
      <c r="C1" s="291" t="s">
        <v>34</v>
      </c>
      <c r="D1" s="144"/>
      <c r="E1" s="144"/>
    </row>
    <row r="2" spans="1:14" ht="10.5" customHeight="1"/>
    <row r="3" spans="1:14" ht="19.5">
      <c r="A3" s="19" t="s">
        <v>121</v>
      </c>
    </row>
    <row r="5" spans="1:14" s="39" customFormat="1" ht="17.25" customHeight="1">
      <c r="A5" s="87" t="str">
        <f>Contents!B20</f>
        <v>Table 13: Number and percentage of women giving birth, by number of previous births (parity), 2008−2017</v>
      </c>
    </row>
    <row r="6" spans="1:14">
      <c r="A6" s="565" t="s">
        <v>37</v>
      </c>
      <c r="B6" s="566" t="s">
        <v>25</v>
      </c>
      <c r="C6" s="566"/>
      <c r="D6" s="566"/>
      <c r="E6" s="566"/>
      <c r="F6" s="566"/>
      <c r="G6" s="566"/>
      <c r="H6" s="566"/>
      <c r="I6" s="567" t="s">
        <v>277</v>
      </c>
      <c r="J6" s="566"/>
      <c r="K6" s="566"/>
      <c r="L6" s="566"/>
      <c r="M6" s="566"/>
    </row>
    <row r="7" spans="1:14">
      <c r="A7" s="559"/>
      <c r="B7" s="244">
        <v>0</v>
      </c>
      <c r="C7" s="244">
        <v>1</v>
      </c>
      <c r="D7" s="244">
        <v>2</v>
      </c>
      <c r="E7" s="244">
        <v>3</v>
      </c>
      <c r="F7" s="244" t="s">
        <v>83</v>
      </c>
      <c r="G7" s="244" t="s">
        <v>48</v>
      </c>
      <c r="H7" s="491" t="s">
        <v>41</v>
      </c>
      <c r="I7" s="499">
        <f>B7</f>
        <v>0</v>
      </c>
      <c r="J7" s="492">
        <f t="shared" ref="J7:M7" si="0">C7</f>
        <v>1</v>
      </c>
      <c r="K7" s="492">
        <f t="shared" si="0"/>
        <v>2</v>
      </c>
      <c r="L7" s="492">
        <f t="shared" si="0"/>
        <v>3</v>
      </c>
      <c r="M7" s="492" t="str">
        <f t="shared" si="0"/>
        <v>4+</v>
      </c>
    </row>
    <row r="8" spans="1:14">
      <c r="A8" s="397">
        <f>Extra!K4</f>
        <v>2008</v>
      </c>
      <c r="B8" s="418">
        <v>22230</v>
      </c>
      <c r="C8" s="418">
        <v>18709</v>
      </c>
      <c r="D8" s="418">
        <v>8632</v>
      </c>
      <c r="E8" s="418">
        <v>3574</v>
      </c>
      <c r="F8" s="418">
        <v>2983</v>
      </c>
      <c r="G8" s="418">
        <v>3557</v>
      </c>
      <c r="H8" s="154">
        <v>59685</v>
      </c>
      <c r="I8" s="500">
        <f>B8/($H8-$G8)*100</f>
        <v>39.605900798175597</v>
      </c>
      <c r="J8" s="464">
        <f t="shared" ref="J8" si="1">C8/($H8-$G8)*100</f>
        <v>33.33273945267959</v>
      </c>
      <c r="K8" s="464">
        <f t="shared" ref="K8" si="2">D8/($H8-$G8)*100</f>
        <v>15.379133409350057</v>
      </c>
      <c r="L8" s="464">
        <f t="shared" ref="L8" si="3">E8/($H8-$G8)*100</f>
        <v>6.3675883694412763</v>
      </c>
      <c r="M8" s="464">
        <f t="shared" ref="M8" si="4">F8/($H8-$G8)*100</f>
        <v>5.3146379703534778</v>
      </c>
    </row>
    <row r="9" spans="1:14">
      <c r="A9" s="397">
        <f>Extra!K5</f>
        <v>2009</v>
      </c>
      <c r="B9" s="419">
        <v>22200</v>
      </c>
      <c r="C9" s="419">
        <v>19231</v>
      </c>
      <c r="D9" s="419">
        <v>8850</v>
      </c>
      <c r="E9" s="419">
        <v>3502</v>
      </c>
      <c r="F9" s="419">
        <v>3159</v>
      </c>
      <c r="G9" s="419">
        <v>3241</v>
      </c>
      <c r="H9" s="154">
        <v>60183</v>
      </c>
      <c r="I9" s="398">
        <f>B9/($H9-$G9)*100</f>
        <v>38.987039443644413</v>
      </c>
      <c r="J9" s="155">
        <f t="shared" ref="J9:M9" si="5">C9/($H9-$G9)*100</f>
        <v>33.772961961293944</v>
      </c>
      <c r="K9" s="155">
        <f t="shared" si="5"/>
        <v>15.542130589020406</v>
      </c>
      <c r="L9" s="155">
        <f t="shared" si="5"/>
        <v>6.1501176635875101</v>
      </c>
      <c r="M9" s="155">
        <f t="shared" si="5"/>
        <v>5.5477503424537247</v>
      </c>
    </row>
    <row r="10" spans="1:14">
      <c r="A10" s="397">
        <f>Extra!K6</f>
        <v>2010</v>
      </c>
      <c r="B10" s="419">
        <v>22617</v>
      </c>
      <c r="C10" s="419">
        <v>19644</v>
      </c>
      <c r="D10" s="419">
        <v>9038</v>
      </c>
      <c r="E10" s="419">
        <v>3414</v>
      </c>
      <c r="F10" s="419">
        <v>3191</v>
      </c>
      <c r="G10" s="419">
        <v>2909</v>
      </c>
      <c r="H10" s="154">
        <v>60813</v>
      </c>
      <c r="I10" s="398">
        <f t="shared" ref="I10:I17" si="6">B10/($H10-$G10)*100</f>
        <v>39.059477756286263</v>
      </c>
      <c r="J10" s="155">
        <f t="shared" ref="J10:J17" si="7">C10/($H10-$G10)*100</f>
        <v>33.925117435755737</v>
      </c>
      <c r="K10" s="155">
        <f t="shared" ref="K10:K17" si="8">D10/($H10-$G10)*100</f>
        <v>15.608593534125447</v>
      </c>
      <c r="L10" s="155">
        <f t="shared" ref="L10:L17" si="9">E10/($H10-$G10)*100</f>
        <v>5.8959657363912683</v>
      </c>
      <c r="M10" s="155">
        <f t="shared" ref="M10:M17" si="10">F10/($H10-$G10)*100</f>
        <v>5.5108455374412824</v>
      </c>
    </row>
    <row r="11" spans="1:14">
      <c r="A11" s="397">
        <f>Extra!K7</f>
        <v>2011</v>
      </c>
      <c r="B11" s="419">
        <v>22120</v>
      </c>
      <c r="C11" s="419">
        <v>19372</v>
      </c>
      <c r="D11" s="419">
        <v>8790</v>
      </c>
      <c r="E11" s="419">
        <v>3643</v>
      </c>
      <c r="F11" s="419">
        <v>3103</v>
      </c>
      <c r="G11" s="419">
        <v>2439</v>
      </c>
      <c r="H11" s="154">
        <v>59467</v>
      </c>
      <c r="I11" s="398">
        <f t="shared" si="6"/>
        <v>38.787963807252581</v>
      </c>
      <c r="J11" s="155">
        <f t="shared" si="7"/>
        <v>33.969278249281054</v>
      </c>
      <c r="K11" s="155">
        <f t="shared" si="8"/>
        <v>15.413481097004981</v>
      </c>
      <c r="L11" s="155">
        <f t="shared" si="9"/>
        <v>6.3880900610226554</v>
      </c>
      <c r="M11" s="155">
        <f t="shared" si="10"/>
        <v>5.4411867854387319</v>
      </c>
    </row>
    <row r="12" spans="1:14">
      <c r="A12" s="397">
        <f>Extra!K8</f>
        <v>2012</v>
      </c>
      <c r="B12" s="419">
        <v>22680</v>
      </c>
      <c r="C12" s="419">
        <v>19402</v>
      </c>
      <c r="D12" s="419">
        <v>8771</v>
      </c>
      <c r="E12" s="419">
        <v>3505</v>
      </c>
      <c r="F12" s="419">
        <v>3087</v>
      </c>
      <c r="G12" s="419">
        <v>2400</v>
      </c>
      <c r="H12" s="154">
        <v>59845</v>
      </c>
      <c r="I12" s="398">
        <f t="shared" si="6"/>
        <v>39.481242928018105</v>
      </c>
      <c r="J12" s="155">
        <f t="shared" si="7"/>
        <v>33.774915136217253</v>
      </c>
      <c r="K12" s="155">
        <f t="shared" si="8"/>
        <v>15.268517712594656</v>
      </c>
      <c r="L12" s="155">
        <f t="shared" si="9"/>
        <v>6.1014883801897462</v>
      </c>
      <c r="M12" s="155">
        <f t="shared" si="10"/>
        <v>5.3738358429802426</v>
      </c>
    </row>
    <row r="13" spans="1:14">
      <c r="A13" s="397">
        <f>Extra!K9</f>
        <v>2013</v>
      </c>
      <c r="B13" s="419">
        <v>21676</v>
      </c>
      <c r="C13" s="419">
        <v>18956</v>
      </c>
      <c r="D13" s="419">
        <v>8530</v>
      </c>
      <c r="E13" s="419">
        <v>3458</v>
      </c>
      <c r="F13" s="419">
        <v>2895</v>
      </c>
      <c r="G13" s="419">
        <v>1816</v>
      </c>
      <c r="H13" s="154">
        <v>57331</v>
      </c>
      <c r="I13" s="398">
        <f t="shared" si="6"/>
        <v>39.045303071242003</v>
      </c>
      <c r="J13" s="155">
        <f t="shared" si="7"/>
        <v>34.145726380257592</v>
      </c>
      <c r="K13" s="155">
        <f t="shared" si="8"/>
        <v>15.36521660812393</v>
      </c>
      <c r="L13" s="155">
        <f t="shared" si="9"/>
        <v>6.2289471314059259</v>
      </c>
      <c r="M13" s="155">
        <f t="shared" si="10"/>
        <v>5.2148068089705486</v>
      </c>
    </row>
    <row r="14" spans="1:14">
      <c r="A14" s="397">
        <f>Extra!K10</f>
        <v>2014</v>
      </c>
      <c r="B14" s="419">
        <v>22039</v>
      </c>
      <c r="C14" s="419">
        <v>19341</v>
      </c>
      <c r="D14" s="419">
        <v>8454</v>
      </c>
      <c r="E14" s="419">
        <v>3460</v>
      </c>
      <c r="F14" s="419">
        <v>2873</v>
      </c>
      <c r="G14" s="419">
        <v>1424</v>
      </c>
      <c r="H14" s="154">
        <v>57591</v>
      </c>
      <c r="I14" s="398">
        <f t="shared" ref="I14" si="11">B14/($H14-$G14)*100</f>
        <v>39.238342799152527</v>
      </c>
      <c r="J14" s="155">
        <f t="shared" ref="J14" si="12">C14/($H14-$G14)*100</f>
        <v>34.434810475902225</v>
      </c>
      <c r="K14" s="155">
        <f t="shared" ref="K14" si="13">D14/($H14-$G14)*100</f>
        <v>15.051542720814714</v>
      </c>
      <c r="L14" s="155">
        <f t="shared" ref="L14" si="14">E14/($H14-$G14)*100</f>
        <v>6.1602008296686668</v>
      </c>
      <c r="M14" s="155">
        <f t="shared" ref="M14" si="15">F14/($H14-$G14)*100</f>
        <v>5.1151031744618729</v>
      </c>
    </row>
    <row r="15" spans="1:14">
      <c r="A15" s="397">
        <f>Extra!K11</f>
        <v>2015</v>
      </c>
      <c r="B15" s="419">
        <v>22434</v>
      </c>
      <c r="C15" s="419">
        <v>18972</v>
      </c>
      <c r="D15" s="419">
        <v>8522</v>
      </c>
      <c r="E15" s="419">
        <v>3279</v>
      </c>
      <c r="F15" s="419">
        <v>2742</v>
      </c>
      <c r="G15" s="419">
        <v>961</v>
      </c>
      <c r="H15" s="154">
        <v>56910</v>
      </c>
      <c r="I15" s="398">
        <f t="shared" si="6"/>
        <v>40.097231407174391</v>
      </c>
      <c r="J15" s="155">
        <f t="shared" si="7"/>
        <v>33.90945325206885</v>
      </c>
      <c r="K15" s="155">
        <f t="shared" si="8"/>
        <v>15.23172889595882</v>
      </c>
      <c r="L15" s="155">
        <f t="shared" si="9"/>
        <v>5.8606945611181613</v>
      </c>
      <c r="M15" s="155">
        <f t="shared" si="10"/>
        <v>4.9008918836797797</v>
      </c>
      <c r="N15" s="106"/>
    </row>
    <row r="16" spans="1:14">
      <c r="A16" s="397">
        <f>Extra!K12</f>
        <v>2016</v>
      </c>
      <c r="B16" s="419">
        <v>22630</v>
      </c>
      <c r="C16" s="419">
        <v>19278</v>
      </c>
      <c r="D16" s="419">
        <v>8291</v>
      </c>
      <c r="E16" s="419">
        <v>3266</v>
      </c>
      <c r="F16" s="419">
        <v>2749</v>
      </c>
      <c r="G16" s="419">
        <v>676</v>
      </c>
      <c r="H16" s="154">
        <v>56890</v>
      </c>
      <c r="I16" s="398">
        <f t="shared" si="6"/>
        <v>40.25687551143843</v>
      </c>
      <c r="J16" s="155">
        <f t="shared" si="7"/>
        <v>34.293948126801155</v>
      </c>
      <c r="K16" s="155">
        <f t="shared" si="8"/>
        <v>14.748994912299427</v>
      </c>
      <c r="L16" s="155">
        <f t="shared" si="9"/>
        <v>5.8099405841961076</v>
      </c>
      <c r="M16" s="155">
        <f t="shared" si="10"/>
        <v>4.8902408652648806</v>
      </c>
      <c r="N16" s="106"/>
    </row>
    <row r="17" spans="1:14">
      <c r="A17" s="397">
        <f>Extra!K13</f>
        <v>2017</v>
      </c>
      <c r="B17" s="496">
        <v>22709</v>
      </c>
      <c r="C17" s="496">
        <v>18942</v>
      </c>
      <c r="D17" s="496">
        <v>8469</v>
      </c>
      <c r="E17" s="496">
        <v>3332</v>
      </c>
      <c r="F17" s="496">
        <v>2692</v>
      </c>
      <c r="G17" s="496">
        <v>534</v>
      </c>
      <c r="H17" s="497">
        <v>56678</v>
      </c>
      <c r="I17" s="501">
        <f t="shared" si="6"/>
        <v>40.447777144485606</v>
      </c>
      <c r="J17" s="498">
        <f t="shared" si="7"/>
        <v>33.738244514106583</v>
      </c>
      <c r="K17" s="498">
        <f t="shared" si="8"/>
        <v>15.084425762325449</v>
      </c>
      <c r="L17" s="498">
        <f t="shared" si="9"/>
        <v>5.9347392419492735</v>
      </c>
      <c r="M17" s="498">
        <f t="shared" si="10"/>
        <v>4.7948133371330863</v>
      </c>
      <c r="N17" s="106"/>
    </row>
    <row r="18" spans="1:14">
      <c r="A18" s="100" t="s">
        <v>348</v>
      </c>
    </row>
    <row r="19" spans="1:14">
      <c r="A19" s="190"/>
    </row>
    <row r="21" spans="1:14" s="39" customFormat="1" ht="15.75" customHeight="1">
      <c r="A21" s="87" t="str">
        <f>Contents!B21</f>
        <v>Table 14: Number and percentage of women giving birth, by number of previous births (parity), age group, ethnic group, neighbourhood deprivation quintile and DHB of residence, 2017</v>
      </c>
    </row>
    <row r="22" spans="1:14">
      <c r="A22" s="558" t="s">
        <v>56</v>
      </c>
      <c r="B22" s="555" t="s">
        <v>25</v>
      </c>
      <c r="C22" s="555"/>
      <c r="D22" s="555"/>
      <c r="E22" s="555"/>
      <c r="F22" s="555"/>
      <c r="G22" s="555"/>
      <c r="H22" s="556"/>
      <c r="I22" s="557" t="s">
        <v>277</v>
      </c>
      <c r="J22" s="555"/>
      <c r="K22" s="555"/>
      <c r="L22" s="555"/>
      <c r="M22" s="555"/>
    </row>
    <row r="23" spans="1:14">
      <c r="A23" s="559"/>
      <c r="B23" s="134">
        <v>0</v>
      </c>
      <c r="C23" s="134">
        <v>1</v>
      </c>
      <c r="D23" s="134">
        <v>2</v>
      </c>
      <c r="E23" s="134">
        <v>3</v>
      </c>
      <c r="F23" s="134" t="s">
        <v>83</v>
      </c>
      <c r="G23" s="134" t="s">
        <v>48</v>
      </c>
      <c r="H23" s="159" t="s">
        <v>41</v>
      </c>
      <c r="I23" s="111">
        <f>B23</f>
        <v>0</v>
      </c>
      <c r="J23" s="111">
        <f t="shared" ref="J23" si="16">C23</f>
        <v>1</v>
      </c>
      <c r="K23" s="111">
        <f t="shared" ref="K23" si="17">D23</f>
        <v>2</v>
      </c>
      <c r="L23" s="111">
        <f t="shared" ref="L23" si="18">E23</f>
        <v>3</v>
      </c>
      <c r="M23" s="111" t="str">
        <f t="shared" ref="M23" si="19">F23</f>
        <v>4+</v>
      </c>
    </row>
    <row r="24" spans="1:14">
      <c r="A24" s="129" t="s">
        <v>234</v>
      </c>
      <c r="B24" s="129"/>
      <c r="C24" s="129"/>
      <c r="D24" s="129"/>
      <c r="E24" s="129"/>
      <c r="F24" s="129"/>
      <c r="G24" s="129"/>
      <c r="H24" s="129"/>
      <c r="I24" s="129"/>
      <c r="J24" s="129"/>
      <c r="K24" s="129"/>
      <c r="L24" s="129"/>
      <c r="M24" s="129"/>
    </row>
    <row r="25" spans="1:14" ht="12.75">
      <c r="A25" s="12" t="s">
        <v>41</v>
      </c>
      <c r="B25" s="88">
        <f>B17</f>
        <v>22709</v>
      </c>
      <c r="C25" s="88">
        <f t="shared" ref="C25:H25" si="20">C17</f>
        <v>18942</v>
      </c>
      <c r="D25" s="88">
        <f t="shared" si="20"/>
        <v>8469</v>
      </c>
      <c r="E25" s="88">
        <f t="shared" si="20"/>
        <v>3332</v>
      </c>
      <c r="F25" s="88">
        <f t="shared" si="20"/>
        <v>2692</v>
      </c>
      <c r="G25" s="88">
        <f t="shared" si="20"/>
        <v>534</v>
      </c>
      <c r="H25" s="88">
        <f t="shared" si="20"/>
        <v>56678</v>
      </c>
      <c r="I25" s="118">
        <f>B25/($H25-$G25)*100</f>
        <v>40.447777144485606</v>
      </c>
      <c r="J25" s="118">
        <f t="shared" ref="J25:M25" si="21">C25/($H25-$G25)*100</f>
        <v>33.738244514106583</v>
      </c>
      <c r="K25" s="118">
        <f t="shared" si="21"/>
        <v>15.084425762325449</v>
      </c>
      <c r="L25" s="118">
        <f t="shared" si="21"/>
        <v>5.9347392419492735</v>
      </c>
      <c r="M25" s="118">
        <f t="shared" si="21"/>
        <v>4.7948133371330863</v>
      </c>
    </row>
    <row r="26" spans="1:14">
      <c r="A26" s="129" t="str">
        <f>Extra!B2</f>
        <v>Age group (years)</v>
      </c>
      <c r="B26" s="129"/>
      <c r="C26" s="129"/>
      <c r="D26" s="129"/>
      <c r="E26" s="129"/>
      <c r="F26" s="129"/>
      <c r="G26" s="129"/>
      <c r="H26" s="129"/>
      <c r="I26" s="129"/>
      <c r="J26" s="129"/>
      <c r="K26" s="129"/>
      <c r="L26" s="129"/>
      <c r="M26" s="129"/>
    </row>
    <row r="27" spans="1:14">
      <c r="A27" s="154" t="str">
        <f>Extra!B3</f>
        <v xml:space="preserve"> &lt;20</v>
      </c>
      <c r="B27" s="88">
        <v>1729</v>
      </c>
      <c r="C27" s="88">
        <v>316</v>
      </c>
      <c r="D27" s="88">
        <v>29</v>
      </c>
      <c r="E27" s="88">
        <v>2</v>
      </c>
      <c r="F27" s="88"/>
      <c r="G27" s="88">
        <v>42</v>
      </c>
      <c r="H27" s="89">
        <v>2118</v>
      </c>
      <c r="I27" s="118">
        <f t="shared" ref="I27:I32" si="22">B27/($H27-$G27)*100</f>
        <v>83.285163776493249</v>
      </c>
      <c r="J27" s="118">
        <f t="shared" ref="J27:J32" si="23">C27/($H27-$G27)*100</f>
        <v>15.221579961464354</v>
      </c>
      <c r="K27" s="118">
        <f t="shared" ref="K27:K32" si="24">D27/($H27-$G27)*100</f>
        <v>1.3969171483622351</v>
      </c>
      <c r="L27" s="118">
        <f t="shared" ref="L27:L32" si="25">E27/($H27-$G27)*100</f>
        <v>9.6339113680154145E-2</v>
      </c>
      <c r="M27" s="118">
        <f t="shared" ref="M27:M32" si="26">F27/($H27-$G27)*100</f>
        <v>0</v>
      </c>
    </row>
    <row r="28" spans="1:14">
      <c r="A28" s="154" t="str">
        <f>Extra!B4</f>
        <v>20−24</v>
      </c>
      <c r="B28" s="88">
        <v>4573</v>
      </c>
      <c r="C28" s="88">
        <v>2869</v>
      </c>
      <c r="D28" s="88">
        <v>968</v>
      </c>
      <c r="E28" s="88">
        <v>214</v>
      </c>
      <c r="F28" s="88">
        <v>62</v>
      </c>
      <c r="G28" s="88">
        <v>104</v>
      </c>
      <c r="H28" s="89">
        <v>8790</v>
      </c>
      <c r="I28" s="118">
        <f t="shared" si="22"/>
        <v>52.647939212525905</v>
      </c>
      <c r="J28" s="118">
        <f t="shared" si="23"/>
        <v>33.030163481464427</v>
      </c>
      <c r="K28" s="118">
        <f t="shared" si="24"/>
        <v>11.144370250978586</v>
      </c>
      <c r="L28" s="118">
        <f t="shared" si="25"/>
        <v>2.4637347455675798</v>
      </c>
      <c r="M28" s="118">
        <f t="shared" si="26"/>
        <v>0.71379230946350447</v>
      </c>
    </row>
    <row r="29" spans="1:14" ht="14.25" customHeight="1">
      <c r="A29" s="154" t="str">
        <f>Extra!B5</f>
        <v>25−29</v>
      </c>
      <c r="B29" s="88">
        <v>6843</v>
      </c>
      <c r="C29" s="88">
        <v>4874</v>
      </c>
      <c r="D29" s="88">
        <v>2367</v>
      </c>
      <c r="E29" s="88">
        <v>1055</v>
      </c>
      <c r="F29" s="88">
        <v>570</v>
      </c>
      <c r="G29" s="88">
        <v>167</v>
      </c>
      <c r="H29" s="89">
        <v>15876</v>
      </c>
      <c r="I29" s="118">
        <f t="shared" si="22"/>
        <v>43.561015978101722</v>
      </c>
      <c r="J29" s="118">
        <f t="shared" si="23"/>
        <v>31.026799923610671</v>
      </c>
      <c r="K29" s="118">
        <f t="shared" si="24"/>
        <v>15.067795531224141</v>
      </c>
      <c r="L29" s="118">
        <f t="shared" si="25"/>
        <v>6.7158953466165894</v>
      </c>
      <c r="M29" s="118">
        <f t="shared" si="26"/>
        <v>3.6284932204468774</v>
      </c>
    </row>
    <row r="30" spans="1:14">
      <c r="A30" s="154" t="str">
        <f>Extra!B6</f>
        <v>30−34</v>
      </c>
      <c r="B30" s="88">
        <v>6574</v>
      </c>
      <c r="C30" s="88">
        <v>6456</v>
      </c>
      <c r="D30" s="88">
        <v>2807</v>
      </c>
      <c r="E30" s="88">
        <v>1158</v>
      </c>
      <c r="F30" s="88">
        <v>916</v>
      </c>
      <c r="G30" s="88">
        <v>129</v>
      </c>
      <c r="H30" s="89">
        <v>18040</v>
      </c>
      <c r="I30" s="118">
        <f t="shared" si="22"/>
        <v>36.703701635866224</v>
      </c>
      <c r="J30" s="118">
        <f t="shared" si="23"/>
        <v>36.04488861593434</v>
      </c>
      <c r="K30" s="118">
        <f t="shared" si="24"/>
        <v>15.671933448718663</v>
      </c>
      <c r="L30" s="118">
        <f t="shared" si="25"/>
        <v>6.4653006532298596</v>
      </c>
      <c r="M30" s="118">
        <f t="shared" si="26"/>
        <v>5.1141756462509065</v>
      </c>
    </row>
    <row r="31" spans="1:14">
      <c r="A31" s="154" t="str">
        <f>Extra!B7</f>
        <v>35−39</v>
      </c>
      <c r="B31" s="88">
        <v>2422</v>
      </c>
      <c r="C31" s="88">
        <v>3681</v>
      </c>
      <c r="D31" s="88">
        <v>1846</v>
      </c>
      <c r="E31" s="88">
        <v>697</v>
      </c>
      <c r="F31" s="88">
        <v>791</v>
      </c>
      <c r="G31" s="88">
        <v>64</v>
      </c>
      <c r="H31" s="89">
        <v>9501</v>
      </c>
      <c r="I31" s="118">
        <f t="shared" si="22"/>
        <v>25.664935890643214</v>
      </c>
      <c r="J31" s="118">
        <f t="shared" si="23"/>
        <v>39.006040055102261</v>
      </c>
      <c r="K31" s="118">
        <f t="shared" si="24"/>
        <v>19.561301260993961</v>
      </c>
      <c r="L31" s="118">
        <f t="shared" si="25"/>
        <v>7.3858217653915439</v>
      </c>
      <c r="M31" s="118">
        <f t="shared" si="26"/>
        <v>8.3819010278690271</v>
      </c>
    </row>
    <row r="32" spans="1:14">
      <c r="A32" s="154" t="str">
        <f>Extra!B8</f>
        <v>40+</v>
      </c>
      <c r="B32" s="88">
        <v>568</v>
      </c>
      <c r="C32" s="94">
        <v>746</v>
      </c>
      <c r="D32" s="94">
        <v>452</v>
      </c>
      <c r="E32" s="94">
        <v>206</v>
      </c>
      <c r="F32" s="94">
        <v>353</v>
      </c>
      <c r="G32" s="94">
        <v>28</v>
      </c>
      <c r="H32" s="107">
        <v>2353</v>
      </c>
      <c r="I32" s="118">
        <f t="shared" si="22"/>
        <v>24.43010752688172</v>
      </c>
      <c r="J32" s="118">
        <f t="shared" si="23"/>
        <v>32.086021505376344</v>
      </c>
      <c r="K32" s="118">
        <f t="shared" si="24"/>
        <v>19.440860215053764</v>
      </c>
      <c r="L32" s="118">
        <f t="shared" si="25"/>
        <v>8.8602150537634419</v>
      </c>
      <c r="M32" s="118">
        <f t="shared" si="26"/>
        <v>15.18279569892473</v>
      </c>
    </row>
    <row r="33" spans="1:19">
      <c r="A33" s="129" t="str">
        <f>Extra!B9</f>
        <v>Ethnic group</v>
      </c>
      <c r="B33" s="129"/>
      <c r="C33" s="129"/>
      <c r="D33" s="129"/>
      <c r="E33" s="129"/>
      <c r="F33" s="129"/>
      <c r="G33" s="129"/>
      <c r="H33" s="129"/>
      <c r="I33" s="129"/>
      <c r="J33" s="129"/>
      <c r="K33" s="129"/>
      <c r="L33" s="129"/>
      <c r="M33" s="129"/>
    </row>
    <row r="34" spans="1:19">
      <c r="A34" s="88" t="str">
        <f>Extra!B10</f>
        <v>Māori</v>
      </c>
      <c r="B34" s="265">
        <v>4513</v>
      </c>
      <c r="C34" s="265">
        <v>3908</v>
      </c>
      <c r="D34" s="265">
        <v>2601</v>
      </c>
      <c r="E34" s="265">
        <v>1462</v>
      </c>
      <c r="F34" s="265">
        <v>1463</v>
      </c>
      <c r="G34" s="265">
        <v>100</v>
      </c>
      <c r="H34" s="89">
        <v>14047</v>
      </c>
      <c r="I34" s="118">
        <f t="shared" ref="I34:I36" si="27">B34/($H34-$G34)*100</f>
        <v>32.358213235821324</v>
      </c>
      <c r="J34" s="118">
        <f t="shared" ref="J34:J36" si="28">C34/($H34-$G34)*100</f>
        <v>28.020362802036281</v>
      </c>
      <c r="K34" s="118">
        <f t="shared" ref="K34:K36" si="29">D34/($H34-$G34)*100</f>
        <v>18.649171864917186</v>
      </c>
      <c r="L34" s="118">
        <f t="shared" ref="L34:L36" si="30">E34/($H34-$G34)*100</f>
        <v>10.482541048254104</v>
      </c>
      <c r="M34" s="118">
        <f t="shared" ref="M34:M36" si="31">F34/($H34-$G34)*100</f>
        <v>10.489711048971104</v>
      </c>
    </row>
    <row r="35" spans="1:19">
      <c r="A35" s="88" t="str">
        <f>Extra!B11</f>
        <v>Pacific</v>
      </c>
      <c r="B35" s="265">
        <v>1589</v>
      </c>
      <c r="C35" s="265">
        <v>1370</v>
      </c>
      <c r="D35" s="265">
        <v>903</v>
      </c>
      <c r="E35" s="265">
        <v>520</v>
      </c>
      <c r="F35" s="265">
        <v>581</v>
      </c>
      <c r="G35" s="265">
        <v>120</v>
      </c>
      <c r="H35" s="89">
        <v>5083</v>
      </c>
      <c r="I35" s="118">
        <f t="shared" si="27"/>
        <v>32.016925246826517</v>
      </c>
      <c r="J35" s="118">
        <f t="shared" si="28"/>
        <v>27.604271609913361</v>
      </c>
      <c r="K35" s="118">
        <f t="shared" si="29"/>
        <v>18.194640338504936</v>
      </c>
      <c r="L35" s="118">
        <f t="shared" si="30"/>
        <v>10.477533749748137</v>
      </c>
      <c r="M35" s="118">
        <f t="shared" si="31"/>
        <v>11.706629055007053</v>
      </c>
    </row>
    <row r="36" spans="1:19">
      <c r="A36" s="88" t="str">
        <f>Extra!B12</f>
        <v>Indian</v>
      </c>
      <c r="B36" s="265">
        <v>1955</v>
      </c>
      <c r="C36" s="265">
        <v>1147</v>
      </c>
      <c r="D36" s="265">
        <v>192</v>
      </c>
      <c r="E36" s="265">
        <v>37</v>
      </c>
      <c r="F36" s="265">
        <v>9</v>
      </c>
      <c r="G36" s="265">
        <v>82</v>
      </c>
      <c r="H36" s="89">
        <v>3422</v>
      </c>
      <c r="I36" s="118">
        <f t="shared" si="27"/>
        <v>58.532934131736525</v>
      </c>
      <c r="J36" s="118">
        <f t="shared" si="28"/>
        <v>34.341317365269461</v>
      </c>
      <c r="K36" s="118">
        <f t="shared" si="29"/>
        <v>5.7485029940119761</v>
      </c>
      <c r="L36" s="118">
        <f t="shared" si="30"/>
        <v>1.1077844311377245</v>
      </c>
      <c r="M36" s="118">
        <f t="shared" si="31"/>
        <v>0.26946107784431139</v>
      </c>
    </row>
    <row r="37" spans="1:19">
      <c r="A37" s="88" t="str">
        <f>Extra!B13</f>
        <v>Asian (excl. Indian)</v>
      </c>
      <c r="B37" s="265">
        <v>2947</v>
      </c>
      <c r="C37" s="265">
        <v>2548</v>
      </c>
      <c r="D37" s="265">
        <v>734</v>
      </c>
      <c r="E37" s="265">
        <v>153</v>
      </c>
      <c r="F37" s="265">
        <v>49</v>
      </c>
      <c r="G37" s="265">
        <v>91</v>
      </c>
      <c r="H37" s="89">
        <v>6522</v>
      </c>
      <c r="I37" s="118">
        <f t="shared" ref="I37:I38" si="32">B37/($H37-$G37)*100</f>
        <v>45.824910589332916</v>
      </c>
      <c r="J37" s="118">
        <f t="shared" ref="J37:J38" si="33">C37/($H37-$G37)*100</f>
        <v>39.620587777950547</v>
      </c>
      <c r="K37" s="118">
        <f t="shared" ref="K37:K38" si="34">D37/($H37-$G37)*100</f>
        <v>11.413466023946508</v>
      </c>
      <c r="L37" s="118">
        <f t="shared" ref="L37:L38" si="35">E37/($H37-$G37)*100</f>
        <v>2.3791012284248172</v>
      </c>
      <c r="M37" s="118">
        <f t="shared" ref="M37:M38" si="36">F37/($H37-$G37)*100</f>
        <v>0.761934380345203</v>
      </c>
    </row>
    <row r="38" spans="1:19">
      <c r="A38" s="88" t="str">
        <f>Extra!B14</f>
        <v>European or Other</v>
      </c>
      <c r="B38" s="265">
        <v>11704</v>
      </c>
      <c r="C38" s="265">
        <v>9969</v>
      </c>
      <c r="D38" s="265">
        <v>4039</v>
      </c>
      <c r="E38" s="265">
        <v>1160</v>
      </c>
      <c r="F38" s="265">
        <v>590</v>
      </c>
      <c r="G38" s="265">
        <v>141</v>
      </c>
      <c r="H38" s="89">
        <v>27603</v>
      </c>
      <c r="I38" s="118">
        <f t="shared" si="32"/>
        <v>42.618891559245505</v>
      </c>
      <c r="J38" s="118">
        <f t="shared" si="33"/>
        <v>36.301070570242516</v>
      </c>
      <c r="K38" s="118">
        <f t="shared" si="34"/>
        <v>14.707595950768335</v>
      </c>
      <c r="L38" s="118">
        <f t="shared" si="35"/>
        <v>4.2240186439443592</v>
      </c>
      <c r="M38" s="118">
        <f t="shared" si="36"/>
        <v>2.1484232757992863</v>
      </c>
    </row>
    <row r="39" spans="1:19">
      <c r="A39" s="170" t="str">
        <f>Extra!B15</f>
        <v>Unknown</v>
      </c>
      <c r="B39" s="265">
        <v>1</v>
      </c>
      <c r="C39" s="265">
        <v>0</v>
      </c>
      <c r="D39" s="265">
        <v>0</v>
      </c>
      <c r="E39" s="265">
        <v>0</v>
      </c>
      <c r="F39" s="265">
        <v>0</v>
      </c>
      <c r="G39" s="265">
        <v>0</v>
      </c>
      <c r="H39" s="107">
        <v>1</v>
      </c>
      <c r="I39" s="202" t="s">
        <v>81</v>
      </c>
      <c r="J39" s="203" t="s">
        <v>81</v>
      </c>
      <c r="K39" s="203" t="s">
        <v>81</v>
      </c>
      <c r="L39" s="203" t="s">
        <v>81</v>
      </c>
      <c r="M39" s="203" t="s">
        <v>81</v>
      </c>
    </row>
    <row r="40" spans="1:19">
      <c r="A40" s="129" t="str">
        <f>Extra!B16</f>
        <v>Deprivation quintile</v>
      </c>
      <c r="B40" s="129"/>
      <c r="C40" s="129"/>
      <c r="D40" s="129"/>
      <c r="E40" s="129"/>
      <c r="F40" s="129"/>
      <c r="G40" s="129"/>
      <c r="H40" s="129"/>
      <c r="I40" s="129"/>
      <c r="J40" s="129"/>
      <c r="K40" s="129"/>
      <c r="L40" s="129"/>
      <c r="M40" s="129"/>
    </row>
    <row r="41" spans="1:19">
      <c r="A41" s="102" t="str">
        <f>Extra!B17</f>
        <v>1 (least deprived)</v>
      </c>
      <c r="B41" s="57">
        <v>3614</v>
      </c>
      <c r="C41" s="57">
        <v>3309</v>
      </c>
      <c r="D41" s="57">
        <v>1220</v>
      </c>
      <c r="E41" s="57">
        <v>286</v>
      </c>
      <c r="F41" s="57">
        <v>128</v>
      </c>
      <c r="G41" s="57">
        <v>51</v>
      </c>
      <c r="H41" s="89">
        <v>8608</v>
      </c>
      <c r="I41" s="118">
        <f t="shared" ref="I41:I45" si="37">B41/($H41-$G41)*100</f>
        <v>42.234427953722097</v>
      </c>
      <c r="J41" s="118">
        <f t="shared" ref="J41:J45" si="38">C41/($H41-$G41)*100</f>
        <v>38.670094659343228</v>
      </c>
      <c r="K41" s="118">
        <f t="shared" ref="K41:K45" si="39">D41/($H41-$G41)*100</f>
        <v>14.257333177515486</v>
      </c>
      <c r="L41" s="118">
        <f t="shared" ref="L41:L45" si="40">E41/($H41-$G41)*100</f>
        <v>3.3422928596470722</v>
      </c>
      <c r="M41" s="118">
        <f t="shared" ref="M41:M45" si="41">F41/($H41-$G41)*100</f>
        <v>1.4958513497721164</v>
      </c>
    </row>
    <row r="42" spans="1:19">
      <c r="A42" s="102">
        <f>Extra!B18</f>
        <v>2</v>
      </c>
      <c r="B42" s="57">
        <v>4021</v>
      </c>
      <c r="C42" s="57">
        <v>3386</v>
      </c>
      <c r="D42" s="57">
        <v>1287</v>
      </c>
      <c r="E42" s="57">
        <v>355</v>
      </c>
      <c r="F42" s="57">
        <v>208</v>
      </c>
      <c r="G42" s="57">
        <v>76</v>
      </c>
      <c r="H42" s="89">
        <v>9333</v>
      </c>
      <c r="I42" s="118">
        <f t="shared" si="37"/>
        <v>43.437398725288972</v>
      </c>
      <c r="J42" s="118">
        <f t="shared" si="38"/>
        <v>36.577724964891431</v>
      </c>
      <c r="K42" s="118">
        <f t="shared" si="39"/>
        <v>13.902992330128553</v>
      </c>
      <c r="L42" s="118">
        <f t="shared" si="40"/>
        <v>3.8349357243167335</v>
      </c>
      <c r="M42" s="118">
        <f t="shared" si="41"/>
        <v>2.2469482553743112</v>
      </c>
    </row>
    <row r="43" spans="1:19">
      <c r="A43" s="102">
        <f>Extra!B19</f>
        <v>3</v>
      </c>
      <c r="B43" s="57">
        <v>4475</v>
      </c>
      <c r="C43" s="57">
        <v>3642</v>
      </c>
      <c r="D43" s="57">
        <v>1523</v>
      </c>
      <c r="E43" s="57">
        <v>491</v>
      </c>
      <c r="F43" s="57">
        <v>300</v>
      </c>
      <c r="G43" s="57">
        <v>97</v>
      </c>
      <c r="H43" s="89">
        <v>10528</v>
      </c>
      <c r="I43" s="118">
        <f t="shared" si="37"/>
        <v>42.9009682676637</v>
      </c>
      <c r="J43" s="118">
        <f t="shared" si="38"/>
        <v>34.915156744319816</v>
      </c>
      <c r="K43" s="118">
        <f t="shared" si="39"/>
        <v>14.600709423832805</v>
      </c>
      <c r="L43" s="118">
        <f t="shared" si="40"/>
        <v>4.7071229987537144</v>
      </c>
      <c r="M43" s="118">
        <f t="shared" si="41"/>
        <v>2.8760425654299682</v>
      </c>
    </row>
    <row r="44" spans="1:19">
      <c r="A44" s="102">
        <f>Extra!B20</f>
        <v>4</v>
      </c>
      <c r="B44" s="57">
        <v>5189</v>
      </c>
      <c r="C44" s="57">
        <v>4214</v>
      </c>
      <c r="D44" s="57">
        <v>1844</v>
      </c>
      <c r="E44" s="57">
        <v>781</v>
      </c>
      <c r="F44" s="57">
        <v>597</v>
      </c>
      <c r="G44" s="57">
        <v>96</v>
      </c>
      <c r="H44" s="89">
        <v>12721</v>
      </c>
      <c r="I44" s="118">
        <f t="shared" si="37"/>
        <v>41.100990099009898</v>
      </c>
      <c r="J44" s="118">
        <f t="shared" si="38"/>
        <v>33.378217821782179</v>
      </c>
      <c r="K44" s="118">
        <f t="shared" si="39"/>
        <v>14.605940594059405</v>
      </c>
      <c r="L44" s="118">
        <f t="shared" si="40"/>
        <v>6.1861386138613863</v>
      </c>
      <c r="M44" s="118">
        <f t="shared" si="41"/>
        <v>4.7287128712871285</v>
      </c>
    </row>
    <row r="45" spans="1:19">
      <c r="A45" s="103" t="str">
        <f>Extra!B21</f>
        <v>5 (most deprived)</v>
      </c>
      <c r="B45" s="57">
        <v>5347</v>
      </c>
      <c r="C45" s="57">
        <v>4273</v>
      </c>
      <c r="D45" s="57">
        <v>2550</v>
      </c>
      <c r="E45" s="57">
        <v>1390</v>
      </c>
      <c r="F45" s="57">
        <v>1439</v>
      </c>
      <c r="G45" s="57">
        <v>188</v>
      </c>
      <c r="H45" s="89">
        <v>15187</v>
      </c>
      <c r="I45" s="118">
        <f t="shared" si="37"/>
        <v>35.649043269551306</v>
      </c>
      <c r="J45" s="118">
        <f t="shared" si="38"/>
        <v>28.488565904393624</v>
      </c>
      <c r="K45" s="118">
        <f t="shared" si="39"/>
        <v>17.001133408893924</v>
      </c>
      <c r="L45" s="118">
        <f t="shared" si="40"/>
        <v>9.2672844856323753</v>
      </c>
      <c r="M45" s="118">
        <f t="shared" si="41"/>
        <v>9.5939729315287678</v>
      </c>
    </row>
    <row r="46" spans="1:19">
      <c r="A46" s="94" t="str">
        <f>Extra!B22</f>
        <v>Unknown</v>
      </c>
      <c r="B46" s="94">
        <v>63</v>
      </c>
      <c r="C46" s="94">
        <v>118</v>
      </c>
      <c r="D46" s="94">
        <v>45</v>
      </c>
      <c r="E46" s="94">
        <v>29</v>
      </c>
      <c r="F46" s="94">
        <v>20</v>
      </c>
      <c r="G46" s="94">
        <v>26</v>
      </c>
      <c r="H46" s="107">
        <v>301</v>
      </c>
      <c r="I46" s="202" t="s">
        <v>81</v>
      </c>
      <c r="J46" s="203" t="s">
        <v>81</v>
      </c>
      <c r="K46" s="203" t="s">
        <v>81</v>
      </c>
      <c r="L46" s="203" t="s">
        <v>81</v>
      </c>
      <c r="M46" s="203" t="s">
        <v>81</v>
      </c>
    </row>
    <row r="47" spans="1:19">
      <c r="A47" s="129" t="str">
        <f>Extra!B23</f>
        <v>DHB of residence</v>
      </c>
      <c r="B47" s="129"/>
      <c r="C47" s="129"/>
      <c r="D47" s="129"/>
      <c r="E47" s="129"/>
      <c r="F47" s="129"/>
      <c r="G47" s="129"/>
      <c r="H47" s="129"/>
      <c r="I47" s="129"/>
      <c r="J47" s="129"/>
      <c r="K47" s="129"/>
      <c r="L47" s="129"/>
      <c r="M47" s="129"/>
    </row>
    <row r="48" spans="1:19">
      <c r="A48" s="88" t="str">
        <f>Extra!B24</f>
        <v>Northland</v>
      </c>
      <c r="B48" s="57">
        <v>744</v>
      </c>
      <c r="C48" s="57">
        <v>608</v>
      </c>
      <c r="D48" s="57">
        <v>424</v>
      </c>
      <c r="E48" s="57">
        <v>177</v>
      </c>
      <c r="F48" s="57">
        <v>200</v>
      </c>
      <c r="G48" s="57">
        <v>6</v>
      </c>
      <c r="H48" s="89">
        <v>2159</v>
      </c>
      <c r="I48" s="118">
        <f t="shared" ref="I48" si="42">B48/($H48-$G48)*100</f>
        <v>34.556432884347423</v>
      </c>
      <c r="J48" s="118">
        <f t="shared" ref="J48" si="43">C48/($H48-$G48)*100</f>
        <v>28.23966558290757</v>
      </c>
      <c r="K48" s="118">
        <f t="shared" ref="K48" si="44">D48/($H48-$G48)*100</f>
        <v>19.693450998606597</v>
      </c>
      <c r="L48" s="118">
        <f t="shared" ref="L48" si="45">E48/($H48-$G48)*100</f>
        <v>8.2210868555503946</v>
      </c>
      <c r="M48" s="118">
        <f t="shared" ref="M48" si="46">F48/($H48-$G48)*100</f>
        <v>9.2893636785880176</v>
      </c>
      <c r="S48" s="68"/>
    </row>
    <row r="49" spans="1:13">
      <c r="A49" s="88" t="str">
        <f>Extra!B25</f>
        <v>Waitemata</v>
      </c>
      <c r="B49" s="57">
        <v>3287</v>
      </c>
      <c r="C49" s="57">
        <v>2702</v>
      </c>
      <c r="D49" s="57">
        <v>966</v>
      </c>
      <c r="E49" s="57">
        <v>327</v>
      </c>
      <c r="F49" s="57">
        <v>232</v>
      </c>
      <c r="G49" s="57">
        <v>64</v>
      </c>
      <c r="H49" s="89">
        <v>7578</v>
      </c>
      <c r="I49" s="118">
        <f t="shared" ref="I49:I67" si="47">B49/($H49-$G49)*100</f>
        <v>43.74500931594357</v>
      </c>
      <c r="J49" s="118">
        <f t="shared" ref="J49:J67" si="48">C49/($H49-$G49)*100</f>
        <v>35.959542187915886</v>
      </c>
      <c r="K49" s="118">
        <f t="shared" ref="K49:K67" si="49">D49/($H49-$G49)*100</f>
        <v>12.856002129358531</v>
      </c>
      <c r="L49" s="118">
        <f t="shared" ref="L49:L67" si="50">E49/($H49-$G49)*100</f>
        <v>4.3518764972052173</v>
      </c>
      <c r="M49" s="118">
        <f t="shared" ref="M49:M67" si="51">F49/($H49-$G49)*100</f>
        <v>3.0875698695767899</v>
      </c>
    </row>
    <row r="50" spans="1:13">
      <c r="A50" s="88" t="str">
        <f>Extra!B26</f>
        <v>Auckland</v>
      </c>
      <c r="B50" s="57">
        <v>2334</v>
      </c>
      <c r="C50" s="57">
        <v>1723</v>
      </c>
      <c r="D50" s="57">
        <v>605</v>
      </c>
      <c r="E50" s="57">
        <v>206</v>
      </c>
      <c r="F50" s="57">
        <v>193</v>
      </c>
      <c r="G50" s="57">
        <v>360</v>
      </c>
      <c r="H50" s="89">
        <v>5421</v>
      </c>
      <c r="I50" s="118">
        <f t="shared" si="47"/>
        <v>46.117368109069353</v>
      </c>
      <c r="J50" s="118">
        <f t="shared" si="48"/>
        <v>34.044655206480932</v>
      </c>
      <c r="K50" s="118">
        <f t="shared" si="49"/>
        <v>11.954159257063822</v>
      </c>
      <c r="L50" s="118">
        <f t="shared" si="50"/>
        <v>4.070341829677929</v>
      </c>
      <c r="M50" s="118">
        <f t="shared" si="51"/>
        <v>3.8134755977079631</v>
      </c>
    </row>
    <row r="51" spans="1:13">
      <c r="A51" s="88" t="str">
        <f>Extra!B27</f>
        <v>Counties Manukau</v>
      </c>
      <c r="B51" s="57">
        <v>2530</v>
      </c>
      <c r="C51" s="57">
        <v>2091</v>
      </c>
      <c r="D51" s="57">
        <v>978</v>
      </c>
      <c r="E51" s="57">
        <v>458</v>
      </c>
      <c r="F51" s="57">
        <v>428</v>
      </c>
      <c r="G51" s="57">
        <v>37</v>
      </c>
      <c r="H51" s="89">
        <v>6522</v>
      </c>
      <c r="I51" s="118">
        <f t="shared" si="47"/>
        <v>39.013107170393212</v>
      </c>
      <c r="J51" s="118">
        <f t="shared" si="48"/>
        <v>32.243639167309176</v>
      </c>
      <c r="K51" s="118">
        <f t="shared" si="49"/>
        <v>15.080956052428682</v>
      </c>
      <c r="L51" s="118">
        <f t="shared" si="50"/>
        <v>7.0624518118735544</v>
      </c>
      <c r="M51" s="118">
        <f t="shared" si="51"/>
        <v>6.599845797995374</v>
      </c>
    </row>
    <row r="52" spans="1:13">
      <c r="A52" s="88" t="str">
        <f>Extra!B28</f>
        <v>Waikato</v>
      </c>
      <c r="B52" s="57">
        <v>1947</v>
      </c>
      <c r="C52" s="57">
        <v>1657</v>
      </c>
      <c r="D52" s="57">
        <v>858</v>
      </c>
      <c r="E52" s="57">
        <v>382</v>
      </c>
      <c r="F52" s="57">
        <v>332</v>
      </c>
      <c r="G52" s="57"/>
      <c r="H52" s="89">
        <v>5176</v>
      </c>
      <c r="I52" s="118">
        <f t="shared" si="47"/>
        <v>37.615919629057188</v>
      </c>
      <c r="J52" s="118">
        <f t="shared" si="48"/>
        <v>32.013137557959816</v>
      </c>
      <c r="K52" s="118">
        <f t="shared" si="49"/>
        <v>16.576506955177745</v>
      </c>
      <c r="L52" s="118">
        <f t="shared" si="50"/>
        <v>7.380216383307574</v>
      </c>
      <c r="M52" s="118">
        <f t="shared" si="51"/>
        <v>6.4142194744976813</v>
      </c>
    </row>
    <row r="53" spans="1:13">
      <c r="A53" s="88" t="str">
        <f>Extra!B29</f>
        <v>Lakes</v>
      </c>
      <c r="B53" s="57">
        <v>539</v>
      </c>
      <c r="C53" s="57">
        <v>489</v>
      </c>
      <c r="D53" s="57">
        <v>262</v>
      </c>
      <c r="E53" s="57">
        <v>132</v>
      </c>
      <c r="F53" s="57">
        <v>123</v>
      </c>
      <c r="G53" s="57"/>
      <c r="H53" s="89">
        <v>1545</v>
      </c>
      <c r="I53" s="118">
        <f t="shared" si="47"/>
        <v>34.886731391585762</v>
      </c>
      <c r="J53" s="118">
        <f t="shared" si="48"/>
        <v>31.650485436893206</v>
      </c>
      <c r="K53" s="118">
        <f t="shared" si="49"/>
        <v>16.957928802588999</v>
      </c>
      <c r="L53" s="118">
        <f t="shared" si="50"/>
        <v>8.5436893203883493</v>
      </c>
      <c r="M53" s="118">
        <f t="shared" si="51"/>
        <v>7.9611650485436893</v>
      </c>
    </row>
    <row r="54" spans="1:13">
      <c r="A54" s="88" t="str">
        <f>Extra!B30</f>
        <v>Bay of Plenty</v>
      </c>
      <c r="B54" s="57">
        <v>1178</v>
      </c>
      <c r="C54" s="57">
        <v>990</v>
      </c>
      <c r="D54" s="57">
        <v>542</v>
      </c>
      <c r="E54" s="57">
        <v>202</v>
      </c>
      <c r="F54" s="57">
        <v>168</v>
      </c>
      <c r="G54" s="57"/>
      <c r="H54" s="89">
        <v>3080</v>
      </c>
      <c r="I54" s="118">
        <f t="shared" si="47"/>
        <v>38.246753246753244</v>
      </c>
      <c r="J54" s="118">
        <f t="shared" si="48"/>
        <v>32.142857142857146</v>
      </c>
      <c r="K54" s="118">
        <f t="shared" si="49"/>
        <v>17.597402597402599</v>
      </c>
      <c r="L54" s="118">
        <f t="shared" si="50"/>
        <v>6.5584415584415581</v>
      </c>
      <c r="M54" s="118">
        <f t="shared" si="51"/>
        <v>5.4545454545454541</v>
      </c>
    </row>
    <row r="55" spans="1:13">
      <c r="A55" s="88" t="str">
        <f>Extra!B31</f>
        <v>Tairāwhiti</v>
      </c>
      <c r="B55" s="57">
        <v>222</v>
      </c>
      <c r="C55" s="57">
        <v>215</v>
      </c>
      <c r="D55" s="57">
        <v>137</v>
      </c>
      <c r="E55" s="57">
        <v>66</v>
      </c>
      <c r="F55" s="57">
        <v>52</v>
      </c>
      <c r="G55" s="57"/>
      <c r="H55" s="89">
        <v>692</v>
      </c>
      <c r="I55" s="118">
        <f t="shared" si="47"/>
        <v>32.080924855491325</v>
      </c>
      <c r="J55" s="118">
        <f t="shared" si="48"/>
        <v>31.069364161849713</v>
      </c>
      <c r="K55" s="118">
        <f t="shared" si="49"/>
        <v>19.797687861271676</v>
      </c>
      <c r="L55" s="118">
        <f t="shared" si="50"/>
        <v>9.5375722543352595</v>
      </c>
      <c r="M55" s="118">
        <f t="shared" si="51"/>
        <v>7.5144508670520231</v>
      </c>
    </row>
    <row r="56" spans="1:13">
      <c r="A56" s="88" t="str">
        <f>Extra!B32</f>
        <v>Hawke's Bay</v>
      </c>
      <c r="B56" s="57">
        <v>727</v>
      </c>
      <c r="C56" s="57">
        <v>660</v>
      </c>
      <c r="D56" s="57">
        <v>348</v>
      </c>
      <c r="E56" s="57">
        <v>163</v>
      </c>
      <c r="F56" s="57">
        <v>156</v>
      </c>
      <c r="G56" s="57">
        <v>6</v>
      </c>
      <c r="H56" s="89">
        <v>2060</v>
      </c>
      <c r="I56" s="118">
        <f t="shared" si="47"/>
        <v>35.39435248296008</v>
      </c>
      <c r="J56" s="118">
        <f t="shared" si="48"/>
        <v>32.132424537487829</v>
      </c>
      <c r="K56" s="118">
        <f t="shared" si="49"/>
        <v>16.942551119766311</v>
      </c>
      <c r="L56" s="118">
        <f t="shared" si="50"/>
        <v>7.9357351509250247</v>
      </c>
      <c r="M56" s="118">
        <f t="shared" si="51"/>
        <v>7.59493670886076</v>
      </c>
    </row>
    <row r="57" spans="1:13">
      <c r="A57" s="88" t="str">
        <f>Extra!B33</f>
        <v>Taranaki</v>
      </c>
      <c r="B57" s="57">
        <v>477</v>
      </c>
      <c r="C57" s="57">
        <v>491</v>
      </c>
      <c r="D57" s="57">
        <v>243</v>
      </c>
      <c r="E57" s="57">
        <v>109</v>
      </c>
      <c r="F57" s="57">
        <v>78</v>
      </c>
      <c r="G57" s="57">
        <v>1</v>
      </c>
      <c r="H57" s="89">
        <v>1399</v>
      </c>
      <c r="I57" s="118">
        <f t="shared" si="47"/>
        <v>34.12017167381974</v>
      </c>
      <c r="J57" s="118">
        <f t="shared" si="48"/>
        <v>35.121602288984263</v>
      </c>
      <c r="K57" s="118">
        <f t="shared" si="49"/>
        <v>17.381974248927037</v>
      </c>
      <c r="L57" s="118">
        <f t="shared" si="50"/>
        <v>7.7968526466380546</v>
      </c>
      <c r="M57" s="118">
        <f t="shared" si="51"/>
        <v>5.5793991416309012</v>
      </c>
    </row>
    <row r="58" spans="1:13">
      <c r="A58" s="88" t="str">
        <f>Extra!B34</f>
        <v>MidCentral</v>
      </c>
      <c r="B58" s="57">
        <v>753</v>
      </c>
      <c r="C58" s="57">
        <v>696</v>
      </c>
      <c r="D58" s="57">
        <v>360</v>
      </c>
      <c r="E58" s="57">
        <v>147</v>
      </c>
      <c r="F58" s="57">
        <v>121</v>
      </c>
      <c r="G58" s="57"/>
      <c r="H58" s="89">
        <v>2077</v>
      </c>
      <c r="I58" s="118">
        <f t="shared" si="47"/>
        <v>36.254212806933076</v>
      </c>
      <c r="J58" s="118">
        <f t="shared" si="48"/>
        <v>33.509870004814637</v>
      </c>
      <c r="K58" s="118">
        <f t="shared" si="49"/>
        <v>17.332691381800675</v>
      </c>
      <c r="L58" s="118">
        <f t="shared" si="50"/>
        <v>7.0775156475686076</v>
      </c>
      <c r="M58" s="118">
        <f t="shared" si="51"/>
        <v>5.8257101588830045</v>
      </c>
    </row>
    <row r="59" spans="1:13">
      <c r="A59" s="88" t="str">
        <f>Extra!B35</f>
        <v>Whanganui</v>
      </c>
      <c r="B59" s="57">
        <v>260</v>
      </c>
      <c r="C59" s="57">
        <v>256</v>
      </c>
      <c r="D59" s="57">
        <v>155</v>
      </c>
      <c r="E59" s="57">
        <v>82</v>
      </c>
      <c r="F59" s="57">
        <v>50</v>
      </c>
      <c r="G59" s="57"/>
      <c r="H59" s="89">
        <v>803</v>
      </c>
      <c r="I59" s="118">
        <f t="shared" si="47"/>
        <v>32.378580323785805</v>
      </c>
      <c r="J59" s="118">
        <f t="shared" si="48"/>
        <v>31.880448318804483</v>
      </c>
      <c r="K59" s="118">
        <f t="shared" si="49"/>
        <v>19.302615193026153</v>
      </c>
      <c r="L59" s="118">
        <f t="shared" si="50"/>
        <v>10.211706102117061</v>
      </c>
      <c r="M59" s="118">
        <f t="shared" si="51"/>
        <v>6.2266500622665006</v>
      </c>
    </row>
    <row r="60" spans="1:13">
      <c r="A60" s="88" t="str">
        <f>Extra!B36</f>
        <v>Capital &amp; Coast</v>
      </c>
      <c r="B60" s="57">
        <v>1537</v>
      </c>
      <c r="C60" s="57">
        <v>1185</v>
      </c>
      <c r="D60" s="57">
        <v>422</v>
      </c>
      <c r="E60" s="57">
        <v>130</v>
      </c>
      <c r="F60" s="57">
        <v>88</v>
      </c>
      <c r="G60" s="57">
        <v>2</v>
      </c>
      <c r="H60" s="89">
        <v>3364</v>
      </c>
      <c r="I60" s="118">
        <f t="shared" si="47"/>
        <v>45.716835217132655</v>
      </c>
      <c r="J60" s="118">
        <f t="shared" si="48"/>
        <v>35.246876859012495</v>
      </c>
      <c r="K60" s="118">
        <f t="shared" si="49"/>
        <v>12.55205234979179</v>
      </c>
      <c r="L60" s="118">
        <f t="shared" si="50"/>
        <v>3.8667459845330163</v>
      </c>
      <c r="M60" s="118">
        <f t="shared" si="51"/>
        <v>2.6174895895300416</v>
      </c>
    </row>
    <row r="61" spans="1:13">
      <c r="A61" s="88" t="str">
        <f>Extra!B37</f>
        <v>Hutt Valley</v>
      </c>
      <c r="B61" s="57">
        <v>800</v>
      </c>
      <c r="C61" s="57">
        <v>650</v>
      </c>
      <c r="D61" s="57">
        <v>267</v>
      </c>
      <c r="E61" s="57">
        <v>87</v>
      </c>
      <c r="F61" s="57">
        <v>43</v>
      </c>
      <c r="G61" s="57">
        <v>32</v>
      </c>
      <c r="H61" s="89">
        <v>1879</v>
      </c>
      <c r="I61" s="118">
        <f t="shared" si="47"/>
        <v>43.313481321061182</v>
      </c>
      <c r="J61" s="118">
        <f t="shared" si="48"/>
        <v>35.192203573362207</v>
      </c>
      <c r="K61" s="118">
        <f t="shared" si="49"/>
        <v>14.455874390904169</v>
      </c>
      <c r="L61" s="118">
        <f t="shared" si="50"/>
        <v>4.7103410936654031</v>
      </c>
      <c r="M61" s="118">
        <f t="shared" si="51"/>
        <v>2.3280996210070382</v>
      </c>
    </row>
    <row r="62" spans="1:13">
      <c r="A62" s="88" t="str">
        <f>Extra!B38</f>
        <v>Wairarapa</v>
      </c>
      <c r="B62" s="57">
        <v>218</v>
      </c>
      <c r="C62" s="57">
        <v>176</v>
      </c>
      <c r="D62" s="57">
        <v>81</v>
      </c>
      <c r="E62" s="57">
        <v>28</v>
      </c>
      <c r="F62" s="57">
        <v>18</v>
      </c>
      <c r="G62" s="57"/>
      <c r="H62" s="89">
        <v>521</v>
      </c>
      <c r="I62" s="118">
        <f t="shared" si="47"/>
        <v>41.842610364683303</v>
      </c>
      <c r="J62" s="118">
        <f t="shared" si="48"/>
        <v>33.781190019193858</v>
      </c>
      <c r="K62" s="118">
        <f t="shared" si="49"/>
        <v>15.547024952015356</v>
      </c>
      <c r="L62" s="118">
        <f t="shared" si="50"/>
        <v>5.3742802303262955</v>
      </c>
      <c r="M62" s="118">
        <f t="shared" si="51"/>
        <v>3.45489443378119</v>
      </c>
    </row>
    <row r="63" spans="1:13">
      <c r="A63" s="88" t="str">
        <f>Extra!B39</f>
        <v>Nelson Marlborough</v>
      </c>
      <c r="B63" s="57">
        <v>591</v>
      </c>
      <c r="C63" s="57">
        <v>454</v>
      </c>
      <c r="D63" s="57">
        <v>210</v>
      </c>
      <c r="E63" s="57">
        <v>73</v>
      </c>
      <c r="F63" s="57">
        <v>29</v>
      </c>
      <c r="G63" s="57"/>
      <c r="H63" s="89">
        <v>1357</v>
      </c>
      <c r="I63" s="118">
        <f t="shared" si="47"/>
        <v>43.551952837140753</v>
      </c>
      <c r="J63" s="118">
        <f t="shared" si="48"/>
        <v>33.456153279292558</v>
      </c>
      <c r="K63" s="118">
        <f t="shared" si="49"/>
        <v>15.475313190862197</v>
      </c>
      <c r="L63" s="118">
        <f t="shared" si="50"/>
        <v>5.3795136330140014</v>
      </c>
      <c r="M63" s="118">
        <f t="shared" si="51"/>
        <v>2.1370670596904935</v>
      </c>
    </row>
    <row r="64" spans="1:13">
      <c r="A64" s="88" t="str">
        <f>Extra!B40</f>
        <v>West Coast</v>
      </c>
      <c r="B64" s="57">
        <v>133</v>
      </c>
      <c r="C64" s="57">
        <v>117</v>
      </c>
      <c r="D64" s="57">
        <v>53</v>
      </c>
      <c r="E64" s="57">
        <v>23</v>
      </c>
      <c r="F64" s="57">
        <v>30</v>
      </c>
      <c r="G64" s="57"/>
      <c r="H64" s="89">
        <v>356</v>
      </c>
      <c r="I64" s="118">
        <f t="shared" si="47"/>
        <v>37.359550561797754</v>
      </c>
      <c r="J64" s="118">
        <f t="shared" si="48"/>
        <v>32.865168539325843</v>
      </c>
      <c r="K64" s="118">
        <f t="shared" si="49"/>
        <v>14.887640449438203</v>
      </c>
      <c r="L64" s="118">
        <f t="shared" si="50"/>
        <v>6.4606741573033712</v>
      </c>
      <c r="M64" s="118">
        <f t="shared" si="51"/>
        <v>8.4269662921348321</v>
      </c>
    </row>
    <row r="65" spans="1:13">
      <c r="A65" s="88" t="str">
        <f>Extra!B41</f>
        <v>Canterbury</v>
      </c>
      <c r="B65" s="57">
        <v>2752</v>
      </c>
      <c r="C65" s="57">
        <v>2244</v>
      </c>
      <c r="D65" s="57">
        <v>855</v>
      </c>
      <c r="E65" s="57">
        <v>307</v>
      </c>
      <c r="F65" s="57">
        <v>210</v>
      </c>
      <c r="G65" s="57"/>
      <c r="H65" s="89">
        <v>6368</v>
      </c>
      <c r="I65" s="118">
        <f t="shared" si="47"/>
        <v>43.21608040201005</v>
      </c>
      <c r="J65" s="118">
        <f t="shared" si="48"/>
        <v>35.238693467336688</v>
      </c>
      <c r="K65" s="118">
        <f t="shared" si="49"/>
        <v>13.426507537688442</v>
      </c>
      <c r="L65" s="118">
        <f t="shared" si="50"/>
        <v>4.8209798994974875</v>
      </c>
      <c r="M65" s="118">
        <f t="shared" si="51"/>
        <v>3.2977386934673363</v>
      </c>
    </row>
    <row r="66" spans="1:13">
      <c r="A66" s="88" t="str">
        <f>Extra!B42</f>
        <v>South Canterbury</v>
      </c>
      <c r="B66" s="57">
        <v>262</v>
      </c>
      <c r="C66" s="57">
        <v>215</v>
      </c>
      <c r="D66" s="57">
        <v>96</v>
      </c>
      <c r="E66" s="57">
        <v>31</v>
      </c>
      <c r="F66" s="57">
        <v>25</v>
      </c>
      <c r="G66" s="57"/>
      <c r="H66" s="89">
        <v>629</v>
      </c>
      <c r="I66" s="118">
        <f t="shared" si="47"/>
        <v>41.653418124006357</v>
      </c>
      <c r="J66" s="118">
        <f t="shared" si="48"/>
        <v>34.181240063593002</v>
      </c>
      <c r="K66" s="118">
        <f t="shared" si="49"/>
        <v>15.262321144674084</v>
      </c>
      <c r="L66" s="118">
        <f t="shared" si="50"/>
        <v>4.9284578696343404</v>
      </c>
      <c r="M66" s="118">
        <f t="shared" si="51"/>
        <v>3.9745627980922098</v>
      </c>
    </row>
    <row r="67" spans="1:13">
      <c r="A67" s="88" t="str">
        <f>Extra!B43</f>
        <v>Southern</v>
      </c>
      <c r="B67" s="57">
        <v>1364</v>
      </c>
      <c r="C67" s="57">
        <v>1217</v>
      </c>
      <c r="D67" s="57">
        <v>565</v>
      </c>
      <c r="E67" s="57">
        <v>177</v>
      </c>
      <c r="F67" s="57">
        <v>96</v>
      </c>
      <c r="G67" s="57"/>
      <c r="H67" s="89">
        <v>3419</v>
      </c>
      <c r="I67" s="118">
        <f t="shared" si="47"/>
        <v>39.894706054401873</v>
      </c>
      <c r="J67" s="118">
        <f t="shared" si="48"/>
        <v>35.595203275811642</v>
      </c>
      <c r="K67" s="118">
        <f t="shared" si="49"/>
        <v>16.525299795261773</v>
      </c>
      <c r="L67" s="118">
        <f t="shared" si="50"/>
        <v>5.1769523252412988</v>
      </c>
      <c r="M67" s="118">
        <f t="shared" si="51"/>
        <v>2.8078385492834164</v>
      </c>
    </row>
    <row r="68" spans="1:13">
      <c r="A68" s="94" t="str">
        <f>Extra!B44</f>
        <v>Unknown</v>
      </c>
      <c r="B68" s="94">
        <v>54</v>
      </c>
      <c r="C68" s="94">
        <v>106</v>
      </c>
      <c r="D68" s="94">
        <v>42</v>
      </c>
      <c r="E68" s="94">
        <v>25</v>
      </c>
      <c r="F68" s="94">
        <v>20</v>
      </c>
      <c r="G68" s="94">
        <v>26</v>
      </c>
      <c r="H68" s="107">
        <v>273</v>
      </c>
      <c r="I68" s="202" t="s">
        <v>81</v>
      </c>
      <c r="J68" s="203" t="s">
        <v>81</v>
      </c>
      <c r="K68" s="203" t="s">
        <v>81</v>
      </c>
      <c r="L68" s="203" t="s">
        <v>81</v>
      </c>
      <c r="M68" s="203" t="s">
        <v>81</v>
      </c>
    </row>
    <row r="69" spans="1:13">
      <c r="A69" s="100" t="s">
        <v>348</v>
      </c>
    </row>
  </sheetData>
  <mergeCells count="6">
    <mergeCell ref="A6:A7"/>
    <mergeCell ref="B6:H6"/>
    <mergeCell ref="I6:M6"/>
    <mergeCell ref="A22:A23"/>
    <mergeCell ref="B22:H22"/>
    <mergeCell ref="I22:M2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6" fitToHeight="0" orientation="landscape" r:id="rId1"/>
  <headerFooter>
    <oddFooter>&amp;L&amp;8&amp;K01+021Report on Maternity, 2014: accompanying tables&amp;R&amp;8&amp;K01+021Page &amp;P of &amp;N</oddFooter>
  </headerFooter>
  <rowBreaks count="1" manualBreakCount="1">
    <brk id="1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35</vt:i4>
      </vt:variant>
    </vt:vector>
  </HeadingPairs>
  <TitlesOfParts>
    <vt:vector size="59" baseType="lpstr">
      <vt:lpstr>Info</vt:lpstr>
      <vt:lpstr>Contents</vt:lpstr>
      <vt:lpstr>About</vt:lpstr>
      <vt:lpstr>FigureIndex</vt:lpstr>
      <vt:lpstr>Age</vt:lpstr>
      <vt:lpstr>Ethnic</vt:lpstr>
      <vt:lpstr>Dep</vt:lpstr>
      <vt:lpstr>Geo</vt:lpstr>
      <vt:lpstr>Parity</vt:lpstr>
      <vt:lpstr>BMI</vt:lpstr>
      <vt:lpstr>Smoking</vt:lpstr>
      <vt:lpstr>PrimMatCare</vt:lpstr>
      <vt:lpstr>RegLMC</vt:lpstr>
      <vt:lpstr>RegDHB</vt:lpstr>
      <vt:lpstr>BirthType</vt:lpstr>
      <vt:lpstr>Interv</vt:lpstr>
      <vt:lpstr>Plurality</vt:lpstr>
      <vt:lpstr>PlaceOfBirth</vt:lpstr>
      <vt:lpstr>Extra</vt:lpstr>
      <vt:lpstr>Babies</vt:lpstr>
      <vt:lpstr>Birthweight</vt:lpstr>
      <vt:lpstr>Gestation</vt:lpstr>
      <vt:lpstr>Bfeed</vt:lpstr>
      <vt:lpstr>Handover</vt:lpstr>
      <vt:lpstr>Age!Print_Area</vt:lpstr>
      <vt:lpstr>Babies!Print_Area</vt:lpstr>
      <vt:lpstr>Bfeed!Print_Area</vt:lpstr>
      <vt:lpstr>BirthType!Print_Area</vt:lpstr>
      <vt:lpstr>Birthweight!Print_Area</vt:lpstr>
      <vt:lpstr>BMI!Print_Area</vt:lpstr>
      <vt:lpstr>Contents!Print_Area</vt:lpstr>
      <vt:lpstr>Dep!Print_Area</vt:lpstr>
      <vt:lpstr>Ethnic!Print_Area</vt:lpstr>
      <vt:lpstr>Geo!Print_Area</vt:lpstr>
      <vt:lpstr>Gestation!Print_Area</vt:lpstr>
      <vt:lpstr>Handover!Print_Area</vt:lpstr>
      <vt:lpstr>Info!Print_Area</vt:lpstr>
      <vt:lpstr>Interv!Print_Area</vt:lpstr>
      <vt:lpstr>Parity!Print_Area</vt:lpstr>
      <vt:lpstr>PlaceOfBirth!Print_Area</vt:lpstr>
      <vt:lpstr>Plurality!Print_Area</vt:lpstr>
      <vt:lpstr>PrimMatCare!Print_Area</vt:lpstr>
      <vt:lpstr>RegLMC!Print_Area</vt:lpstr>
      <vt:lpstr>Smoking!Print_Area</vt:lpstr>
      <vt:lpstr>Bfeed!Print_Titles</vt:lpstr>
      <vt:lpstr>BirthType!Print_Titles</vt:lpstr>
      <vt:lpstr>Birthweight!Print_Titles</vt:lpstr>
      <vt:lpstr>BMI!Print_Titles</vt:lpstr>
      <vt:lpstr>Contents!Print_Titles</vt:lpstr>
      <vt:lpstr>Dep!Print_Titles</vt:lpstr>
      <vt:lpstr>Ethnic!Print_Titles</vt:lpstr>
      <vt:lpstr>Geo!Print_Titles</vt:lpstr>
      <vt:lpstr>Gestation!Print_Titles</vt:lpstr>
      <vt:lpstr>Interv!Print_Titles</vt:lpstr>
      <vt:lpstr>Parity!Print_Titles</vt:lpstr>
      <vt:lpstr>PlaceOfBirth!Print_Titles</vt:lpstr>
      <vt:lpstr>PrimMatCare!Print_Titles</vt:lpstr>
      <vt:lpstr>RegLMC!Print_Titles</vt:lpstr>
      <vt:lpstr>Smoking!Print_Titles</vt:lpstr>
    </vt:vector>
  </TitlesOfParts>
  <Company>Ministry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elim</dc:creator>
  <cp:lastModifiedBy>Berni Marwick</cp:lastModifiedBy>
  <cp:lastPrinted>2015-11-24T00:34:39Z</cp:lastPrinted>
  <dcterms:created xsi:type="dcterms:W3CDTF">2014-12-16T02:50:59Z</dcterms:created>
  <dcterms:modified xsi:type="dcterms:W3CDTF">2019-05-14T23:19:47Z</dcterms:modified>
</cp:coreProperties>
</file>